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E:\Mobile\Concepts\Menu-Points\PR 2305 Data Release\3-3-2021\"/>
    </mc:Choice>
  </mc:AlternateContent>
  <xr:revisionPtr revIDLastSave="0" documentId="13_ncr:1_{3323F9A9-7DB2-4C00-AAC6-053EF2CD99C1}" xr6:coauthVersionLast="45" xr6:coauthVersionMax="45" xr10:uidLastSave="{00000000-0000-0000-0000-000000000000}"/>
  <bookViews>
    <workbookView xWindow="-110" yWindow="-110" windowWidth="25180" windowHeight="16260" tabRatio="800" activeTab="1" xr2:uid="{00000000-000D-0000-FFFF-FFFF00000000}"/>
  </bookViews>
  <sheets>
    <sheet name="Cover" sheetId="42" r:id="rId1"/>
    <sheet name="Summary" sheetId="36" r:id="rId2"/>
    <sheet name="CoStar Summary" sheetId="34" r:id="rId3"/>
    <sheet name="Trip Rates" sheetId="35" r:id="rId4"/>
    <sheet name="VMT from Warehouses" sheetId="37" r:id="rId5"/>
    <sheet name="100k-200k sf" sheetId="26" r:id="rId6"/>
    <sheet name="200k+ sf" sheetId="3" r:id="rId7"/>
    <sheet name="Cold_Storage" sheetId="33" r:id="rId8"/>
    <sheet name="Parameters" sheetId="23" r:id="rId9"/>
    <sheet name="Parameters DPM" sheetId="38" r:id="rId10"/>
    <sheet name="E-2019" sheetId="40" r:id="rId11"/>
    <sheet name="EFs-2019" sheetId="41" r:id="rId12"/>
    <sheet name="E-2023" sheetId="1" r:id="rId13"/>
    <sheet name="EFs-2023" sheetId="2" r:id="rId14"/>
    <sheet name="E-2031" sheetId="21" r:id="rId15"/>
    <sheet name="EFs-2031" sheetId="22" r:id="rId16"/>
    <sheet name="Equipments" sheetId="29" r:id="rId17"/>
  </sheets>
  <externalReferences>
    <externalReference r:id="rId18"/>
    <externalReference r:id="rId19"/>
  </externalReferences>
  <definedNames>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22" l="1"/>
  <c r="J3" i="22"/>
  <c r="I4" i="22"/>
  <c r="I4" i="2"/>
  <c r="I3" i="2"/>
  <c r="J3" i="2"/>
  <c r="J5" i="2"/>
  <c r="J4" i="2"/>
  <c r="J7" i="41"/>
  <c r="J6" i="41"/>
  <c r="J5" i="41"/>
  <c r="J4" i="41"/>
  <c r="J3" i="41"/>
  <c r="J2" i="41"/>
  <c r="I7" i="41"/>
  <c r="I6" i="41"/>
  <c r="I5" i="41"/>
  <c r="I4" i="41"/>
  <c r="I3" i="41"/>
  <c r="I2" i="41"/>
  <c r="F3" i="41"/>
  <c r="F2" i="41"/>
  <c r="E3" i="41"/>
  <c r="E2" i="41"/>
  <c r="T17" i="36" l="1"/>
  <c r="T18" i="36"/>
  <c r="S18" i="36"/>
  <c r="S17" i="36"/>
  <c r="L6" i="36" l="1"/>
  <c r="K6" i="36"/>
  <c r="K5" i="36"/>
  <c r="L4" i="36"/>
  <c r="K4" i="36"/>
  <c r="E6" i="36"/>
  <c r="D6" i="36"/>
  <c r="D5" i="36"/>
  <c r="E4" i="36"/>
  <c r="D4" i="36"/>
  <c r="D7" i="36" l="1"/>
  <c r="K7" i="36"/>
  <c r="E41" i="33" l="1"/>
  <c r="E37" i="33"/>
  <c r="J2" i="2"/>
  <c r="B41" i="26"/>
  <c r="B37" i="33"/>
  <c r="E18" i="33"/>
  <c r="E17" i="33"/>
  <c r="B18" i="33"/>
  <c r="B17" i="33"/>
  <c r="E2" i="2"/>
  <c r="I4" i="40"/>
  <c r="I3" i="40"/>
  <c r="I2" i="40"/>
  <c r="H4" i="40"/>
  <c r="H3" i="40"/>
  <c r="H2" i="40"/>
  <c r="F3" i="40"/>
  <c r="E25" i="33" s="1"/>
  <c r="F2" i="40"/>
  <c r="E24" i="33" s="1"/>
  <c r="E3" i="40"/>
  <c r="B25" i="33" s="1"/>
  <c r="E2" i="40"/>
  <c r="B24" i="33" s="1"/>
  <c r="N8" i="40"/>
  <c r="H7" i="40"/>
  <c r="H6" i="40"/>
  <c r="H5" i="40"/>
  <c r="E2" i="37"/>
  <c r="F2" i="37" s="1"/>
  <c r="J6" i="22"/>
  <c r="J5" i="22"/>
  <c r="J7" i="2"/>
  <c r="I7" i="2"/>
  <c r="J6" i="2"/>
  <c r="I6" i="2"/>
  <c r="I5" i="2"/>
  <c r="I2" i="1"/>
  <c r="H2" i="1"/>
  <c r="F2" i="1"/>
  <c r="E3" i="1"/>
  <c r="E2" i="1"/>
  <c r="I2" i="22"/>
  <c r="G2" i="22"/>
  <c r="E2" i="22"/>
  <c r="N7" i="21"/>
  <c r="N5" i="21"/>
  <c r="K5" i="21"/>
  <c r="H5" i="21"/>
  <c r="I2" i="21"/>
  <c r="H2" i="21"/>
  <c r="F2" i="21"/>
  <c r="E2" i="21"/>
  <c r="I2" i="2"/>
  <c r="F3" i="2"/>
  <c r="F2" i="2"/>
  <c r="E3" i="2"/>
  <c r="H6" i="1"/>
  <c r="H5" i="1"/>
  <c r="H3" i="1"/>
  <c r="F3" i="1"/>
  <c r="E17" i="26" l="1"/>
  <c r="E17" i="3"/>
  <c r="B37" i="3"/>
  <c r="E18" i="26"/>
  <c r="E18" i="3"/>
  <c r="B41" i="3"/>
  <c r="E24" i="26"/>
  <c r="E24" i="3"/>
  <c r="E37" i="3"/>
  <c r="E25" i="26"/>
  <c r="E25" i="3"/>
  <c r="E41" i="3"/>
  <c r="B17" i="26"/>
  <c r="B17" i="3"/>
  <c r="B37" i="26"/>
  <c r="B18" i="26"/>
  <c r="B18" i="3"/>
  <c r="E37" i="26"/>
  <c r="B41" i="33"/>
  <c r="B24" i="26"/>
  <c r="B24" i="3"/>
  <c r="B25" i="26"/>
  <c r="B25" i="3"/>
  <c r="E41" i="26"/>
  <c r="G17" i="33"/>
  <c r="F18" i="33"/>
  <c r="F17" i="33"/>
  <c r="D17" i="33"/>
  <c r="C18" i="33"/>
  <c r="C17" i="33"/>
  <c r="G17" i="3"/>
  <c r="F18" i="3"/>
  <c r="F17" i="3"/>
  <c r="D17" i="3"/>
  <c r="C18" i="3"/>
  <c r="C17" i="3"/>
  <c r="G17" i="26"/>
  <c r="F18" i="26"/>
  <c r="F17" i="26"/>
  <c r="C18" i="26"/>
  <c r="D17" i="26"/>
  <c r="C17" i="26"/>
  <c r="C47" i="34" l="1"/>
  <c r="U5" i="34" s="1"/>
  <c r="U7" i="34" l="1"/>
  <c r="B11" i="26"/>
  <c r="B12" i="26" s="1"/>
  <c r="X18" i="36"/>
  <c r="B13" i="26" l="1"/>
  <c r="E62" i="26"/>
  <c r="M6" i="36" s="1"/>
  <c r="B62" i="26"/>
  <c r="E21" i="26"/>
  <c r="B21" i="26"/>
  <c r="Y18" i="36"/>
  <c r="F6" i="36" l="1"/>
  <c r="B22" i="26"/>
  <c r="B28" i="26" s="1"/>
  <c r="E22" i="26"/>
  <c r="E28" i="26" s="1"/>
  <c r="E23" i="26"/>
  <c r="E31" i="26" l="1"/>
  <c r="E58" i="26" s="1"/>
  <c r="I6" i="36" s="1"/>
  <c r="B23" i="26"/>
  <c r="B31" i="26" s="1"/>
  <c r="B58" i="26" s="1"/>
  <c r="L22" i="36"/>
  <c r="K22" i="36"/>
  <c r="K21" i="36"/>
  <c r="L20" i="36"/>
  <c r="K20" i="36"/>
  <c r="L14" i="36"/>
  <c r="K14" i="36"/>
  <c r="K13" i="36"/>
  <c r="L12" i="36"/>
  <c r="K12" i="36"/>
  <c r="C15" i="38"/>
  <c r="G41" i="26" s="1"/>
  <c r="C14" i="38"/>
  <c r="G37" i="26" s="1"/>
  <c r="C11" i="38"/>
  <c r="C5" i="38"/>
  <c r="C4" i="38"/>
  <c r="C3" i="38"/>
  <c r="I4" i="21"/>
  <c r="C7" i="38" s="1"/>
  <c r="I3" i="21"/>
  <c r="C6" i="38" s="1"/>
  <c r="F3" i="21"/>
  <c r="G3" i="22"/>
  <c r="J7" i="22"/>
  <c r="C16" i="38" s="1"/>
  <c r="C12" i="38"/>
  <c r="J2" i="22"/>
  <c r="C8" i="38" s="1"/>
  <c r="I3" i="1"/>
  <c r="C10" i="38" l="1"/>
  <c r="G18" i="26"/>
  <c r="G18" i="33"/>
  <c r="G18" i="3"/>
  <c r="B6" i="36"/>
  <c r="G25" i="33"/>
  <c r="G25" i="3"/>
  <c r="G25" i="26"/>
  <c r="G41" i="33"/>
  <c r="G37" i="3"/>
  <c r="G37" i="33"/>
  <c r="G24" i="3"/>
  <c r="G24" i="26"/>
  <c r="G24" i="33"/>
  <c r="G41" i="3"/>
  <c r="C9" i="38"/>
  <c r="B14" i="38" l="1"/>
  <c r="B11" i="38"/>
  <c r="B8" i="38"/>
  <c r="B16" i="38"/>
  <c r="B15" i="38"/>
  <c r="F41" i="26" s="1"/>
  <c r="B12" i="38"/>
  <c r="B10" i="38"/>
  <c r="B6" i="38"/>
  <c r="B4" i="38"/>
  <c r="B3" i="38"/>
  <c r="I4" i="1"/>
  <c r="B7" i="38" s="1"/>
  <c r="B5" i="38"/>
  <c r="C30" i="38"/>
  <c r="B30" i="38"/>
  <c r="C29" i="38"/>
  <c r="B29" i="38"/>
  <c r="F25" i="26" l="1"/>
  <c r="F25" i="3"/>
  <c r="F25" i="33"/>
  <c r="F24" i="33"/>
  <c r="F24" i="26"/>
  <c r="F24" i="3"/>
  <c r="B9" i="38"/>
  <c r="F41" i="33"/>
  <c r="F41" i="3"/>
  <c r="F37" i="26"/>
  <c r="F37" i="33"/>
  <c r="F37" i="3"/>
  <c r="K23" i="36"/>
  <c r="K15" i="36"/>
  <c r="B6" i="34"/>
  <c r="D5" i="34"/>
  <c r="O5" i="34"/>
  <c r="B5" i="34"/>
  <c r="P5" i="34" l="1"/>
  <c r="E3" i="37"/>
  <c r="V5" i="34"/>
  <c r="H6" i="34"/>
  <c r="T6" i="34"/>
  <c r="B11" i="33" s="1"/>
  <c r="N5" i="34"/>
  <c r="T5" i="34"/>
  <c r="I5" i="34"/>
  <c r="N6" i="34"/>
  <c r="H5" i="34"/>
  <c r="J5" i="34"/>
  <c r="C7" i="34"/>
  <c r="D7" i="34"/>
  <c r="B61" i="33" l="1"/>
  <c r="E5" i="36" s="1"/>
  <c r="E7" i="36" s="1"/>
  <c r="E61" i="33"/>
  <c r="L5" i="36" s="1"/>
  <c r="L7" i="36" s="1"/>
  <c r="T7" i="34"/>
  <c r="V7" i="34"/>
  <c r="B11" i="3"/>
  <c r="E62" i="33"/>
  <c r="M5" i="36" s="1"/>
  <c r="B62" i="33"/>
  <c r="F5" i="36" s="1"/>
  <c r="B62" i="3" l="1"/>
  <c r="F4" i="36" s="1"/>
  <c r="F7" i="36" s="1"/>
  <c r="E62" i="3"/>
  <c r="E4" i="37"/>
  <c r="M4" i="36" l="1"/>
  <c r="M7" i="36" s="1"/>
  <c r="C11" i="26"/>
  <c r="I7" i="34"/>
  <c r="J3" i="37"/>
  <c r="L2" i="37"/>
  <c r="E9" i="37"/>
  <c r="E20" i="37" s="1"/>
  <c r="E8" i="37"/>
  <c r="E19" i="37" s="1"/>
  <c r="J4" i="37"/>
  <c r="F3" i="37"/>
  <c r="P3" i="37"/>
  <c r="M3" i="37"/>
  <c r="K3" i="37"/>
  <c r="I3" i="37"/>
  <c r="G3" i="37"/>
  <c r="H3" i="37"/>
  <c r="M4" i="37"/>
  <c r="K4" i="37"/>
  <c r="O3" i="37"/>
  <c r="I4" i="37"/>
  <c r="J2" i="37"/>
  <c r="N3" i="37"/>
  <c r="F4" i="37"/>
  <c r="H4" i="37"/>
  <c r="I2" i="37"/>
  <c r="O4" i="37"/>
  <c r="G4" i="37"/>
  <c r="H2" i="37"/>
  <c r="L3" i="37"/>
  <c r="N4" i="37"/>
  <c r="P4" i="37"/>
  <c r="O2" i="37"/>
  <c r="G2" i="37"/>
  <c r="E5" i="37"/>
  <c r="K2" i="37"/>
  <c r="N2" i="37"/>
  <c r="P2" i="37"/>
  <c r="L4" i="37"/>
  <c r="M2" i="37"/>
  <c r="C62" i="26" l="1"/>
  <c r="F62" i="26"/>
  <c r="M14" i="36" s="1"/>
  <c r="C12" i="26"/>
  <c r="C13" i="26"/>
  <c r="P9" i="37"/>
  <c r="P20" i="37" s="1"/>
  <c r="P8" i="37"/>
  <c r="P19" i="37" s="1"/>
  <c r="L8" i="37"/>
  <c r="L19" i="37" s="1"/>
  <c r="L9" i="37"/>
  <c r="L20" i="37" s="1"/>
  <c r="M8" i="37"/>
  <c r="M19" i="37" s="1"/>
  <c r="M9" i="37"/>
  <c r="M20" i="37" s="1"/>
  <c r="H9" i="37"/>
  <c r="H20" i="37" s="1"/>
  <c r="H8" i="37"/>
  <c r="H19" i="37" s="1"/>
  <c r="K8" i="37"/>
  <c r="K19" i="37" s="1"/>
  <c r="K9" i="37"/>
  <c r="K20" i="37" s="1"/>
  <c r="N8" i="37"/>
  <c r="N19" i="37" s="1"/>
  <c r="N9" i="37"/>
  <c r="N20" i="37" s="1"/>
  <c r="J9" i="37"/>
  <c r="J20" i="37" s="1"/>
  <c r="J8" i="37"/>
  <c r="J19" i="37" s="1"/>
  <c r="F8" i="37"/>
  <c r="F19" i="37" s="1"/>
  <c r="F9" i="37"/>
  <c r="F20" i="37" s="1"/>
  <c r="G8" i="37"/>
  <c r="G19" i="37" s="1"/>
  <c r="G9" i="37"/>
  <c r="G20" i="37" s="1"/>
  <c r="O8" i="37"/>
  <c r="O19" i="37" s="1"/>
  <c r="O9" i="37"/>
  <c r="O20" i="37" s="1"/>
  <c r="I9" i="37"/>
  <c r="I20" i="37" s="1"/>
  <c r="I8" i="37"/>
  <c r="I19" i="37" s="1"/>
  <c r="J5" i="37"/>
  <c r="F5" i="37"/>
  <c r="O5" i="37"/>
  <c r="I5" i="37"/>
  <c r="M5" i="37"/>
  <c r="H5" i="37"/>
  <c r="N5" i="37"/>
  <c r="K5" i="37"/>
  <c r="P5" i="37"/>
  <c r="L5" i="37"/>
  <c r="G5" i="37"/>
  <c r="D11" i="33"/>
  <c r="C11" i="33"/>
  <c r="C6" i="26"/>
  <c r="C34" i="26" s="1"/>
  <c r="F61" i="33" l="1"/>
  <c r="C61" i="33"/>
  <c r="G61" i="33"/>
  <c r="D61" i="33"/>
  <c r="G62" i="33"/>
  <c r="F62" i="33"/>
  <c r="B39" i="26"/>
  <c r="B40" i="26" s="1"/>
  <c r="E39" i="26"/>
  <c r="E40" i="26" s="1"/>
  <c r="B42" i="26"/>
  <c r="F42" i="26"/>
  <c r="E42" i="26"/>
  <c r="C62" i="33"/>
  <c r="D62" i="33"/>
  <c r="M21" i="36"/>
  <c r="C22" i="26"/>
  <c r="F22" i="26"/>
  <c r="C21" i="26"/>
  <c r="F21" i="26"/>
  <c r="D11" i="3"/>
  <c r="P7" i="34"/>
  <c r="D11" i="26"/>
  <c r="O7" i="34"/>
  <c r="C11" i="3"/>
  <c r="J7" i="34"/>
  <c r="H7" i="34"/>
  <c r="N7" i="34"/>
  <c r="B7" i="34"/>
  <c r="E43" i="26" l="1"/>
  <c r="E59" i="26" s="1"/>
  <c r="J6" i="36" s="1"/>
  <c r="N6" i="36" s="1"/>
  <c r="B43" i="26"/>
  <c r="B59" i="26" s="1"/>
  <c r="C6" i="36" s="1"/>
  <c r="G6" i="36" s="1"/>
  <c r="G62" i="26"/>
  <c r="D62" i="26"/>
  <c r="G62" i="3"/>
  <c r="M20" i="36" s="1"/>
  <c r="D62" i="3"/>
  <c r="E63" i="26"/>
  <c r="F62" i="3"/>
  <c r="C62" i="3"/>
  <c r="D13" i="26"/>
  <c r="G22" i="26" s="1"/>
  <c r="M22" i="36"/>
  <c r="F23" i="26"/>
  <c r="F28" i="26"/>
  <c r="F31" i="26" s="1"/>
  <c r="F58" i="26" s="1"/>
  <c r="I14" i="36" s="1"/>
  <c r="D12" i="26"/>
  <c r="C34" i="3"/>
  <c r="E22" i="36"/>
  <c r="E20" i="36"/>
  <c r="E14" i="36"/>
  <c r="E12" i="36"/>
  <c r="B63" i="26" l="1"/>
  <c r="E39" i="3"/>
  <c r="E40" i="3" s="1"/>
  <c r="B39" i="3"/>
  <c r="B40" i="3" s="1"/>
  <c r="B42" i="3"/>
  <c r="E42" i="3"/>
  <c r="G21" i="26"/>
  <c r="G28" i="26" s="1"/>
  <c r="D21" i="26"/>
  <c r="D22" i="26"/>
  <c r="F39" i="3"/>
  <c r="F40" i="3" s="1"/>
  <c r="G39" i="3"/>
  <c r="G40" i="3" s="1"/>
  <c r="G42" i="3"/>
  <c r="F42" i="3"/>
  <c r="M23" i="36"/>
  <c r="G23" i="26" l="1"/>
  <c r="B43" i="3"/>
  <c r="B59" i="3" s="1"/>
  <c r="C4" i="36" s="1"/>
  <c r="E43" i="3"/>
  <c r="E59" i="3" s="1"/>
  <c r="J4" i="36" s="1"/>
  <c r="F43" i="3"/>
  <c r="F59" i="3" s="1"/>
  <c r="J12" i="36" s="1"/>
  <c r="G43" i="3"/>
  <c r="G59" i="3" s="1"/>
  <c r="J20" i="36" s="1"/>
  <c r="C8" i="33"/>
  <c r="B13" i="33" s="1"/>
  <c r="C7" i="33"/>
  <c r="B12" i="33" s="1"/>
  <c r="B21" i="33" l="1"/>
  <c r="E21" i="33"/>
  <c r="B22" i="33"/>
  <c r="E22" i="33"/>
  <c r="L13" i="36"/>
  <c r="L15" i="36" s="1"/>
  <c r="E13" i="36"/>
  <c r="E15" i="36" s="1"/>
  <c r="L21" i="36"/>
  <c r="L23" i="36" s="1"/>
  <c r="E21" i="36"/>
  <c r="E23" i="36" s="1"/>
  <c r="G31" i="26"/>
  <c r="G58" i="26" s="1"/>
  <c r="I22" i="36" s="1"/>
  <c r="M13" i="36"/>
  <c r="E13" i="37"/>
  <c r="E24" i="37" s="1"/>
  <c r="J13" i="37"/>
  <c r="J24" i="37" s="1"/>
  <c r="I13" i="37"/>
  <c r="I24" i="37" s="1"/>
  <c r="K13" i="37"/>
  <c r="K24" i="37" s="1"/>
  <c r="H13" i="37"/>
  <c r="H24" i="37" s="1"/>
  <c r="G13" i="37"/>
  <c r="G24" i="37" s="1"/>
  <c r="N13" i="37"/>
  <c r="N24" i="37" s="1"/>
  <c r="L13" i="37"/>
  <c r="L24" i="37" s="1"/>
  <c r="F13" i="37"/>
  <c r="F24" i="37" s="1"/>
  <c r="M13" i="37"/>
  <c r="M24" i="37" s="1"/>
  <c r="O13" i="37"/>
  <c r="O24" i="37" s="1"/>
  <c r="P13" i="37"/>
  <c r="P24" i="37" s="1"/>
  <c r="E12" i="37"/>
  <c r="E23" i="37" s="1"/>
  <c r="L12" i="37"/>
  <c r="L23" i="37" s="1"/>
  <c r="F12" i="37"/>
  <c r="F23" i="37" s="1"/>
  <c r="M12" i="37"/>
  <c r="M23" i="37" s="1"/>
  <c r="G12" i="37"/>
  <c r="G23" i="37" s="1"/>
  <c r="N12" i="37"/>
  <c r="N23" i="37" s="1"/>
  <c r="P12" i="37"/>
  <c r="P23" i="37" s="1"/>
  <c r="H12" i="37"/>
  <c r="H23" i="37" s="1"/>
  <c r="O12" i="37"/>
  <c r="O23" i="37" s="1"/>
  <c r="J12" i="37"/>
  <c r="J23" i="37" s="1"/>
  <c r="I12" i="37"/>
  <c r="I23" i="37" s="1"/>
  <c r="K12" i="37"/>
  <c r="K23" i="37" s="1"/>
  <c r="D12" i="33"/>
  <c r="C12" i="33"/>
  <c r="D13" i="33"/>
  <c r="C13" i="33"/>
  <c r="C34" i="33"/>
  <c r="E28" i="33" l="1"/>
  <c r="E23" i="33"/>
  <c r="E39" i="33"/>
  <c r="E40" i="33" s="1"/>
  <c r="B39" i="33"/>
  <c r="B40" i="33" s="1"/>
  <c r="B42" i="33"/>
  <c r="E42" i="33"/>
  <c r="B28" i="33"/>
  <c r="B23" i="33"/>
  <c r="F13" i="36"/>
  <c r="G39" i="26"/>
  <c r="G40" i="26" s="1"/>
  <c r="G42" i="26"/>
  <c r="D39" i="33"/>
  <c r="G42" i="33"/>
  <c r="G39" i="33"/>
  <c r="G40" i="33" s="1"/>
  <c r="F39" i="33"/>
  <c r="F40" i="33" s="1"/>
  <c r="F42" i="33"/>
  <c r="C22" i="33"/>
  <c r="F22" i="33"/>
  <c r="D22" i="33"/>
  <c r="G22" i="33"/>
  <c r="C21" i="33"/>
  <c r="F21" i="33"/>
  <c r="D21" i="33"/>
  <c r="G21" i="33"/>
  <c r="F39" i="26"/>
  <c r="F40" i="26" s="1"/>
  <c r="C39" i="33"/>
  <c r="F21" i="36"/>
  <c r="D13" i="36"/>
  <c r="C39" i="26"/>
  <c r="D39" i="26"/>
  <c r="E31" i="33" l="1"/>
  <c r="E58" i="33" s="1"/>
  <c r="I5" i="36" s="1"/>
  <c r="B43" i="33"/>
  <c r="B59" i="33" s="1"/>
  <c r="C5" i="36" s="1"/>
  <c r="C7" i="36" s="1"/>
  <c r="B31" i="33"/>
  <c r="B58" i="33" s="1"/>
  <c r="E43" i="33"/>
  <c r="E59" i="33" s="1"/>
  <c r="J5" i="36" s="1"/>
  <c r="J7" i="36" s="1"/>
  <c r="F43" i="26"/>
  <c r="F59" i="26" s="1"/>
  <c r="F63" i="26" s="1"/>
  <c r="G43" i="26"/>
  <c r="G59" i="26" s="1"/>
  <c r="G43" i="33"/>
  <c r="G59" i="33" s="1"/>
  <c r="J21" i="36" s="1"/>
  <c r="F28" i="33"/>
  <c r="F23" i="33"/>
  <c r="G28" i="33"/>
  <c r="G23" i="33"/>
  <c r="F43" i="33"/>
  <c r="F59" i="33" s="1"/>
  <c r="J13" i="36" s="1"/>
  <c r="D22" i="36"/>
  <c r="D21" i="36"/>
  <c r="F14" i="36"/>
  <c r="D14" i="36"/>
  <c r="F22" i="36"/>
  <c r="J14" i="36" l="1"/>
  <c r="N14" i="36" s="1"/>
  <c r="E63" i="33"/>
  <c r="N5" i="36"/>
  <c r="B5" i="36"/>
  <c r="G5" i="36" s="1"/>
  <c r="B63" i="33"/>
  <c r="G31" i="33"/>
  <c r="G58" i="33" s="1"/>
  <c r="I21" i="36" s="1"/>
  <c r="N21" i="36" s="1"/>
  <c r="G63" i="26"/>
  <c r="J22" i="36"/>
  <c r="N22" i="36" s="1"/>
  <c r="F31" i="33"/>
  <c r="F58" i="33" s="1"/>
  <c r="E3" i="21"/>
  <c r="C5" i="23" s="1"/>
  <c r="C4" i="23"/>
  <c r="B5" i="23"/>
  <c r="B4" i="23"/>
  <c r="B17" i="38"/>
  <c r="H4" i="1"/>
  <c r="C9" i="23"/>
  <c r="B9" i="23"/>
  <c r="C8" i="3"/>
  <c r="B13" i="3" s="1"/>
  <c r="C7" i="3"/>
  <c r="B12" i="3" s="1"/>
  <c r="J15" i="36" l="1"/>
  <c r="D25" i="33"/>
  <c r="D25" i="3"/>
  <c r="D25" i="26"/>
  <c r="B21" i="3"/>
  <c r="E21" i="3"/>
  <c r="B22" i="3"/>
  <c r="E22" i="3"/>
  <c r="C25" i="3"/>
  <c r="C25" i="26"/>
  <c r="C25" i="33"/>
  <c r="D24" i="26"/>
  <c r="D24" i="3"/>
  <c r="D24" i="33"/>
  <c r="C24" i="33"/>
  <c r="C24" i="3"/>
  <c r="C24" i="26"/>
  <c r="G63" i="33"/>
  <c r="J23" i="36"/>
  <c r="F63" i="33"/>
  <c r="I13" i="36"/>
  <c r="N13" i="36" s="1"/>
  <c r="E11" i="37"/>
  <c r="E22" i="37" s="1"/>
  <c r="E26" i="37" s="1"/>
  <c r="I11" i="37"/>
  <c r="I22" i="37" s="1"/>
  <c r="H11" i="37"/>
  <c r="H22" i="37" s="1"/>
  <c r="J11" i="37"/>
  <c r="J22" i="37" s="1"/>
  <c r="L11" i="37"/>
  <c r="L22" i="37" s="1"/>
  <c r="K11" i="37"/>
  <c r="K22" i="37" s="1"/>
  <c r="O11" i="37"/>
  <c r="O22" i="37" s="1"/>
  <c r="P11" i="37"/>
  <c r="P22" i="37" s="1"/>
  <c r="G11" i="37"/>
  <c r="G22" i="37" s="1"/>
  <c r="N11" i="37"/>
  <c r="N22" i="37" s="1"/>
  <c r="F11" i="37"/>
  <c r="F22" i="37" s="1"/>
  <c r="M11" i="37"/>
  <c r="M22" i="37" s="1"/>
  <c r="E10" i="37"/>
  <c r="E21" i="37" s="1"/>
  <c r="E25" i="37" s="1"/>
  <c r="L10" i="37"/>
  <c r="L21" i="37" s="1"/>
  <c r="K10" i="37"/>
  <c r="K21" i="37" s="1"/>
  <c r="O10" i="37"/>
  <c r="O21" i="37" s="1"/>
  <c r="I10" i="37"/>
  <c r="I21" i="37" s="1"/>
  <c r="H10" i="37"/>
  <c r="H21" i="37" s="1"/>
  <c r="J10" i="37"/>
  <c r="J21" i="37" s="1"/>
  <c r="N10" i="37"/>
  <c r="N21" i="37" s="1"/>
  <c r="F10" i="37"/>
  <c r="F21" i="37" s="1"/>
  <c r="F32" i="37" s="1"/>
  <c r="M10" i="37"/>
  <c r="M21" i="37" s="1"/>
  <c r="P10" i="37"/>
  <c r="P21" i="37" s="1"/>
  <c r="G10" i="37"/>
  <c r="G21" i="37" s="1"/>
  <c r="C12" i="3"/>
  <c r="D12" i="3"/>
  <c r="D13" i="3"/>
  <c r="C13" i="3"/>
  <c r="C39" i="3"/>
  <c r="E28" i="3" l="1"/>
  <c r="E23" i="3"/>
  <c r="B23" i="3"/>
  <c r="B28" i="3"/>
  <c r="B31" i="3" s="1"/>
  <c r="B58" i="3" s="1"/>
  <c r="C21" i="3"/>
  <c r="F21" i="3"/>
  <c r="C22" i="3"/>
  <c r="F22" i="3"/>
  <c r="D28" i="33"/>
  <c r="D22" i="3"/>
  <c r="G22" i="3"/>
  <c r="D21" i="3"/>
  <c r="D28" i="3" s="1"/>
  <c r="G21" i="3"/>
  <c r="N25" i="37"/>
  <c r="N32" i="37"/>
  <c r="P33" i="37"/>
  <c r="P26" i="37"/>
  <c r="K32" i="37"/>
  <c r="K25" i="37"/>
  <c r="O33" i="37"/>
  <c r="O26" i="37"/>
  <c r="M32" i="37"/>
  <c r="M25" i="37"/>
  <c r="H25" i="37"/>
  <c r="H32" i="37"/>
  <c r="L25" i="37"/>
  <c r="L32" i="37"/>
  <c r="N33" i="37"/>
  <c r="N26" i="37"/>
  <c r="K33" i="37"/>
  <c r="K26" i="37"/>
  <c r="I33" i="37"/>
  <c r="I26" i="37"/>
  <c r="G32" i="37"/>
  <c r="G25" i="37"/>
  <c r="O32" i="37"/>
  <c r="O25" i="37"/>
  <c r="M33" i="37"/>
  <c r="M26" i="37"/>
  <c r="J33" i="37"/>
  <c r="J26" i="37"/>
  <c r="P25" i="37"/>
  <c r="P32" i="37"/>
  <c r="J32" i="37"/>
  <c r="J25" i="37"/>
  <c r="F26" i="37"/>
  <c r="F33" i="37"/>
  <c r="H26" i="37"/>
  <c r="H33" i="37"/>
  <c r="F25" i="37"/>
  <c r="I25" i="37"/>
  <c r="I32" i="37"/>
  <c r="G26" i="37"/>
  <c r="G33" i="37"/>
  <c r="L33" i="37"/>
  <c r="L26" i="37"/>
  <c r="C28" i="33"/>
  <c r="C28" i="26"/>
  <c r="D28" i="26"/>
  <c r="C30" i="23"/>
  <c r="C29" i="23"/>
  <c r="B30" i="23"/>
  <c r="B29" i="23"/>
  <c r="C28" i="3" l="1"/>
  <c r="B4" i="36"/>
  <c r="B63" i="3"/>
  <c r="E31" i="3"/>
  <c r="E58" i="3" s="1"/>
  <c r="F20" i="36"/>
  <c r="F23" i="36" s="1"/>
  <c r="M12" i="36"/>
  <c r="M15" i="36" s="1"/>
  <c r="F28" i="3"/>
  <c r="F23" i="3"/>
  <c r="G28" i="3"/>
  <c r="G23" i="3"/>
  <c r="N8" i="21"/>
  <c r="N6" i="21"/>
  <c r="C22" i="38" s="1"/>
  <c r="N7" i="1"/>
  <c r="N6" i="1"/>
  <c r="N5" i="1"/>
  <c r="N8" i="1"/>
  <c r="K6" i="1"/>
  <c r="B28" i="38" s="1"/>
  <c r="E3" i="22"/>
  <c r="D18" i="3" l="1"/>
  <c r="D18" i="26"/>
  <c r="D23" i="26" s="1"/>
  <c r="D31" i="26" s="1"/>
  <c r="D58" i="26" s="1"/>
  <c r="D18" i="33"/>
  <c r="I4" i="36"/>
  <c r="E63" i="3"/>
  <c r="G4" i="36"/>
  <c r="B7" i="36"/>
  <c r="G7" i="36" s="1"/>
  <c r="G31" i="3"/>
  <c r="G58" i="3" s="1"/>
  <c r="F31" i="3"/>
  <c r="F58" i="3" s="1"/>
  <c r="B22" i="23"/>
  <c r="B22" i="38"/>
  <c r="C18" i="23"/>
  <c r="C18" i="38"/>
  <c r="B18" i="23"/>
  <c r="B23" i="23" s="1"/>
  <c r="B18" i="38"/>
  <c r="C19" i="23"/>
  <c r="C24" i="23" s="1"/>
  <c r="C19" i="38"/>
  <c r="C24" i="38" s="1"/>
  <c r="C22" i="23"/>
  <c r="B21" i="23"/>
  <c r="B21" i="38"/>
  <c r="B19" i="23"/>
  <c r="B24" i="23" s="1"/>
  <c r="B19" i="38"/>
  <c r="C21" i="23"/>
  <c r="C21" i="38"/>
  <c r="F12" i="36"/>
  <c r="F15" i="36" s="1"/>
  <c r="C23" i="3"/>
  <c r="C31" i="3" s="1"/>
  <c r="C58" i="3" s="1"/>
  <c r="C23" i="33"/>
  <c r="C31" i="33" s="1"/>
  <c r="C58" i="33" s="1"/>
  <c r="B10" i="23"/>
  <c r="D20" i="36"/>
  <c r="D23" i="36" s="1"/>
  <c r="D23" i="33"/>
  <c r="D31" i="33" s="1"/>
  <c r="D58" i="33" s="1"/>
  <c r="C10" i="23"/>
  <c r="D23" i="3"/>
  <c r="D31" i="3" s="1"/>
  <c r="D58" i="3" s="1"/>
  <c r="K5" i="1"/>
  <c r="B28" i="23"/>
  <c r="K6" i="21"/>
  <c r="B17" i="23"/>
  <c r="I7" i="22"/>
  <c r="I6" i="22"/>
  <c r="I5" i="22"/>
  <c r="I3" i="22"/>
  <c r="H7" i="21"/>
  <c r="C27" i="38" s="1"/>
  <c r="C33" i="38" s="1"/>
  <c r="H6" i="21"/>
  <c r="H4" i="21"/>
  <c r="H3" i="21"/>
  <c r="H7" i="1"/>
  <c r="B27" i="38" s="1"/>
  <c r="B33" i="38" s="1"/>
  <c r="I12" i="36" l="1"/>
  <c r="I15" i="36" s="1"/>
  <c r="F63" i="3"/>
  <c r="I20" i="36"/>
  <c r="N20" i="36" s="1"/>
  <c r="G63" i="3"/>
  <c r="N4" i="36"/>
  <c r="I7" i="36"/>
  <c r="N7" i="36" s="1"/>
  <c r="C23" i="23"/>
  <c r="C23" i="38"/>
  <c r="C26" i="38"/>
  <c r="C25" i="38"/>
  <c r="C20" i="23"/>
  <c r="C20" i="38"/>
  <c r="B23" i="38"/>
  <c r="C28" i="23"/>
  <c r="C28" i="38"/>
  <c r="B25" i="23"/>
  <c r="B31" i="23" s="1"/>
  <c r="B26" i="38"/>
  <c r="B25" i="38"/>
  <c r="B31" i="38" s="1"/>
  <c r="B20" i="23"/>
  <c r="B20" i="38"/>
  <c r="B24" i="38"/>
  <c r="C17" i="23"/>
  <c r="C17" i="38"/>
  <c r="C23" i="26"/>
  <c r="C31" i="26" s="1"/>
  <c r="C25" i="23"/>
  <c r="B13" i="36"/>
  <c r="B21" i="36"/>
  <c r="B22" i="36"/>
  <c r="N15" i="36" l="1"/>
  <c r="I16" i="36"/>
  <c r="N12" i="36"/>
  <c r="I23" i="36"/>
  <c r="C58" i="26"/>
  <c r="B14" i="36" s="1"/>
  <c r="C31" i="23"/>
  <c r="B32" i="38"/>
  <c r="B13" i="38"/>
  <c r="C31" i="38"/>
  <c r="C32" i="38"/>
  <c r="C13" i="38"/>
  <c r="N23" i="36" l="1"/>
  <c r="I24" i="36"/>
  <c r="B12" i="36"/>
  <c r="C16" i="23"/>
  <c r="C15" i="23"/>
  <c r="C27" i="23"/>
  <c r="C33" i="23" s="1"/>
  <c r="C26" i="23"/>
  <c r="C6" i="23"/>
  <c r="C3" i="23"/>
  <c r="B16" i="23"/>
  <c r="B15" i="23"/>
  <c r="B12" i="23"/>
  <c r="B8" i="23"/>
  <c r="C14" i="23"/>
  <c r="B14" i="23"/>
  <c r="C12" i="23"/>
  <c r="C11" i="23"/>
  <c r="B11" i="23"/>
  <c r="B27" i="23"/>
  <c r="B33" i="23" s="1"/>
  <c r="B26" i="23"/>
  <c r="C7" i="23"/>
  <c r="B7" i="23"/>
  <c r="B6" i="23"/>
  <c r="B3" i="23"/>
  <c r="C37" i="26" l="1"/>
  <c r="C40" i="26" s="1"/>
  <c r="C37" i="33"/>
  <c r="C40" i="33" s="1"/>
  <c r="C13" i="23"/>
  <c r="D37" i="33"/>
  <c r="D40" i="33" s="1"/>
  <c r="D37" i="26"/>
  <c r="D40" i="26" s="1"/>
  <c r="D41" i="33"/>
  <c r="D42" i="33" s="1"/>
  <c r="D41" i="26"/>
  <c r="D42" i="26" s="1"/>
  <c r="C41" i="3"/>
  <c r="C42" i="3" s="1"/>
  <c r="C41" i="33"/>
  <c r="C42" i="33" s="1"/>
  <c r="C41" i="26"/>
  <c r="C42" i="26" s="1"/>
  <c r="B13" i="23"/>
  <c r="B15" i="36"/>
  <c r="B16" i="36" s="1"/>
  <c r="D12" i="36"/>
  <c r="D15" i="36" s="1"/>
  <c r="B32" i="23"/>
  <c r="C32" i="23"/>
  <c r="C37" i="3"/>
  <c r="D37" i="3"/>
  <c r="D41" i="3"/>
  <c r="D42" i="3" s="1"/>
  <c r="C8" i="23"/>
  <c r="C43" i="26" l="1"/>
  <c r="C43" i="33"/>
  <c r="C59" i="33" s="1"/>
  <c r="D43" i="33"/>
  <c r="D59" i="33" s="1"/>
  <c r="C21" i="36" s="1"/>
  <c r="G21" i="36" s="1"/>
  <c r="D43" i="26"/>
  <c r="D59" i="26" s="1"/>
  <c r="D63" i="26" s="1"/>
  <c r="C13" i="36"/>
  <c r="G13" i="36" s="1"/>
  <c r="C63" i="33"/>
  <c r="C40" i="3"/>
  <c r="C43" i="3" s="1"/>
  <c r="D39" i="3"/>
  <c r="D40" i="3" s="1"/>
  <c r="D63" i="33" l="1"/>
  <c r="C22" i="36"/>
  <c r="G22" i="36" s="1"/>
  <c r="C59" i="3"/>
  <c r="C59" i="26"/>
  <c r="C63" i="26" s="1"/>
  <c r="B20" i="36"/>
  <c r="D43" i="3"/>
  <c r="C12" i="36" l="1"/>
  <c r="G12" i="36" s="1"/>
  <c r="C63" i="3"/>
  <c r="D59" i="3"/>
  <c r="C14" i="36"/>
  <c r="B23" i="36"/>
  <c r="B24" i="36" s="1"/>
  <c r="C20" i="36" l="1"/>
  <c r="D63" i="3"/>
  <c r="C23" i="36"/>
  <c r="G23" i="36" s="1"/>
  <c r="G20" i="36"/>
  <c r="G14" i="36"/>
  <c r="C15" i="36"/>
  <c r="G15" i="36" s="1"/>
  <c r="G16" i="36" s="1"/>
  <c r="X17" i="36" l="1"/>
  <c r="N16" i="36" s="1"/>
  <c r="G24" i="36" l="1"/>
  <c r="Y17" i="36"/>
  <c r="N24"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Farimah Shirmohammadi</author>
  </authors>
  <commentList>
    <comment ref="E15" authorId="0" shapeId="0" xr:uid="{CBE7A424-B458-4936-87A2-CB17A57DB39D}">
      <text>
        <r>
          <rPr>
            <b/>
            <sz val="9"/>
            <color indexed="81"/>
            <rFont val="Tahoma"/>
            <family val="2"/>
          </rPr>
          <t>Farimah Shirmohammadi:</t>
        </r>
        <r>
          <rPr>
            <sz val="9"/>
            <color indexed="81"/>
            <rFont val="Tahoma"/>
            <family val="2"/>
          </rPr>
          <t xml:space="preserve">
WAIRE Technical Document
Heavy Heavy (GVWR&gt;33,000 lbs)</t>
        </r>
      </text>
    </comment>
    <comment ref="E16" authorId="0" shapeId="0" xr:uid="{7F376D98-4C99-49E4-8169-C53D09FDBBE0}">
      <text>
        <r>
          <rPr>
            <b/>
            <sz val="9"/>
            <color indexed="81"/>
            <rFont val="Tahoma"/>
            <family val="2"/>
          </rPr>
          <t>Farimah Shirmohammadi:</t>
        </r>
        <r>
          <rPr>
            <sz val="9"/>
            <color indexed="81"/>
            <rFont val="Tahoma"/>
            <family val="2"/>
          </rPr>
          <t xml:space="preserve">
WAIRE Technical Document
 Medium Heavy category (14,001-33,000 lbs)</t>
        </r>
      </text>
    </comment>
    <comment ref="E19" authorId="0" shapeId="0" xr:uid="{906D9E63-80DF-45B5-9236-4AC865C3B332}">
      <text>
        <r>
          <rPr>
            <b/>
            <sz val="9"/>
            <color indexed="81"/>
            <rFont val="Tahoma"/>
            <family val="2"/>
          </rPr>
          <t xml:space="preserve">Farimah Shirmohammadi:
</t>
        </r>
        <r>
          <rPr>
            <sz val="9"/>
            <color indexed="81"/>
            <rFont val="Tahoma"/>
            <family val="2"/>
          </rPr>
          <t>22.2% to account for the in btw warehouse trips
https://scag.ca.gov/sites/main/files/file-attachments/task4_understandingfacilityoperations.pdf?1604268216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Ian MacMillan</author>
    <author>Farimah Shirmohammadi</author>
  </authors>
  <commentList>
    <comment ref="C5" authorId="0" shapeId="0" xr:uid="{59B93D05-F867-4B9C-9540-BFFF6D20DAF7}">
      <text>
        <r>
          <rPr>
            <b/>
            <sz val="9"/>
            <color indexed="81"/>
            <rFont val="Tahoma"/>
            <family val="2"/>
          </rPr>
          <t>Ian MacMillan:</t>
        </r>
        <r>
          <rPr>
            <sz val="9"/>
            <color indexed="81"/>
            <rFont val="Tahoma"/>
            <family val="2"/>
          </rPr>
          <t xml:space="preserve">
From ITE 10th edition
table 3</t>
        </r>
      </text>
    </comment>
    <comment ref="D6" authorId="1" shapeId="0" xr:uid="{00E1752F-7A21-4129-B8F9-D49D62E724AD}">
      <text>
        <r>
          <rPr>
            <b/>
            <sz val="9"/>
            <color indexed="81"/>
            <rFont val="Tahoma"/>
            <family val="2"/>
          </rPr>
          <t>Farimah Shirmohammadi:</t>
        </r>
        <r>
          <rPr>
            <sz val="9"/>
            <color indexed="81"/>
            <rFont val="Tahoma"/>
            <family val="2"/>
          </rPr>
          <t xml:space="preserve">
ITE 10th edition, Fontana trip rate study</t>
        </r>
      </text>
    </comment>
    <comment ref="A17" authorId="1" shapeId="0" xr:uid="{C86A30EC-3CD4-4EFB-81CC-97E1B31FCF75}">
      <text>
        <r>
          <rPr>
            <b/>
            <sz val="9"/>
            <color indexed="81"/>
            <rFont val="Tahoma"/>
            <family val="2"/>
          </rPr>
          <t>Farimah Shirmohammadi:</t>
        </r>
        <r>
          <rPr>
            <sz val="9"/>
            <color indexed="81"/>
            <rFont val="Tahoma"/>
            <family val="2"/>
          </rPr>
          <t xml:space="preserve">
Truck categories included:
T7 CAIRP, T7 NNOOS, T7 NOOS, T7 POLA, T7 Tractor</t>
        </r>
      </text>
    </comment>
    <comment ref="A18" authorId="1" shapeId="0" xr:uid="{5B980D7D-E9B0-49FD-B60B-99CA688F4030}">
      <text>
        <r>
          <rPr>
            <b/>
            <sz val="9"/>
            <color indexed="81"/>
            <rFont val="Tahoma"/>
            <family val="2"/>
          </rPr>
          <t>Farimah Shirmohammadi:</t>
        </r>
        <r>
          <rPr>
            <sz val="9"/>
            <color indexed="81"/>
            <rFont val="Tahoma"/>
            <family val="2"/>
          </rPr>
          <t xml:space="preserve">
Truck categories included:
T6 CAIRp (Heavy &amp; Small), T6 Instate (Heavy &amp; Small), T6 OOS (Heavy and small)</t>
        </r>
      </text>
    </comment>
    <comment ref="B19" authorId="1" shapeId="0" xr:uid="{835F66F2-CC88-4244-9094-1A5897AC727E}">
      <text>
        <r>
          <rPr>
            <b/>
            <sz val="9"/>
            <color indexed="81"/>
            <rFont val="Tahoma"/>
            <family val="2"/>
          </rPr>
          <t>Farimah Shirmohammadi:</t>
        </r>
        <r>
          <rPr>
            <sz val="9"/>
            <color indexed="81"/>
            <rFont val="Tahoma"/>
            <family val="2"/>
          </rPr>
          <t xml:space="preserve">
WAIRE Technical Document
Heavy Heavy (GVWR&gt;33,000 lbs)</t>
        </r>
      </text>
    </comment>
    <comment ref="B20" authorId="1" shapeId="0" xr:uid="{890EC536-1D6F-43AA-A67B-DCBB2C4DA1E7}">
      <text>
        <r>
          <rPr>
            <b/>
            <sz val="9"/>
            <color indexed="81"/>
            <rFont val="Tahoma"/>
            <family val="2"/>
          </rPr>
          <t>Farimah Shirmohammadi:</t>
        </r>
        <r>
          <rPr>
            <sz val="9"/>
            <color indexed="81"/>
            <rFont val="Tahoma"/>
            <family val="2"/>
          </rPr>
          <t xml:space="preserve">
WAIRE Technical Document
 Medium Heavy category (14,001-33,000 lbs)</t>
        </r>
      </text>
    </comment>
    <comment ref="B23" authorId="1" shapeId="0" xr:uid="{6E29B4AD-68F0-46C8-BCF4-F0C13BD2AEB6}">
      <text>
        <r>
          <rPr>
            <b/>
            <sz val="9"/>
            <color indexed="81"/>
            <rFont val="Tahoma"/>
            <family val="2"/>
          </rPr>
          <t>Farimah Shirmohammadi:</t>
        </r>
        <r>
          <rPr>
            <sz val="9"/>
            <color indexed="81"/>
            <rFont val="Tahoma"/>
            <family val="2"/>
          </rPr>
          <t xml:space="preserve">
Please note that Class 8 emissions are discounted by 22.2% to account for the in btwn warehouse trips
https://scag.ca.gov/sites/main/files/file-attachments/task4_understandingfacilityoperations.pdf?1604268216</t>
        </r>
      </text>
    </comment>
    <comment ref="C49" authorId="0" shapeId="0" xr:uid="{6D49ECCA-C68A-4EF2-9290-57ED114DF8EC}">
      <text>
        <r>
          <rPr>
            <b/>
            <sz val="9"/>
            <color indexed="81"/>
            <rFont val="Tahoma"/>
            <family val="2"/>
          </rPr>
          <t>Ian MacMillan:</t>
        </r>
        <r>
          <rPr>
            <sz val="9"/>
            <color indexed="81"/>
            <rFont val="Tahoma"/>
            <family val="2"/>
          </rPr>
          <t xml:space="preserve">
From yard trucks analysis using powersys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Farimah Shirmohammadi</author>
    <author>Ian MacMillan</author>
  </authors>
  <commentList>
    <comment ref="A17" authorId="0" shapeId="0" xr:uid="{B9A7302E-94CE-41A0-8D9E-44AE70477AA5}">
      <text>
        <r>
          <rPr>
            <b/>
            <sz val="9"/>
            <color indexed="81"/>
            <rFont val="Tahoma"/>
            <family val="2"/>
          </rPr>
          <t>Farimah Shirmohammadi:</t>
        </r>
        <r>
          <rPr>
            <sz val="9"/>
            <color indexed="81"/>
            <rFont val="Tahoma"/>
            <family val="2"/>
          </rPr>
          <t xml:space="preserve">
Truck categories included:
T7 CAIRP, T7 NNOOS, T7 NOOS, T7 POLA, T7 Tractor</t>
        </r>
      </text>
    </comment>
    <comment ref="A18" authorId="0" shapeId="0" xr:uid="{0B0C2CDF-4B94-4CE0-8C35-B0F26938FBAA}">
      <text>
        <r>
          <rPr>
            <b/>
            <sz val="9"/>
            <color indexed="81"/>
            <rFont val="Tahoma"/>
            <family val="2"/>
          </rPr>
          <t>Farimah Shirmohammadi:</t>
        </r>
        <r>
          <rPr>
            <sz val="9"/>
            <color indexed="81"/>
            <rFont val="Tahoma"/>
            <family val="2"/>
          </rPr>
          <t xml:space="preserve">
Truck categories included:
T6 CAIRp (Heavy &amp; Small), T6 Instate (Heavy &amp; Small), T6 OOS (Heavy and small)</t>
        </r>
      </text>
    </comment>
    <comment ref="B19" authorId="0" shapeId="0" xr:uid="{AD819464-F260-470C-8C1D-7CF21658DE4E}">
      <text>
        <r>
          <rPr>
            <b/>
            <sz val="9"/>
            <color indexed="81"/>
            <rFont val="Tahoma"/>
            <family val="2"/>
          </rPr>
          <t>Farimah Shirmohammadi:</t>
        </r>
        <r>
          <rPr>
            <sz val="9"/>
            <color indexed="81"/>
            <rFont val="Tahoma"/>
            <family val="2"/>
          </rPr>
          <t xml:space="preserve">
WAIRE Technical Document
Heavy Heavy (GVWR&gt;33,000 lbs)</t>
        </r>
      </text>
    </comment>
    <comment ref="B20" authorId="0" shapeId="0" xr:uid="{6C6F676E-BA3A-49F2-95C2-3E5BD16BC928}">
      <text>
        <r>
          <rPr>
            <b/>
            <sz val="9"/>
            <color indexed="81"/>
            <rFont val="Tahoma"/>
            <family val="2"/>
          </rPr>
          <t>Farimah Shirmohammadi:</t>
        </r>
        <r>
          <rPr>
            <sz val="9"/>
            <color indexed="81"/>
            <rFont val="Tahoma"/>
            <family val="2"/>
          </rPr>
          <t xml:space="preserve">
WAIRE Technical Document
 Medium Heavy category (14,001-33,000 lbs)</t>
        </r>
      </text>
    </comment>
    <comment ref="C49" authorId="1" shapeId="0" xr:uid="{A2B526AF-D771-4FD7-9437-5F3591AF275E}">
      <text>
        <r>
          <rPr>
            <b/>
            <sz val="9"/>
            <color indexed="81"/>
            <rFont val="Tahoma"/>
            <family val="2"/>
          </rPr>
          <t>Ian MacMillan:</t>
        </r>
        <r>
          <rPr>
            <sz val="9"/>
            <color indexed="81"/>
            <rFont val="Tahoma"/>
            <family val="2"/>
          </rPr>
          <t xml:space="preserve">
From yard trucks analysis using powersys data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Farimah Shirmohammadi</author>
    <author>Ian MacMillan</author>
  </authors>
  <commentList>
    <comment ref="D6" authorId="0" shapeId="0" xr:uid="{CE6390FA-5EFC-45A8-824B-965F77F68AF6}">
      <text>
        <r>
          <rPr>
            <b/>
            <sz val="9"/>
            <color indexed="81"/>
            <rFont val="Tahoma"/>
            <family val="2"/>
          </rPr>
          <t>Farimah Shirmohammadi:</t>
        </r>
        <r>
          <rPr>
            <sz val="9"/>
            <color indexed="81"/>
            <rFont val="Tahoma"/>
            <family val="2"/>
          </rPr>
          <t xml:space="preserve">
ITE 10th edition Table 5.
</t>
        </r>
      </text>
    </comment>
    <comment ref="A17" authorId="0" shapeId="0" xr:uid="{4F51F66B-9509-4527-91C2-B2B51E9AD058}">
      <text>
        <r>
          <rPr>
            <b/>
            <sz val="9"/>
            <color indexed="81"/>
            <rFont val="Tahoma"/>
            <family val="2"/>
          </rPr>
          <t>Farimah Shirmohammadi:</t>
        </r>
        <r>
          <rPr>
            <sz val="9"/>
            <color indexed="81"/>
            <rFont val="Tahoma"/>
            <family val="2"/>
          </rPr>
          <t xml:space="preserve">
Truck categories included:
T7 CAIRP, T7 NNOOS, T7 NOOS, T7 POLA, T7 Tractor</t>
        </r>
      </text>
    </comment>
    <comment ref="A18" authorId="0" shapeId="0" xr:uid="{2836D8A7-1E88-46EE-8289-6E28363A33AB}">
      <text>
        <r>
          <rPr>
            <b/>
            <sz val="9"/>
            <color indexed="81"/>
            <rFont val="Tahoma"/>
            <family val="2"/>
          </rPr>
          <t>Farimah Shirmohammadi:</t>
        </r>
        <r>
          <rPr>
            <sz val="9"/>
            <color indexed="81"/>
            <rFont val="Tahoma"/>
            <family val="2"/>
          </rPr>
          <t xml:space="preserve">
Truck categories included:
T6 CAIRp (Heavy &amp; Small), T6 Instate (Heavy &amp; Small), T6 OOS (Heavy and small)</t>
        </r>
      </text>
    </comment>
    <comment ref="B19" authorId="0" shapeId="0" xr:uid="{B3BA7071-A3FC-4EAF-B485-7B6E9C9C5710}">
      <text>
        <r>
          <rPr>
            <b/>
            <sz val="9"/>
            <color indexed="81"/>
            <rFont val="Tahoma"/>
            <family val="2"/>
          </rPr>
          <t>Farimah Shirmohammadi:</t>
        </r>
        <r>
          <rPr>
            <sz val="9"/>
            <color indexed="81"/>
            <rFont val="Tahoma"/>
            <family val="2"/>
          </rPr>
          <t xml:space="preserve">
WAIRE Technical Document
Heavy Heavy (GVWR&gt;33,000 lbs)</t>
        </r>
      </text>
    </comment>
    <comment ref="B20" authorId="0" shapeId="0" xr:uid="{C5DDCA46-1DEE-4417-A127-E3522A33C5A7}">
      <text>
        <r>
          <rPr>
            <b/>
            <sz val="9"/>
            <color indexed="81"/>
            <rFont val="Tahoma"/>
            <family val="2"/>
          </rPr>
          <t>Farimah Shirmohammadi:</t>
        </r>
        <r>
          <rPr>
            <sz val="9"/>
            <color indexed="81"/>
            <rFont val="Tahoma"/>
            <family val="2"/>
          </rPr>
          <t xml:space="preserve">
WAIRE Technical Document
 Medium Heavy category (14,001-33,000 lbs)</t>
        </r>
      </text>
    </comment>
    <comment ref="C55" authorId="0" shapeId="0" xr:uid="{AFFC1E7F-C646-4BA2-B087-A05ACA2C55AA}">
      <text>
        <r>
          <rPr>
            <b/>
            <sz val="9"/>
            <color indexed="81"/>
            <rFont val="Tahoma"/>
            <charset val="1"/>
          </rPr>
          <t>Farimah Shirmohammadi:</t>
        </r>
        <r>
          <rPr>
            <sz val="9"/>
            <color indexed="81"/>
            <rFont val="Tahoma"/>
            <charset val="1"/>
          </rPr>
          <t xml:space="preserve">
https://scag.ca.gov/sites/main/files/file-attachments/task2_facilityinventory.pdf?1604268149 
Table 3.1, 2014
</t>
        </r>
      </text>
    </comment>
    <comment ref="A61" authorId="1" shapeId="0" xr:uid="{FAFD0C61-8F3A-424A-A8EC-B5BB5BDF9B1F}">
      <text>
        <r>
          <rPr>
            <b/>
            <sz val="9"/>
            <color indexed="81"/>
            <rFont val="Tahoma"/>
            <family val="2"/>
          </rPr>
          <t>Ian MacMillan:</t>
        </r>
        <r>
          <rPr>
            <sz val="9"/>
            <color indexed="81"/>
            <rFont val="Tahoma"/>
            <family val="2"/>
          </rPr>
          <t xml:space="preserve">
Assume 1/2 of all TRU activity associated w/warehouses.
Ratio'd to % of CS whses in PR 2305 relative to total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Farimah Shirmohammadi</author>
  </authors>
  <commentList>
    <comment ref="E2" authorId="0" shapeId="0" xr:uid="{A3F2E94C-01B4-4A0E-8EE6-2235855B0EAE}">
      <text>
        <r>
          <rPr>
            <b/>
            <sz val="9"/>
            <color indexed="81"/>
            <rFont val="Tahoma"/>
            <family val="2"/>
          </rPr>
          <t>Farimah Shirmohammadi:</t>
        </r>
        <r>
          <rPr>
            <sz val="9"/>
            <color indexed="81"/>
            <rFont val="Tahoma"/>
            <family val="2"/>
          </rPr>
          <t xml:space="preserve">
Under Existing ATCM fromTruck and Trailer 
Updated 2-26-2021</t>
        </r>
      </text>
    </comment>
  </commentList>
</comments>
</file>

<file path=xl/sharedStrings.xml><?xml version="1.0" encoding="utf-8"?>
<sst xmlns="http://schemas.openxmlformats.org/spreadsheetml/2006/main" count="2489" uniqueCount="304">
  <si>
    <t>EMFAC2017 (v1.0.2) Emissions Inventory</t>
  </si>
  <si>
    <t>Region Type: Air Basin</t>
  </si>
  <si>
    <t>Region: SOUTH COAST</t>
  </si>
  <si>
    <t>Calendar Year: 2023</t>
  </si>
  <si>
    <t>Season: Annual</t>
  </si>
  <si>
    <t>Vehicle Classification: EMFAC2011 Categories</t>
  </si>
  <si>
    <t>Units: miles/day for VMT, trips/day for Trips, tons/day for Emissions, 1000 gallons/day for Fuel Consumption</t>
  </si>
  <si>
    <t>Region</t>
  </si>
  <si>
    <t>Calendar Year</t>
  </si>
  <si>
    <t>Vehicle Category</t>
  </si>
  <si>
    <t>Model Year</t>
  </si>
  <si>
    <t>Speed</t>
  </si>
  <si>
    <t>Fuel</t>
  </si>
  <si>
    <t>Population</t>
  </si>
  <si>
    <t>VMT</t>
  </si>
  <si>
    <t>Trips</t>
  </si>
  <si>
    <t>ROG_RUNEX</t>
  </si>
  <si>
    <t>ROG_IDLEX</t>
  </si>
  <si>
    <t>ROG_STREX</t>
  </si>
  <si>
    <t>ROG_TOTEX</t>
  </si>
  <si>
    <t>ROG_DIURN</t>
  </si>
  <si>
    <t>ROG_HTSK</t>
  </si>
  <si>
    <t>ROG_RUNLS</t>
  </si>
  <si>
    <t>ROG_RESTL</t>
  </si>
  <si>
    <t>ROG_TOTAL</t>
  </si>
  <si>
    <t>TOG_RUNEX</t>
  </si>
  <si>
    <t>TOG_IDLEX</t>
  </si>
  <si>
    <t>TOG_STREX</t>
  </si>
  <si>
    <t>TOG_TOTEX</t>
  </si>
  <si>
    <t>TOG_DIURN</t>
  </si>
  <si>
    <t>TOG_HTSK</t>
  </si>
  <si>
    <t>TOG_RUNLS</t>
  </si>
  <si>
    <t>TOG_RESTL</t>
  </si>
  <si>
    <t>TOG_TOTAL</t>
  </si>
  <si>
    <t>CO_RUNEX</t>
  </si>
  <si>
    <t>CO_IDLEX</t>
  </si>
  <si>
    <t>CO_STREX</t>
  </si>
  <si>
    <t>CO_TOTEX</t>
  </si>
  <si>
    <t>NOx_RUNEX</t>
  </si>
  <si>
    <t>NOx_IDLEX</t>
  </si>
  <si>
    <t>NOx_STREX</t>
  </si>
  <si>
    <t>NOx_TOTEX</t>
  </si>
  <si>
    <t>CO2_RUNEX</t>
  </si>
  <si>
    <t>CO2_IDLEX</t>
  </si>
  <si>
    <t>CO2_STREX</t>
  </si>
  <si>
    <t>CO2_TOTEX</t>
  </si>
  <si>
    <t>CH4_RUNEX</t>
  </si>
  <si>
    <t>CH4_IDLEX</t>
  </si>
  <si>
    <t>CH4_STREX</t>
  </si>
  <si>
    <t>CH4_TOTEX</t>
  </si>
  <si>
    <t>PM10_RUNEX</t>
  </si>
  <si>
    <t>PM10_IDLEX</t>
  </si>
  <si>
    <t>PM10_STREX</t>
  </si>
  <si>
    <t>PM10_TOTEX</t>
  </si>
  <si>
    <t>PM10_PMTW</t>
  </si>
  <si>
    <t>PM10_PMBW</t>
  </si>
  <si>
    <t>PM10_TOTAL</t>
  </si>
  <si>
    <t>PM2_5_RUNEX</t>
  </si>
  <si>
    <t>PM2_5_IDLEX</t>
  </si>
  <si>
    <t>PM2_5_STREX</t>
  </si>
  <si>
    <t>PM2_5_TOTEX</t>
  </si>
  <si>
    <t>PM2_5_PMTW</t>
  </si>
  <si>
    <t>PM2_5_PMBW</t>
  </si>
  <si>
    <t>PM2_5_TOTAL</t>
  </si>
  <si>
    <t>SOx_RUNEX</t>
  </si>
  <si>
    <t>SOx_IDLEX</t>
  </si>
  <si>
    <t>SOx_STREX</t>
  </si>
  <si>
    <t>SOx_TOTEX</t>
  </si>
  <si>
    <t>N2O_RUNEX</t>
  </si>
  <si>
    <t>N2O_IDLEX</t>
  </si>
  <si>
    <t>N2O_STREX</t>
  </si>
  <si>
    <t>N2O_TOTEX</t>
  </si>
  <si>
    <t>Fuel Consumption</t>
  </si>
  <si>
    <t>SOUTH COAST</t>
  </si>
  <si>
    <t>All Other Buses</t>
  </si>
  <si>
    <t>Aggregated</t>
  </si>
  <si>
    <t>DSL</t>
  </si>
  <si>
    <t>LDA</t>
  </si>
  <si>
    <t>GAS</t>
  </si>
  <si>
    <t>ELEC</t>
  </si>
  <si>
    <t>LDT1</t>
  </si>
  <si>
    <t>LDT2</t>
  </si>
  <si>
    <t>LHD1</t>
  </si>
  <si>
    <t>LHD2</t>
  </si>
  <si>
    <t>MCY</t>
  </si>
  <si>
    <t>MDV</t>
  </si>
  <si>
    <t>MH</t>
  </si>
  <si>
    <t>Motor Coach</t>
  </si>
  <si>
    <t>OBUS</t>
  </si>
  <si>
    <t>PTO</t>
  </si>
  <si>
    <t>SBUS</t>
  </si>
  <si>
    <t>T6 Ag</t>
  </si>
  <si>
    <t>T6 CAIRP heavy</t>
  </si>
  <si>
    <t>T6 CAIRP small</t>
  </si>
  <si>
    <t>T6 instate construction heavy</t>
  </si>
  <si>
    <t>T6 instate construction small</t>
  </si>
  <si>
    <t>T6 instate heavy</t>
  </si>
  <si>
    <t>T6 instate small</t>
  </si>
  <si>
    <t>T6 OOS heavy</t>
  </si>
  <si>
    <t>T6 OOS small</t>
  </si>
  <si>
    <t>T6 Public</t>
  </si>
  <si>
    <t>T6 utility</t>
  </si>
  <si>
    <t>T6TS</t>
  </si>
  <si>
    <t>T7 Ag</t>
  </si>
  <si>
    <t>T7 CAIRP</t>
  </si>
  <si>
    <t>T7 CAIRP construction</t>
  </si>
  <si>
    <t>T7 NNOOS</t>
  </si>
  <si>
    <t>T7 NOOS</t>
  </si>
  <si>
    <t>T7 POLA</t>
  </si>
  <si>
    <t>T7 Public</t>
  </si>
  <si>
    <t>T7 Single</t>
  </si>
  <si>
    <t>T7 single construction</t>
  </si>
  <si>
    <t>T7 SWCV</t>
  </si>
  <si>
    <t>NG</t>
  </si>
  <si>
    <t>T7 tractor</t>
  </si>
  <si>
    <t>T7 tractor construction</t>
  </si>
  <si>
    <t>T7 utility</t>
  </si>
  <si>
    <t>T7IS</t>
  </si>
  <si>
    <t>UBUS</t>
  </si>
  <si>
    <t>EMFAC2017 (v1.0.2) Emission Rates</t>
  </si>
  <si>
    <t>Units: miles/day for VMT, trips/day for Trips, g/mile for RUNEX, PMBW and PMTW, g/trip for STREX, HTSK and RUNLS, g/vehicle/day for IDLEX, RESTL and DIURN</t>
  </si>
  <si>
    <t>ROG_HOTSOAK</t>
  </si>
  <si>
    <t>ROG_RUNLOSS</t>
  </si>
  <si>
    <t>ROG_RESTLOSS</t>
  </si>
  <si>
    <t>TOG_HOTSOAK</t>
  </si>
  <si>
    <t>TOG_RUNLOSS</t>
  </si>
  <si>
    <t>TOG_RESTLOSS</t>
  </si>
  <si>
    <t>Total HHDT trips/day in SCAB</t>
  </si>
  <si>
    <t>Total LHDT trips/day in SCAB</t>
  </si>
  <si>
    <t>Trips/ksf</t>
  </si>
  <si>
    <t>Vehicle Type</t>
  </si>
  <si>
    <t>Cars</t>
  </si>
  <si>
    <t>Composite HHDT EF</t>
  </si>
  <si>
    <t>Composite LHDT1 EF</t>
  </si>
  <si>
    <t>Composite LHDT2 EF</t>
  </si>
  <si>
    <t>Total passenger vehicle trips in basin</t>
  </si>
  <si>
    <t>Total passenger vehicle VMT in basin from warehouses</t>
  </si>
  <si>
    <t>Composite g/start</t>
  </si>
  <si>
    <t>Number of hostlers per mmsf from SCAQMD business survey (&gt;~250 ksf buildings)</t>
  </si>
  <si>
    <t>Number of hostlers per mmsf from SCAQMD business survey (&gt;~100 ksf buildings)</t>
  </si>
  <si>
    <t>Trucks</t>
  </si>
  <si>
    <t>Passenger Vehicles</t>
  </si>
  <si>
    <t>Forklifts</t>
  </si>
  <si>
    <t>TRUs</t>
  </si>
  <si>
    <t>Hostlers</t>
  </si>
  <si>
    <t>HHDT idling (tpd)</t>
  </si>
  <si>
    <t>LHDT1 idling</t>
  </si>
  <si>
    <t>LHDT2 idling</t>
  </si>
  <si>
    <t>HHDT VMT</t>
  </si>
  <si>
    <t>LHDT1 VMT</t>
  </si>
  <si>
    <t>LHDT2 VMT</t>
  </si>
  <si>
    <t>Composite Passenger EF</t>
  </si>
  <si>
    <t>Composite Passenger EF starts</t>
  </si>
  <si>
    <t>Composite Passenger Trip Length</t>
  </si>
  <si>
    <t>g/mi</t>
  </si>
  <si>
    <t>CY</t>
  </si>
  <si>
    <t>Calendar Year: 2031</t>
  </si>
  <si>
    <t>Cold Storage</t>
  </si>
  <si>
    <t>Composite passenger EF g/mi</t>
  </si>
  <si>
    <t>Total potential NOx emissions associated with warehouses</t>
  </si>
  <si>
    <t>Trcuks included: T6 CAIRp (Heavy &amp; Small), T6 Instate (Heavy &amp; Small), T6 OOS (Heavy and small), T7 CAIRP, T7 NNOOS, T7 NOOS, T7 POLA, T7 Tractor, T7 IS</t>
  </si>
  <si>
    <t xml:space="preserve"> </t>
  </si>
  <si>
    <t>g/trip</t>
  </si>
  <si>
    <t>mi/trip</t>
  </si>
  <si>
    <t>Total LHD truck VMT/day in SCAB</t>
  </si>
  <si>
    <t>HHDT Trips</t>
  </si>
  <si>
    <t>LHDT Trips</t>
  </si>
  <si>
    <t>mi/trip LHDT</t>
  </si>
  <si>
    <t>Trip rates</t>
  </si>
  <si>
    <t>Class 8/ 4+ axle</t>
  </si>
  <si>
    <t>Class 4-7/ 2 and 3 axle</t>
  </si>
  <si>
    <t>Total Class 8 warehouse trips in basin</t>
  </si>
  <si>
    <t>Total Class 4-7 warehouse trips in basin</t>
  </si>
  <si>
    <t>Composite Class 8 (T7s) EF</t>
  </si>
  <si>
    <t>Composite Class 4-7 (T6s) EF</t>
  </si>
  <si>
    <t>Composite T7s</t>
  </si>
  <si>
    <t>Composite T6s</t>
  </si>
  <si>
    <t>Class 8 trips</t>
  </si>
  <si>
    <t>Class 4-7 trips</t>
  </si>
  <si>
    <t>Total T6 trips/day (Class 4-7)</t>
  </si>
  <si>
    <t>Total T7 trips/day (Class 8)</t>
  </si>
  <si>
    <t>Class 8 VMT</t>
  </si>
  <si>
    <t>Class 4-7 VMT</t>
  </si>
  <si>
    <t>Total HHDT VMT mi/day in SCAB</t>
  </si>
  <si>
    <t>Total T7 VMT mi/day (Class 8)</t>
  </si>
  <si>
    <t>Total T6 VMT mi/day (Class 4-7)</t>
  </si>
  <si>
    <t>mi/ trip Class 8</t>
  </si>
  <si>
    <t>mi/trip Class 4-7</t>
  </si>
  <si>
    <t>Class 4-7 idling (tpd)</t>
  </si>
  <si>
    <t>Class 8 idling (tpd)</t>
  </si>
  <si>
    <t>LHDT1 trips/day</t>
  </si>
  <si>
    <t>LHDT2 trips/day</t>
  </si>
  <si>
    <t>mi/ trip LHDT1</t>
  </si>
  <si>
    <t>mi/trip LHDT2</t>
  </si>
  <si>
    <t>Composite Passenger Trip Length (mi/trip)</t>
  </si>
  <si>
    <t>Secondary Type</t>
  </si>
  <si>
    <t>&gt;=100k sf</t>
  </si>
  <si>
    <t>[100k-200k) sf</t>
  </si>
  <si>
    <t>&gt;=200k sf</t>
  </si>
  <si>
    <t>Refrigeration/ Cold Storage</t>
  </si>
  <si>
    <t>Warehouse Type</t>
  </si>
  <si>
    <t>Weighted Truck Trip Rate</t>
  </si>
  <si>
    <t>Class 8 miles/trip from SCAG</t>
  </si>
  <si>
    <t>Class 4-7 miles/trip from SCAG</t>
  </si>
  <si>
    <t>Total HHDT running emissions from warehouses (tpd)</t>
  </si>
  <si>
    <t>Composite Class 8 EF</t>
  </si>
  <si>
    <t>Composite Class 4-7 EF</t>
  </si>
  <si>
    <t>T7s Idling</t>
  </si>
  <si>
    <t>T6s Idling</t>
  </si>
  <si>
    <t>Class 8 idling in the basin tpd</t>
  </si>
  <si>
    <t>Class 4-7 idling in the basin tpd</t>
  </si>
  <si>
    <t>Total Class 8 VMT in the basin from warehouses</t>
  </si>
  <si>
    <t>Total Class 4-7 VMT in the basin from warehouses</t>
  </si>
  <si>
    <t>Class 8 VMT in the basin (SCAG)</t>
  </si>
  <si>
    <t>Class 4-7 VMT in the basin (SCAG)</t>
  </si>
  <si>
    <t>Composite LHDT EF</t>
  </si>
  <si>
    <t>Total truck emissions from warehouses (tpd)</t>
  </si>
  <si>
    <t>Light and medium mi/trip from SCAG</t>
  </si>
  <si>
    <t>total cars' start emissions from warehouses (tpd)</t>
  </si>
  <si>
    <t>total sf in basin from Co-Star (&gt;=100k sf)</t>
  </si>
  <si>
    <t>Total HHDT idling associated with warehouses (tpd)</t>
  </si>
  <si>
    <t>Total cars' emissions from warehouses (tpd)</t>
  </si>
  <si>
    <t>Total cars' running emissions from warehouses (tpd)</t>
  </si>
  <si>
    <t>Refrigeration/Cold Storage</t>
  </si>
  <si>
    <t>Total</t>
  </si>
  <si>
    <t>All</t>
  </si>
  <si>
    <t xml:space="preserve">Sum of RBA </t>
  </si>
  <si>
    <t>HHD Trucks</t>
  </si>
  <si>
    <r>
      <t xml:space="preserve">Nox Emissions (tpd) year </t>
    </r>
    <r>
      <rPr>
        <b/>
        <sz val="11"/>
        <color rgb="FF0000FF"/>
        <rFont val="Calibri"/>
        <family val="2"/>
        <scheme val="minor"/>
      </rPr>
      <t>2023</t>
    </r>
  </si>
  <si>
    <r>
      <t xml:space="preserve">Nox Emissions (tpd) year </t>
    </r>
    <r>
      <rPr>
        <b/>
        <sz val="11"/>
        <color rgb="FF0000FF"/>
        <rFont val="Calibri"/>
        <family val="2"/>
        <scheme val="minor"/>
      </rPr>
      <t>2031</t>
    </r>
  </si>
  <si>
    <t>million sf ft</t>
  </si>
  <si>
    <t>2023 projection</t>
  </si>
  <si>
    <t>from CoStar Feb 2020 download</t>
  </si>
  <si>
    <t>2031 projection</t>
  </si>
  <si>
    <t>Total sf in basin from Co-Star (&gt;=200k sf)</t>
  </si>
  <si>
    <t>&gt;=200k sq ft</t>
  </si>
  <si>
    <t>[100k-200k) sq ft</t>
  </si>
  <si>
    <t>Heavy Duty Trucks</t>
  </si>
  <si>
    <t xml:space="preserve"> Cold Storage</t>
  </si>
  <si>
    <t>Based on the SCAG Figure in CoStar Summary Sheet</t>
  </si>
  <si>
    <t>Class 8 wrhs related from EMFAC 2017</t>
  </si>
  <si>
    <t>Class 4-7 wrhs related from EMFAC 2017</t>
  </si>
  <si>
    <t>Class 4-7</t>
  </si>
  <si>
    <t>Class 8</t>
  </si>
  <si>
    <t>EMFAC truck categories included</t>
  </si>
  <si>
    <t>file:///E:/Mobile/Concepts/Menu-Points/Warehouse%20Inventory/SCAG_Task4_UnderstandingFacilityOperations.pdf</t>
  </si>
  <si>
    <t>Figure 3.11</t>
  </si>
  <si>
    <t>VMT in [mi/day]</t>
  </si>
  <si>
    <t>(100k-200k) sf</t>
  </si>
  <si>
    <t>Warehouses w/o Cold Storage</t>
  </si>
  <si>
    <t>million sf ft from the equation</t>
  </si>
  <si>
    <r>
      <t xml:space="preserve">DPM Emissions (tpd) year </t>
    </r>
    <r>
      <rPr>
        <b/>
        <sz val="11"/>
        <color rgb="FF0000FF"/>
        <rFont val="Calibri"/>
        <family val="2"/>
        <scheme val="minor"/>
      </rPr>
      <t>2023</t>
    </r>
  </si>
  <si>
    <r>
      <t xml:space="preserve">DPM Emissions (tpd) year </t>
    </r>
    <r>
      <rPr>
        <b/>
        <sz val="11"/>
        <color rgb="FF0000FF"/>
        <rFont val="Calibri"/>
        <family val="2"/>
        <scheme val="minor"/>
      </rPr>
      <t>2031</t>
    </r>
  </si>
  <si>
    <t>NOx tpd per hostler - 2023</t>
  </si>
  <si>
    <t>DPM tpd per hostler - 2023</t>
  </si>
  <si>
    <t>NOx tpd per hostler - 2031</t>
  </si>
  <si>
    <t>DPM tpd per hostler - 2031</t>
  </si>
  <si>
    <t>TRU NOx South Coast</t>
  </si>
  <si>
    <t>TRU PM South Coast</t>
  </si>
  <si>
    <t>Total tpd from current TRU rulemaking</t>
  </si>
  <si>
    <t>DPM</t>
  </si>
  <si>
    <t>ACT</t>
  </si>
  <si>
    <t>Class  4-7</t>
  </si>
  <si>
    <t>Class 2b-3</t>
  </si>
  <si>
    <t>Low Nox</t>
  </si>
  <si>
    <t>NOx</t>
  </si>
  <si>
    <t>% VMT related to wrhs Class 8</t>
  </si>
  <si>
    <t>% VMT related to wrhs Class 4-7</t>
  </si>
  <si>
    <t>Calendar Year: 2019</t>
  </si>
  <si>
    <t>Units: miles/day for VMT, trips/day for Trips, tons/day for Emissions, 1000 gallons/day for Fuel Consumption. Note 'day' in the unit is operation day.</t>
  </si>
  <si>
    <t>PM2.5_RUNEX</t>
  </si>
  <si>
    <t>PM2.5_IDLEX</t>
  </si>
  <si>
    <t>PM2.5_STREX</t>
  </si>
  <si>
    <t>PM2.5_TOTEX</t>
  </si>
  <si>
    <t>PM2.5_PMTW</t>
  </si>
  <si>
    <t>PM2.5_PMBW</t>
  </si>
  <si>
    <t>PM2.5_TOTAL</t>
  </si>
  <si>
    <t>Units: miles/day for VMT, trips/day for Trips, g/mile for RUNEX, PMBW and PMTW, g/trip for STREX, HTSK and RUNLS, g/vehicle/day for IDLEX, RESTL and DIURN. Note 'day' in the unit is operation day.</t>
  </si>
  <si>
    <t>Trcuks included: T6 CAIRP (Heavy &amp; Small), T6 Instate (Heavy &amp; Small), T6 OOS (Heavy and small), T7 CAIRP, T7 NNOOS, T7 NOOS, T7 POLA, T7 Tractor</t>
  </si>
  <si>
    <t>Warehouse 200k + square feet</t>
  </si>
  <si>
    <t>Warehouse 100-200k square feet</t>
  </si>
  <si>
    <t>NOx tpd per hostler - 2019</t>
  </si>
  <si>
    <t>DPM tpd per hostler - 2019</t>
  </si>
  <si>
    <r>
      <t xml:space="preserve">Nox Emissions (tpd) year </t>
    </r>
    <r>
      <rPr>
        <b/>
        <sz val="11"/>
        <color rgb="FF0000FF"/>
        <rFont val="Calibri"/>
        <family val="2"/>
        <scheme val="minor"/>
      </rPr>
      <t>2019</t>
    </r>
  </si>
  <si>
    <r>
      <t xml:space="preserve">DPM Emissions (tpd) year </t>
    </r>
    <r>
      <rPr>
        <b/>
        <sz val="11"/>
        <color rgb="FF0000FF"/>
        <rFont val="Calibri"/>
        <family val="2"/>
        <scheme val="minor"/>
      </rPr>
      <t>2019</t>
    </r>
  </si>
  <si>
    <t>Total Cold Storage SF from CoStar</t>
  </si>
  <si>
    <t>with ACT/CA Low NOx &amp; HD I/M</t>
  </si>
  <si>
    <t>CA Low NOx</t>
  </si>
  <si>
    <t>From CARB's Mobile Emissions Toolkit for Analysis (META) for South Coast, considering ACT, and CA low NOx Omnibus for truck categories considered in this analysis.</t>
  </si>
  <si>
    <t>Class 8 /Tractor-Trailer /4+ Axle (Average daily trips per 1,000 sf of warehouse building area)^</t>
  </si>
  <si>
    <t>Class 4-7 /‘Straight’ Trucks /2- and 3-Axle (Average daily trips per 1,000 sf of warehouse building area)^</t>
  </si>
  <si>
    <r>
      <rPr>
        <b/>
        <sz val="12"/>
        <color rgb="FF000000"/>
        <rFont val="Calibri"/>
        <family val="2"/>
        <scheme val="minor"/>
      </rPr>
      <t>High Cube Transload &amp; Short Term Storage</t>
    </r>
    <r>
      <rPr>
        <sz val="12"/>
        <color rgb="FF000000"/>
        <rFont val="Calibri"/>
        <family val="2"/>
        <scheme val="minor"/>
      </rPr>
      <t xml:space="preserve"> (</t>
    </r>
    <r>
      <rPr>
        <u/>
        <sz val="12"/>
        <color rgb="FF000000"/>
        <rFont val="Calibri"/>
        <family val="2"/>
        <scheme val="minor"/>
      </rPr>
      <t>&gt;</t>
    </r>
    <r>
      <rPr>
        <sz val="12"/>
        <color rgb="FF000000"/>
        <rFont val="Calibri"/>
        <family val="2"/>
        <scheme val="minor"/>
      </rPr>
      <t>200k sf)</t>
    </r>
    <r>
      <rPr>
        <vertAlign val="superscript"/>
        <sz val="12"/>
        <color rgb="FF000000"/>
        <rFont val="Calibri"/>
        <family val="2"/>
        <scheme val="minor"/>
      </rPr>
      <t xml:space="preserve"> </t>
    </r>
    <r>
      <rPr>
        <i/>
        <vertAlign val="superscript"/>
        <sz val="12"/>
        <color rgb="FF000000"/>
        <rFont val="Calibri"/>
        <family val="2"/>
        <scheme val="minor"/>
      </rPr>
      <t>A</t>
    </r>
  </si>
  <si>
    <r>
      <rPr>
        <b/>
        <sz val="12"/>
        <color rgb="FF000000"/>
        <rFont val="Calibri"/>
        <family val="2"/>
        <scheme val="minor"/>
      </rPr>
      <t>Warehouse</t>
    </r>
    <r>
      <rPr>
        <sz val="12"/>
        <color rgb="FF000000"/>
        <rFont val="Calibri"/>
        <family val="2"/>
        <scheme val="minor"/>
      </rPr>
      <t xml:space="preserve"> (100k – 200k sf)</t>
    </r>
    <r>
      <rPr>
        <vertAlign val="superscript"/>
        <sz val="12"/>
        <color rgb="FF000000"/>
        <rFont val="Calibri"/>
        <family val="2"/>
        <scheme val="minor"/>
      </rPr>
      <t xml:space="preserve"> </t>
    </r>
    <r>
      <rPr>
        <i/>
        <vertAlign val="superscript"/>
        <sz val="12"/>
        <color rgb="FF000000"/>
        <rFont val="Calibri"/>
        <family val="2"/>
        <scheme val="minor"/>
      </rPr>
      <t>A, B</t>
    </r>
  </si>
  <si>
    <r>
      <rPr>
        <b/>
        <sz val="12"/>
        <color rgb="FF000000"/>
        <rFont val="Calibri"/>
        <family val="2"/>
        <scheme val="minor"/>
      </rPr>
      <t>Cold Storage</t>
    </r>
    <r>
      <rPr>
        <sz val="12"/>
        <color rgb="FF000000"/>
        <rFont val="Calibri"/>
        <family val="2"/>
        <scheme val="minor"/>
      </rPr>
      <t xml:space="preserve"> (</t>
    </r>
    <r>
      <rPr>
        <u/>
        <sz val="12"/>
        <color rgb="FF000000"/>
        <rFont val="Calibri"/>
        <family val="2"/>
        <scheme val="minor"/>
      </rPr>
      <t>&gt;</t>
    </r>
    <r>
      <rPr>
        <sz val="12"/>
        <color rgb="FF000000"/>
        <rFont val="Calibri"/>
        <family val="2"/>
        <scheme val="minor"/>
      </rPr>
      <t xml:space="preserve">100k sf) </t>
    </r>
    <r>
      <rPr>
        <i/>
        <vertAlign val="superscript"/>
        <sz val="12"/>
        <color rgb="FF000000"/>
        <rFont val="Calibri"/>
        <family val="2"/>
        <scheme val="minor"/>
      </rPr>
      <t>A</t>
    </r>
  </si>
  <si>
    <t>NOx Emission Reductions (tpd)</t>
  </si>
  <si>
    <t>DPM Emission Reductions (tpd)</t>
  </si>
  <si>
    <t>Total sf in basin from Co-Star (100k-200k) sf</t>
  </si>
  <si>
    <t>NOx Emissions (tpd)</t>
  </si>
  <si>
    <t>DPM Emissions (tpd)</t>
  </si>
  <si>
    <t>NOx tpd</t>
  </si>
  <si>
    <t>PM10 tpd</t>
  </si>
  <si>
    <t>NOx RUNEX g/mi</t>
  </si>
  <si>
    <t>PM10 RUNEX g/mi</t>
  </si>
  <si>
    <t>PM10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</si>
</sst>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
    <numFmt numFmtId="166" formatCode="0.000"/>
    <numFmt numFmtId="167" formatCode="0.0000"/>
    <numFmt numFmtId="168" formatCode="0.000000"/>
    <numFmt numFmtId="169" formatCode="#,##0.0000"/>
    <numFmt numFmtId="170" formatCode="#,##0.000000"/>
    <numFmt numFmtId="171" formatCode="#,##0.000"/>
    <numFmt numFmtId="172" formatCode="0.0%"/>
    <numFmt numFmtId="173" formatCode="0.0000000"/>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2"/>
      <color theme="1"/>
      <name val="Calibri"/>
      <family val="2"/>
      <scheme val="minor"/>
    </font>
    <font>
      <b/>
      <sz val="9"/>
      <color indexed="81"/>
      <name val="Tahoma"/>
      <family val="2"/>
    </font>
    <font>
      <sz val="9"/>
      <color indexed="81"/>
      <name val="Tahoma"/>
      <family val="2"/>
    </font>
    <font>
      <sz val="1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sz val="11"/>
      <color rgb="FF0070C0"/>
      <name val="Calibri"/>
      <family val="2"/>
      <scheme val="minor"/>
    </font>
    <font>
      <b/>
      <i/>
      <sz val="14"/>
      <color theme="1"/>
      <name val="Calibri"/>
      <family val="2"/>
      <scheme val="minor"/>
    </font>
    <font>
      <u/>
      <sz val="11"/>
      <color theme="10"/>
      <name val="Calibri"/>
      <family val="2"/>
      <scheme val="minor"/>
    </font>
    <font>
      <b/>
      <sz val="11"/>
      <color rgb="FF0000FF"/>
      <name val="Calibri"/>
      <family val="2"/>
      <scheme val="minor"/>
    </font>
    <font>
      <sz val="8"/>
      <color theme="1"/>
      <name val="Calibri"/>
      <family val="2"/>
      <scheme val="minor"/>
    </font>
    <font>
      <b/>
      <i/>
      <sz val="11"/>
      <color theme="1"/>
      <name val="Calibri"/>
      <family val="2"/>
      <scheme val="minor"/>
    </font>
    <font>
      <i/>
      <sz val="10"/>
      <color theme="1"/>
      <name val="Calibri"/>
      <family val="2"/>
      <scheme val="minor"/>
    </font>
    <font>
      <b/>
      <sz val="12"/>
      <color theme="1"/>
      <name val="Calibri"/>
      <family val="2"/>
      <scheme val="minor"/>
    </font>
    <font>
      <sz val="11"/>
      <color rgb="FF9C5700"/>
      <name val="Calibri"/>
      <family val="2"/>
      <scheme val="minor"/>
    </font>
    <font>
      <b/>
      <i/>
      <sz val="12"/>
      <color theme="8"/>
      <name val="Calibri"/>
      <family val="2"/>
      <scheme val="minor"/>
    </font>
    <font>
      <u/>
      <sz val="11"/>
      <name val="Calibri"/>
      <family val="2"/>
      <scheme val="minor"/>
    </font>
    <font>
      <u/>
      <sz val="8"/>
      <color theme="10"/>
      <name val="Calibri"/>
      <family val="2"/>
      <scheme val="minor"/>
    </font>
    <font>
      <sz val="8"/>
      <color rgb="FF0070C0"/>
      <name val="Calibri"/>
      <family val="2"/>
      <scheme val="minor"/>
    </font>
    <font>
      <sz val="12"/>
      <color rgb="FF000000"/>
      <name val="Calibri"/>
      <family val="2"/>
      <scheme val="minor"/>
    </font>
    <font>
      <b/>
      <sz val="12"/>
      <color rgb="FFFFFFFF"/>
      <name val="Calibri"/>
      <family val="2"/>
      <scheme val="minor"/>
    </font>
    <font>
      <b/>
      <sz val="12"/>
      <color rgb="FF000000"/>
      <name val="Calibri"/>
      <family val="2"/>
      <scheme val="minor"/>
    </font>
    <font>
      <u/>
      <sz val="12"/>
      <color rgb="FF000000"/>
      <name val="Calibri"/>
      <family val="2"/>
      <scheme val="minor"/>
    </font>
    <font>
      <vertAlign val="superscript"/>
      <sz val="12"/>
      <color rgb="FF000000"/>
      <name val="Calibri"/>
      <family val="2"/>
      <scheme val="minor"/>
    </font>
    <font>
      <i/>
      <vertAlign val="superscript"/>
      <sz val="12"/>
      <color rgb="FF000000"/>
      <name val="Calibri"/>
      <family val="2"/>
      <scheme val="minor"/>
    </font>
    <font>
      <b/>
      <sz val="14"/>
      <color rgb="FFFFFFFF"/>
      <name val="Calibri"/>
      <family val="2"/>
      <scheme val="minor"/>
    </font>
    <font>
      <sz val="9"/>
      <color indexed="81"/>
      <name val="Tahoma"/>
      <charset val="1"/>
    </font>
    <font>
      <b/>
      <sz val="9"/>
      <color indexed="81"/>
      <name val="Tahoma"/>
      <charset val="1"/>
    </font>
    <font>
      <b/>
      <sz val="16"/>
      <name val="Calibri"/>
      <family val="2"/>
      <scheme val="minor"/>
    </font>
    <font>
      <b/>
      <sz val="16"/>
      <color theme="1"/>
      <name val="Calibri"/>
      <family val="2"/>
      <scheme val="minor"/>
    </font>
    <font>
      <sz val="11"/>
      <color theme="4" tint="-0.499984740745262"/>
      <name val="Calibri"/>
      <family val="2"/>
      <scheme val="minor"/>
    </font>
    <font>
      <i/>
      <sz val="11"/>
      <color theme="4" tint="-0.499984740745262"/>
      <name val="Calibri"/>
      <family val="2"/>
      <scheme val="minor"/>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EBEBFF"/>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42955F"/>
        <bgColor indexed="64"/>
      </patternFill>
    </fill>
    <fill>
      <patternFill patternType="solid">
        <fgColor rgb="FFCFDDD2"/>
        <bgColor indexed="64"/>
      </patternFill>
    </fill>
    <fill>
      <patternFill patternType="solid">
        <fgColor rgb="FFE9EFEA"/>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s>
  <cellStyleXfs count="6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xf numFmtId="0" fontId="1" fillId="0" borderId="0"/>
    <xf numFmtId="0" fontId="1" fillId="0" borderId="0"/>
    <xf numFmtId="0" fontId="1" fillId="0" borderId="0"/>
    <xf numFmtId="0" fontId="1" fillId="0" borderId="0"/>
    <xf numFmtId="0" fontId="33"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cellStyleXfs>
  <cellXfs count="388">
    <xf numFmtId="0" fontId="0" fillId="0" borderId="0" xfId="0"/>
    <xf numFmtId="0" fontId="0" fillId="0" borderId="0" xfId="0" applyBorder="1"/>
    <xf numFmtId="166" fontId="0" fillId="0" borderId="0" xfId="0" applyNumberFormat="1" applyAlignment="1">
      <alignment horizontal="center"/>
    </xf>
    <xf numFmtId="0" fontId="0" fillId="0" borderId="0" xfId="0" applyFill="1"/>
    <xf numFmtId="4" fontId="0" fillId="0" borderId="0" xfId="0" applyNumberFormat="1"/>
    <xf numFmtId="3" fontId="0" fillId="0" borderId="0" xfId="0" applyNumberFormat="1" applyBorder="1"/>
    <xf numFmtId="0" fontId="0" fillId="0" borderId="0" xfId="0" applyFill="1" applyBorder="1"/>
    <xf numFmtId="0" fontId="0" fillId="0" borderId="22" xfId="0" applyBorder="1"/>
    <xf numFmtId="0" fontId="16" fillId="0" borderId="0" xfId="0" applyFont="1" applyBorder="1"/>
    <xf numFmtId="0" fontId="0" fillId="0" borderId="0" xfId="0" applyFont="1" applyBorder="1"/>
    <xf numFmtId="0" fontId="18" fillId="0" borderId="0" xfId="0" applyFont="1" applyBorder="1"/>
    <xf numFmtId="0" fontId="0" fillId="0" borderId="0" xfId="0" applyBorder="1" applyAlignment="1">
      <alignment horizontal="right"/>
    </xf>
    <xf numFmtId="164" fontId="0" fillId="0" borderId="0" xfId="0" applyNumberFormat="1" applyBorder="1"/>
    <xf numFmtId="165" fontId="0" fillId="0" borderId="0" xfId="0" applyNumberFormat="1" applyBorder="1"/>
    <xf numFmtId="165" fontId="16" fillId="0" borderId="0" xfId="0" applyNumberFormat="1" applyFont="1" applyBorder="1"/>
    <xf numFmtId="3" fontId="0" fillId="0" borderId="0" xfId="0" applyNumberFormat="1" applyFill="1" applyBorder="1"/>
    <xf numFmtId="0" fontId="0" fillId="0" borderId="21" xfId="0" applyBorder="1"/>
    <xf numFmtId="164" fontId="0" fillId="0" borderId="0" xfId="0" applyNumberFormat="1" applyBorder="1" applyAlignment="1">
      <alignment horizontal="center" vertical="center"/>
    </xf>
    <xf numFmtId="164" fontId="0" fillId="0" borderId="29" xfId="0" applyNumberFormat="1" applyBorder="1" applyAlignment="1">
      <alignment horizontal="center" vertical="center"/>
    </xf>
    <xf numFmtId="0" fontId="0" fillId="0" borderId="35" xfId="0" applyBorder="1"/>
    <xf numFmtId="3" fontId="0" fillId="0" borderId="0" xfId="0" applyNumberFormat="1" applyBorder="1" applyAlignment="1">
      <alignment horizontal="center" vertical="center"/>
    </xf>
    <xf numFmtId="2" fontId="0" fillId="0" borderId="0" xfId="0" applyNumberFormat="1" applyBorder="1" applyAlignment="1">
      <alignment horizontal="center" vertical="center"/>
    </xf>
    <xf numFmtId="3" fontId="0" fillId="0" borderId="29" xfId="0" applyNumberFormat="1" applyBorder="1" applyAlignment="1">
      <alignment horizontal="center" vertical="center"/>
    </xf>
    <xf numFmtId="2" fontId="0" fillId="0" borderId="29" xfId="0" applyNumberFormat="1" applyBorder="1" applyAlignment="1">
      <alignment horizontal="center" vertical="center"/>
    </xf>
    <xf numFmtId="0" fontId="0" fillId="0" borderId="21" xfId="0" applyFont="1" applyBorder="1"/>
    <xf numFmtId="0" fontId="16" fillId="40" borderId="26" xfId="0" applyFont="1" applyFill="1" applyBorder="1"/>
    <xf numFmtId="4" fontId="16" fillId="40" borderId="27" xfId="0" applyNumberFormat="1" applyFont="1" applyFill="1" applyBorder="1" applyAlignment="1">
      <alignment horizontal="center" vertical="center"/>
    </xf>
    <xf numFmtId="4" fontId="16" fillId="40" borderId="28" xfId="0" applyNumberFormat="1" applyFont="1" applyFill="1" applyBorder="1" applyAlignment="1">
      <alignment horizontal="center" vertical="center"/>
    </xf>
    <xf numFmtId="4" fontId="0" fillId="0" borderId="29" xfId="0" applyNumberFormat="1" applyBorder="1" applyAlignment="1">
      <alignment horizontal="center" vertical="center"/>
    </xf>
    <xf numFmtId="4" fontId="16" fillId="38" borderId="27" xfId="0" applyNumberFormat="1" applyFont="1" applyFill="1" applyBorder="1" applyAlignment="1">
      <alignment horizontal="center" vertical="center"/>
    </xf>
    <xf numFmtId="4" fontId="16" fillId="38" borderId="28" xfId="0" applyNumberFormat="1" applyFont="1" applyFill="1" applyBorder="1" applyAlignment="1">
      <alignment horizontal="center" vertical="center"/>
    </xf>
    <xf numFmtId="4" fontId="0" fillId="0" borderId="29" xfId="0" applyNumberFormat="1" applyFont="1" applyBorder="1" applyAlignment="1">
      <alignment horizontal="center" vertical="center"/>
    </xf>
    <xf numFmtId="0" fontId="0" fillId="39" borderId="0" xfId="0" applyFill="1"/>
    <xf numFmtId="166" fontId="0" fillId="0" borderId="0" xfId="0" applyNumberFormat="1" applyBorder="1" applyAlignment="1">
      <alignment horizontal="center" vertical="center"/>
    </xf>
    <xf numFmtId="3" fontId="0" fillId="0" borderId="0" xfId="0" applyNumberFormat="1" applyAlignment="1">
      <alignment horizontal="center" vertical="center"/>
    </xf>
    <xf numFmtId="0" fontId="25" fillId="0" borderId="0" xfId="0" applyFont="1"/>
    <xf numFmtId="166" fontId="0" fillId="0" borderId="0" xfId="0" applyNumberFormat="1" applyAlignment="1">
      <alignment horizontal="center" vertical="center"/>
    </xf>
    <xf numFmtId="165" fontId="0" fillId="0" borderId="0" xfId="0" applyNumberFormat="1"/>
    <xf numFmtId="0" fontId="16" fillId="41" borderId="26" xfId="0" applyFont="1" applyFill="1" applyBorder="1"/>
    <xf numFmtId="0" fontId="16" fillId="38" borderId="35" xfId="0" applyFont="1" applyFill="1" applyBorder="1"/>
    <xf numFmtId="4" fontId="16" fillId="38" borderId="22" xfId="0" applyNumberFormat="1" applyFont="1" applyFill="1" applyBorder="1" applyAlignment="1">
      <alignment horizontal="center" vertical="center"/>
    </xf>
    <xf numFmtId="4" fontId="16" fillId="38" borderId="29" xfId="0" applyNumberFormat="1" applyFont="1" applyFill="1" applyBorder="1" applyAlignment="1">
      <alignment horizontal="center" vertical="center"/>
    </xf>
    <xf numFmtId="0" fontId="16" fillId="41" borderId="30" xfId="0" applyFont="1" applyFill="1" applyBorder="1"/>
    <xf numFmtId="4" fontId="16" fillId="41" borderId="18" xfId="0" applyNumberFormat="1" applyFont="1" applyFill="1" applyBorder="1" applyAlignment="1">
      <alignment horizontal="center" vertical="center"/>
    </xf>
    <xf numFmtId="2" fontId="16" fillId="38" borderId="0" xfId="0" applyNumberFormat="1" applyFont="1" applyFill="1" applyBorder="1" applyAlignment="1">
      <alignment horizontal="center" vertical="center"/>
    </xf>
    <xf numFmtId="2" fontId="16" fillId="38" borderId="29" xfId="0" applyNumberFormat="1" applyFont="1" applyFill="1" applyBorder="1" applyAlignment="1">
      <alignment horizontal="center" vertical="center"/>
    </xf>
    <xf numFmtId="2" fontId="16" fillId="41" borderId="17" xfId="0" applyNumberFormat="1" applyFont="1" applyFill="1" applyBorder="1" applyAlignment="1">
      <alignment horizontal="center" vertical="center"/>
    </xf>
    <xf numFmtId="2" fontId="16" fillId="41" borderId="28" xfId="0" applyNumberFormat="1" applyFont="1" applyFill="1" applyBorder="1" applyAlignment="1">
      <alignment horizontal="center" vertical="center"/>
    </xf>
    <xf numFmtId="3" fontId="22" fillId="0" borderId="0" xfId="0" applyNumberFormat="1" applyFont="1" applyBorder="1" applyAlignment="1">
      <alignment horizontal="center" vertical="center"/>
    </xf>
    <xf numFmtId="3" fontId="22" fillId="0" borderId="0" xfId="0" applyNumberFormat="1" applyFont="1" applyBorder="1" applyAlignment="1">
      <alignment horizontal="center" vertical="center"/>
    </xf>
    <xf numFmtId="3" fontId="0" fillId="0" borderId="37" xfId="0" applyNumberFormat="1" applyFill="1" applyBorder="1" applyAlignment="1">
      <alignment horizontal="center" vertical="center"/>
    </xf>
    <xf numFmtId="4" fontId="0" fillId="0" borderId="38" xfId="0" applyNumberFormat="1" applyBorder="1" applyAlignment="1">
      <alignment horizontal="center" vertical="center"/>
    </xf>
    <xf numFmtId="3" fontId="0" fillId="0" borderId="39" xfId="0" applyNumberFormat="1" applyFill="1" applyBorder="1" applyAlignment="1">
      <alignment horizontal="center" vertical="center"/>
    </xf>
    <xf numFmtId="3" fontId="0" fillId="0" borderId="36" xfId="0" applyNumberFormat="1" applyFill="1" applyBorder="1" applyAlignment="1">
      <alignment horizontal="center" vertical="center"/>
    </xf>
    <xf numFmtId="3" fontId="0" fillId="0" borderId="38" xfId="0" applyNumberFormat="1" applyFill="1" applyBorder="1" applyAlignment="1">
      <alignment horizontal="center" vertical="center"/>
    </xf>
    <xf numFmtId="3" fontId="0" fillId="43" borderId="0" xfId="0" applyNumberFormat="1" applyFill="1" applyBorder="1" applyAlignment="1">
      <alignment horizontal="center" vertical="center"/>
    </xf>
    <xf numFmtId="3" fontId="22" fillId="0" borderId="0" xfId="0" applyNumberFormat="1" applyFont="1" applyBorder="1" applyAlignment="1">
      <alignment horizontal="center" vertical="center"/>
    </xf>
    <xf numFmtId="0" fontId="16" fillId="0" borderId="40" xfId="0" applyFont="1" applyBorder="1"/>
    <xf numFmtId="0" fontId="16" fillId="0" borderId="40" xfId="0" applyFont="1" applyBorder="1" applyAlignment="1">
      <alignment horizontal="center" vertical="center"/>
    </xf>
    <xf numFmtId="0" fontId="0" fillId="0" borderId="40" xfId="0" applyBorder="1"/>
    <xf numFmtId="3" fontId="0" fillId="0" borderId="40" xfId="0" applyNumberFormat="1" applyBorder="1" applyAlignment="1">
      <alignment horizontal="center" vertical="center"/>
    </xf>
    <xf numFmtId="164" fontId="0" fillId="0" borderId="37" xfId="0" applyNumberFormat="1" applyBorder="1" applyAlignment="1">
      <alignment horizontal="center" vertical="center"/>
    </xf>
    <xf numFmtId="164" fontId="0" fillId="0" borderId="38" xfId="0" applyNumberFormat="1" applyBorder="1" applyAlignment="1">
      <alignment horizontal="center" vertical="center"/>
    </xf>
    <xf numFmtId="4" fontId="16" fillId="0" borderId="0" xfId="0" applyNumberFormat="1" applyFont="1"/>
    <xf numFmtId="166" fontId="0" fillId="49" borderId="23" xfId="0" applyNumberFormat="1" applyFill="1" applyBorder="1" applyAlignment="1">
      <alignment horizontal="center" vertical="center"/>
    </xf>
    <xf numFmtId="166" fontId="0" fillId="49" borderId="0" xfId="0" applyNumberFormat="1" applyFill="1" applyBorder="1" applyAlignment="1">
      <alignment horizontal="center" vertical="center"/>
    </xf>
    <xf numFmtId="166" fontId="0" fillId="50" borderId="0" xfId="0" applyNumberFormat="1" applyFill="1" applyBorder="1" applyAlignment="1">
      <alignment horizontal="center" vertical="center"/>
    </xf>
    <xf numFmtId="166" fontId="0" fillId="45" borderId="17" xfId="0" applyNumberFormat="1" applyFill="1" applyBorder="1" applyAlignment="1">
      <alignment horizontal="center" vertical="center"/>
    </xf>
    <xf numFmtId="0" fontId="0" fillId="0" borderId="22" xfId="0" applyFont="1" applyBorder="1"/>
    <xf numFmtId="0" fontId="0" fillId="0" borderId="24" xfId="0" applyBorder="1"/>
    <xf numFmtId="0" fontId="0" fillId="0" borderId="36" xfId="0" applyBorder="1"/>
    <xf numFmtId="0" fontId="0" fillId="0" borderId="39" xfId="0" applyFill="1" applyBorder="1"/>
    <xf numFmtId="0" fontId="0" fillId="0" borderId="36" xfId="0" applyFill="1" applyBorder="1"/>
    <xf numFmtId="0" fontId="16" fillId="38" borderId="22" xfId="0" applyFont="1" applyFill="1" applyBorder="1"/>
    <xf numFmtId="0" fontId="16" fillId="38" borderId="27" xfId="0" applyFont="1" applyFill="1" applyBorder="1"/>
    <xf numFmtId="0" fontId="16" fillId="0" borderId="0" xfId="0" applyFont="1" applyFill="1" applyBorder="1"/>
    <xf numFmtId="4" fontId="16" fillId="0" borderId="0" xfId="0" applyNumberFormat="1" applyFont="1" applyFill="1" applyBorder="1" applyAlignment="1">
      <alignment horizontal="center" vertical="center"/>
    </xf>
    <xf numFmtId="0" fontId="0" fillId="39" borderId="0" xfId="0" applyFill="1" applyBorder="1"/>
    <xf numFmtId="2" fontId="0" fillId="39" borderId="0" xfId="0" applyNumberFormat="1" applyFill="1" applyBorder="1"/>
    <xf numFmtId="3" fontId="21" fillId="0" borderId="29" xfId="0" applyNumberFormat="1" applyFont="1" applyBorder="1" applyAlignment="1">
      <alignment horizontal="center" vertical="center"/>
    </xf>
    <xf numFmtId="0" fontId="21" fillId="0" borderId="0" xfId="0" applyFont="1" applyBorder="1"/>
    <xf numFmtId="0" fontId="0" fillId="38" borderId="29" xfId="0" applyFill="1" applyBorder="1" applyAlignment="1">
      <alignment horizontal="center" vertical="center"/>
    </xf>
    <xf numFmtId="0" fontId="16" fillId="0" borderId="40" xfId="0" applyFont="1" applyFill="1" applyBorder="1" applyAlignment="1">
      <alignment horizontal="center" vertical="center"/>
    </xf>
    <xf numFmtId="4" fontId="0" fillId="0" borderId="40" xfId="0" applyNumberFormat="1" applyBorder="1" applyAlignment="1">
      <alignment horizontal="center" vertical="center"/>
    </xf>
    <xf numFmtId="2" fontId="0" fillId="0" borderId="40" xfId="0" applyNumberFormat="1" applyBorder="1" applyAlignment="1">
      <alignment horizontal="center" vertical="center"/>
    </xf>
    <xf numFmtId="0" fontId="0" fillId="0" borderId="40" xfId="0" applyBorder="1" applyAlignment="1">
      <alignment horizontal="center" vertical="center"/>
    </xf>
    <xf numFmtId="0" fontId="16" fillId="0" borderId="40" xfId="0" applyFont="1" applyBorder="1" applyAlignment="1">
      <alignment horizontal="center" vertical="center"/>
    </xf>
    <xf numFmtId="0" fontId="0" fillId="0" borderId="10" xfId="0" applyFill="1" applyBorder="1"/>
    <xf numFmtId="2" fontId="0" fillId="0" borderId="0" xfId="0" applyNumberFormat="1" applyFill="1" applyBorder="1" applyAlignment="1">
      <alignment horizontal="center" vertical="center"/>
    </xf>
    <xf numFmtId="0" fontId="29" fillId="0" borderId="0" xfId="0" applyFont="1" applyFill="1" applyBorder="1"/>
    <xf numFmtId="0" fontId="16" fillId="0" borderId="0" xfId="0" applyFont="1" applyFill="1" applyBorder="1" applyAlignment="1">
      <alignment horizontal="right"/>
    </xf>
    <xf numFmtId="3" fontId="16" fillId="0" borderId="0" xfId="0" applyNumberFormat="1" applyFont="1" applyBorder="1" applyAlignment="1">
      <alignment horizontal="center" vertical="center"/>
    </xf>
    <xf numFmtId="0" fontId="21" fillId="0" borderId="0" xfId="0" applyFont="1" applyFill="1" applyBorder="1"/>
    <xf numFmtId="3" fontId="0" fillId="0" borderId="22" xfId="0" applyNumberFormat="1" applyFill="1" applyBorder="1" applyAlignment="1">
      <alignment horizontal="center" vertical="center"/>
    </xf>
    <xf numFmtId="3" fontId="0" fillId="0" borderId="29" xfId="0" applyNumberFormat="1" applyFill="1" applyBorder="1" applyAlignment="1">
      <alignment horizontal="center" vertical="center"/>
    </xf>
    <xf numFmtId="3" fontId="0" fillId="0" borderId="27" xfId="0" applyNumberFormat="1" applyFill="1" applyBorder="1" applyAlignment="1">
      <alignment horizontal="center" vertical="center"/>
    </xf>
    <xf numFmtId="3" fontId="0" fillId="0" borderId="28" xfId="0" applyNumberFormat="1" applyFill="1" applyBorder="1" applyAlignment="1">
      <alignment horizontal="center" vertical="center"/>
    </xf>
    <xf numFmtId="166" fontId="21" fillId="0" borderId="0" xfId="0" applyNumberFormat="1" applyFont="1" applyFill="1" applyBorder="1"/>
    <xf numFmtId="0" fontId="16" fillId="0" borderId="41" xfId="0" applyFont="1" applyBorder="1" applyAlignment="1">
      <alignment horizontal="center" vertical="center"/>
    </xf>
    <xf numFmtId="0" fontId="16" fillId="0" borderId="31" xfId="0" applyFont="1" applyBorder="1" applyAlignment="1">
      <alignment horizontal="center" vertical="center"/>
    </xf>
    <xf numFmtId="0" fontId="16" fillId="0" borderId="42" xfId="0" applyFont="1" applyBorder="1" applyAlignment="1">
      <alignment horizontal="center" vertical="center"/>
    </xf>
    <xf numFmtId="0" fontId="17" fillId="0" borderId="0" xfId="0" applyFont="1"/>
    <xf numFmtId="0" fontId="0" fillId="0" borderId="0" xfId="0" applyAlignment="1">
      <alignment horizontal="center" vertical="center"/>
    </xf>
    <xf numFmtId="0" fontId="0" fillId="0" borderId="0" xfId="0" applyAlignment="1">
      <alignment horizontal="right"/>
    </xf>
    <xf numFmtId="0" fontId="16" fillId="0" borderId="0" xfId="0" applyFont="1" applyBorder="1" applyAlignment="1">
      <alignment horizontal="right" vertical="center"/>
    </xf>
    <xf numFmtId="0" fontId="16" fillId="0" borderId="0" xfId="0" applyFont="1" applyBorder="1" applyAlignment="1">
      <alignment horizontal="right"/>
    </xf>
    <xf numFmtId="0" fontId="30" fillId="0" borderId="0" xfId="0" applyFont="1" applyAlignment="1">
      <alignment horizontal="right"/>
    </xf>
    <xf numFmtId="0" fontId="0" fillId="34" borderId="11" xfId="0" applyFill="1" applyBorder="1"/>
    <xf numFmtId="0" fontId="0" fillId="34" borderId="15" xfId="0" applyFill="1" applyBorder="1"/>
    <xf numFmtId="164" fontId="0" fillId="0" borderId="12" xfId="0" applyNumberFormat="1" applyBorder="1" applyAlignment="1">
      <alignment horizontal="center" vertical="center"/>
    </xf>
    <xf numFmtId="0" fontId="0" fillId="0" borderId="14" xfId="0" applyFill="1" applyBorder="1"/>
    <xf numFmtId="164" fontId="0" fillId="0" borderId="16" xfId="0" applyNumberFormat="1" applyBorder="1" applyAlignment="1">
      <alignment horizontal="center" vertical="center"/>
    </xf>
    <xf numFmtId="0" fontId="0" fillId="42" borderId="11" xfId="0" applyFill="1" applyBorder="1"/>
    <xf numFmtId="0" fontId="0" fillId="42" borderId="15" xfId="0" applyFill="1" applyBorder="1"/>
    <xf numFmtId="3" fontId="24" fillId="0" borderId="0" xfId="0" applyNumberFormat="1" applyFont="1" applyAlignment="1">
      <alignment horizontal="center" vertical="center"/>
    </xf>
    <xf numFmtId="3" fontId="0" fillId="0" borderId="11" xfId="0" applyNumberFormat="1" applyBorder="1" applyAlignment="1">
      <alignment horizontal="center" vertical="center"/>
    </xf>
    <xf numFmtId="3" fontId="0" fillId="0" borderId="12" xfId="0" applyNumberFormat="1" applyBorder="1" applyAlignment="1">
      <alignment horizontal="center" vertical="center"/>
    </xf>
    <xf numFmtId="3" fontId="0" fillId="0" borderId="15" xfId="0" applyNumberFormat="1" applyBorder="1" applyAlignment="1">
      <alignment horizontal="center" vertical="center"/>
    </xf>
    <xf numFmtId="3" fontId="0" fillId="0" borderId="16" xfId="0" applyNumberForma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41" xfId="0" applyFont="1" applyBorder="1" applyAlignment="1">
      <alignment horizontal="center" vertical="center"/>
    </xf>
    <xf numFmtId="0" fontId="16" fillId="0" borderId="31" xfId="0" applyFont="1" applyBorder="1" applyAlignment="1">
      <alignment horizontal="center" vertical="center"/>
    </xf>
    <xf numFmtId="0" fontId="16" fillId="0" borderId="42" xfId="0" applyFont="1" applyBorder="1" applyAlignment="1">
      <alignment horizontal="center" vertical="center"/>
    </xf>
    <xf numFmtId="0" fontId="0" fillId="0" borderId="0" xfId="0" applyAlignment="1">
      <alignment horizontal="center" vertical="center"/>
    </xf>
    <xf numFmtId="0" fontId="0" fillId="42" borderId="0" xfId="0" applyFill="1" applyBorder="1"/>
    <xf numFmtId="3" fontId="0" fillId="0" borderId="13" xfId="0" applyNumberFormat="1" applyBorder="1" applyAlignment="1">
      <alignment horizontal="center" vertical="center"/>
    </xf>
    <xf numFmtId="3" fontId="0" fillId="33" borderId="23" xfId="0" applyNumberFormat="1" applyFill="1" applyBorder="1" applyAlignment="1">
      <alignment horizontal="center" vertical="center"/>
    </xf>
    <xf numFmtId="3" fontId="0" fillId="33" borderId="25" xfId="0" applyNumberFormat="1" applyFill="1" applyBorder="1" applyAlignment="1">
      <alignment horizontal="center" vertical="center"/>
    </xf>
    <xf numFmtId="3" fontId="0" fillId="33" borderId="17" xfId="0" applyNumberFormat="1" applyFill="1" applyBorder="1" applyAlignment="1">
      <alignment horizontal="center" vertical="center"/>
    </xf>
    <xf numFmtId="3" fontId="0" fillId="33" borderId="28" xfId="0" applyNumberFormat="1" applyFill="1" applyBorder="1" applyAlignment="1">
      <alignment horizontal="center" vertical="center"/>
    </xf>
    <xf numFmtId="0" fontId="24" fillId="0" borderId="0" xfId="0" applyFont="1" applyFill="1" applyBorder="1"/>
    <xf numFmtId="3" fontId="0" fillId="0" borderId="0" xfId="0" applyNumberFormat="1" applyFill="1" applyBorder="1" applyAlignment="1">
      <alignment horizontal="center" vertical="center"/>
    </xf>
    <xf numFmtId="9" fontId="16" fillId="0" borderId="10" xfId="0" applyNumberFormat="1" applyFont="1" applyBorder="1" applyAlignment="1">
      <alignment horizontal="center" vertical="center"/>
    </xf>
    <xf numFmtId="9" fontId="16" fillId="0" borderId="11" xfId="0" applyNumberFormat="1" applyFont="1" applyBorder="1" applyAlignment="1">
      <alignment horizontal="center" vertical="center"/>
    </xf>
    <xf numFmtId="9" fontId="16" fillId="0" borderId="12" xfId="0" applyNumberFormat="1" applyFont="1" applyBorder="1" applyAlignment="1">
      <alignment horizontal="center" vertical="center"/>
    </xf>
    <xf numFmtId="9" fontId="16" fillId="0" borderId="14" xfId="0" applyNumberFormat="1" applyFont="1" applyBorder="1" applyAlignment="1">
      <alignment horizontal="center" vertical="center"/>
    </xf>
    <xf numFmtId="9" fontId="16" fillId="0" borderId="15" xfId="0" applyNumberFormat="1" applyFont="1" applyBorder="1" applyAlignment="1">
      <alignment horizontal="center" vertical="center"/>
    </xf>
    <xf numFmtId="9" fontId="16" fillId="0" borderId="16" xfId="0" applyNumberFormat="1" applyFont="1" applyBorder="1" applyAlignment="1">
      <alignment horizontal="center" vertical="center"/>
    </xf>
    <xf numFmtId="0" fontId="0" fillId="33" borderId="24" xfId="0" applyFill="1" applyBorder="1"/>
    <xf numFmtId="0" fontId="0" fillId="33" borderId="27" xfId="0" applyFill="1" applyBorder="1"/>
    <xf numFmtId="2" fontId="0" fillId="0" borderId="0" xfId="0" applyNumberFormat="1"/>
    <xf numFmtId="3" fontId="22" fillId="0" borderId="0" xfId="0" applyNumberFormat="1" applyFont="1" applyBorder="1" applyAlignment="1">
      <alignment horizontal="center" vertical="center"/>
    </xf>
    <xf numFmtId="167" fontId="0" fillId="0" borderId="0" xfId="0" applyNumberFormat="1"/>
    <xf numFmtId="166" fontId="0" fillId="0" borderId="0" xfId="0" applyNumberFormat="1"/>
    <xf numFmtId="168" fontId="0" fillId="0" borderId="0" xfId="0" applyNumberFormat="1" applyAlignment="1">
      <alignment horizontal="center"/>
    </xf>
    <xf numFmtId="170" fontId="0" fillId="0" borderId="0" xfId="0" applyNumberFormat="1" applyFont="1" applyBorder="1" applyAlignment="1">
      <alignment horizontal="right"/>
    </xf>
    <xf numFmtId="170" fontId="0" fillId="0" borderId="0" xfId="0" applyNumberFormat="1" applyFont="1" applyFill="1" applyBorder="1" applyAlignment="1">
      <alignment horizontal="right"/>
    </xf>
    <xf numFmtId="3" fontId="0" fillId="0" borderId="0" xfId="0" applyNumberFormat="1" applyFont="1" applyFill="1" applyBorder="1" applyAlignment="1">
      <alignment horizontal="center"/>
    </xf>
    <xf numFmtId="0" fontId="0" fillId="0" borderId="0" xfId="0" applyFont="1" applyFill="1" applyBorder="1"/>
    <xf numFmtId="4" fontId="0" fillId="0" borderId="0" xfId="0" applyNumberFormat="1" applyBorder="1" applyAlignment="1">
      <alignment horizontal="center" vertical="center"/>
    </xf>
    <xf numFmtId="4" fontId="16" fillId="40" borderId="17" xfId="0" applyNumberFormat="1" applyFont="1" applyFill="1" applyBorder="1" applyAlignment="1">
      <alignment horizontal="center" vertical="center"/>
    </xf>
    <xf numFmtId="0" fontId="0" fillId="0" borderId="0" xfId="0"/>
    <xf numFmtId="0" fontId="0" fillId="0" borderId="0" xfId="0" applyAlignment="1">
      <alignment horizontal="center" vertical="center"/>
    </xf>
    <xf numFmtId="0" fontId="16" fillId="0" borderId="40" xfId="0" applyFont="1" applyBorder="1" applyAlignment="1">
      <alignment horizontal="center" vertical="center"/>
    </xf>
    <xf numFmtId="0" fontId="0" fillId="0" borderId="0" xfId="0" applyFont="1" applyAlignment="1">
      <alignment horizontal="right"/>
    </xf>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3" fontId="0" fillId="0" borderId="40" xfId="0" applyNumberFormat="1" applyBorder="1" applyAlignment="1">
      <alignment horizontal="center" vertical="center"/>
    </xf>
    <xf numFmtId="2" fontId="0" fillId="0" borderId="0" xfId="0" applyNumberFormat="1"/>
    <xf numFmtId="4" fontId="32" fillId="0" borderId="40" xfId="0" applyNumberFormat="1" applyFont="1" applyBorder="1" applyAlignment="1">
      <alignment horizontal="center" vertical="center"/>
    </xf>
    <xf numFmtId="4" fontId="34" fillId="0" borderId="0" xfId="0" applyNumberFormat="1" applyFont="1"/>
    <xf numFmtId="4" fontId="34" fillId="0" borderId="0" xfId="0" applyNumberFormat="1" applyFont="1" applyBorder="1" applyAlignment="1">
      <alignment horizontal="right" vertical="center"/>
    </xf>
    <xf numFmtId="3" fontId="22" fillId="0" borderId="0" xfId="0" applyNumberFormat="1" applyFont="1" applyBorder="1" applyAlignment="1">
      <alignment horizontal="center" vertical="center"/>
    </xf>
    <xf numFmtId="0" fontId="0" fillId="0" borderId="22" xfId="0" applyFill="1" applyBorder="1" applyAlignment="1">
      <alignment horizontal="center" vertical="center"/>
    </xf>
    <xf numFmtId="0" fontId="31" fillId="0" borderId="0" xfId="0" applyFont="1" applyAlignment="1">
      <alignment horizontal="right"/>
    </xf>
    <xf numFmtId="3" fontId="0" fillId="0" borderId="0" xfId="0" applyNumberFormat="1"/>
    <xf numFmtId="0" fontId="0" fillId="0" borderId="0" xfId="0" applyAlignment="1">
      <alignment vertical="center"/>
    </xf>
    <xf numFmtId="0" fontId="0" fillId="0" borderId="0" xfId="0"/>
    <xf numFmtId="0" fontId="0" fillId="0" borderId="0" xfId="0" applyAlignment="1">
      <alignment horizontal="center" vertical="center"/>
    </xf>
    <xf numFmtId="164" fontId="0" fillId="0" borderId="15" xfId="0" applyNumberFormat="1" applyBorder="1" applyAlignment="1">
      <alignment horizontal="center" vertical="center"/>
    </xf>
    <xf numFmtId="0" fontId="16" fillId="40" borderId="27" xfId="0" applyFont="1" applyFill="1" applyBorder="1"/>
    <xf numFmtId="4" fontId="0" fillId="0" borderId="0" xfId="0" applyNumberFormat="1" applyFont="1" applyBorder="1" applyAlignment="1">
      <alignment horizontal="center" vertical="center"/>
    </xf>
    <xf numFmtId="0" fontId="16" fillId="41" borderId="18" xfId="0" applyFont="1" applyFill="1" applyBorder="1"/>
    <xf numFmtId="4" fontId="16" fillId="38" borderId="0" xfId="0" applyNumberFormat="1" applyFont="1" applyFill="1" applyBorder="1" applyAlignment="1">
      <alignment horizontal="center" vertical="center"/>
    </xf>
    <xf numFmtId="3" fontId="0" fillId="0" borderId="11" xfId="0" applyNumberFormat="1" applyFill="1" applyBorder="1" applyAlignment="1">
      <alignment horizontal="center" vertical="center"/>
    </xf>
    <xf numFmtId="0" fontId="0" fillId="0" borderId="24" xfId="0" applyFont="1" applyBorder="1"/>
    <xf numFmtId="164" fontId="0" fillId="0" borderId="11" xfId="0" applyNumberFormat="1" applyBorder="1" applyAlignment="1">
      <alignment horizontal="center" vertical="center"/>
    </xf>
    <xf numFmtId="3" fontId="0" fillId="0" borderId="15" xfId="0" applyNumberFormat="1" applyFill="1" applyBorder="1" applyAlignment="1">
      <alignment horizontal="center" vertical="center"/>
    </xf>
    <xf numFmtId="3" fontId="21" fillId="0" borderId="0" xfId="0" applyNumberFormat="1" applyFont="1" applyBorder="1" applyAlignment="1">
      <alignment horizontal="center" vertical="center"/>
    </xf>
    <xf numFmtId="4" fontId="0" fillId="0" borderId="15" xfId="0" applyNumberFormat="1" applyBorder="1" applyAlignment="1">
      <alignment horizontal="center" vertical="center"/>
    </xf>
    <xf numFmtId="1" fontId="16" fillId="0" borderId="19" xfId="0" applyNumberFormat="1" applyFont="1" applyFill="1" applyBorder="1" applyAlignment="1">
      <alignment horizontal="center" vertical="center"/>
    </xf>
    <xf numFmtId="3" fontId="0" fillId="0" borderId="17" xfId="0" applyNumberFormat="1" applyFill="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4" fontId="16" fillId="38" borderId="17" xfId="0" applyNumberFormat="1" applyFont="1" applyFill="1" applyBorder="1" applyAlignment="1">
      <alignment horizontal="center" vertical="center"/>
    </xf>
    <xf numFmtId="1" fontId="16" fillId="0" borderId="20" xfId="0" applyNumberFormat="1" applyFont="1" applyFill="1" applyBorder="1" applyAlignment="1">
      <alignment horizontal="center" vertical="center"/>
    </xf>
    <xf numFmtId="1" fontId="16" fillId="0" borderId="0" xfId="0" applyNumberFormat="1" applyFont="1" applyFill="1" applyBorder="1" applyAlignment="1">
      <alignment horizontal="center" vertical="center"/>
    </xf>
    <xf numFmtId="0" fontId="0" fillId="0" borderId="0" xfId="0"/>
    <xf numFmtId="0" fontId="0" fillId="0" borderId="0" xfId="0"/>
    <xf numFmtId="3" fontId="0" fillId="0" borderId="32" xfId="0" applyNumberFormat="1" applyFill="1" applyBorder="1" applyAlignment="1">
      <alignment horizontal="center" vertical="center"/>
    </xf>
    <xf numFmtId="3" fontId="0" fillId="0" borderId="33" xfId="0" applyNumberFormat="1" applyFill="1" applyBorder="1" applyAlignment="1">
      <alignment horizontal="center" vertical="center"/>
    </xf>
    <xf numFmtId="3" fontId="0" fillId="0" borderId="34" xfId="0" applyNumberFormat="1" applyFill="1" applyBorder="1" applyAlignment="1">
      <alignment horizontal="center" vertical="center"/>
    </xf>
    <xf numFmtId="0" fontId="0" fillId="0" borderId="22" xfId="0" applyFill="1" applyBorder="1" applyAlignment="1">
      <alignment vertical="center"/>
    </xf>
    <xf numFmtId="0" fontId="0" fillId="0" borderId="0" xfId="0" applyFill="1" applyBorder="1" applyAlignment="1">
      <alignment vertical="center"/>
    </xf>
    <xf numFmtId="169" fontId="16" fillId="38" borderId="17" xfId="0" applyNumberFormat="1" applyFont="1" applyFill="1" applyBorder="1" applyAlignment="1">
      <alignment horizontal="center" vertical="center"/>
    </xf>
    <xf numFmtId="0" fontId="16" fillId="0" borderId="19" xfId="0" applyFont="1" applyBorder="1" applyAlignment="1">
      <alignment horizontal="center" vertical="center"/>
    </xf>
    <xf numFmtId="2" fontId="0" fillId="0" borderId="22" xfId="0" applyNumberFormat="1" applyFont="1" applyBorder="1" applyAlignment="1">
      <alignment horizontal="center" vertical="center"/>
    </xf>
    <xf numFmtId="0" fontId="0" fillId="0" borderId="22" xfId="0" applyFont="1" applyBorder="1" applyAlignment="1">
      <alignment horizontal="center" vertical="center"/>
    </xf>
    <xf numFmtId="0" fontId="16" fillId="0" borderId="0" xfId="0" applyFont="1" applyFill="1" applyBorder="1" applyAlignment="1">
      <alignment horizontal="center" vertical="center"/>
    </xf>
    <xf numFmtId="0" fontId="0" fillId="39" borderId="0" xfId="0" applyFill="1" applyAlignment="1">
      <alignment horizontal="center" vertical="center"/>
    </xf>
    <xf numFmtId="2" fontId="0" fillId="0" borderId="36" xfId="0" applyNumberFormat="1" applyBorder="1" applyAlignment="1">
      <alignment horizontal="center" vertical="center"/>
    </xf>
    <xf numFmtId="2" fontId="0" fillId="0" borderId="24" xfId="0" applyNumberFormat="1" applyBorder="1" applyAlignment="1">
      <alignment horizontal="center" vertical="center"/>
    </xf>
    <xf numFmtId="4" fontId="0" fillId="0" borderId="23" xfId="0" applyNumberFormat="1" applyBorder="1" applyAlignment="1">
      <alignment horizontal="center" vertical="center"/>
    </xf>
    <xf numFmtId="4" fontId="0" fillId="0" borderId="25" xfId="0" applyNumberFormat="1" applyBorder="1" applyAlignment="1">
      <alignment horizontal="center" vertical="center"/>
    </xf>
    <xf numFmtId="171" fontId="0" fillId="0" borderId="0" xfId="0" applyNumberFormat="1" applyFont="1" applyBorder="1" applyAlignment="1">
      <alignment horizontal="center" vertical="center"/>
    </xf>
    <xf numFmtId="171" fontId="0" fillId="0" borderId="29" xfId="0" applyNumberFormat="1" applyFont="1" applyBorder="1" applyAlignment="1">
      <alignment horizontal="center" vertical="center"/>
    </xf>
    <xf numFmtId="169" fontId="0" fillId="0" borderId="0" xfId="0" applyNumberFormat="1" applyFont="1" applyBorder="1" applyAlignment="1">
      <alignment horizontal="center" vertical="center"/>
    </xf>
    <xf numFmtId="169" fontId="0" fillId="0" borderId="29" xfId="0" applyNumberFormat="1" applyFont="1" applyBorder="1" applyAlignment="1">
      <alignment horizontal="center" vertical="center"/>
    </xf>
    <xf numFmtId="4" fontId="16" fillId="41" borderId="19" xfId="0" applyNumberFormat="1" applyFont="1" applyFill="1" applyBorder="1" applyAlignment="1">
      <alignment horizontal="center" vertical="center"/>
    </xf>
    <xf numFmtId="4" fontId="16" fillId="41" borderId="20" xfId="0" applyNumberFormat="1" applyFont="1" applyFill="1" applyBorder="1" applyAlignment="1">
      <alignment horizontal="center" vertical="center"/>
    </xf>
    <xf numFmtId="166" fontId="0" fillId="0" borderId="29" xfId="0" applyNumberFormat="1" applyBorder="1" applyAlignment="1">
      <alignment horizontal="center" vertical="center"/>
    </xf>
    <xf numFmtId="166" fontId="16" fillId="38" borderId="0" xfId="0" applyNumberFormat="1" applyFont="1" applyFill="1" applyBorder="1" applyAlignment="1">
      <alignment horizontal="center" vertical="center"/>
    </xf>
    <xf numFmtId="166" fontId="16" fillId="38" borderId="29" xfId="0" applyNumberFormat="1" applyFont="1" applyFill="1" applyBorder="1" applyAlignment="1">
      <alignment horizontal="center" vertical="center"/>
    </xf>
    <xf numFmtId="164" fontId="0" fillId="38" borderId="0" xfId="0" applyNumberFormat="1" applyFill="1" applyBorder="1" applyAlignment="1">
      <alignment horizontal="center" vertical="center"/>
    </xf>
    <xf numFmtId="4" fontId="0" fillId="0" borderId="0" xfId="0" applyNumberFormat="1" applyFill="1" applyBorder="1" applyAlignment="1">
      <alignment horizontal="center" vertical="center"/>
    </xf>
    <xf numFmtId="4" fontId="0" fillId="0" borderId="29" xfId="0" applyNumberFormat="1" applyFill="1" applyBorder="1" applyAlignment="1">
      <alignment horizontal="center" vertical="center"/>
    </xf>
    <xf numFmtId="2" fontId="0" fillId="0" borderId="29" xfId="0" applyNumberFormat="1" applyFill="1" applyBorder="1" applyAlignment="1">
      <alignment horizontal="center" vertical="center"/>
    </xf>
    <xf numFmtId="4" fontId="0" fillId="0" borderId="23" xfId="0" applyNumberFormat="1" applyFill="1" applyBorder="1" applyAlignment="1">
      <alignment horizontal="center" vertical="center"/>
    </xf>
    <xf numFmtId="4" fontId="0" fillId="0" borderId="25" xfId="0" applyNumberFormat="1" applyFill="1" applyBorder="1" applyAlignment="1">
      <alignment horizontal="center" vertical="center"/>
    </xf>
    <xf numFmtId="4" fontId="0" fillId="0" borderId="22" xfId="0" applyNumberFormat="1" applyFill="1" applyBorder="1" applyAlignment="1">
      <alignment horizontal="center" vertical="center"/>
    </xf>
    <xf numFmtId="4" fontId="0" fillId="0" borderId="24" xfId="0" applyNumberFormat="1" applyFont="1" applyFill="1" applyBorder="1" applyAlignment="1">
      <alignment horizontal="center" vertical="center"/>
    </xf>
    <xf numFmtId="0" fontId="0" fillId="38" borderId="22" xfId="0" applyFill="1" applyBorder="1" applyAlignment="1">
      <alignment horizontal="center" vertical="center"/>
    </xf>
    <xf numFmtId="4" fontId="0" fillId="0" borderId="22" xfId="0" applyNumberFormat="1" applyFont="1" applyFill="1" applyBorder="1" applyAlignment="1">
      <alignment horizontal="center" vertical="center"/>
    </xf>
    <xf numFmtId="1" fontId="0" fillId="0" borderId="0" xfId="0" applyNumberFormat="1" applyFill="1" applyBorder="1" applyAlignment="1">
      <alignment horizontal="center" vertical="center"/>
    </xf>
    <xf numFmtId="1" fontId="0" fillId="0" borderId="29" xfId="0" applyNumberFormat="1" applyFill="1" applyBorder="1" applyAlignment="1">
      <alignment horizontal="center" vertical="center"/>
    </xf>
    <xf numFmtId="168" fontId="0" fillId="0" borderId="0" xfId="0" applyNumberFormat="1"/>
    <xf numFmtId="168" fontId="0" fillId="0" borderId="0" xfId="0" applyNumberFormat="1" applyFont="1" applyBorder="1"/>
    <xf numFmtId="2" fontId="0" fillId="0" borderId="22" xfId="0" applyNumberFormat="1" applyFill="1" applyBorder="1" applyAlignment="1">
      <alignment horizontal="center" vertical="center"/>
    </xf>
    <xf numFmtId="164" fontId="0" fillId="0" borderId="0" xfId="0" applyNumberFormat="1" applyFill="1" applyBorder="1" applyAlignment="1">
      <alignment horizontal="center" vertical="center"/>
    </xf>
    <xf numFmtId="4" fontId="16" fillId="0" borderId="40" xfId="0" applyNumberFormat="1" applyFont="1" applyBorder="1" applyAlignment="1">
      <alignment horizontal="center" vertical="center"/>
    </xf>
    <xf numFmtId="1" fontId="0" fillId="0" borderId="40" xfId="0" applyNumberFormat="1" applyBorder="1" applyAlignment="1">
      <alignment horizontal="center" vertical="center"/>
    </xf>
    <xf numFmtId="172" fontId="16" fillId="0" borderId="15" xfId="0" applyNumberFormat="1" applyFont="1" applyBorder="1" applyAlignment="1">
      <alignment horizontal="center" vertical="center"/>
    </xf>
    <xf numFmtId="171" fontId="0" fillId="0" borderId="40" xfId="0" applyNumberFormat="1" applyBorder="1" applyAlignment="1">
      <alignment horizontal="center" vertical="center"/>
    </xf>
    <xf numFmtId="169" fontId="0" fillId="0" borderId="40" xfId="0" applyNumberFormat="1" applyBorder="1" applyAlignment="1">
      <alignment horizontal="center" vertical="center"/>
    </xf>
    <xf numFmtId="167" fontId="0" fillId="0" borderId="22" xfId="0" applyNumberFormat="1" applyFill="1" applyBorder="1" applyAlignment="1">
      <alignment horizontal="center" vertical="center"/>
    </xf>
    <xf numFmtId="167" fontId="0" fillId="0" borderId="0" xfId="0" applyNumberFormat="1" applyFill="1" applyBorder="1" applyAlignment="1">
      <alignment horizontal="center" vertical="center"/>
    </xf>
    <xf numFmtId="167" fontId="0" fillId="0" borderId="29" xfId="0" applyNumberFormat="1" applyFill="1" applyBorder="1" applyAlignment="1">
      <alignment horizontal="center" vertical="center"/>
    </xf>
    <xf numFmtId="166" fontId="0" fillId="0" borderId="40" xfId="0" applyNumberFormat="1" applyBorder="1" applyAlignment="1">
      <alignment horizontal="center" vertical="center"/>
    </xf>
    <xf numFmtId="167" fontId="0" fillId="0" borderId="40" xfId="0" applyNumberFormat="1" applyBorder="1" applyAlignment="1">
      <alignment horizontal="center" vertical="center"/>
    </xf>
    <xf numFmtId="173" fontId="0" fillId="0" borderId="0" xfId="0" applyNumberFormat="1" applyFont="1" applyBorder="1" applyAlignment="1">
      <alignment horizontal="right"/>
    </xf>
    <xf numFmtId="173" fontId="0" fillId="0" borderId="0" xfId="0" applyNumberFormat="1" applyFont="1" applyBorder="1"/>
    <xf numFmtId="0" fontId="29" fillId="0" borderId="0" xfId="0" applyFont="1"/>
    <xf numFmtId="0" fontId="36" fillId="0" borderId="0" xfId="42" applyFont="1"/>
    <xf numFmtId="0" fontId="37" fillId="0" borderId="0" xfId="0" applyFont="1"/>
    <xf numFmtId="0" fontId="0" fillId="0" borderId="0" xfId="0" applyAlignment="1">
      <alignment horizontal="center" vertical="center" wrapText="1"/>
    </xf>
    <xf numFmtId="0" fontId="0" fillId="0" borderId="0" xfId="0" applyFill="1" applyBorder="1"/>
    <xf numFmtId="3" fontId="21" fillId="0" borderId="0" xfId="0" applyNumberFormat="1" applyFont="1" applyBorder="1" applyAlignment="1">
      <alignment horizontal="center" vertical="center"/>
    </xf>
    <xf numFmtId="3" fontId="0" fillId="0" borderId="22" xfId="0" applyNumberFormat="1" applyFill="1" applyBorder="1" applyAlignment="1">
      <alignment horizontal="center" vertical="center"/>
    </xf>
    <xf numFmtId="0" fontId="31" fillId="0" borderId="0" xfId="0" applyFont="1" applyAlignment="1">
      <alignment horizontal="right"/>
    </xf>
    <xf numFmtId="2" fontId="0" fillId="0" borderId="24" xfId="0" applyNumberFormat="1" applyBorder="1" applyAlignment="1">
      <alignment horizontal="center" vertical="center"/>
    </xf>
    <xf numFmtId="0" fontId="39" fillId="46" borderId="43" xfId="0" applyFont="1" applyFill="1" applyBorder="1" applyAlignment="1">
      <alignment horizontal="center" vertical="center" wrapText="1" readingOrder="1"/>
    </xf>
    <xf numFmtId="0" fontId="38" fillId="47" borderId="44" xfId="0" applyFont="1" applyFill="1" applyBorder="1" applyAlignment="1">
      <alignment horizontal="left" vertical="center" indent="1" readingOrder="1"/>
    </xf>
    <xf numFmtId="0" fontId="40" fillId="47" borderId="44" xfId="0" applyFont="1" applyFill="1" applyBorder="1" applyAlignment="1">
      <alignment horizontal="center" vertical="center" wrapText="1" readingOrder="1"/>
    </xf>
    <xf numFmtId="0" fontId="38" fillId="48" borderId="45" xfId="0" applyFont="1" applyFill="1" applyBorder="1" applyAlignment="1">
      <alignment horizontal="left" vertical="center" indent="1" readingOrder="1"/>
    </xf>
    <xf numFmtId="0" fontId="40" fillId="48" borderId="45" xfId="0" applyFont="1" applyFill="1" applyBorder="1" applyAlignment="1">
      <alignment horizontal="center" vertical="center" wrapText="1" readingOrder="1"/>
    </xf>
    <xf numFmtId="0" fontId="38" fillId="47" borderId="45" xfId="0" applyFont="1" applyFill="1" applyBorder="1" applyAlignment="1">
      <alignment horizontal="left" vertical="center" indent="1" readingOrder="1"/>
    </xf>
    <xf numFmtId="0" fontId="40" fillId="47" borderId="45" xfId="0" applyFont="1" applyFill="1" applyBorder="1" applyAlignment="1">
      <alignment horizontal="center" vertical="center" wrapText="1" readingOrder="1"/>
    </xf>
    <xf numFmtId="0" fontId="44" fillId="46" borderId="43" xfId="0" applyFont="1" applyFill="1" applyBorder="1" applyAlignment="1">
      <alignment horizontal="center" vertical="center" wrapText="1" readingOrder="1"/>
    </xf>
    <xf numFmtId="0" fontId="0" fillId="35" borderId="0" xfId="0" applyFill="1"/>
    <xf numFmtId="0" fontId="0" fillId="35" borderId="0" xfId="0" applyFont="1" applyFill="1" applyAlignment="1">
      <alignment horizontal="right"/>
    </xf>
    <xf numFmtId="0" fontId="0" fillId="35" borderId="11" xfId="0" applyFont="1" applyFill="1" applyBorder="1" applyAlignment="1">
      <alignment horizontal="right"/>
    </xf>
    <xf numFmtId="0" fontId="0" fillId="35" borderId="0" xfId="0" applyFont="1" applyFill="1" applyBorder="1" applyAlignment="1">
      <alignment horizontal="right"/>
    </xf>
    <xf numFmtId="0" fontId="0" fillId="35" borderId="15" xfId="0" applyFont="1" applyFill="1" applyBorder="1" applyAlignment="1">
      <alignment horizontal="right"/>
    </xf>
    <xf numFmtId="0" fontId="0" fillId="35" borderId="0" xfId="0" applyFill="1" applyAlignment="1">
      <alignment horizontal="center" vertical="center"/>
    </xf>
    <xf numFmtId="0" fontId="0" fillId="35" borderId="0" xfId="0" applyFill="1" applyBorder="1" applyAlignment="1">
      <alignment horizontal="right"/>
    </xf>
    <xf numFmtId="166" fontId="0" fillId="35" borderId="11" xfId="0" applyNumberFormat="1" applyFill="1" applyBorder="1" applyAlignment="1">
      <alignment horizontal="right"/>
    </xf>
    <xf numFmtId="166" fontId="0" fillId="35" borderId="12" xfId="0" applyNumberFormat="1" applyFill="1" applyBorder="1" applyAlignment="1">
      <alignment horizontal="right"/>
    </xf>
    <xf numFmtId="166" fontId="0" fillId="35" borderId="0" xfId="0" applyNumberFormat="1" applyFill="1" applyBorder="1" applyAlignment="1">
      <alignment horizontal="right"/>
    </xf>
    <xf numFmtId="166" fontId="0" fillId="35" borderId="13" xfId="0" applyNumberFormat="1" applyFill="1" applyBorder="1" applyAlignment="1">
      <alignment horizontal="right"/>
    </xf>
    <xf numFmtId="0" fontId="0" fillId="35" borderId="15" xfId="0" applyFill="1" applyBorder="1" applyAlignment="1">
      <alignment horizontal="right"/>
    </xf>
    <xf numFmtId="166" fontId="0" fillId="35" borderId="16" xfId="0" applyNumberFormat="1" applyFill="1" applyBorder="1" applyAlignment="1">
      <alignment horizontal="right"/>
    </xf>
    <xf numFmtId="0" fontId="0" fillId="35" borderId="11" xfId="0" applyFill="1" applyBorder="1" applyAlignment="1">
      <alignment horizontal="right"/>
    </xf>
    <xf numFmtId="0" fontId="0" fillId="35" borderId="0" xfId="0" applyFill="1" applyAlignment="1">
      <alignment horizontal="left" vertical="center"/>
    </xf>
    <xf numFmtId="166" fontId="0" fillId="35" borderId="0" xfId="0" applyNumberFormat="1" applyFill="1" applyAlignment="1">
      <alignment horizontal="right"/>
    </xf>
    <xf numFmtId="0" fontId="0" fillId="35" borderId="0" xfId="0" applyFill="1" applyAlignment="1">
      <alignment horizontal="right"/>
    </xf>
    <xf numFmtId="0" fontId="35" fillId="0" borderId="0" xfId="42" applyFont="1" applyFill="1" applyBorder="1" applyAlignment="1">
      <alignment vertical="center"/>
    </xf>
    <xf numFmtId="164" fontId="0" fillId="0" borderId="22" xfId="0" applyNumberFormat="1" applyBorder="1" applyAlignment="1">
      <alignment horizontal="center" vertical="center"/>
    </xf>
    <xf numFmtId="164" fontId="0" fillId="0" borderId="36" xfId="0" applyNumberFormat="1" applyBorder="1" applyAlignment="1">
      <alignment horizontal="center" vertical="center"/>
    </xf>
    <xf numFmtId="0" fontId="27" fillId="0" borderId="0" xfId="42" applyFill="1" applyBorder="1" applyAlignment="1">
      <alignment vertical="center"/>
    </xf>
    <xf numFmtId="0" fontId="0" fillId="0" borderId="0" xfId="0" applyAlignment="1">
      <alignment horizontal="center" vertical="center"/>
    </xf>
    <xf numFmtId="171" fontId="16" fillId="0" borderId="40" xfId="0" applyNumberFormat="1" applyFont="1" applyBorder="1" applyAlignment="1">
      <alignment horizontal="center" vertical="center"/>
    </xf>
    <xf numFmtId="171" fontId="32" fillId="0" borderId="40" xfId="0" applyNumberFormat="1" applyFont="1" applyBorder="1" applyAlignment="1">
      <alignment horizontal="center" vertical="center"/>
    </xf>
    <xf numFmtId="4" fontId="24" fillId="0" borderId="0" xfId="0" applyNumberFormat="1" applyFont="1"/>
    <xf numFmtId="4" fontId="24" fillId="0" borderId="0" xfId="0" applyNumberFormat="1" applyFont="1" applyBorder="1" applyAlignment="1">
      <alignment horizontal="right" vertical="center"/>
    </xf>
    <xf numFmtId="171" fontId="34" fillId="0" borderId="0" xfId="0" applyNumberFormat="1" applyFont="1"/>
    <xf numFmtId="171" fontId="34" fillId="0" borderId="0" xfId="0" applyNumberFormat="1" applyFont="1" applyBorder="1" applyAlignment="1">
      <alignment horizontal="right" vertical="center"/>
    </xf>
    <xf numFmtId="0" fontId="16" fillId="38" borderId="41" xfId="0" applyFont="1" applyFill="1" applyBorder="1" applyAlignment="1">
      <alignment horizontal="center" vertical="center"/>
    </xf>
    <xf numFmtId="0" fontId="16" fillId="38" borderId="31" xfId="0" applyFont="1" applyFill="1" applyBorder="1" applyAlignment="1">
      <alignment horizontal="center" vertical="center"/>
    </xf>
    <xf numFmtId="0" fontId="16" fillId="38" borderId="42" xfId="0" applyFont="1" applyFill="1" applyBorder="1" applyAlignment="1">
      <alignment horizontal="center" vertical="center"/>
    </xf>
    <xf numFmtId="0" fontId="16" fillId="0" borderId="41" xfId="0" applyFont="1" applyBorder="1" applyAlignment="1">
      <alignment horizontal="center" vertical="center"/>
    </xf>
    <xf numFmtId="0" fontId="16" fillId="0" borderId="31" xfId="0" applyFont="1" applyBorder="1" applyAlignment="1">
      <alignment horizontal="center" vertical="center"/>
    </xf>
    <xf numFmtId="0" fontId="16" fillId="0" borderId="42" xfId="0" applyFont="1" applyBorder="1" applyAlignment="1">
      <alignment horizontal="center" vertical="center"/>
    </xf>
    <xf numFmtId="0" fontId="16" fillId="38" borderId="40" xfId="0" applyFont="1" applyFill="1" applyBorder="1" applyAlignment="1">
      <alignment horizontal="center" vertical="center"/>
    </xf>
    <xf numFmtId="0" fontId="16" fillId="35" borderId="47" xfId="0" applyFont="1" applyFill="1" applyBorder="1" applyAlignment="1">
      <alignment horizontal="right" vertical="center"/>
    </xf>
    <xf numFmtId="0" fontId="16" fillId="35" borderId="48" xfId="0" applyFont="1" applyFill="1" applyBorder="1" applyAlignment="1">
      <alignment horizontal="right" vertical="center"/>
    </xf>
    <xf numFmtId="0" fontId="16" fillId="35" borderId="46" xfId="0" applyFont="1" applyFill="1" applyBorder="1" applyAlignment="1">
      <alignment horizontal="right" vertical="center"/>
    </xf>
    <xf numFmtId="0" fontId="23" fillId="35" borderId="0" xfId="0" applyFont="1" applyFill="1" applyAlignment="1">
      <alignment horizontal="center" vertical="center" wrapText="1"/>
    </xf>
    <xf numFmtId="0" fontId="0" fillId="0" borderId="0" xfId="0"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3" fontId="16" fillId="0" borderId="18" xfId="0" applyNumberFormat="1" applyFont="1" applyFill="1" applyBorder="1" applyAlignment="1">
      <alignment horizontal="center" vertical="center"/>
    </xf>
    <xf numFmtId="3" fontId="16" fillId="0" borderId="19" xfId="0" applyNumberFormat="1" applyFont="1" applyFill="1" applyBorder="1" applyAlignment="1">
      <alignment horizontal="center" vertical="center"/>
    </xf>
    <xf numFmtId="3" fontId="16" fillId="0" borderId="20" xfId="0" applyNumberFormat="1"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3" fontId="22" fillId="0" borderId="0" xfId="0" applyNumberFormat="1" applyFont="1" applyBorder="1" applyAlignment="1">
      <alignment horizontal="center" vertical="center"/>
    </xf>
    <xf numFmtId="3" fontId="0" fillId="0" borderId="18" xfId="0" applyNumberFormat="1" applyFill="1" applyBorder="1" applyAlignment="1">
      <alignment horizontal="center" vertical="center"/>
    </xf>
    <xf numFmtId="3" fontId="0" fillId="0" borderId="19" xfId="0" applyNumberFormat="1" applyFill="1" applyBorder="1" applyAlignment="1">
      <alignment horizontal="center" vertical="center"/>
    </xf>
    <xf numFmtId="3" fontId="0" fillId="0" borderId="20" xfId="0" applyNumberFormat="1"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16" fillId="0" borderId="32" xfId="0" applyFont="1" applyBorder="1" applyAlignment="1">
      <alignment horizontal="center" vertical="center"/>
    </xf>
    <xf numFmtId="0" fontId="16" fillId="0" borderId="34" xfId="0" applyFont="1" applyBorder="1" applyAlignment="1">
      <alignment horizontal="center" vertical="center"/>
    </xf>
    <xf numFmtId="0" fontId="47" fillId="36" borderId="24" xfId="0" applyFont="1" applyFill="1" applyBorder="1" applyAlignment="1">
      <alignment horizontal="center" vertical="center"/>
    </xf>
    <xf numFmtId="0" fontId="47" fillId="36" borderId="23" xfId="0" applyFont="1" applyFill="1" applyBorder="1" applyAlignment="1">
      <alignment horizontal="center" vertical="center"/>
    </xf>
    <xf numFmtId="0" fontId="47" fillId="36" borderId="25" xfId="0" applyFont="1" applyFill="1" applyBorder="1" applyAlignment="1">
      <alignment horizontal="center" vertical="center"/>
    </xf>
    <xf numFmtId="0" fontId="47" fillId="36" borderId="27" xfId="0" applyFont="1" applyFill="1" applyBorder="1" applyAlignment="1">
      <alignment horizontal="center" vertical="center"/>
    </xf>
    <xf numFmtId="0" fontId="47" fillId="36" borderId="17" xfId="0" applyFont="1" applyFill="1" applyBorder="1" applyAlignment="1">
      <alignment horizontal="center" vertical="center"/>
    </xf>
    <xf numFmtId="0" fontId="47" fillId="36" borderId="28" xfId="0" applyFont="1" applyFill="1" applyBorder="1" applyAlignment="1">
      <alignment horizontal="center" vertical="center"/>
    </xf>
    <xf numFmtId="3" fontId="26" fillId="0" borderId="0" xfId="0" applyNumberFormat="1" applyFont="1" applyFill="1" applyBorder="1" applyAlignment="1">
      <alignment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47" fillId="51" borderId="24" xfId="0" applyFont="1" applyFill="1" applyBorder="1" applyAlignment="1">
      <alignment horizontal="center" vertical="center"/>
    </xf>
    <xf numFmtId="0" fontId="47" fillId="51" borderId="23" xfId="0" applyFont="1" applyFill="1" applyBorder="1" applyAlignment="1">
      <alignment horizontal="center" vertical="center"/>
    </xf>
    <xf numFmtId="0" fontId="47" fillId="51" borderId="25" xfId="0" applyFont="1" applyFill="1" applyBorder="1" applyAlignment="1">
      <alignment horizontal="center" vertical="center"/>
    </xf>
    <xf numFmtId="0" fontId="47" fillId="51" borderId="27" xfId="0" applyFont="1" applyFill="1" applyBorder="1" applyAlignment="1">
      <alignment horizontal="center" vertical="center"/>
    </xf>
    <xf numFmtId="0" fontId="47" fillId="51" borderId="17" xfId="0" applyFont="1" applyFill="1" applyBorder="1" applyAlignment="1">
      <alignment horizontal="center" vertical="center"/>
    </xf>
    <xf numFmtId="0" fontId="47" fillId="51" borderId="28" xfId="0" applyFont="1" applyFill="1" applyBorder="1" applyAlignment="1">
      <alignment horizontal="center" vertical="center"/>
    </xf>
    <xf numFmtId="0" fontId="48" fillId="42" borderId="24" xfId="0" applyFont="1" applyFill="1" applyBorder="1" applyAlignment="1">
      <alignment horizontal="center" vertical="center"/>
    </xf>
    <xf numFmtId="0" fontId="48" fillId="42" borderId="23" xfId="0" applyFont="1" applyFill="1" applyBorder="1" applyAlignment="1">
      <alignment horizontal="center" vertical="center"/>
    </xf>
    <xf numFmtId="0" fontId="48" fillId="42" borderId="25" xfId="0" applyFont="1" applyFill="1" applyBorder="1" applyAlignment="1">
      <alignment horizontal="center" vertical="center"/>
    </xf>
    <xf numFmtId="0" fontId="48" fillId="42" borderId="27" xfId="0" applyFont="1" applyFill="1" applyBorder="1" applyAlignment="1">
      <alignment horizontal="center" vertical="center"/>
    </xf>
    <xf numFmtId="0" fontId="48" fillId="42" borderId="17" xfId="0" applyFont="1" applyFill="1" applyBorder="1" applyAlignment="1">
      <alignment horizontal="center" vertical="center"/>
    </xf>
    <xf numFmtId="0" fontId="48" fillId="42" borderId="28" xfId="0" applyFont="1" applyFill="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0" fillId="49" borderId="24" xfId="0" applyFill="1" applyBorder="1"/>
    <xf numFmtId="166" fontId="0" fillId="49" borderId="25" xfId="0" applyNumberFormat="1" applyFill="1" applyBorder="1" applyAlignment="1">
      <alignment horizontal="center" vertical="center"/>
    </xf>
    <xf numFmtId="0" fontId="0" fillId="49" borderId="22" xfId="0" applyFill="1" applyBorder="1"/>
    <xf numFmtId="166" fontId="0" fillId="49" borderId="29" xfId="0" applyNumberFormat="1" applyFill="1" applyBorder="1" applyAlignment="1">
      <alignment horizontal="center" vertical="center"/>
    </xf>
    <xf numFmtId="0" fontId="0" fillId="50" borderId="22" xfId="0" applyFill="1" applyBorder="1"/>
    <xf numFmtId="166" fontId="0" fillId="50" borderId="29" xfId="0" applyNumberFormat="1" applyFill="1" applyBorder="1" applyAlignment="1">
      <alignment horizontal="center" vertical="center"/>
    </xf>
    <xf numFmtId="0" fontId="0" fillId="45" borderId="22" xfId="0" applyFill="1" applyBorder="1"/>
    <xf numFmtId="166" fontId="0" fillId="45" borderId="0" xfId="0" applyNumberFormat="1" applyFill="1" applyBorder="1" applyAlignment="1">
      <alignment horizontal="center" vertical="center"/>
    </xf>
    <xf numFmtId="166" fontId="0" fillId="45" borderId="29" xfId="0" applyNumberFormat="1" applyFill="1" applyBorder="1" applyAlignment="1">
      <alignment horizontal="center" vertical="center"/>
    </xf>
    <xf numFmtId="0" fontId="0" fillId="45" borderId="27" xfId="0" applyFill="1" applyBorder="1"/>
    <xf numFmtId="166" fontId="0" fillId="45" borderId="28" xfId="0" applyNumberFormat="1" applyFill="1" applyBorder="1" applyAlignment="1">
      <alignment horizontal="center" vertical="center"/>
    </xf>
    <xf numFmtId="0" fontId="0" fillId="42" borderId="24" xfId="0" applyFill="1" applyBorder="1"/>
    <xf numFmtId="3" fontId="0" fillId="42" borderId="23" xfId="0" applyNumberFormat="1" applyFill="1" applyBorder="1" applyAlignment="1">
      <alignment horizontal="center" vertical="center"/>
    </xf>
    <xf numFmtId="3" fontId="0" fillId="42" borderId="25" xfId="0" applyNumberFormat="1" applyFill="1" applyBorder="1" applyAlignment="1">
      <alignment horizontal="center" vertical="center"/>
    </xf>
    <xf numFmtId="0" fontId="0" fillId="42" borderId="22" xfId="0" applyFill="1" applyBorder="1"/>
    <xf numFmtId="3" fontId="0" fillId="42" borderId="0" xfId="0" applyNumberFormat="1" applyFill="1" applyBorder="1" applyAlignment="1">
      <alignment horizontal="center" vertical="center"/>
    </xf>
    <xf numFmtId="3" fontId="0" fillId="42" borderId="29" xfId="0" applyNumberFormat="1" applyFill="1" applyBorder="1" applyAlignment="1">
      <alignment horizontal="center" vertical="center"/>
    </xf>
    <xf numFmtId="0" fontId="0" fillId="34" borderId="22" xfId="0" applyFill="1" applyBorder="1"/>
    <xf numFmtId="3" fontId="0" fillId="34" borderId="0" xfId="0" applyNumberFormat="1" applyFill="1" applyBorder="1" applyAlignment="1">
      <alignment horizontal="center" vertical="center"/>
    </xf>
    <xf numFmtId="3" fontId="0" fillId="34" borderId="29" xfId="0" applyNumberFormat="1" applyFill="1" applyBorder="1" applyAlignment="1">
      <alignment horizontal="center" vertical="center"/>
    </xf>
    <xf numFmtId="0" fontId="0" fillId="37" borderId="22" xfId="0" applyFill="1" applyBorder="1"/>
    <xf numFmtId="164" fontId="0" fillId="37" borderId="0" xfId="0" applyNumberFormat="1" applyFill="1" applyBorder="1" applyAlignment="1">
      <alignment horizontal="center" vertical="center"/>
    </xf>
    <xf numFmtId="164" fontId="0" fillId="37" borderId="29" xfId="0" applyNumberFormat="1" applyFill="1" applyBorder="1" applyAlignment="1">
      <alignment horizontal="center" vertical="center"/>
    </xf>
    <xf numFmtId="0" fontId="0" fillId="43" borderId="22" xfId="0" applyFill="1" applyBorder="1"/>
    <xf numFmtId="3" fontId="0" fillId="43" borderId="29" xfId="0" applyNumberFormat="1" applyFill="1" applyBorder="1" applyAlignment="1">
      <alignment horizontal="center" vertical="center"/>
    </xf>
    <xf numFmtId="0" fontId="0" fillId="36" borderId="22" xfId="0" applyFill="1" applyBorder="1"/>
    <xf numFmtId="3" fontId="0" fillId="36" borderId="0" xfId="0" applyNumberFormat="1" applyFill="1" applyBorder="1" applyAlignment="1">
      <alignment horizontal="center" vertical="center"/>
    </xf>
    <xf numFmtId="3" fontId="0" fillId="36" borderId="29" xfId="0" applyNumberFormat="1" applyFill="1" applyBorder="1" applyAlignment="1">
      <alignment horizontal="center" vertical="center"/>
    </xf>
    <xf numFmtId="0" fontId="0" fillId="44" borderId="22" xfId="0" applyFill="1" applyBorder="1"/>
    <xf numFmtId="168" fontId="0" fillId="44" borderId="0" xfId="0" applyNumberFormat="1" applyFill="1" applyBorder="1" applyAlignment="1">
      <alignment horizontal="center" vertical="center"/>
    </xf>
    <xf numFmtId="168" fontId="0" fillId="44" borderId="29" xfId="0" applyNumberFormat="1" applyFill="1" applyBorder="1" applyAlignment="1">
      <alignment horizontal="center" vertical="center"/>
    </xf>
    <xf numFmtId="0" fontId="0" fillId="44" borderId="27" xfId="0" applyFill="1" applyBorder="1"/>
    <xf numFmtId="168" fontId="0" fillId="44" borderId="17" xfId="0" applyNumberFormat="1" applyFill="1" applyBorder="1" applyAlignment="1">
      <alignment horizontal="center" vertical="center"/>
    </xf>
    <xf numFmtId="168" fontId="0" fillId="44" borderId="28" xfId="0" applyNumberFormat="1" applyFill="1" applyBorder="1" applyAlignment="1">
      <alignment horizontal="center" vertical="center"/>
    </xf>
    <xf numFmtId="166" fontId="21" fillId="49" borderId="0" xfId="0" applyNumberFormat="1" applyFont="1" applyFill="1" applyBorder="1" applyAlignment="1">
      <alignment horizontal="center" vertical="center"/>
    </xf>
    <xf numFmtId="2" fontId="49" fillId="0" borderId="0" xfId="0" applyNumberFormat="1" applyFont="1" applyAlignment="1">
      <alignment horizontal="center" vertical="center"/>
    </xf>
    <xf numFmtId="2" fontId="0" fillId="0" borderId="0" xfId="0" applyNumberFormat="1" applyAlignment="1">
      <alignment horizontal="right"/>
    </xf>
    <xf numFmtId="167" fontId="0" fillId="0" borderId="0" xfId="0" applyNumberFormat="1" applyAlignment="1">
      <alignment horizontal="right"/>
    </xf>
    <xf numFmtId="0" fontId="0" fillId="0" borderId="0" xfId="0" applyAlignment="1">
      <alignment horizontal="left" vertical="center"/>
    </xf>
    <xf numFmtId="166" fontId="49" fillId="0" borderId="0" xfId="0" applyNumberFormat="1" applyFont="1" applyAlignment="1">
      <alignment horizontal="center" vertical="center"/>
    </xf>
    <xf numFmtId="166" fontId="49" fillId="0" borderId="0" xfId="0" applyNumberFormat="1" applyFont="1"/>
    <xf numFmtId="166" fontId="49" fillId="0" borderId="0" xfId="0" applyNumberFormat="1" applyFont="1" applyFill="1" applyAlignment="1">
      <alignment horizontal="center"/>
    </xf>
    <xf numFmtId="168" fontId="49" fillId="0" borderId="0" xfId="0" applyNumberFormat="1" applyFont="1" applyFill="1" applyAlignment="1">
      <alignment horizontal="center"/>
    </xf>
    <xf numFmtId="166" fontId="0" fillId="0" borderId="0" xfId="0" applyNumberFormat="1" applyAlignment="1">
      <alignment horizontal="right"/>
    </xf>
    <xf numFmtId="0" fontId="50" fillId="0" borderId="0" xfId="0" applyFont="1"/>
    <xf numFmtId="0" fontId="0" fillId="35" borderId="35" xfId="0" applyFill="1" applyBorder="1"/>
    <xf numFmtId="0" fontId="0" fillId="35" borderId="26" xfId="0" applyFill="1" applyBorder="1"/>
    <xf numFmtId="0" fontId="0" fillId="35" borderId="49" xfId="0" applyFill="1" applyBorder="1"/>
  </cellXfs>
  <cellStyles count="6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55" xr:uid="{3A052E70-3FCE-41C3-BB7A-9A3AC9A710BA}"/>
    <cellStyle name="60% - Accent1 3" xfId="48" xr:uid="{405F5387-21C5-4541-94AA-F1305CCE1B6A}"/>
    <cellStyle name="60% - Accent2" xfId="25" builtinId="36" customBuiltin="1"/>
    <cellStyle name="60% - Accent2 2" xfId="56" xr:uid="{0EE2087E-A363-466B-BFBF-AB5FE6211610}"/>
    <cellStyle name="60% - Accent2 3" xfId="49" xr:uid="{A312A6B7-33C0-4D0D-A6A5-59B4781D91EA}"/>
    <cellStyle name="60% - Accent3" xfId="29" builtinId="40" customBuiltin="1"/>
    <cellStyle name="60% - Accent3 2" xfId="57" xr:uid="{74B07413-EB2B-4F60-B877-59D3B82BF55B}"/>
    <cellStyle name="60% - Accent3 3" xfId="50" xr:uid="{55C1653B-53E1-44D3-B5C0-C456FB459EDE}"/>
    <cellStyle name="60% - Accent4" xfId="33" builtinId="44" customBuiltin="1"/>
    <cellStyle name="60% - Accent4 2" xfId="58" xr:uid="{3D30E993-9F00-46EB-A9CF-DCB8920E0CFB}"/>
    <cellStyle name="60% - Accent4 3" xfId="51" xr:uid="{E957958B-EA7E-4629-AFF2-498FE86C66E6}"/>
    <cellStyle name="60% - Accent5" xfId="37" builtinId="48" customBuiltin="1"/>
    <cellStyle name="60% - Accent5 2" xfId="59" xr:uid="{828360C1-E9B9-4AC1-BFA6-D4C9EF0E48D6}"/>
    <cellStyle name="60% - Accent5 3" xfId="52" xr:uid="{70F873D1-BC09-44A5-BA42-132CD26E998B}"/>
    <cellStyle name="60% - Accent6" xfId="41" builtinId="52" customBuiltin="1"/>
    <cellStyle name="60% - Accent6 2" xfId="60" xr:uid="{2BBC7DFB-17C6-463A-9425-6C6859D890ED}"/>
    <cellStyle name="60% - Accent6 3" xfId="53" xr:uid="{95684DE7-05C6-44F3-AC9C-DEEAA4B5195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eutral 2" xfId="54" xr:uid="{52CB870B-1EC3-4C1C-A3DE-67E704B899D0}"/>
    <cellStyle name="Neutral 3" xfId="47" xr:uid="{4805F203-CB25-449C-B0E0-1A01D7CB6BC1}"/>
    <cellStyle name="Normal" xfId="0" builtinId="0"/>
    <cellStyle name="Normal 2" xfId="44" xr:uid="{B53ACDC2-5227-46B6-8DA2-B8514520790D}"/>
    <cellStyle name="Normal 3" xfId="46" xr:uid="{28357F96-43D2-409B-98F2-D3303F13B3BB}"/>
    <cellStyle name="Normal 3 2" xfId="45" xr:uid="{10CD6C25-5E91-42BE-A58C-767C815826D1}"/>
    <cellStyle name="Normal 4" xfId="43" xr:uid="{754315A9-EF1E-44D9-A7A3-38B969F3B8D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0000FF"/>
      <color rgb="FFEBEBFF"/>
      <color rgb="FFD1FFD1"/>
      <color rgb="FFFFC5FF"/>
      <color rgb="FFFF99FF"/>
      <color rgb="FF90D0F0"/>
      <color rgb="FFCCCCFF"/>
      <color rgb="FF00FF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Estimated</a:t>
            </a:r>
            <a:r>
              <a:rPr lang="en-US" baseline="0">
                <a:solidFill>
                  <a:sysClr val="windowText" lastClr="000000"/>
                </a:solidFill>
              </a:rPr>
              <a:t> NOx Emissions Associated with Warehouses</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55948024102621"/>
          <c:y val="0.13184052914459624"/>
          <c:w val="0.59402770493219648"/>
          <c:h val="0.67847158585290546"/>
        </c:manualLayout>
      </c:layout>
      <c:barChart>
        <c:barDir val="col"/>
        <c:grouping val="stacked"/>
        <c:varyColors val="0"/>
        <c:ser>
          <c:idx val="0"/>
          <c:order val="0"/>
          <c:tx>
            <c:strRef>
              <c:f>Summary!$B$11</c:f>
              <c:strCache>
                <c:ptCount val="1"/>
                <c:pt idx="0">
                  <c:v>Heavy Duty Trucks</c:v>
                </c:pt>
              </c:strCache>
            </c:strRef>
          </c:tx>
          <c:spPr>
            <a:solidFill>
              <a:schemeClr val="accent1"/>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(Summary!$B$15,Summary!$B$23)</c:f>
              <c:numCache>
                <c:formatCode>#,##0.00</c:formatCode>
                <c:ptCount val="2"/>
                <c:pt idx="0">
                  <c:v>24.477479189254858</c:v>
                </c:pt>
                <c:pt idx="1">
                  <c:v>28.378248122893851</c:v>
                </c:pt>
              </c:numCache>
            </c:numRef>
          </c:val>
          <c:extLst>
            <c:ext xmlns:c16="http://schemas.microsoft.com/office/drawing/2014/chart" uri="{C3380CC4-5D6E-409C-BE32-E72D297353CC}">
              <c16:uniqueId val="{00000000-73BA-4585-B85C-E2BD13BA6B77}"/>
            </c:ext>
          </c:extLst>
        </c:ser>
        <c:ser>
          <c:idx val="1"/>
          <c:order val="1"/>
          <c:tx>
            <c:strRef>
              <c:f>Summary!$C$11</c:f>
              <c:strCache>
                <c:ptCount val="1"/>
                <c:pt idx="0">
                  <c:v>Passenger Vehicles</c:v>
                </c:pt>
              </c:strCache>
            </c:strRef>
          </c:tx>
          <c:spPr>
            <a:solidFill>
              <a:schemeClr val="accent2"/>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(Summary!$C$15,Summary!$C$23)</c:f>
              <c:numCache>
                <c:formatCode>#,##0.00</c:formatCode>
                <c:ptCount val="2"/>
                <c:pt idx="0">
                  <c:v>0.69685333920559756</c:v>
                </c:pt>
                <c:pt idx="1">
                  <c:v>0.39000411475980767</c:v>
                </c:pt>
              </c:numCache>
            </c:numRef>
          </c:val>
          <c:extLst>
            <c:ext xmlns:c16="http://schemas.microsoft.com/office/drawing/2014/chart" uri="{C3380CC4-5D6E-409C-BE32-E72D297353CC}">
              <c16:uniqueId val="{00000001-73BA-4585-B85C-E2BD13BA6B77}"/>
            </c:ext>
          </c:extLst>
        </c:ser>
        <c:ser>
          <c:idx val="2"/>
          <c:order val="2"/>
          <c:tx>
            <c:strRef>
              <c:f>Summary!$D$11</c:f>
              <c:strCache>
                <c:ptCount val="1"/>
                <c:pt idx="0">
                  <c:v>Forklifts</c:v>
                </c:pt>
              </c:strCache>
            </c:strRef>
          </c:tx>
          <c:spPr>
            <a:solidFill>
              <a:schemeClr val="accent3"/>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(Summary!$D$15,Summary!$D$23)</c:f>
              <c:numCache>
                <c:formatCode>0</c:formatCode>
                <c:ptCount val="2"/>
                <c:pt idx="0">
                  <c:v>0</c:v>
                </c:pt>
                <c:pt idx="1">
                  <c:v>0</c:v>
                </c:pt>
              </c:numCache>
            </c:numRef>
          </c:val>
          <c:extLst>
            <c:ext xmlns:c16="http://schemas.microsoft.com/office/drawing/2014/chart" uri="{C3380CC4-5D6E-409C-BE32-E72D297353CC}">
              <c16:uniqueId val="{00000005-73BA-4585-B85C-E2BD13BA6B77}"/>
            </c:ext>
          </c:extLst>
        </c:ser>
        <c:ser>
          <c:idx val="3"/>
          <c:order val="3"/>
          <c:tx>
            <c:strRef>
              <c:f>Summary!$E$11</c:f>
              <c:strCache>
                <c:ptCount val="1"/>
                <c:pt idx="0">
                  <c:v>TRUs</c:v>
                </c:pt>
              </c:strCache>
            </c:strRef>
          </c:tx>
          <c:spPr>
            <a:solidFill>
              <a:schemeClr val="accent4"/>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(Summary!$E$15,Summary!$E$23)</c:f>
              <c:numCache>
                <c:formatCode>0.00</c:formatCode>
                <c:ptCount val="2"/>
                <c:pt idx="0">
                  <c:v>1.6381832817478792</c:v>
                </c:pt>
                <c:pt idx="1">
                  <c:v>1.6075765282834658</c:v>
                </c:pt>
              </c:numCache>
            </c:numRef>
          </c:val>
          <c:extLst>
            <c:ext xmlns:c16="http://schemas.microsoft.com/office/drawing/2014/chart" uri="{C3380CC4-5D6E-409C-BE32-E72D297353CC}">
              <c16:uniqueId val="{00000006-73BA-4585-B85C-E2BD13BA6B77}"/>
            </c:ext>
          </c:extLst>
        </c:ser>
        <c:ser>
          <c:idx val="4"/>
          <c:order val="4"/>
          <c:tx>
            <c:strRef>
              <c:f>Summary!$F$11</c:f>
              <c:strCache>
                <c:ptCount val="1"/>
                <c:pt idx="0">
                  <c:v>Hostlers</c:v>
                </c:pt>
              </c:strCache>
            </c:strRef>
          </c:tx>
          <c:spPr>
            <a:solidFill>
              <a:schemeClr val="accent5"/>
            </a:solidFill>
            <a:ln w="6350">
              <a:solidFill>
                <a:schemeClr val="tx1">
                  <a:lumMod val="75000"/>
                  <a:lumOff val="25000"/>
                </a:schemeClr>
              </a:solidFill>
            </a:ln>
            <a:effectLst/>
          </c:spPr>
          <c:invertIfNegative val="0"/>
          <c:cat>
            <c:numRef>
              <c:f>Summary!$A$42:$B$42</c:f>
              <c:numCache>
                <c:formatCode>General</c:formatCode>
                <c:ptCount val="2"/>
                <c:pt idx="0">
                  <c:v>2023</c:v>
                </c:pt>
                <c:pt idx="1">
                  <c:v>2031</c:v>
                </c:pt>
              </c:numCache>
            </c:numRef>
          </c:cat>
          <c:val>
            <c:numRef>
              <c:f>(Summary!$F$15,Summary!$F$23)</c:f>
              <c:numCache>
                <c:formatCode>#,##0.00</c:formatCode>
                <c:ptCount val="2"/>
                <c:pt idx="0">
                  <c:v>8.5367518059637035E-2</c:v>
                </c:pt>
                <c:pt idx="1">
                  <c:v>8.2312140056342437E-2</c:v>
                </c:pt>
              </c:numCache>
            </c:numRef>
          </c:val>
          <c:extLst>
            <c:ext xmlns:c16="http://schemas.microsoft.com/office/drawing/2014/chart" uri="{C3380CC4-5D6E-409C-BE32-E72D297353CC}">
              <c16:uniqueId val="{00000007-73BA-4585-B85C-E2BD13BA6B77}"/>
            </c:ext>
          </c:extLst>
        </c:ser>
        <c:dLbls>
          <c:showLegendKey val="0"/>
          <c:showVal val="0"/>
          <c:showCatName val="0"/>
          <c:showSerName val="0"/>
          <c:showPercent val="0"/>
          <c:showBubbleSize val="0"/>
        </c:dLbls>
        <c:gapWidth val="150"/>
        <c:overlap val="100"/>
        <c:axId val="636815376"/>
        <c:axId val="636820624"/>
      </c:barChart>
      <c:catAx>
        <c:axId val="6368153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36820624"/>
        <c:crosses val="autoZero"/>
        <c:auto val="1"/>
        <c:lblAlgn val="ctr"/>
        <c:lblOffset val="100"/>
        <c:noMultiLvlLbl val="0"/>
      </c:catAx>
      <c:valAx>
        <c:axId val="636820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r>
                  <a:rPr lang="en-US" sz="1200">
                    <a:solidFill>
                      <a:schemeClr val="tx1">
                        <a:lumMod val="85000"/>
                        <a:lumOff val="15000"/>
                      </a:schemeClr>
                    </a:solidFill>
                  </a:rPr>
                  <a:t>NOx Emissions (tons/day)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endParaRPr lang="en-US"/>
            </a:p>
          </c:txPr>
        </c:title>
        <c:numFmt formatCode="#,##0" sourceLinked="0"/>
        <c:majorTickMark val="out"/>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endParaRPr lang="en-US"/>
          </a:p>
        </c:txPr>
        <c:crossAx val="636815376"/>
        <c:crosses val="autoZero"/>
        <c:crossBetween val="between"/>
      </c:valAx>
      <c:spPr>
        <a:solidFill>
          <a:schemeClr val="bg1"/>
        </a:solidFill>
        <a:ln w="6350">
          <a:solidFill>
            <a:schemeClr val="tx1">
              <a:lumMod val="75000"/>
              <a:lumOff val="25000"/>
            </a:schemeClr>
          </a:solidFill>
        </a:ln>
        <a:effectLst/>
      </c:spPr>
    </c:plotArea>
    <c:legend>
      <c:legendPos val="b"/>
      <c:layout>
        <c:manualLayout>
          <c:xMode val="edge"/>
          <c:yMode val="edge"/>
          <c:x val="0.72928810729359783"/>
          <c:y val="0.36335128874413825"/>
          <c:w val="0.23555438044294047"/>
          <c:h val="0.45132055096889223"/>
        </c:manualLayout>
      </c:layout>
      <c:overlay val="0"/>
      <c:spPr>
        <a:noFill/>
        <a:ln w="12700">
          <a:solidFill>
            <a:schemeClr val="tx1">
              <a:lumMod val="75000"/>
              <a:lumOff val="25000"/>
            </a:schemeClr>
          </a:solidFill>
        </a:ln>
        <a:effectLst/>
      </c:spPr>
      <c:txPr>
        <a:bodyPr rot="0" spcFirstLastPara="1" vertOverflow="ellipsis" vert="horz" wrap="square" anchor="ctr" anchorCtr="1"/>
        <a:lstStyle/>
        <a:p>
          <a:pPr>
            <a:defRPr sz="1200" b="0" i="0" u="none" strike="noStrike" kern="1200" baseline="0">
              <a:solidFill>
                <a:schemeClr val="tx1">
                  <a:lumMod val="85000"/>
                  <a:lumOff val="1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6350" cap="flat" cmpd="sng" algn="ctr">
      <a:solidFill>
        <a:schemeClr val="tx1">
          <a:lumMod val="75000"/>
          <a:lumOff val="2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1.1200000000000001"/>
            <c:dispRSqr val="1"/>
            <c:dispEq val="1"/>
            <c:trendlineLbl>
              <c:layout>
                <c:manualLayout>
                  <c:x val="7.6445538057742776E-2"/>
                  <c:y val="0.25550051035287258"/>
                </c:manualLayout>
              </c:layout>
              <c:numFmt formatCode="General" sourceLinked="0"/>
              <c:spPr>
                <a:noFill/>
                <a:ln>
                  <a:solidFill>
                    <a:srgbClr val="C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rendlineLbl>
          </c:trendline>
          <c:xVal>
            <c:numRef>
              <c:f>'[2]SCAG Wrhs Growth'!$C$22:$C$25</c:f>
              <c:numCache>
                <c:formatCode>General</c:formatCode>
                <c:ptCount val="4"/>
                <c:pt idx="0">
                  <c:v>0</c:v>
                </c:pt>
                <c:pt idx="1">
                  <c:v>6</c:v>
                </c:pt>
                <c:pt idx="2">
                  <c:v>9</c:v>
                </c:pt>
                <c:pt idx="3">
                  <c:v>17</c:v>
                </c:pt>
              </c:numCache>
            </c:numRef>
          </c:xVal>
          <c:yVal>
            <c:numRef>
              <c:f>'[2]SCAG Wrhs Growth'!$D$22:$D$25</c:f>
              <c:numCache>
                <c:formatCode>General</c:formatCode>
                <c:ptCount val="4"/>
                <c:pt idx="0">
                  <c:v>1.1200000000000001</c:v>
                </c:pt>
                <c:pt idx="1">
                  <c:v>1.3</c:v>
                </c:pt>
                <c:pt idx="2">
                  <c:v>1.38</c:v>
                </c:pt>
                <c:pt idx="3">
                  <c:v>1.5</c:v>
                </c:pt>
              </c:numCache>
            </c:numRef>
          </c:yVal>
          <c:smooth val="0"/>
          <c:extLst>
            <c:ext xmlns:c16="http://schemas.microsoft.com/office/drawing/2014/chart" uri="{C3380CC4-5D6E-409C-BE32-E72D297353CC}">
              <c16:uniqueId val="{00000001-58B5-4582-B7A3-AD73EB74F44E}"/>
            </c:ext>
          </c:extLst>
        </c:ser>
        <c:dLbls>
          <c:showLegendKey val="0"/>
          <c:showVal val="0"/>
          <c:showCatName val="0"/>
          <c:showSerName val="0"/>
          <c:showPercent val="0"/>
          <c:showBubbleSize val="0"/>
        </c:dLbls>
        <c:axId val="980551736"/>
        <c:axId val="980552392"/>
      </c:scatterChart>
      <c:valAx>
        <c:axId val="980551736"/>
        <c:scaling>
          <c:orientation val="minMax"/>
          <c:max val="2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year from 2014</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0552392"/>
        <c:crosses val="autoZero"/>
        <c:crossBetween val="midCat"/>
      </c:valAx>
      <c:valAx>
        <c:axId val="980552392"/>
        <c:scaling>
          <c:orientation val="minMax"/>
          <c:min val="1.10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million sq ft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05517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lumMod val="65000"/>
          <a:lumOff val="3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82550</xdr:rowOff>
    </xdr:from>
    <xdr:to>
      <xdr:col>7</xdr:col>
      <xdr:colOff>539750</xdr:colOff>
      <xdr:row>20</xdr:row>
      <xdr:rowOff>101600</xdr:rowOff>
    </xdr:to>
    <xdr:sp macro="" textlink="">
      <xdr:nvSpPr>
        <xdr:cNvPr id="2" name="TextBox 1">
          <a:extLst>
            <a:ext uri="{FF2B5EF4-FFF2-40B4-BE49-F238E27FC236}">
              <a16:creationId xmlns:a16="http://schemas.microsoft.com/office/drawing/2014/main" id="{8211CEF0-E5A6-47DB-9C60-E2F8EE7C72FF}"/>
            </a:ext>
          </a:extLst>
        </xdr:cNvPr>
        <xdr:cNvSpPr txBox="1"/>
      </xdr:nvSpPr>
      <xdr:spPr>
        <a:xfrm>
          <a:off x="0" y="266700"/>
          <a:ext cx="4806950" cy="351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solidFill>
                <a:schemeClr val="dk1"/>
              </a:solidFill>
              <a:effectLst/>
              <a:latin typeface="+mn-lt"/>
              <a:ea typeface="+mn-ea"/>
              <a:cs typeface="+mn-cs"/>
            </a:rPr>
            <a:t>The objective of this document is to provide an updated estimate as a point of reference for the baseline emissions of nitrogen oxides (NOx) and Diesel Particulate Matter (DPM) in 2019, 2023 and 2031 for the “universe” of warehouses above 100,000 sq ft in South Coast Air Basin region that could be affected by PR 2305.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Warehouses rentable buildable areas (RBA) for three main categories were obtained from Costar in south coast AQMD region. The categories are warehouses with RBAs between 100,000 and 200,000 sq ft, RBAs greater than 200,000 sq ft and cold storage with RBAs greater than 100,000 sq ft. 2020 occupied warehouse space data from CoStar was projected to 2023 and 2031 using growth factors derived from 2018 Final Industrial Warehousing in the SCAG Region report, prepared for Southern California Association of Government (SCAG) by Cambridge Systematics, Inc.</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In the Summary tab impact</a:t>
          </a:r>
          <a:r>
            <a:rPr lang="en-US" sz="1100" baseline="0">
              <a:solidFill>
                <a:schemeClr val="dk1"/>
              </a:solidFill>
              <a:effectLst/>
              <a:latin typeface="+mn-lt"/>
              <a:ea typeface="+mn-ea"/>
              <a:cs typeface="+mn-cs"/>
            </a:rPr>
            <a:t> of CARB's regulations including ACT, CA Low Nox Omnibus and Heavy-Duty I &amp;M on the potential NOx and DPM emisisons was also analyzed.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i="1">
              <a:solidFill>
                <a:schemeClr val="dk1"/>
              </a:solidFill>
              <a:effectLst/>
              <a:latin typeface="+mn-lt"/>
              <a:ea typeface="+mn-ea"/>
              <a:cs typeface="+mn-cs"/>
            </a:rPr>
            <a:t>In the second draft adjustments</a:t>
          </a:r>
          <a:r>
            <a:rPr lang="en-US" sz="1100" i="1" baseline="0">
              <a:solidFill>
                <a:schemeClr val="dk1"/>
              </a:solidFill>
              <a:effectLst/>
              <a:latin typeface="+mn-lt"/>
              <a:ea typeface="+mn-ea"/>
              <a:cs typeface="+mn-cs"/>
            </a:rPr>
            <a:t> to heavy-duty truck, passenger car and TRU emissions were made.</a:t>
          </a:r>
          <a:endParaRPr lang="en-US" sz="1100" i="1">
            <a:solidFill>
              <a:schemeClr val="dk1"/>
            </a:solidFill>
            <a:effectLst/>
            <a:latin typeface="+mn-lt"/>
            <a:ea typeface="+mn-ea"/>
            <a:cs typeface="+mn-cs"/>
          </a:endParaRPr>
        </a:p>
        <a:p>
          <a:pPr marL="171450" indent="-171450">
            <a:buFont typeface="Arial" panose="020B0604020202020204" pitchFamily="34" charset="0"/>
            <a:buChar char="•"/>
          </a:pPr>
          <a:endParaRPr lang="en-US" sz="1100">
            <a:latin typeface="+mn-lt"/>
          </a:endParaRPr>
        </a:p>
      </xdr:txBody>
    </xdr:sp>
    <xdr:clientData/>
  </xdr:twoCellAnchor>
  <xdr:twoCellAnchor>
    <xdr:from>
      <xdr:col>0</xdr:col>
      <xdr:colOff>0</xdr:colOff>
      <xdr:row>0</xdr:row>
      <xdr:rowOff>0</xdr:rowOff>
    </xdr:from>
    <xdr:to>
      <xdr:col>7</xdr:col>
      <xdr:colOff>520700</xdr:colOff>
      <xdr:row>1</xdr:row>
      <xdr:rowOff>50800</xdr:rowOff>
    </xdr:to>
    <xdr:sp macro="" textlink="">
      <xdr:nvSpPr>
        <xdr:cNvPr id="3" name="Rectangle: Rounded Corners 2">
          <a:extLst>
            <a:ext uri="{FF2B5EF4-FFF2-40B4-BE49-F238E27FC236}">
              <a16:creationId xmlns:a16="http://schemas.microsoft.com/office/drawing/2014/main" id="{886547C1-907E-4575-ACF7-C2D3AA9DF5D5}"/>
            </a:ext>
          </a:extLst>
        </xdr:cNvPr>
        <xdr:cNvSpPr/>
      </xdr:nvSpPr>
      <xdr:spPr>
        <a:xfrm>
          <a:off x="0" y="0"/>
          <a:ext cx="4787900" cy="234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Warehouse Emission Inventory Analysis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xdr:colOff>
      <xdr:row>27</xdr:row>
      <xdr:rowOff>4761</xdr:rowOff>
    </xdr:from>
    <xdr:to>
      <xdr:col>8</xdr:col>
      <xdr:colOff>244475</xdr:colOff>
      <xdr:row>46</xdr:row>
      <xdr:rowOff>85724</xdr:rowOff>
    </xdr:to>
    <xdr:graphicFrame macro="">
      <xdr:nvGraphicFramePr>
        <xdr:cNvPr id="3" name="Chart 2">
          <a:extLst>
            <a:ext uri="{FF2B5EF4-FFF2-40B4-BE49-F238E27FC236}">
              <a16:creationId xmlns:a16="http://schemas.microsoft.com/office/drawing/2014/main" id="{2A356A41-3C98-4AD7-8D12-8FA014FC48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12</xdr:row>
      <xdr:rowOff>9525</xdr:rowOff>
    </xdr:from>
    <xdr:to>
      <xdr:col>3</xdr:col>
      <xdr:colOff>606426</xdr:colOff>
      <xdr:row>27</xdr:row>
      <xdr:rowOff>172493</xdr:rowOff>
    </xdr:to>
    <xdr:pic>
      <xdr:nvPicPr>
        <xdr:cNvPr id="2" name="Picture 1">
          <a:extLst>
            <a:ext uri="{FF2B5EF4-FFF2-40B4-BE49-F238E27FC236}">
              <a16:creationId xmlns:a16="http://schemas.microsoft.com/office/drawing/2014/main" id="{7C975A2B-2EB9-44D0-95B3-7BD204B8E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295525"/>
          <a:ext cx="4724400" cy="3020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28</xdr:row>
      <xdr:rowOff>19050</xdr:rowOff>
    </xdr:from>
    <xdr:to>
      <xdr:col>3</xdr:col>
      <xdr:colOff>477661</xdr:colOff>
      <xdr:row>43</xdr:row>
      <xdr:rowOff>6350</xdr:rowOff>
    </xdr:to>
    <xdr:graphicFrame macro="">
      <xdr:nvGraphicFramePr>
        <xdr:cNvPr id="4" name="Chart 3">
          <a:extLst>
            <a:ext uri="{FF2B5EF4-FFF2-40B4-BE49-F238E27FC236}">
              <a16:creationId xmlns:a16="http://schemas.microsoft.com/office/drawing/2014/main" id="{18563510-5408-4E39-8D5A-B3566EDF8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23812</xdr:rowOff>
    </xdr:from>
    <xdr:to>
      <xdr:col>3</xdr:col>
      <xdr:colOff>1785938</xdr:colOff>
      <xdr:row>8</xdr:row>
      <xdr:rowOff>79828</xdr:rowOff>
    </xdr:to>
    <xdr:sp macro="" textlink="">
      <xdr:nvSpPr>
        <xdr:cNvPr id="2" name="TextBox 4">
          <a:extLst>
            <a:ext uri="{FF2B5EF4-FFF2-40B4-BE49-F238E27FC236}">
              <a16:creationId xmlns:a16="http://schemas.microsoft.com/office/drawing/2014/main" id="{A7994788-2132-41CC-8C84-6C8A0EB46A06}"/>
            </a:ext>
          </a:extLst>
        </xdr:cNvPr>
        <xdr:cNvSpPr txBox="1"/>
      </xdr:nvSpPr>
      <xdr:spPr>
        <a:xfrm>
          <a:off x="0" y="2190750"/>
          <a:ext cx="9390063" cy="421141"/>
        </a:xfrm>
        <a:prstGeom prst="rect">
          <a:avLst/>
        </a:prstGeom>
        <a:solidFill>
          <a:schemeClr val="bg1"/>
        </a:solid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50" i="1" baseline="30000">
              <a:solidFill>
                <a:sysClr val="windowText" lastClr="000000"/>
              </a:solidFill>
              <a:latin typeface="+mn-lt"/>
            </a:rPr>
            <a:t>A</a:t>
          </a:r>
          <a:r>
            <a:rPr lang="en-US" sz="1050" i="1">
              <a:solidFill>
                <a:sysClr val="windowText" lastClr="000000"/>
              </a:solidFill>
              <a:latin typeface="+mn-lt"/>
            </a:rPr>
            <a:t> ITE Trip Generation Manual (10</a:t>
          </a:r>
          <a:r>
            <a:rPr lang="en-US" sz="1050" i="1" baseline="30000">
              <a:solidFill>
                <a:sysClr val="windowText" lastClr="000000"/>
              </a:solidFill>
              <a:latin typeface="+mn-lt"/>
            </a:rPr>
            <a:t>th</a:t>
          </a:r>
          <a:r>
            <a:rPr lang="en-US" sz="1050" i="1">
              <a:solidFill>
                <a:sysClr val="windowText" lastClr="000000"/>
              </a:solidFill>
              <a:latin typeface="+mn-lt"/>
            </a:rPr>
            <a:t> Ed.), </a:t>
          </a:r>
          <a:r>
            <a:rPr lang="en-US" sz="1050" i="1" baseline="30000">
              <a:solidFill>
                <a:sysClr val="windowText" lastClr="000000"/>
              </a:solidFill>
              <a:latin typeface="+mn-lt"/>
            </a:rPr>
            <a:t>B</a:t>
          </a:r>
          <a:r>
            <a:rPr lang="en-US" sz="1050" i="1">
              <a:solidFill>
                <a:sysClr val="windowText" lastClr="000000"/>
              </a:solidFill>
              <a:latin typeface="+mn-lt"/>
            </a:rPr>
            <a:t> Fontana Truck Trip Study (2003)</a:t>
          </a:r>
        </a:p>
        <a:p>
          <a:pPr algn="l"/>
          <a:r>
            <a:rPr lang="en-US" sz="1050" i="1">
              <a:solidFill>
                <a:sysClr val="windowText" lastClr="000000"/>
              </a:solidFill>
              <a:latin typeface="+mn-lt"/>
            </a:rPr>
            <a:t>^ Trip generation rates reported as one-way trips (entering + exiting = 2 trips)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36287</xdr:colOff>
      <xdr:row>3</xdr:row>
      <xdr:rowOff>23099</xdr:rowOff>
    </xdr:from>
    <xdr:to>
      <xdr:col>27</xdr:col>
      <xdr:colOff>290287</xdr:colOff>
      <xdr:row>21</xdr:row>
      <xdr:rowOff>143469</xdr:rowOff>
    </xdr:to>
    <xdr:pic>
      <xdr:nvPicPr>
        <xdr:cNvPr id="2" name="Picture 1">
          <a:extLst>
            <a:ext uri="{FF2B5EF4-FFF2-40B4-BE49-F238E27FC236}">
              <a16:creationId xmlns:a16="http://schemas.microsoft.com/office/drawing/2014/main" id="{15EBD75A-B168-4934-BAB7-AD07E2D9B120}"/>
            </a:ext>
          </a:extLst>
        </xdr:cNvPr>
        <xdr:cNvPicPr>
          <a:picLocks noChangeAspect="1"/>
        </xdr:cNvPicPr>
      </xdr:nvPicPr>
      <xdr:blipFill>
        <a:blip xmlns:r="http://schemas.openxmlformats.org/officeDocument/2006/relationships" r:embed="rId1"/>
        <a:stretch>
          <a:fillRect/>
        </a:stretch>
      </xdr:blipFill>
      <xdr:spPr>
        <a:xfrm>
          <a:off x="17163144" y="567385"/>
          <a:ext cx="5724072" cy="338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bile/Concepts/Menu-Points/Warehouse%20Inventory/Warehouse%20Univer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qmdgov-my.sharepoint.com/Mobile/Concepts/Menu-Points/ISR%20Tasks%20Aug%202019/Whse_Universe_Scenarios_FS_12_09_v1_0.0024%20(3y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2305 Universe"/>
      <sheetName val="Sheet2"/>
      <sheetName val="Sheet1"/>
    </sheetNames>
    <sheetDataSet>
      <sheetData sheetId="0"/>
      <sheetData sheetId="1"/>
      <sheetData sheetId="2">
        <row r="4">
          <cell r="S4">
            <v>750938754</v>
          </cell>
          <cell r="U4">
            <v>531939394</v>
          </cell>
          <cell r="V4">
            <v>8348617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UMMARY_ALL"/>
      <sheetName val="Sheet3"/>
      <sheetName val="Summary_Sc"/>
      <sheetName val="Summary_Growth Sc"/>
      <sheetName val="Scenarios"/>
      <sheetName val="Growth Scenarios"/>
      <sheetName val="Scenarios_GHG"/>
      <sheetName val="Growth Scenarios_GHG"/>
      <sheetName val="Parameters"/>
      <sheetName val="Caps"/>
      <sheetName val="ISR_CARB"/>
      <sheetName val="Meta Summary"/>
      <sheetName val="SCAG Wrhs Growth"/>
      <sheetName val="Meta To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2">
          <cell r="C22">
            <v>0</v>
          </cell>
          <cell r="D22">
            <v>1.1200000000000001</v>
          </cell>
        </row>
        <row r="23">
          <cell r="C23">
            <v>6</v>
          </cell>
          <cell r="D23">
            <v>1.3</v>
          </cell>
        </row>
        <row r="24">
          <cell r="C24">
            <v>9</v>
          </cell>
          <cell r="D24">
            <v>1.38</v>
          </cell>
        </row>
        <row r="25">
          <cell r="C25">
            <v>17</v>
          </cell>
          <cell r="D25">
            <v>1.5</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aqmdgov-my.sharepoint.com/personal/imacmillan_aqmd_gov/Documents/Desktop/Temp/SCAG_Task4_UnderstandingFacilityOperations.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EBE4A-0E1C-46FF-8F99-4C1C0FDF8F2B}">
  <sheetPr>
    <tabColor theme="0"/>
  </sheetPr>
  <dimension ref="A1"/>
  <sheetViews>
    <sheetView workbookViewId="0">
      <selection activeCell="L10" sqref="L10"/>
    </sheetView>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7F14F-12CE-46B2-ABFF-6E7CC70DF848}">
  <sheetPr>
    <tabColor theme="0" tint="-0.499984740745262"/>
  </sheetPr>
  <dimension ref="A1:F33"/>
  <sheetViews>
    <sheetView zoomScale="90" zoomScaleNormal="90" workbookViewId="0">
      <selection activeCell="K30" sqref="K30"/>
    </sheetView>
  </sheetViews>
  <sheetFormatPr defaultRowHeight="14.5" x14ac:dyDescent="0.35"/>
  <cols>
    <col min="1" max="1" width="43.1796875" bestFit="1" customWidth="1"/>
    <col min="2" max="3" width="12.54296875" bestFit="1" customWidth="1"/>
  </cols>
  <sheetData>
    <row r="1" spans="1:3" x14ac:dyDescent="0.35">
      <c r="A1" s="261"/>
      <c r="B1" s="314" t="s">
        <v>155</v>
      </c>
      <c r="C1" s="315"/>
    </row>
    <row r="2" spans="1:3" ht="15" thickBot="1" x14ac:dyDescent="0.4">
      <c r="A2" s="261"/>
      <c r="B2" s="338">
        <v>2023</v>
      </c>
      <c r="C2" s="339">
        <v>2031</v>
      </c>
    </row>
    <row r="3" spans="1:3" x14ac:dyDescent="0.35">
      <c r="A3" s="340" t="s">
        <v>145</v>
      </c>
      <c r="B3" s="64">
        <f>'E-2023'!I2</f>
        <v>1.8941276764320107E-3</v>
      </c>
      <c r="C3" s="341">
        <f>'E-2031'!I2</f>
        <v>2.164044745441001E-3</v>
      </c>
    </row>
    <row r="4" spans="1:3" x14ac:dyDescent="0.35">
      <c r="A4" s="342" t="s">
        <v>189</v>
      </c>
      <c r="B4" s="65">
        <f>'E-2023'!F2</f>
        <v>1.8213791063098259E-3</v>
      </c>
      <c r="C4" s="343">
        <f>'E-2031'!F2</f>
        <v>2.0651454477025239E-3</v>
      </c>
    </row>
    <row r="5" spans="1:3" x14ac:dyDescent="0.35">
      <c r="A5" s="342" t="s">
        <v>188</v>
      </c>
      <c r="B5" s="65">
        <f>'E-2023'!F3</f>
        <v>7.2748570122184802E-5</v>
      </c>
      <c r="C5" s="343">
        <f>'E-2031'!F3</f>
        <v>9.8899297738477214E-5</v>
      </c>
    </row>
    <row r="6" spans="1:3" x14ac:dyDescent="0.35">
      <c r="A6" s="344" t="s">
        <v>146</v>
      </c>
      <c r="B6" s="66">
        <f>'E-2023'!I3</f>
        <v>3.6987017961561202E-3</v>
      </c>
      <c r="C6" s="345">
        <f>'E-2031'!I3</f>
        <v>4.9884565993786496E-3</v>
      </c>
    </row>
    <row r="7" spans="1:3" x14ac:dyDescent="0.35">
      <c r="A7" s="344" t="s">
        <v>147</v>
      </c>
      <c r="B7" s="66">
        <f>'E-2023'!I4</f>
        <v>1.49861630639243E-3</v>
      </c>
      <c r="C7" s="345">
        <f>'E-2031'!I4</f>
        <v>2.0582667594900802E-3</v>
      </c>
    </row>
    <row r="8" spans="1:3" x14ac:dyDescent="0.35">
      <c r="A8" s="342" t="s">
        <v>132</v>
      </c>
      <c r="B8" s="65">
        <f>'EFs-2023'!J2</f>
        <v>1.4692330550275766E-2</v>
      </c>
      <c r="C8" s="343">
        <f>'EFs-2031'!J2</f>
        <v>1.4439387288574843E-2</v>
      </c>
    </row>
    <row r="9" spans="1:3" x14ac:dyDescent="0.35">
      <c r="A9" s="342" t="s">
        <v>205</v>
      </c>
      <c r="B9" s="65">
        <f>'EFs-2023'!F2</f>
        <v>2.019396535010242E-2</v>
      </c>
      <c r="C9" s="343">
        <f>'EFs-2031'!G2</f>
        <v>1.9441329041931691E-2</v>
      </c>
    </row>
    <row r="10" spans="1:3" x14ac:dyDescent="0.35">
      <c r="A10" s="342" t="s">
        <v>206</v>
      </c>
      <c r="B10" s="65">
        <f>'EFs-2023'!F3</f>
        <v>6.9226539775983694E-3</v>
      </c>
      <c r="C10" s="343">
        <f>'EFs-2031'!G3</f>
        <v>7.2956983643905063E-3</v>
      </c>
    </row>
    <row r="11" spans="1:3" x14ac:dyDescent="0.35">
      <c r="A11" s="344" t="s">
        <v>133</v>
      </c>
      <c r="B11" s="66">
        <f>'EFs-2023'!J3</f>
        <v>6.8017174761077753E-3</v>
      </c>
      <c r="C11" s="345">
        <f>'EFs-2031'!J3</f>
        <v>4.7817739491370021E-3</v>
      </c>
    </row>
    <row r="12" spans="1:3" x14ac:dyDescent="0.35">
      <c r="A12" s="344" t="s">
        <v>134</v>
      </c>
      <c r="B12" s="66">
        <f>'EFs-2023'!J4</f>
        <v>1.0259444805412922E-2</v>
      </c>
      <c r="C12" s="345">
        <f>'EFs-2031'!J4</f>
        <v>9.0444858453140112E-3</v>
      </c>
    </row>
    <row r="13" spans="1:3" x14ac:dyDescent="0.35">
      <c r="A13" s="344" t="s">
        <v>215</v>
      </c>
      <c r="B13" s="66">
        <f>((B11*B26)+(B12*B27))/SUM(B26:B27)</f>
        <v>7.5246479390473284E-3</v>
      </c>
      <c r="C13" s="345">
        <f t="shared" ref="C13" si="0">((C11*C26)+(C12*C27))/SUM(C26:C27)</f>
        <v>5.7180180121744299E-3</v>
      </c>
    </row>
    <row r="14" spans="1:3" x14ac:dyDescent="0.35">
      <c r="A14" s="346" t="s">
        <v>151</v>
      </c>
      <c r="B14" s="347">
        <f>'EFs-2023'!J5</f>
        <v>1.7068330512742566E-3</v>
      </c>
      <c r="C14" s="348">
        <f>'EFs-2031'!J5</f>
        <v>1.106779851206121E-3</v>
      </c>
    </row>
    <row r="15" spans="1:3" x14ac:dyDescent="0.35">
      <c r="A15" s="346" t="s">
        <v>152</v>
      </c>
      <c r="B15" s="347">
        <f>'EFs-2023'!J6</f>
        <v>1.8500803644692968E-3</v>
      </c>
      <c r="C15" s="348">
        <f>'EFs-2031'!J6</f>
        <v>1.2732760590757136E-3</v>
      </c>
    </row>
    <row r="16" spans="1:3" ht="15" thickBot="1" x14ac:dyDescent="0.4">
      <c r="A16" s="349" t="s">
        <v>194</v>
      </c>
      <c r="B16" s="67">
        <f>'EFs-2023'!J7</f>
        <v>8.0475550022756188</v>
      </c>
      <c r="C16" s="350">
        <f>'EFs-2031'!J7</f>
        <v>7.3966906008726143</v>
      </c>
    </row>
    <row r="17" spans="1:6" x14ac:dyDescent="0.35">
      <c r="A17" s="351" t="s">
        <v>183</v>
      </c>
      <c r="B17" s="352">
        <f>'E-2023'!$H5</f>
        <v>16216087.870565461</v>
      </c>
      <c r="C17" s="353">
        <f>'E-2031'!$H5</f>
        <v>18955357.884273671</v>
      </c>
    </row>
    <row r="18" spans="1:6" x14ac:dyDescent="0.35">
      <c r="A18" s="354" t="s">
        <v>184</v>
      </c>
      <c r="B18" s="355">
        <f>'E-2023'!$N7</f>
        <v>9501740.3965514358</v>
      </c>
      <c r="C18" s="356">
        <f>'E-2031'!$N7</f>
        <v>11161599.628049256</v>
      </c>
    </row>
    <row r="19" spans="1:6" x14ac:dyDescent="0.35">
      <c r="A19" s="354" t="s">
        <v>185</v>
      </c>
      <c r="B19" s="355">
        <f>'E-2023'!$N8</f>
        <v>6722394.7085280856</v>
      </c>
      <c r="C19" s="356">
        <f>'E-2031'!$N8</f>
        <v>7793758.2562244181</v>
      </c>
    </row>
    <row r="20" spans="1:6" x14ac:dyDescent="0.35">
      <c r="A20" s="357" t="s">
        <v>127</v>
      </c>
      <c r="B20" s="358">
        <f>'E-2023'!$K5</f>
        <v>1813365.8059713289</v>
      </c>
      <c r="C20" s="359">
        <f>'E-2031'!$K5</f>
        <v>2321674.2528062267</v>
      </c>
    </row>
    <row r="21" spans="1:6" x14ac:dyDescent="0.35">
      <c r="A21" s="357" t="s">
        <v>180</v>
      </c>
      <c r="B21" s="358">
        <f>'E-2023'!$N5</f>
        <v>741310.93258839531</v>
      </c>
      <c r="C21" s="359">
        <f>'E-2031'!$N5</f>
        <v>864582.41834800295</v>
      </c>
    </row>
    <row r="22" spans="1:6" x14ac:dyDescent="0.35">
      <c r="A22" s="357" t="s">
        <v>179</v>
      </c>
      <c r="B22" s="358">
        <f>'E-2023'!$N6</f>
        <v>1072054.8733829337</v>
      </c>
      <c r="C22" s="359">
        <f>'E-2031'!$N6</f>
        <v>1457091.834458224</v>
      </c>
    </row>
    <row r="23" spans="1:6" x14ac:dyDescent="0.35">
      <c r="A23" s="360" t="s">
        <v>186</v>
      </c>
      <c r="B23" s="361">
        <f>B18/B21</f>
        <v>12.817483162395463</v>
      </c>
      <c r="C23" s="362">
        <f t="shared" ref="C23:C24" si="1">C18/C21</f>
        <v>12.909815641840408</v>
      </c>
    </row>
    <row r="24" spans="1:6" x14ac:dyDescent="0.35">
      <c r="A24" s="360" t="s">
        <v>187</v>
      </c>
      <c r="B24" s="361">
        <f>B19/B22</f>
        <v>6.2705696092917007</v>
      </c>
      <c r="C24" s="362">
        <f t="shared" si="1"/>
        <v>5.3488449196630725</v>
      </c>
    </row>
    <row r="25" spans="1:6" x14ac:dyDescent="0.35">
      <c r="A25" s="363" t="s">
        <v>164</v>
      </c>
      <c r="B25" s="55">
        <f>SUM('E-2023'!$H6:$H7)</f>
        <v>13798679.671028489</v>
      </c>
      <c r="C25" s="364">
        <f>SUM('E-2031'!$H6:$H7)</f>
        <v>14903369.392138869</v>
      </c>
      <c r="D25" s="1"/>
    </row>
    <row r="26" spans="1:6" x14ac:dyDescent="0.35">
      <c r="A26" s="363" t="s">
        <v>149</v>
      </c>
      <c r="B26" s="55">
        <f>'E-2023'!H6</f>
        <v>10913696.289607299</v>
      </c>
      <c r="C26" s="364">
        <f>'E-2031'!H6</f>
        <v>11630056.193290599</v>
      </c>
      <c r="D26" s="1"/>
    </row>
    <row r="27" spans="1:6" x14ac:dyDescent="0.35">
      <c r="A27" s="363" t="s">
        <v>150</v>
      </c>
      <c r="B27" s="55">
        <f>'E-2023'!H7</f>
        <v>2884983.3814211898</v>
      </c>
      <c r="C27" s="364">
        <f>'E-2031'!H7</f>
        <v>3273313.1988482699</v>
      </c>
      <c r="D27" s="1"/>
    </row>
    <row r="28" spans="1:6" x14ac:dyDescent="0.35">
      <c r="A28" s="365" t="s">
        <v>128</v>
      </c>
      <c r="B28" s="366">
        <f>'E-2023'!$K6</f>
        <v>5115570.2989267018</v>
      </c>
      <c r="C28" s="367">
        <f>'E-2031'!$K6</f>
        <v>5912934.8514415063</v>
      </c>
    </row>
    <row r="29" spans="1:6" x14ac:dyDescent="0.35">
      <c r="A29" s="365" t="s">
        <v>190</v>
      </c>
      <c r="B29" s="366">
        <f>'E-2023'!$J18+'E-2023'!$J19</f>
        <v>4070837.2217275403</v>
      </c>
      <c r="C29" s="367">
        <f>'E-2031'!$J18+'E-2031'!$J19</f>
        <v>4618757.2382102497</v>
      </c>
    </row>
    <row r="30" spans="1:6" x14ac:dyDescent="0.35">
      <c r="A30" s="365" t="s">
        <v>191</v>
      </c>
      <c r="B30" s="366">
        <f>'E-2023'!$J20+'E-2023'!$J21</f>
        <v>1044733.077199162</v>
      </c>
      <c r="C30" s="367">
        <f>'E-2031'!$J20+'E-2031'!$J21</f>
        <v>1294177.6132312571</v>
      </c>
    </row>
    <row r="31" spans="1:6" x14ac:dyDescent="0.35">
      <c r="A31" s="368" t="s">
        <v>167</v>
      </c>
      <c r="B31" s="369">
        <f>B25/B28</f>
        <v>2.6973883388766238</v>
      </c>
      <c r="C31" s="370">
        <f t="shared" ref="C31:C33" si="2">C25/C28</f>
        <v>2.5204690676586088</v>
      </c>
      <c r="F31" s="37"/>
    </row>
    <row r="32" spans="1:6" x14ac:dyDescent="0.35">
      <c r="A32" s="368" t="s">
        <v>192</v>
      </c>
      <c r="B32" s="369">
        <f>B26/B29</f>
        <v>2.6809463742143578</v>
      </c>
      <c r="C32" s="370">
        <f t="shared" si="2"/>
        <v>2.5180055139241739</v>
      </c>
    </row>
    <row r="33" spans="1:3" ht="15" thickBot="1" x14ac:dyDescent="0.4">
      <c r="A33" s="371" t="s">
        <v>193</v>
      </c>
      <c r="B33" s="372">
        <f>B27/B30</f>
        <v>2.7614550016503525</v>
      </c>
      <c r="C33" s="373">
        <f t="shared" si="2"/>
        <v>2.5292611812961105</v>
      </c>
    </row>
  </sheetData>
  <mergeCells count="1">
    <mergeCell ref="B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EA00-68D9-41C3-A358-503392550F58}">
  <dimension ref="A1:BN63"/>
  <sheetViews>
    <sheetView zoomScale="80" zoomScaleNormal="80" workbookViewId="0">
      <selection activeCell="V40" sqref="V40"/>
    </sheetView>
  </sheetViews>
  <sheetFormatPr defaultRowHeight="14.5" x14ac:dyDescent="0.35"/>
  <cols>
    <col min="3" max="3" width="13.54296875" customWidth="1"/>
    <col min="10" max="10" width="10.26953125" customWidth="1"/>
  </cols>
  <sheetData>
    <row r="1" spans="1:66" s="191" customFormat="1" x14ac:dyDescent="0.35">
      <c r="E1" s="103" t="s">
        <v>299</v>
      </c>
      <c r="F1" s="103" t="s">
        <v>300</v>
      </c>
      <c r="H1" s="282" t="s">
        <v>299</v>
      </c>
      <c r="I1" s="282" t="s">
        <v>300</v>
      </c>
    </row>
    <row r="2" spans="1:66" x14ac:dyDescent="0.35">
      <c r="A2" s="190" t="s">
        <v>0</v>
      </c>
      <c r="B2" s="190"/>
      <c r="C2" s="190"/>
      <c r="D2" s="103" t="s">
        <v>207</v>
      </c>
      <c r="E2" s="376">
        <f>SUM(K46,K48,K49,K50,K56)</f>
        <v>5.1117340954527517</v>
      </c>
      <c r="F2" s="377">
        <f>SUM(V46,V48,V49,V50,V56)</f>
        <v>1.348077848547267E-2</v>
      </c>
      <c r="H2" s="191">
        <f>SUM(K46,K48,K49,K50,K56,K34,K35,K38,K39,K40,K41)</f>
        <v>5.7937350120067697</v>
      </c>
      <c r="I2" s="191">
        <f>SUM(V46,V48,V49,V50,V56,V34,V35,V38,V39,V40,V41)</f>
        <v>1.676891894006036E-2</v>
      </c>
      <c r="J2" s="191" t="s">
        <v>145</v>
      </c>
      <c r="K2" s="191"/>
      <c r="L2" s="384" t="s">
        <v>278</v>
      </c>
      <c r="M2" s="191"/>
      <c r="N2" s="191"/>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row>
    <row r="3" spans="1:66" x14ac:dyDescent="0.35">
      <c r="A3" s="190" t="s">
        <v>1</v>
      </c>
      <c r="B3" s="190"/>
      <c r="C3" s="190"/>
      <c r="D3" s="103" t="s">
        <v>208</v>
      </c>
      <c r="E3" s="376">
        <f>SUM(K34,K35,K38,K39,K40,K41)</f>
        <v>0.6820009165540184</v>
      </c>
      <c r="F3" s="377">
        <f>SUM(V34,V35,V38,V39,V40,V41)</f>
        <v>3.288140454587691E-3</v>
      </c>
      <c r="H3" s="191">
        <f>SUM(K18:K19)</f>
        <v>0.25805813187828952</v>
      </c>
      <c r="I3" s="191">
        <f>SUM(V18:V19)</f>
        <v>2.98457873441879E-3</v>
      </c>
      <c r="J3" s="191" t="s">
        <v>146</v>
      </c>
      <c r="K3" s="191"/>
      <c r="L3" s="191"/>
      <c r="M3" s="191"/>
      <c r="N3" s="191"/>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row>
    <row r="4" spans="1:66" x14ac:dyDescent="0.35">
      <c r="A4" s="190" t="s">
        <v>2</v>
      </c>
      <c r="B4" s="190"/>
      <c r="C4" s="190"/>
      <c r="D4" s="191"/>
      <c r="E4" s="191"/>
      <c r="F4" s="191"/>
      <c r="G4" s="191"/>
      <c r="H4" s="191">
        <f>SUM(K20:K21)</f>
        <v>9.9307056996517498E-2</v>
      </c>
      <c r="I4" s="191">
        <f>SUM(V20:V21)</f>
        <v>1.1846228872106201E-3</v>
      </c>
      <c r="J4" s="191" t="s">
        <v>147</v>
      </c>
      <c r="K4" s="191"/>
      <c r="L4" s="191"/>
      <c r="M4" s="191"/>
      <c r="N4" s="191"/>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row>
    <row r="5" spans="1:66" x14ac:dyDescent="0.35">
      <c r="A5" s="190" t="s">
        <v>268</v>
      </c>
      <c r="B5" s="190"/>
      <c r="C5" s="190"/>
      <c r="D5" s="191"/>
      <c r="E5" s="191"/>
      <c r="F5" s="191"/>
      <c r="G5" s="191"/>
      <c r="H5" s="191">
        <f>SUM(H46,H48,H49,H50,H56,H34,H35,H38,H39,H40,H41)</f>
        <v>14669441.462483902</v>
      </c>
      <c r="I5" s="191"/>
      <c r="J5" s="191" t="s">
        <v>148</v>
      </c>
      <c r="K5" s="191"/>
      <c r="L5" s="191"/>
      <c r="M5" s="191"/>
      <c r="N5" s="191"/>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row>
    <row r="6" spans="1:66" x14ac:dyDescent="0.35">
      <c r="A6" s="190" t="s">
        <v>4</v>
      </c>
      <c r="B6" s="190"/>
      <c r="C6" s="190"/>
      <c r="D6" s="191"/>
      <c r="E6" s="191"/>
      <c r="F6" s="191"/>
      <c r="G6" s="191"/>
      <c r="H6" s="191">
        <f>SUM(H18:H19)</f>
        <v>10508191.22030269</v>
      </c>
      <c r="I6" s="191"/>
      <c r="J6" s="191" t="s">
        <v>149</v>
      </c>
      <c r="K6" s="191"/>
      <c r="L6" s="191"/>
      <c r="M6" s="191"/>
      <c r="N6" s="191"/>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row>
    <row r="7" spans="1:66" x14ac:dyDescent="0.35">
      <c r="A7" s="190" t="s">
        <v>5</v>
      </c>
      <c r="B7" s="190"/>
      <c r="C7" s="190"/>
      <c r="D7" s="191"/>
      <c r="E7" s="191"/>
      <c r="F7" s="191"/>
      <c r="G7" s="191"/>
      <c r="H7" s="191">
        <f>SUM(H20:H21)</f>
        <v>2576670.1003601202</v>
      </c>
      <c r="I7" s="191"/>
      <c r="J7" s="191" t="s">
        <v>150</v>
      </c>
      <c r="K7" s="191"/>
      <c r="L7" s="191"/>
      <c r="M7" s="191"/>
      <c r="N7" s="191"/>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row>
    <row r="8" spans="1:66" x14ac:dyDescent="0.35">
      <c r="A8" s="190" t="s">
        <v>269</v>
      </c>
      <c r="B8" s="190"/>
      <c r="C8" s="190"/>
      <c r="D8" s="191"/>
      <c r="E8" s="191"/>
      <c r="F8" s="191"/>
      <c r="G8" s="191"/>
      <c r="H8" s="191"/>
      <c r="I8" s="191"/>
      <c r="J8" s="191"/>
      <c r="K8" s="191"/>
      <c r="L8" s="191"/>
      <c r="M8" s="191" t="s">
        <v>182</v>
      </c>
      <c r="N8" s="191">
        <f>SUM(H34,H35,H38,H39,H40,H41)</f>
        <v>6033083.2417547069</v>
      </c>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row>
    <row r="10" spans="1:66" x14ac:dyDescent="0.35">
      <c r="A10" s="190" t="s">
        <v>7</v>
      </c>
      <c r="B10" s="190" t="s">
        <v>8</v>
      </c>
      <c r="C10" s="190" t="s">
        <v>9</v>
      </c>
      <c r="D10" s="190" t="s">
        <v>10</v>
      </c>
      <c r="E10" s="190" t="s">
        <v>11</v>
      </c>
      <c r="F10" s="190" t="s">
        <v>12</v>
      </c>
      <c r="G10" s="190" t="s">
        <v>13</v>
      </c>
      <c r="H10" s="190" t="s">
        <v>14</v>
      </c>
      <c r="I10" s="190" t="s">
        <v>15</v>
      </c>
      <c r="J10" s="190" t="s">
        <v>38</v>
      </c>
      <c r="K10" s="190" t="s">
        <v>39</v>
      </c>
      <c r="L10" s="190" t="s">
        <v>40</v>
      </c>
      <c r="M10" s="190" t="s">
        <v>41</v>
      </c>
      <c r="N10" s="190" t="s">
        <v>270</v>
      </c>
      <c r="O10" s="190" t="s">
        <v>271</v>
      </c>
      <c r="P10" s="190" t="s">
        <v>272</v>
      </c>
      <c r="Q10" s="190" t="s">
        <v>273</v>
      </c>
      <c r="R10" s="190" t="s">
        <v>274</v>
      </c>
      <c r="S10" s="190" t="s">
        <v>275</v>
      </c>
      <c r="T10" s="190" t="s">
        <v>276</v>
      </c>
      <c r="U10" s="190" t="s">
        <v>50</v>
      </c>
      <c r="V10" s="190" t="s">
        <v>51</v>
      </c>
      <c r="W10" s="190" t="s">
        <v>52</v>
      </c>
      <c r="X10" s="190" t="s">
        <v>53</v>
      </c>
      <c r="Y10" s="190" t="s">
        <v>54</v>
      </c>
      <c r="Z10" s="190" t="s">
        <v>55</v>
      </c>
      <c r="AA10" s="190" t="s">
        <v>56</v>
      </c>
      <c r="AB10" s="190" t="s">
        <v>42</v>
      </c>
      <c r="AC10" s="190" t="s">
        <v>43</v>
      </c>
      <c r="AD10" s="190" t="s">
        <v>44</v>
      </c>
      <c r="AE10" s="190" t="s">
        <v>45</v>
      </c>
      <c r="AF10" s="190" t="s">
        <v>46</v>
      </c>
      <c r="AG10" s="190" t="s">
        <v>47</v>
      </c>
      <c r="AH10" s="190" t="s">
        <v>48</v>
      </c>
      <c r="AI10" s="190" t="s">
        <v>49</v>
      </c>
      <c r="AJ10" s="190" t="s">
        <v>68</v>
      </c>
      <c r="AK10" s="190" t="s">
        <v>69</v>
      </c>
      <c r="AL10" s="190" t="s">
        <v>70</v>
      </c>
      <c r="AM10" s="190" t="s">
        <v>71</v>
      </c>
      <c r="AN10" s="190" t="s">
        <v>16</v>
      </c>
      <c r="AO10" s="190" t="s">
        <v>17</v>
      </c>
      <c r="AP10" s="190" t="s">
        <v>18</v>
      </c>
      <c r="AQ10" s="190" t="s">
        <v>19</v>
      </c>
      <c r="AR10" s="190" t="s">
        <v>20</v>
      </c>
      <c r="AS10" s="190" t="s">
        <v>21</v>
      </c>
      <c r="AT10" s="190" t="s">
        <v>22</v>
      </c>
      <c r="AU10" s="190" t="s">
        <v>23</v>
      </c>
      <c r="AV10" s="190" t="s">
        <v>24</v>
      </c>
      <c r="AW10" s="190" t="s">
        <v>25</v>
      </c>
      <c r="AX10" s="190" t="s">
        <v>26</v>
      </c>
      <c r="AY10" s="190" t="s">
        <v>27</v>
      </c>
      <c r="AZ10" s="190" t="s">
        <v>28</v>
      </c>
      <c r="BA10" s="190" t="s">
        <v>29</v>
      </c>
      <c r="BB10" s="190" t="s">
        <v>30</v>
      </c>
      <c r="BC10" s="190" t="s">
        <v>31</v>
      </c>
      <c r="BD10" s="190" t="s">
        <v>32</v>
      </c>
      <c r="BE10" s="190" t="s">
        <v>33</v>
      </c>
      <c r="BF10" s="190" t="s">
        <v>34</v>
      </c>
      <c r="BG10" s="190" t="s">
        <v>35</v>
      </c>
      <c r="BH10" s="190" t="s">
        <v>36</v>
      </c>
      <c r="BI10" s="190" t="s">
        <v>37</v>
      </c>
      <c r="BJ10" s="190" t="s">
        <v>64</v>
      </c>
      <c r="BK10" s="190" t="s">
        <v>65</v>
      </c>
      <c r="BL10" s="190" t="s">
        <v>66</v>
      </c>
      <c r="BM10" s="190" t="s">
        <v>67</v>
      </c>
      <c r="BN10" s="190" t="s">
        <v>72</v>
      </c>
    </row>
    <row r="11" spans="1:66" x14ac:dyDescent="0.35">
      <c r="A11" s="190" t="s">
        <v>73</v>
      </c>
      <c r="B11" s="190">
        <v>2019</v>
      </c>
      <c r="C11" s="190" t="s">
        <v>74</v>
      </c>
      <c r="D11" s="190" t="s">
        <v>75</v>
      </c>
      <c r="E11" s="190" t="s">
        <v>75</v>
      </c>
      <c r="F11" s="190" t="s">
        <v>76</v>
      </c>
      <c r="G11" s="190">
        <v>3094.2954652411499</v>
      </c>
      <c r="H11" s="190">
        <v>178419.78160748101</v>
      </c>
      <c r="I11" s="190">
        <v>25992.081908025699</v>
      </c>
      <c r="J11" s="190">
        <v>0.82889622222550596</v>
      </c>
      <c r="K11" s="190">
        <v>2.26472277258386E-2</v>
      </c>
      <c r="L11" s="190">
        <v>3.42367682068319E-2</v>
      </c>
      <c r="M11" s="190">
        <v>0.88578021815817598</v>
      </c>
      <c r="N11" s="190">
        <v>2.3592106538552898E-2</v>
      </c>
      <c r="O11" s="190">
        <v>1.44645392807261E-4</v>
      </c>
      <c r="P11" s="190">
        <v>0</v>
      </c>
      <c r="Q11" s="190">
        <v>2.3736751931360201E-2</v>
      </c>
      <c r="R11" s="190">
        <v>5.9002243007575696E-4</v>
      </c>
      <c r="S11" s="190">
        <v>1.09862176480106E-2</v>
      </c>
      <c r="T11" s="190">
        <v>3.5312992009446598E-2</v>
      </c>
      <c r="U11" s="190">
        <v>2.4658836907803999E-2</v>
      </c>
      <c r="V11" s="190">
        <v>1.51185615615581E-4</v>
      </c>
      <c r="W11" s="190">
        <v>0</v>
      </c>
      <c r="X11" s="190">
        <v>2.48100225234196E-2</v>
      </c>
      <c r="Y11" s="190">
        <v>2.36008972030302E-3</v>
      </c>
      <c r="Z11" s="190">
        <v>2.5634507845358E-2</v>
      </c>
      <c r="AA11" s="190">
        <v>5.2804620089080698E-2</v>
      </c>
      <c r="AB11" s="190">
        <v>204.279345117426</v>
      </c>
      <c r="AC11" s="190">
        <v>2.27288286876278</v>
      </c>
      <c r="AD11" s="190">
        <v>0</v>
      </c>
      <c r="AE11" s="190">
        <v>206.552227986189</v>
      </c>
      <c r="AF11" s="190">
        <v>2.1524917103203402E-3</v>
      </c>
      <c r="AG11" s="190">
        <v>2.5080866075555501E-5</v>
      </c>
      <c r="AH11" s="190">
        <v>0</v>
      </c>
      <c r="AI11" s="190">
        <v>2.1775725763958898E-3</v>
      </c>
      <c r="AJ11" s="190">
        <v>3.2109868295083999E-2</v>
      </c>
      <c r="AK11" s="190">
        <v>3.57265535211957E-4</v>
      </c>
      <c r="AL11" s="190">
        <v>0</v>
      </c>
      <c r="AM11" s="190">
        <v>3.2467133830295897E-2</v>
      </c>
      <c r="AN11" s="190">
        <v>4.6342556263063897E-2</v>
      </c>
      <c r="AO11" s="190">
        <v>5.3998416888668098E-4</v>
      </c>
      <c r="AP11" s="190">
        <v>0</v>
      </c>
      <c r="AQ11" s="190">
        <v>4.6882540431950601E-2</v>
      </c>
      <c r="AR11" s="190">
        <v>0</v>
      </c>
      <c r="AS11" s="190">
        <v>0</v>
      </c>
      <c r="AT11" s="190">
        <v>0</v>
      </c>
      <c r="AU11" s="190">
        <v>0</v>
      </c>
      <c r="AV11" s="190">
        <v>4.6882540431950601E-2</v>
      </c>
      <c r="AW11" s="190">
        <v>5.2757472650394197E-2</v>
      </c>
      <c r="AX11" s="190">
        <v>6.1473087198667803E-4</v>
      </c>
      <c r="AY11" s="190">
        <v>0</v>
      </c>
      <c r="AZ11" s="190">
        <v>5.3372203522380902E-2</v>
      </c>
      <c r="BA11" s="190">
        <v>0</v>
      </c>
      <c r="BB11" s="190">
        <v>0</v>
      </c>
      <c r="BC11" s="190">
        <v>0</v>
      </c>
      <c r="BD11" s="190">
        <v>0</v>
      </c>
      <c r="BE11" s="190">
        <v>5.3372203522380902E-2</v>
      </c>
      <c r="BF11" s="190">
        <v>0.14686680785487299</v>
      </c>
      <c r="BG11" s="190">
        <v>7.6547812729807901E-3</v>
      </c>
      <c r="BH11" s="190">
        <v>0</v>
      </c>
      <c r="BI11" s="190">
        <v>0.15452158912785399</v>
      </c>
      <c r="BJ11" s="190">
        <v>1.92992996165764E-3</v>
      </c>
      <c r="BK11" s="190">
        <v>2.1473070345130301E-5</v>
      </c>
      <c r="BL11" s="190">
        <v>0</v>
      </c>
      <c r="BM11" s="190">
        <v>1.95140303200277E-3</v>
      </c>
      <c r="BN11" s="190">
        <v>18.4085605023981</v>
      </c>
    </row>
    <row r="12" spans="1:66" x14ac:dyDescent="0.35">
      <c r="A12" s="190" t="s">
        <v>73</v>
      </c>
      <c r="B12" s="190">
        <v>2019</v>
      </c>
      <c r="C12" s="190" t="s">
        <v>77</v>
      </c>
      <c r="D12" s="190" t="s">
        <v>75</v>
      </c>
      <c r="E12" s="190" t="s">
        <v>75</v>
      </c>
      <c r="F12" s="190" t="s">
        <v>78</v>
      </c>
      <c r="G12" s="190">
        <v>6081048.3207120299</v>
      </c>
      <c r="H12" s="190">
        <v>244446391.12300801</v>
      </c>
      <c r="I12" s="190">
        <v>28695373.283208098</v>
      </c>
      <c r="J12" s="190">
        <v>16.014881120746701</v>
      </c>
      <c r="K12" s="190">
        <v>0</v>
      </c>
      <c r="L12" s="190">
        <v>7.1877068799974397</v>
      </c>
      <c r="M12" s="190">
        <v>23.2025880007441</v>
      </c>
      <c r="N12" s="190">
        <v>0.468876085296491</v>
      </c>
      <c r="O12" s="190">
        <v>0</v>
      </c>
      <c r="P12" s="190">
        <v>6.27156260003746E-2</v>
      </c>
      <c r="Q12" s="190">
        <v>0.531591711296866</v>
      </c>
      <c r="R12" s="190">
        <v>0.53891204369907797</v>
      </c>
      <c r="S12" s="190">
        <v>4.2439323441302399</v>
      </c>
      <c r="T12" s="190">
        <v>5.3144360991261799</v>
      </c>
      <c r="U12" s="190">
        <v>0.50992419359826202</v>
      </c>
      <c r="V12" s="190">
        <v>0</v>
      </c>
      <c r="W12" s="190">
        <v>6.8200557925595803E-2</v>
      </c>
      <c r="X12" s="190">
        <v>0.578124751523858</v>
      </c>
      <c r="Y12" s="190">
        <v>2.1556481747963101</v>
      </c>
      <c r="Z12" s="190">
        <v>9.9025088029705604</v>
      </c>
      <c r="AA12" s="190">
        <v>12.636281729290699</v>
      </c>
      <c r="AB12" s="190">
        <v>79101.189955943002</v>
      </c>
      <c r="AC12" s="190">
        <v>0</v>
      </c>
      <c r="AD12" s="190">
        <v>1870.2692090150899</v>
      </c>
      <c r="AE12" s="190">
        <v>80971.459164958098</v>
      </c>
      <c r="AF12" s="190">
        <v>1.1685764807404899</v>
      </c>
      <c r="AG12" s="190">
        <v>0</v>
      </c>
      <c r="AH12" s="190">
        <v>2.0278190712908599</v>
      </c>
      <c r="AI12" s="190">
        <v>3.1963955520313601</v>
      </c>
      <c r="AJ12" s="190">
        <v>1.59357319334521</v>
      </c>
      <c r="AK12" s="190">
        <v>0</v>
      </c>
      <c r="AL12" s="190">
        <v>0.90601146981867997</v>
      </c>
      <c r="AM12" s="190">
        <v>2.4995846631638901</v>
      </c>
      <c r="AN12" s="190">
        <v>4.7882197006846896</v>
      </c>
      <c r="AO12" s="190">
        <v>0</v>
      </c>
      <c r="AP12" s="190">
        <v>9.5260620541017396</v>
      </c>
      <c r="AQ12" s="190">
        <v>14.3142817547864</v>
      </c>
      <c r="AR12" s="190">
        <v>2.17169145437629</v>
      </c>
      <c r="AS12" s="190">
        <v>3.91265126680852</v>
      </c>
      <c r="AT12" s="190">
        <v>7.7156074676699999</v>
      </c>
      <c r="AU12" s="190">
        <v>1.92346918681555</v>
      </c>
      <c r="AV12" s="190">
        <v>30.037701130456799</v>
      </c>
      <c r="AW12" s="190">
        <v>6.9796043485846404</v>
      </c>
      <c r="AX12" s="190">
        <v>0</v>
      </c>
      <c r="AY12" s="190">
        <v>10.429705255864</v>
      </c>
      <c r="AZ12" s="190">
        <v>17.409309604448701</v>
      </c>
      <c r="BA12" s="190">
        <v>2.17169145437629</v>
      </c>
      <c r="BB12" s="190">
        <v>3.9126512668069102</v>
      </c>
      <c r="BC12" s="190">
        <v>7.7156074676668203</v>
      </c>
      <c r="BD12" s="190">
        <v>1.92346918681555</v>
      </c>
      <c r="BE12" s="190">
        <v>33.132728980114301</v>
      </c>
      <c r="BF12" s="190">
        <v>248.49465363146001</v>
      </c>
      <c r="BG12" s="190">
        <v>0</v>
      </c>
      <c r="BH12" s="190">
        <v>73.848301837722204</v>
      </c>
      <c r="BI12" s="190">
        <v>322.34295546918202</v>
      </c>
      <c r="BJ12" s="190">
        <v>0.78277039846476704</v>
      </c>
      <c r="BK12" s="190">
        <v>0</v>
      </c>
      <c r="BL12" s="190">
        <v>1.8507829968076699E-2</v>
      </c>
      <c r="BM12" s="190">
        <v>0.80127822843284402</v>
      </c>
      <c r="BN12" s="190">
        <v>8546.7968340136504</v>
      </c>
    </row>
    <row r="13" spans="1:66" x14ac:dyDescent="0.35">
      <c r="A13" s="190" t="s">
        <v>73</v>
      </c>
      <c r="B13" s="190">
        <v>2019</v>
      </c>
      <c r="C13" s="190" t="s">
        <v>77</v>
      </c>
      <c r="D13" s="190" t="s">
        <v>75</v>
      </c>
      <c r="E13" s="190" t="s">
        <v>75</v>
      </c>
      <c r="F13" s="190" t="s">
        <v>76</v>
      </c>
      <c r="G13" s="190">
        <v>45875.2564189857</v>
      </c>
      <c r="H13" s="190">
        <v>1896328.8750604701</v>
      </c>
      <c r="I13" s="190">
        <v>216399.463704603</v>
      </c>
      <c r="J13" s="190">
        <v>0.26151449847519997</v>
      </c>
      <c r="K13" s="190">
        <v>0</v>
      </c>
      <c r="L13" s="190">
        <v>0</v>
      </c>
      <c r="M13" s="190">
        <v>0.26151449847519997</v>
      </c>
      <c r="N13" s="190">
        <v>2.7991816832388799E-2</v>
      </c>
      <c r="O13" s="190">
        <v>0</v>
      </c>
      <c r="P13" s="190">
        <v>0</v>
      </c>
      <c r="Q13" s="190">
        <v>2.7991816832388799E-2</v>
      </c>
      <c r="R13" s="190">
        <v>4.1806895364233498E-3</v>
      </c>
      <c r="S13" s="190">
        <v>3.2922930099333898E-2</v>
      </c>
      <c r="T13" s="190">
        <v>6.5095436468146001E-2</v>
      </c>
      <c r="U13" s="190">
        <v>2.9257482577701801E-2</v>
      </c>
      <c r="V13" s="190">
        <v>0</v>
      </c>
      <c r="W13" s="190">
        <v>0</v>
      </c>
      <c r="X13" s="190">
        <v>2.9257482577701801E-2</v>
      </c>
      <c r="Y13" s="190">
        <v>1.6722758145693399E-2</v>
      </c>
      <c r="Z13" s="190">
        <v>7.6820170231779103E-2</v>
      </c>
      <c r="AA13" s="190">
        <v>0.12280041095517399</v>
      </c>
      <c r="AB13" s="190">
        <v>472.59551977070601</v>
      </c>
      <c r="AC13" s="190">
        <v>0</v>
      </c>
      <c r="AD13" s="190">
        <v>0</v>
      </c>
      <c r="AE13" s="190">
        <v>472.59551977070601</v>
      </c>
      <c r="AF13" s="190">
        <v>2.58927589859819E-3</v>
      </c>
      <c r="AG13" s="190">
        <v>0</v>
      </c>
      <c r="AH13" s="190">
        <v>0</v>
      </c>
      <c r="AI13" s="190">
        <v>2.58927589859819E-3</v>
      </c>
      <c r="AJ13" s="190">
        <v>7.4285434427847005E-2</v>
      </c>
      <c r="AK13" s="190">
        <v>0</v>
      </c>
      <c r="AL13" s="190">
        <v>0</v>
      </c>
      <c r="AM13" s="190">
        <v>7.4285434427847005E-2</v>
      </c>
      <c r="AN13" s="190">
        <v>5.5745585627035903E-2</v>
      </c>
      <c r="AO13" s="190">
        <v>0</v>
      </c>
      <c r="AP13" s="190">
        <v>0</v>
      </c>
      <c r="AQ13" s="190">
        <v>5.5745585627035903E-2</v>
      </c>
      <c r="AR13" s="190">
        <v>0</v>
      </c>
      <c r="AS13" s="190">
        <v>0</v>
      </c>
      <c r="AT13" s="190">
        <v>0</v>
      </c>
      <c r="AU13" s="190">
        <v>0</v>
      </c>
      <c r="AV13" s="190">
        <v>5.5745585627035903E-2</v>
      </c>
      <c r="AW13" s="190">
        <v>6.3462643018028106E-2</v>
      </c>
      <c r="AX13" s="190">
        <v>0</v>
      </c>
      <c r="AY13" s="190">
        <v>0</v>
      </c>
      <c r="AZ13" s="190">
        <v>6.3462643018028106E-2</v>
      </c>
      <c r="BA13" s="190">
        <v>0</v>
      </c>
      <c r="BB13" s="190">
        <v>0</v>
      </c>
      <c r="BC13" s="190">
        <v>0</v>
      </c>
      <c r="BD13" s="190">
        <v>0</v>
      </c>
      <c r="BE13" s="190">
        <v>6.3462643018028106E-2</v>
      </c>
      <c r="BF13" s="190">
        <v>0.64248227108524802</v>
      </c>
      <c r="BG13" s="190">
        <v>0</v>
      </c>
      <c r="BH13" s="190">
        <v>0</v>
      </c>
      <c r="BI13" s="190">
        <v>0.64248227108524802</v>
      </c>
      <c r="BJ13" s="190">
        <v>4.4677272219389996E-3</v>
      </c>
      <c r="BK13" s="190">
        <v>0</v>
      </c>
      <c r="BL13" s="190">
        <v>0</v>
      </c>
      <c r="BM13" s="190">
        <v>4.4677272219389996E-3</v>
      </c>
      <c r="BN13" s="190">
        <v>42.119144894641501</v>
      </c>
    </row>
    <row r="14" spans="1:66" x14ac:dyDescent="0.35">
      <c r="A14" s="190" t="s">
        <v>73</v>
      </c>
      <c r="B14" s="190">
        <v>2019</v>
      </c>
      <c r="C14" s="190" t="s">
        <v>80</v>
      </c>
      <c r="D14" s="190" t="s">
        <v>75</v>
      </c>
      <c r="E14" s="190" t="s">
        <v>75</v>
      </c>
      <c r="F14" s="190" t="s">
        <v>78</v>
      </c>
      <c r="G14" s="190">
        <v>651943.38877099904</v>
      </c>
      <c r="H14" s="190">
        <v>24807245.625015501</v>
      </c>
      <c r="I14" s="190">
        <v>2983370.4444530602</v>
      </c>
      <c r="J14" s="190">
        <v>4.83996078360114</v>
      </c>
      <c r="K14" s="190">
        <v>0</v>
      </c>
      <c r="L14" s="190">
        <v>1.1081092849989</v>
      </c>
      <c r="M14" s="190">
        <v>5.9480700686000398</v>
      </c>
      <c r="N14" s="190">
        <v>7.9437664447949294E-2</v>
      </c>
      <c r="O14" s="190">
        <v>0</v>
      </c>
      <c r="P14" s="190">
        <v>9.8915468399207295E-3</v>
      </c>
      <c r="Q14" s="190">
        <v>8.9329211287869997E-2</v>
      </c>
      <c r="R14" s="190">
        <v>5.4690614890668302E-2</v>
      </c>
      <c r="S14" s="190">
        <v>0.43068859226401202</v>
      </c>
      <c r="T14" s="190">
        <v>0.57470841844255105</v>
      </c>
      <c r="U14" s="190">
        <v>8.6381616865796304E-2</v>
      </c>
      <c r="V14" s="190">
        <v>0</v>
      </c>
      <c r="W14" s="190">
        <v>1.07557913881637E-2</v>
      </c>
      <c r="X14" s="190">
        <v>9.7137408253960097E-2</v>
      </c>
      <c r="Y14" s="190">
        <v>0.21876245956267301</v>
      </c>
      <c r="Z14" s="190">
        <v>1.00494004861602</v>
      </c>
      <c r="AA14" s="190">
        <v>1.3208399164326601</v>
      </c>
      <c r="AB14" s="190">
        <v>9327.9637277697802</v>
      </c>
      <c r="AC14" s="190">
        <v>0</v>
      </c>
      <c r="AD14" s="190">
        <v>228.19261417595899</v>
      </c>
      <c r="AE14" s="190">
        <v>9556.1563419457398</v>
      </c>
      <c r="AF14" s="190">
        <v>0.30232318212385201</v>
      </c>
      <c r="AG14" s="190">
        <v>0</v>
      </c>
      <c r="AH14" s="190">
        <v>0.31434941250730197</v>
      </c>
      <c r="AI14" s="190">
        <v>0.61667259463115498</v>
      </c>
      <c r="AJ14" s="190">
        <v>0.33198930174673302</v>
      </c>
      <c r="AK14" s="190">
        <v>0</v>
      </c>
      <c r="AL14" s="190">
        <v>0.108745742816655</v>
      </c>
      <c r="AM14" s="190">
        <v>0.44073504456338902</v>
      </c>
      <c r="AN14" s="190">
        <v>1.37518335909947</v>
      </c>
      <c r="AO14" s="190">
        <v>0</v>
      </c>
      <c r="AP14" s="190">
        <v>1.6460998325109599</v>
      </c>
      <c r="AQ14" s="190">
        <v>3.0212831916104399</v>
      </c>
      <c r="AR14" s="190">
        <v>0.58274205813004298</v>
      </c>
      <c r="AS14" s="190">
        <v>0.87247544105655805</v>
      </c>
      <c r="AT14" s="190">
        <v>2.99127339558687</v>
      </c>
      <c r="AU14" s="190">
        <v>0.45495532807104899</v>
      </c>
      <c r="AV14" s="190">
        <v>7.9227294144549703</v>
      </c>
      <c r="AW14" s="190">
        <v>1.9995396080297201</v>
      </c>
      <c r="AX14" s="190">
        <v>0</v>
      </c>
      <c r="AY14" s="190">
        <v>1.80223611916144</v>
      </c>
      <c r="AZ14" s="190">
        <v>3.8017757271911701</v>
      </c>
      <c r="BA14" s="190">
        <v>0.58274205813004298</v>
      </c>
      <c r="BB14" s="190">
        <v>0.87247544105619901</v>
      </c>
      <c r="BC14" s="190">
        <v>2.9912733955856399</v>
      </c>
      <c r="BD14" s="190">
        <v>0.45495532807104899</v>
      </c>
      <c r="BE14" s="190">
        <v>8.7032219500341093</v>
      </c>
      <c r="BF14" s="190">
        <v>54.5574300591351</v>
      </c>
      <c r="BG14" s="190">
        <v>0</v>
      </c>
      <c r="BH14" s="190">
        <v>8.4220991036894297</v>
      </c>
      <c r="BI14" s="190">
        <v>62.979529162824598</v>
      </c>
      <c r="BJ14" s="190">
        <v>9.2307762855628903E-2</v>
      </c>
      <c r="BK14" s="190">
        <v>0</v>
      </c>
      <c r="BL14" s="190">
        <v>2.2581509029727599E-3</v>
      </c>
      <c r="BM14" s="190">
        <v>9.4565913758601697E-2</v>
      </c>
      <c r="BN14" s="190">
        <v>1008.68290643362</v>
      </c>
    </row>
    <row r="15" spans="1:66" x14ac:dyDescent="0.35">
      <c r="A15" s="190" t="s">
        <v>73</v>
      </c>
      <c r="B15" s="190">
        <v>2019</v>
      </c>
      <c r="C15" s="190" t="s">
        <v>80</v>
      </c>
      <c r="D15" s="190" t="s">
        <v>75</v>
      </c>
      <c r="E15" s="190" t="s">
        <v>75</v>
      </c>
      <c r="F15" s="190" t="s">
        <v>76</v>
      </c>
      <c r="G15" s="190">
        <v>482.35500495386498</v>
      </c>
      <c r="H15" s="190">
        <v>11462.386726754699</v>
      </c>
      <c r="I15" s="190">
        <v>1688.9871420950999</v>
      </c>
      <c r="J15" s="190">
        <v>1.5644500208015999E-2</v>
      </c>
      <c r="K15" s="190">
        <v>0</v>
      </c>
      <c r="L15" s="190">
        <v>0</v>
      </c>
      <c r="M15" s="190">
        <v>1.5644500208015999E-2</v>
      </c>
      <c r="N15" s="190">
        <v>2.1583850166366002E-3</v>
      </c>
      <c r="O15" s="190">
        <v>0</v>
      </c>
      <c r="P15" s="190">
        <v>0</v>
      </c>
      <c r="Q15" s="190">
        <v>2.1583850166366002E-3</v>
      </c>
      <c r="R15" s="190">
        <v>2.52702370781826E-5</v>
      </c>
      <c r="S15" s="190">
        <v>1.99003116990688E-4</v>
      </c>
      <c r="T15" s="190">
        <v>2.38265837070547E-3</v>
      </c>
      <c r="U15" s="190">
        <v>2.2559776093972498E-3</v>
      </c>
      <c r="V15" s="190">
        <v>0</v>
      </c>
      <c r="W15" s="190">
        <v>0</v>
      </c>
      <c r="X15" s="190">
        <v>2.2559776093972498E-3</v>
      </c>
      <c r="Y15" s="190">
        <v>1.0108094831273001E-4</v>
      </c>
      <c r="Z15" s="190">
        <v>4.6434060631160502E-4</v>
      </c>
      <c r="AA15" s="190">
        <v>2.8213991640215902E-3</v>
      </c>
      <c r="AB15" s="190">
        <v>5.8862181332913304</v>
      </c>
      <c r="AC15" s="190">
        <v>0</v>
      </c>
      <c r="AD15" s="190">
        <v>0</v>
      </c>
      <c r="AE15" s="190">
        <v>5.8862181332913304</v>
      </c>
      <c r="AF15" s="190">
        <v>1.37719485888332E-4</v>
      </c>
      <c r="AG15" s="190">
        <v>0</v>
      </c>
      <c r="AH15" s="190">
        <v>0</v>
      </c>
      <c r="AI15" s="190">
        <v>1.37719485888332E-4</v>
      </c>
      <c r="AJ15" s="190">
        <v>9.2523152013960499E-4</v>
      </c>
      <c r="AK15" s="190">
        <v>0</v>
      </c>
      <c r="AL15" s="190">
        <v>0</v>
      </c>
      <c r="AM15" s="190">
        <v>9.2523152013960499E-4</v>
      </c>
      <c r="AN15" s="190">
        <v>2.96501944704147E-3</v>
      </c>
      <c r="AO15" s="190">
        <v>0</v>
      </c>
      <c r="AP15" s="190">
        <v>0</v>
      </c>
      <c r="AQ15" s="190">
        <v>2.96501944704147E-3</v>
      </c>
      <c r="AR15" s="190">
        <v>0</v>
      </c>
      <c r="AS15" s="190">
        <v>0</v>
      </c>
      <c r="AT15" s="190">
        <v>0</v>
      </c>
      <c r="AU15" s="190">
        <v>0</v>
      </c>
      <c r="AV15" s="190">
        <v>2.96501944704147E-3</v>
      </c>
      <c r="AW15" s="190">
        <v>3.3754775125699799E-3</v>
      </c>
      <c r="AX15" s="190">
        <v>0</v>
      </c>
      <c r="AY15" s="190">
        <v>0</v>
      </c>
      <c r="AZ15" s="190">
        <v>3.3754775125699799E-3</v>
      </c>
      <c r="BA15" s="190">
        <v>0</v>
      </c>
      <c r="BB15" s="190">
        <v>0</v>
      </c>
      <c r="BC15" s="190">
        <v>0</v>
      </c>
      <c r="BD15" s="190">
        <v>0</v>
      </c>
      <c r="BE15" s="190">
        <v>3.3754775125699799E-3</v>
      </c>
      <c r="BF15" s="190">
        <v>1.6538523087456299E-2</v>
      </c>
      <c r="BG15" s="190">
        <v>0</v>
      </c>
      <c r="BH15" s="190">
        <v>0</v>
      </c>
      <c r="BI15" s="190">
        <v>1.6538523087456299E-2</v>
      </c>
      <c r="BJ15" s="190">
        <v>5.5645929527930897E-5</v>
      </c>
      <c r="BK15" s="190">
        <v>0</v>
      </c>
      <c r="BL15" s="190">
        <v>0</v>
      </c>
      <c r="BM15" s="190">
        <v>5.5645929527930897E-5</v>
      </c>
      <c r="BN15" s="190">
        <v>0.52459759787365401</v>
      </c>
    </row>
    <row r="16" spans="1:66" x14ac:dyDescent="0.35">
      <c r="A16" s="190" t="s">
        <v>73</v>
      </c>
      <c r="B16" s="190">
        <v>2019</v>
      </c>
      <c r="C16" s="190" t="s">
        <v>81</v>
      </c>
      <c r="D16" s="190" t="s">
        <v>75</v>
      </c>
      <c r="E16" s="190" t="s">
        <v>75</v>
      </c>
      <c r="F16" s="190" t="s">
        <v>78</v>
      </c>
      <c r="G16" s="190">
        <v>2073196.78578257</v>
      </c>
      <c r="H16" s="190">
        <v>80872282.494884893</v>
      </c>
      <c r="I16" s="190">
        <v>9694321.5434200391</v>
      </c>
      <c r="J16" s="190">
        <v>11.187294133362</v>
      </c>
      <c r="K16" s="190">
        <v>0</v>
      </c>
      <c r="L16" s="190">
        <v>4.0678069887648904</v>
      </c>
      <c r="M16" s="190">
        <v>15.2551011221269</v>
      </c>
      <c r="N16" s="190">
        <v>0.16411132632179301</v>
      </c>
      <c r="O16" s="190">
        <v>0</v>
      </c>
      <c r="P16" s="190">
        <v>2.0927381151390801E-2</v>
      </c>
      <c r="Q16" s="190">
        <v>0.18503870747318399</v>
      </c>
      <c r="R16" s="190">
        <v>0.17829286346876799</v>
      </c>
      <c r="S16" s="190">
        <v>1.40405629981654</v>
      </c>
      <c r="T16" s="190">
        <v>1.7673878707585</v>
      </c>
      <c r="U16" s="190">
        <v>0.17845685408213299</v>
      </c>
      <c r="V16" s="190">
        <v>0</v>
      </c>
      <c r="W16" s="190">
        <v>2.2756038358339298E-2</v>
      </c>
      <c r="X16" s="190">
        <v>0.201212892440472</v>
      </c>
      <c r="Y16" s="190">
        <v>0.71317145387507197</v>
      </c>
      <c r="Z16" s="190">
        <v>3.2761313662385998</v>
      </c>
      <c r="AA16" s="190">
        <v>4.1905157125541503</v>
      </c>
      <c r="AB16" s="190">
        <v>33579.447130925102</v>
      </c>
      <c r="AC16" s="190">
        <v>0</v>
      </c>
      <c r="AD16" s="190">
        <v>825.77578637674503</v>
      </c>
      <c r="AE16" s="190">
        <v>34405.222917301799</v>
      </c>
      <c r="AF16" s="190">
        <v>0.59395293954252104</v>
      </c>
      <c r="AG16" s="190">
        <v>0</v>
      </c>
      <c r="AH16" s="190">
        <v>0.91165046364956404</v>
      </c>
      <c r="AI16" s="190">
        <v>1.50560340319208</v>
      </c>
      <c r="AJ16" s="190">
        <v>0.83830776756730296</v>
      </c>
      <c r="AK16" s="190">
        <v>0</v>
      </c>
      <c r="AL16" s="190">
        <v>0.41044490275390799</v>
      </c>
      <c r="AM16" s="190">
        <v>1.24875267032121</v>
      </c>
      <c r="AN16" s="190">
        <v>2.5454759387513</v>
      </c>
      <c r="AO16" s="190">
        <v>0</v>
      </c>
      <c r="AP16" s="190">
        <v>4.4071066557274099</v>
      </c>
      <c r="AQ16" s="190">
        <v>6.9525825944787103</v>
      </c>
      <c r="AR16" s="190">
        <v>0.94089469383993496</v>
      </c>
      <c r="AS16" s="190">
        <v>1.5944522258682701</v>
      </c>
      <c r="AT16" s="190">
        <v>4.9694761364420303</v>
      </c>
      <c r="AU16" s="190">
        <v>0.89626622522769805</v>
      </c>
      <c r="AV16" s="190">
        <v>15.3536718758566</v>
      </c>
      <c r="AW16" s="190">
        <v>3.69261574984422</v>
      </c>
      <c r="AX16" s="190">
        <v>0</v>
      </c>
      <c r="AY16" s="190">
        <v>4.8251344475515303</v>
      </c>
      <c r="AZ16" s="190">
        <v>8.5177501973957597</v>
      </c>
      <c r="BA16" s="190">
        <v>0.94089469383993496</v>
      </c>
      <c r="BB16" s="190">
        <v>1.5944522258676199</v>
      </c>
      <c r="BC16" s="190">
        <v>4.9694761364399902</v>
      </c>
      <c r="BD16" s="190">
        <v>0.89626622522769805</v>
      </c>
      <c r="BE16" s="190">
        <v>16.918839478771002</v>
      </c>
      <c r="BF16" s="190">
        <v>116.604748234921</v>
      </c>
      <c r="BG16" s="190">
        <v>0</v>
      </c>
      <c r="BH16" s="190">
        <v>32.048262765592298</v>
      </c>
      <c r="BI16" s="190">
        <v>148.653011000513</v>
      </c>
      <c r="BJ16" s="190">
        <v>0.33229585073929702</v>
      </c>
      <c r="BK16" s="190">
        <v>0</v>
      </c>
      <c r="BL16" s="190">
        <v>8.1717208262568897E-3</v>
      </c>
      <c r="BM16" s="190">
        <v>0.34046757156555402</v>
      </c>
      <c r="BN16" s="190">
        <v>3631.5814650699399</v>
      </c>
    </row>
    <row r="17" spans="1:66" x14ac:dyDescent="0.35">
      <c r="A17" s="190" t="s">
        <v>73</v>
      </c>
      <c r="B17" s="190">
        <v>2019</v>
      </c>
      <c r="C17" s="190" t="s">
        <v>81</v>
      </c>
      <c r="D17" s="190" t="s">
        <v>75</v>
      </c>
      <c r="E17" s="190" t="s">
        <v>75</v>
      </c>
      <c r="F17" s="190" t="s">
        <v>76</v>
      </c>
      <c r="G17" s="190">
        <v>9664.5064600388596</v>
      </c>
      <c r="H17" s="190">
        <v>445809.64664292702</v>
      </c>
      <c r="I17" s="190">
        <v>48035.034730168198</v>
      </c>
      <c r="J17" s="190">
        <v>2.9710864480552299E-2</v>
      </c>
      <c r="K17" s="190">
        <v>0</v>
      </c>
      <c r="L17" s="190">
        <v>0</v>
      </c>
      <c r="M17" s="190">
        <v>2.9710864480552299E-2</v>
      </c>
      <c r="N17" s="190">
        <v>3.84428233512564E-3</v>
      </c>
      <c r="O17" s="190">
        <v>0</v>
      </c>
      <c r="P17" s="190">
        <v>0</v>
      </c>
      <c r="Q17" s="190">
        <v>3.84428233512564E-3</v>
      </c>
      <c r="R17" s="190">
        <v>9.8284203202740508E-4</v>
      </c>
      <c r="S17" s="190">
        <v>7.7398810022158097E-3</v>
      </c>
      <c r="T17" s="190">
        <v>1.25670053693688E-2</v>
      </c>
      <c r="U17" s="190">
        <v>4.0181037235698103E-3</v>
      </c>
      <c r="V17" s="190">
        <v>0</v>
      </c>
      <c r="W17" s="190">
        <v>0</v>
      </c>
      <c r="X17" s="190">
        <v>4.0181037235698103E-3</v>
      </c>
      <c r="Y17" s="190">
        <v>3.9313681281096203E-3</v>
      </c>
      <c r="Z17" s="190">
        <v>1.80597223385035E-2</v>
      </c>
      <c r="AA17" s="190">
        <v>2.6009194190183001E-2</v>
      </c>
      <c r="AB17" s="190">
        <v>152.94771182007801</v>
      </c>
      <c r="AC17" s="190">
        <v>0</v>
      </c>
      <c r="AD17" s="190">
        <v>0</v>
      </c>
      <c r="AE17" s="190">
        <v>152.94771182007801</v>
      </c>
      <c r="AF17" s="190">
        <v>5.3799276487683304E-4</v>
      </c>
      <c r="AG17" s="190">
        <v>0</v>
      </c>
      <c r="AH17" s="190">
        <v>0</v>
      </c>
      <c r="AI17" s="190">
        <v>5.3799276487683304E-4</v>
      </c>
      <c r="AJ17" s="190">
        <v>2.4041250375822901E-2</v>
      </c>
      <c r="AK17" s="190">
        <v>0</v>
      </c>
      <c r="AL17" s="190">
        <v>0</v>
      </c>
      <c r="AM17" s="190">
        <v>2.4041250375822901E-2</v>
      </c>
      <c r="AN17" s="190">
        <v>1.1582667477577E-2</v>
      </c>
      <c r="AO17" s="190">
        <v>0</v>
      </c>
      <c r="AP17" s="190">
        <v>0</v>
      </c>
      <c r="AQ17" s="190">
        <v>1.1582667477577E-2</v>
      </c>
      <c r="AR17" s="190">
        <v>0</v>
      </c>
      <c r="AS17" s="190">
        <v>0</v>
      </c>
      <c r="AT17" s="190">
        <v>0</v>
      </c>
      <c r="AU17" s="190">
        <v>0</v>
      </c>
      <c r="AV17" s="190">
        <v>1.1582667477577E-2</v>
      </c>
      <c r="AW17" s="190">
        <v>1.31860968551651E-2</v>
      </c>
      <c r="AX17" s="190">
        <v>0</v>
      </c>
      <c r="AY17" s="190">
        <v>0</v>
      </c>
      <c r="AZ17" s="190">
        <v>1.31860968551651E-2</v>
      </c>
      <c r="BA17" s="190">
        <v>0</v>
      </c>
      <c r="BB17" s="190">
        <v>0</v>
      </c>
      <c r="BC17" s="190">
        <v>0</v>
      </c>
      <c r="BD17" s="190">
        <v>0</v>
      </c>
      <c r="BE17" s="190">
        <v>1.31860968551651E-2</v>
      </c>
      <c r="BF17" s="190">
        <v>8.4655713978923103E-2</v>
      </c>
      <c r="BG17" s="190">
        <v>0</v>
      </c>
      <c r="BH17" s="190">
        <v>0</v>
      </c>
      <c r="BI17" s="190">
        <v>8.4655713978923103E-2</v>
      </c>
      <c r="BJ17" s="190">
        <v>1.44590591117618E-3</v>
      </c>
      <c r="BK17" s="190">
        <v>0</v>
      </c>
      <c r="BL17" s="190">
        <v>0</v>
      </c>
      <c r="BM17" s="190">
        <v>1.44590591117618E-3</v>
      </c>
      <c r="BN17" s="190">
        <v>13.6311635763693</v>
      </c>
    </row>
    <row r="18" spans="1:66" x14ac:dyDescent="0.35">
      <c r="A18" s="190" t="s">
        <v>73</v>
      </c>
      <c r="B18" s="190">
        <v>2019</v>
      </c>
      <c r="C18" s="190" t="s">
        <v>82</v>
      </c>
      <c r="D18" s="190" t="s">
        <v>75</v>
      </c>
      <c r="E18" s="190" t="s">
        <v>75</v>
      </c>
      <c r="F18" s="190" t="s">
        <v>78</v>
      </c>
      <c r="G18" s="190">
        <v>175207.47832016399</v>
      </c>
      <c r="H18" s="190">
        <v>6463196.3518421398</v>
      </c>
      <c r="I18" s="190">
        <v>2610330.36782774</v>
      </c>
      <c r="J18" s="190">
        <v>1.96888926749949</v>
      </c>
      <c r="K18" s="190">
        <v>7.8957372553855199E-3</v>
      </c>
      <c r="L18" s="190">
        <v>1.61151869377568</v>
      </c>
      <c r="M18" s="190">
        <v>3.5883036985305501</v>
      </c>
      <c r="N18" s="190">
        <v>9.1677790875254097E-3</v>
      </c>
      <c r="O18" s="190">
        <v>0</v>
      </c>
      <c r="P18" s="190">
        <v>1.32874772858267E-3</v>
      </c>
      <c r="Q18" s="190">
        <v>1.0496526816108E-2</v>
      </c>
      <c r="R18" s="190">
        <v>1.42489088867216E-2</v>
      </c>
      <c r="S18" s="190">
        <v>0.23339712756450101</v>
      </c>
      <c r="T18" s="190">
        <v>0.25814256326732998</v>
      </c>
      <c r="U18" s="190">
        <v>9.9604493152211596E-3</v>
      </c>
      <c r="V18" s="190">
        <v>0</v>
      </c>
      <c r="W18" s="190">
        <v>1.4407677557491099E-3</v>
      </c>
      <c r="X18" s="190">
        <v>1.14012170709702E-2</v>
      </c>
      <c r="Y18" s="190">
        <v>5.6995635546886698E-2</v>
      </c>
      <c r="Z18" s="190">
        <v>0.54459329765050202</v>
      </c>
      <c r="AA18" s="190">
        <v>0.61299015026835901</v>
      </c>
      <c r="AB18" s="190">
        <v>5886.4246289616203</v>
      </c>
      <c r="AC18" s="190">
        <v>23.815646210246602</v>
      </c>
      <c r="AD18" s="190">
        <v>55.973220015859901</v>
      </c>
      <c r="AE18" s="190">
        <v>5966.2134951877297</v>
      </c>
      <c r="AF18" s="190">
        <v>7.0478199287787299E-2</v>
      </c>
      <c r="AG18" s="190">
        <v>2.5079123458735499E-2</v>
      </c>
      <c r="AH18" s="190">
        <v>8.5817012420390498E-2</v>
      </c>
      <c r="AI18" s="190">
        <v>0.18137433516691301</v>
      </c>
      <c r="AJ18" s="190">
        <v>0.11699381724575</v>
      </c>
      <c r="AK18" s="190">
        <v>6.3521398484015998E-4</v>
      </c>
      <c r="AL18" s="190">
        <v>0.12714344040744099</v>
      </c>
      <c r="AM18" s="190">
        <v>0.24477247163803201</v>
      </c>
      <c r="AN18" s="190">
        <v>0.35302923308164402</v>
      </c>
      <c r="AO18" s="190">
        <v>9.0444106504857194E-2</v>
      </c>
      <c r="AP18" s="190">
        <v>0.43200679587774798</v>
      </c>
      <c r="AQ18" s="190">
        <v>0.87548013546424897</v>
      </c>
      <c r="AR18" s="190">
        <v>1.29728817858508E-2</v>
      </c>
      <c r="AS18" s="190">
        <v>0.400570416661441</v>
      </c>
      <c r="AT18" s="190">
        <v>2.6757491639096802</v>
      </c>
      <c r="AU18" s="190">
        <v>7.3987016521834797E-3</v>
      </c>
      <c r="AV18" s="190">
        <v>3.9721712994734002</v>
      </c>
      <c r="AW18" s="190">
        <v>0.50407685130662505</v>
      </c>
      <c r="AX18" s="190">
        <v>0.131867430677993</v>
      </c>
      <c r="AY18" s="190">
        <v>0.47282760180634498</v>
      </c>
      <c r="AZ18" s="190">
        <v>1.1087718837909599</v>
      </c>
      <c r="BA18" s="190">
        <v>1.29728817858508E-2</v>
      </c>
      <c r="BB18" s="190">
        <v>0.40057041666127602</v>
      </c>
      <c r="BC18" s="190">
        <v>2.6757491639085802</v>
      </c>
      <c r="BD18" s="190">
        <v>7.3987016521834797E-3</v>
      </c>
      <c r="BE18" s="190">
        <v>4.2054630477988502</v>
      </c>
      <c r="BF18" s="190">
        <v>8.5314622807152105</v>
      </c>
      <c r="BG18" s="190">
        <v>0.72231801677202701</v>
      </c>
      <c r="BH18" s="190">
        <v>5.33725109560792</v>
      </c>
      <c r="BI18" s="190">
        <v>14.591031393095101</v>
      </c>
      <c r="BJ18" s="190">
        <v>5.8250943568756201E-2</v>
      </c>
      <c r="BK18" s="190">
        <v>2.35675125545821E-4</v>
      </c>
      <c r="BL18" s="190">
        <v>5.5390038708107896E-4</v>
      </c>
      <c r="BM18" s="190">
        <v>5.9040519081383101E-2</v>
      </c>
      <c r="BN18" s="190">
        <v>629.75294180925005</v>
      </c>
    </row>
    <row r="19" spans="1:66" x14ac:dyDescent="0.35">
      <c r="A19" s="190" t="s">
        <v>73</v>
      </c>
      <c r="B19" s="190">
        <v>2019</v>
      </c>
      <c r="C19" s="190" t="s">
        <v>82</v>
      </c>
      <c r="D19" s="190" t="s">
        <v>75</v>
      </c>
      <c r="E19" s="190" t="s">
        <v>75</v>
      </c>
      <c r="F19" s="190" t="s">
        <v>76</v>
      </c>
      <c r="G19" s="190">
        <v>97012.581307385102</v>
      </c>
      <c r="H19" s="190">
        <v>4044994.86846055</v>
      </c>
      <c r="I19" s="190">
        <v>1220296.2310196201</v>
      </c>
      <c r="J19" s="190">
        <v>10.9356000980119</v>
      </c>
      <c r="K19" s="190">
        <v>0.25016239462290402</v>
      </c>
      <c r="L19" s="190">
        <v>0</v>
      </c>
      <c r="M19" s="190">
        <v>11.185762492634799</v>
      </c>
      <c r="N19" s="190">
        <v>8.2470600512462106E-2</v>
      </c>
      <c r="O19" s="190">
        <v>2.8554671795093301E-3</v>
      </c>
      <c r="P19" s="190">
        <v>0</v>
      </c>
      <c r="Q19" s="190">
        <v>8.5326067691971499E-2</v>
      </c>
      <c r="R19" s="190">
        <v>1.33765307884055E-2</v>
      </c>
      <c r="S19" s="190">
        <v>0.146071716209388</v>
      </c>
      <c r="T19" s="190">
        <v>0.24477431468976499</v>
      </c>
      <c r="U19" s="190">
        <v>8.6199555109765805E-2</v>
      </c>
      <c r="V19" s="190">
        <v>2.98457873441879E-3</v>
      </c>
      <c r="W19" s="190">
        <v>0</v>
      </c>
      <c r="X19" s="190">
        <v>8.9184133844184596E-2</v>
      </c>
      <c r="Y19" s="190">
        <v>5.3506123153622097E-2</v>
      </c>
      <c r="Z19" s="190">
        <v>0.34083400448857198</v>
      </c>
      <c r="AA19" s="190">
        <v>0.483524261486379</v>
      </c>
      <c r="AB19" s="190">
        <v>2179.4958739273802</v>
      </c>
      <c r="AC19" s="190">
        <v>14.688063876240101</v>
      </c>
      <c r="AD19" s="190">
        <v>0</v>
      </c>
      <c r="AE19" s="190">
        <v>2194.1839378036202</v>
      </c>
      <c r="AF19" s="190">
        <v>1.8333308787008899E-2</v>
      </c>
      <c r="AG19" s="190">
        <v>5.45183843917141E-4</v>
      </c>
      <c r="AH19" s="190">
        <v>0</v>
      </c>
      <c r="AI19" s="190">
        <v>1.88784926309261E-2</v>
      </c>
      <c r="AJ19" s="190">
        <v>0.34258640011430602</v>
      </c>
      <c r="AK19" s="190">
        <v>2.3087590980123002E-3</v>
      </c>
      <c r="AL19" s="190">
        <v>0</v>
      </c>
      <c r="AM19" s="190">
        <v>0.344895159212318</v>
      </c>
      <c r="AN19" s="190">
        <v>0.394705344210866</v>
      </c>
      <c r="AO19" s="190">
        <v>1.1737487175473699E-2</v>
      </c>
      <c r="AP19" s="190">
        <v>0</v>
      </c>
      <c r="AQ19" s="190">
        <v>0.40644283138634002</v>
      </c>
      <c r="AR19" s="190">
        <v>0</v>
      </c>
      <c r="AS19" s="190">
        <v>0</v>
      </c>
      <c r="AT19" s="190">
        <v>0</v>
      </c>
      <c r="AU19" s="190">
        <v>0</v>
      </c>
      <c r="AV19" s="190">
        <v>0.40644283138634002</v>
      </c>
      <c r="AW19" s="190">
        <v>0.44934579258978302</v>
      </c>
      <c r="AX19" s="190">
        <v>1.33623487881076E-2</v>
      </c>
      <c r="AY19" s="190">
        <v>0</v>
      </c>
      <c r="AZ19" s="190">
        <v>0.46270814137789101</v>
      </c>
      <c r="BA19" s="190">
        <v>0</v>
      </c>
      <c r="BB19" s="190">
        <v>0</v>
      </c>
      <c r="BC19" s="190">
        <v>0</v>
      </c>
      <c r="BD19" s="190">
        <v>0</v>
      </c>
      <c r="BE19" s="190">
        <v>0.46270814137789101</v>
      </c>
      <c r="BF19" s="190">
        <v>2.27939358091513</v>
      </c>
      <c r="BG19" s="190">
        <v>9.72863507882126E-2</v>
      </c>
      <c r="BH19" s="190">
        <v>0</v>
      </c>
      <c r="BI19" s="190">
        <v>2.3766799317033498</v>
      </c>
      <c r="BJ19" s="190">
        <v>2.0604073967466899E-2</v>
      </c>
      <c r="BK19" s="190">
        <v>1.3885502522177E-4</v>
      </c>
      <c r="BL19" s="190">
        <v>0</v>
      </c>
      <c r="BM19" s="190">
        <v>2.0742928992688599E-2</v>
      </c>
      <c r="BN19" s="190">
        <v>195.55232188126601</v>
      </c>
    </row>
    <row r="20" spans="1:66" x14ac:dyDescent="0.35">
      <c r="A20" s="190" t="s">
        <v>73</v>
      </c>
      <c r="B20" s="190">
        <v>2019</v>
      </c>
      <c r="C20" s="190" t="s">
        <v>83</v>
      </c>
      <c r="D20" s="190" t="s">
        <v>75</v>
      </c>
      <c r="E20" s="190" t="s">
        <v>75</v>
      </c>
      <c r="F20" s="190" t="s">
        <v>78</v>
      </c>
      <c r="G20" s="190">
        <v>28634.649975591699</v>
      </c>
      <c r="H20" s="190">
        <v>1024337.01933978</v>
      </c>
      <c r="I20" s="190">
        <v>426613.61900785199</v>
      </c>
      <c r="J20" s="190">
        <v>0.312793452656703</v>
      </c>
      <c r="K20" s="190">
        <v>1.2961830591081999E-3</v>
      </c>
      <c r="L20" s="190">
        <v>0.26620983069367399</v>
      </c>
      <c r="M20" s="190">
        <v>0.58029946640948604</v>
      </c>
      <c r="N20" s="190">
        <v>1.26739372122892E-3</v>
      </c>
      <c r="O20" s="190">
        <v>0</v>
      </c>
      <c r="P20" s="190">
        <v>1.6938340404843601E-4</v>
      </c>
      <c r="Q20" s="190">
        <v>1.4367771252773501E-3</v>
      </c>
      <c r="R20" s="190">
        <v>2.2582765652336199E-3</v>
      </c>
      <c r="S20" s="190">
        <v>4.3155665161614502E-2</v>
      </c>
      <c r="T20" s="190">
        <v>4.6850718852125502E-2</v>
      </c>
      <c r="U20" s="190">
        <v>1.3783839795876E-3</v>
      </c>
      <c r="V20" s="190">
        <v>0</v>
      </c>
      <c r="W20" s="190">
        <v>1.8421028875254599E-4</v>
      </c>
      <c r="X20" s="190">
        <v>1.5625942683401501E-3</v>
      </c>
      <c r="Y20" s="190">
        <v>9.0331062609345005E-3</v>
      </c>
      <c r="Z20" s="190">
        <v>0.100696552043767</v>
      </c>
      <c r="AA20" s="190">
        <v>0.111292252573042</v>
      </c>
      <c r="AB20" s="190">
        <v>1070.83139350029</v>
      </c>
      <c r="AC20" s="190">
        <v>4.4957970800566898</v>
      </c>
      <c r="AD20" s="190">
        <v>10.3466654608807</v>
      </c>
      <c r="AE20" s="190">
        <v>1085.67385604123</v>
      </c>
      <c r="AF20" s="190">
        <v>8.5696045224158395E-3</v>
      </c>
      <c r="AG20" s="190">
        <v>4.1301101553440599E-3</v>
      </c>
      <c r="AH20" s="190">
        <v>1.3802212211052199E-2</v>
      </c>
      <c r="AI20" s="190">
        <v>2.6501926888812099E-2</v>
      </c>
      <c r="AJ20" s="190">
        <v>1.9579748401872901E-2</v>
      </c>
      <c r="AK20" s="190">
        <v>1.02055659613831E-4</v>
      </c>
      <c r="AL20" s="190">
        <v>2.0539677909758601E-2</v>
      </c>
      <c r="AM20" s="190">
        <v>4.02214819712454E-2</v>
      </c>
      <c r="AN20" s="190">
        <v>3.9235485468741199E-2</v>
      </c>
      <c r="AO20" s="190">
        <v>1.48465845496801E-2</v>
      </c>
      <c r="AP20" s="190">
        <v>6.8509483382771394E-2</v>
      </c>
      <c r="AQ20" s="190">
        <v>0.122591553401192</v>
      </c>
      <c r="AR20" s="190">
        <v>1.88622403126202E-3</v>
      </c>
      <c r="AS20" s="190">
        <v>6.1347750312949902E-2</v>
      </c>
      <c r="AT20" s="190">
        <v>0.41490158761066798</v>
      </c>
      <c r="AU20" s="190">
        <v>1.08265047642904E-3</v>
      </c>
      <c r="AV20" s="190">
        <v>0.60180976583250201</v>
      </c>
      <c r="AW20" s="190">
        <v>5.7228181907276798E-2</v>
      </c>
      <c r="AX20" s="190">
        <v>2.1663862570781799E-2</v>
      </c>
      <c r="AY20" s="190">
        <v>7.5008892584365799E-2</v>
      </c>
      <c r="AZ20" s="190">
        <v>0.153900937062424</v>
      </c>
      <c r="BA20" s="190">
        <v>1.88622403126202E-3</v>
      </c>
      <c r="BB20" s="190">
        <v>6.1347750312924602E-2</v>
      </c>
      <c r="BC20" s="190">
        <v>0.414901587610498</v>
      </c>
      <c r="BD20" s="190">
        <v>1.08265047642904E-3</v>
      </c>
      <c r="BE20" s="190">
        <v>0.63311914949353798</v>
      </c>
      <c r="BF20" s="190">
        <v>0.98996472963383197</v>
      </c>
      <c r="BG20" s="190">
        <v>0.118286140978659</v>
      </c>
      <c r="BH20" s="190">
        <v>0.86980030094026695</v>
      </c>
      <c r="BI20" s="190">
        <v>1.97805117155275</v>
      </c>
      <c r="BJ20" s="190">
        <v>1.0596744714531699E-2</v>
      </c>
      <c r="BK20" s="190">
        <v>4.4489556651837899E-5</v>
      </c>
      <c r="BL20" s="190">
        <v>1.02388642321389E-4</v>
      </c>
      <c r="BM20" s="190">
        <v>1.07436229135049E-2</v>
      </c>
      <c r="BN20" s="190">
        <v>114.59635248366899</v>
      </c>
    </row>
    <row r="21" spans="1:66" x14ac:dyDescent="0.35">
      <c r="A21" s="190" t="s">
        <v>73</v>
      </c>
      <c r="B21" s="190">
        <v>2019</v>
      </c>
      <c r="C21" s="190" t="s">
        <v>83</v>
      </c>
      <c r="D21" s="190" t="s">
        <v>75</v>
      </c>
      <c r="E21" s="190" t="s">
        <v>75</v>
      </c>
      <c r="F21" s="190" t="s">
        <v>76</v>
      </c>
      <c r="G21" s="190">
        <v>37899.953966966001</v>
      </c>
      <c r="H21" s="190">
        <v>1552333.0810203401</v>
      </c>
      <c r="I21" s="190">
        <v>476733.74276234198</v>
      </c>
      <c r="J21" s="190">
        <v>3.6571181260270702</v>
      </c>
      <c r="K21" s="190">
        <v>9.8010873937409301E-2</v>
      </c>
      <c r="L21" s="190">
        <v>0</v>
      </c>
      <c r="M21" s="190">
        <v>3.7551289999644801</v>
      </c>
      <c r="N21" s="190">
        <v>3.1098270418769801E-2</v>
      </c>
      <c r="O21" s="190">
        <v>1.1333766254902401E-3</v>
      </c>
      <c r="P21" s="190">
        <v>0</v>
      </c>
      <c r="Q21" s="190">
        <v>3.2231647044260098E-2</v>
      </c>
      <c r="R21" s="190">
        <v>5.1334629405924903E-3</v>
      </c>
      <c r="S21" s="190">
        <v>6.5400317863148302E-2</v>
      </c>
      <c r="T21" s="190">
        <v>0.102765427848</v>
      </c>
      <c r="U21" s="190">
        <v>3.2504396210575402E-2</v>
      </c>
      <c r="V21" s="190">
        <v>1.1846228872106201E-3</v>
      </c>
      <c r="W21" s="190">
        <v>0</v>
      </c>
      <c r="X21" s="190">
        <v>3.3689019097786099E-2</v>
      </c>
      <c r="Y21" s="190">
        <v>2.0533851762369899E-2</v>
      </c>
      <c r="Z21" s="190">
        <v>0.152600741680679</v>
      </c>
      <c r="AA21" s="190">
        <v>0.20682361254083501</v>
      </c>
      <c r="AB21" s="190">
        <v>922.23526472966705</v>
      </c>
      <c r="AC21" s="190">
        <v>9.1987023442677707</v>
      </c>
      <c r="AD21" s="190">
        <v>0</v>
      </c>
      <c r="AE21" s="190">
        <v>931.43396707393504</v>
      </c>
      <c r="AF21" s="190">
        <v>6.4960856202506403E-3</v>
      </c>
      <c r="AG21" s="190">
        <v>2.12987246700756E-4</v>
      </c>
      <c r="AH21" s="190">
        <v>0</v>
      </c>
      <c r="AI21" s="190">
        <v>6.70907286695139E-3</v>
      </c>
      <c r="AJ21" s="190">
        <v>0.144962540733274</v>
      </c>
      <c r="AK21" s="190">
        <v>1.4459079090464501E-3</v>
      </c>
      <c r="AL21" s="190">
        <v>0</v>
      </c>
      <c r="AM21" s="190">
        <v>0.14640844864232</v>
      </c>
      <c r="AN21" s="190">
        <v>0.13985689874929499</v>
      </c>
      <c r="AO21" s="190">
        <v>4.5854900224621097E-3</v>
      </c>
      <c r="AP21" s="190">
        <v>0</v>
      </c>
      <c r="AQ21" s="190">
        <v>0.144442388771757</v>
      </c>
      <c r="AR21" s="190">
        <v>0</v>
      </c>
      <c r="AS21" s="190">
        <v>0</v>
      </c>
      <c r="AT21" s="190">
        <v>0</v>
      </c>
      <c r="AU21" s="190">
        <v>0</v>
      </c>
      <c r="AV21" s="190">
        <v>0.144442388771757</v>
      </c>
      <c r="AW21" s="190">
        <v>0.159217780907668</v>
      </c>
      <c r="AX21" s="190">
        <v>5.2202755264823602E-3</v>
      </c>
      <c r="AY21" s="190">
        <v>0</v>
      </c>
      <c r="AZ21" s="190">
        <v>0.16443805643414999</v>
      </c>
      <c r="BA21" s="190">
        <v>0</v>
      </c>
      <c r="BB21" s="190">
        <v>0</v>
      </c>
      <c r="BC21" s="190">
        <v>0</v>
      </c>
      <c r="BD21" s="190">
        <v>0</v>
      </c>
      <c r="BE21" s="190">
        <v>0.16443805643414999</v>
      </c>
      <c r="BF21" s="190">
        <v>0.79078936229952301</v>
      </c>
      <c r="BG21" s="190">
        <v>3.80069076278323E-2</v>
      </c>
      <c r="BH21" s="190">
        <v>0</v>
      </c>
      <c r="BI21" s="190">
        <v>0.828796269927355</v>
      </c>
      <c r="BJ21" s="190">
        <v>8.7184398177620106E-3</v>
      </c>
      <c r="BK21" s="190">
        <v>8.6960817762171802E-5</v>
      </c>
      <c r="BL21" s="190">
        <v>0</v>
      </c>
      <c r="BM21" s="190">
        <v>8.8054006355241798E-3</v>
      </c>
      <c r="BN21" s="190">
        <v>83.012217800989703</v>
      </c>
    </row>
    <row r="22" spans="1:66" x14ac:dyDescent="0.35">
      <c r="A22" s="190" t="s">
        <v>73</v>
      </c>
      <c r="B22" s="190">
        <v>2019</v>
      </c>
      <c r="C22" s="190" t="s">
        <v>84</v>
      </c>
      <c r="D22" s="190" t="s">
        <v>75</v>
      </c>
      <c r="E22" s="190" t="s">
        <v>75</v>
      </c>
      <c r="F22" s="190" t="s">
        <v>78</v>
      </c>
      <c r="G22" s="190">
        <v>259354.17809992499</v>
      </c>
      <c r="H22" s="190">
        <v>1869285.6311016199</v>
      </c>
      <c r="I22" s="190">
        <v>518708.35619985103</v>
      </c>
      <c r="J22" s="190">
        <v>2.3363319848168498</v>
      </c>
      <c r="K22" s="190">
        <v>0</v>
      </c>
      <c r="L22" s="190">
        <v>0.15013513464020201</v>
      </c>
      <c r="M22" s="190">
        <v>2.4864671194570498</v>
      </c>
      <c r="N22" s="190">
        <v>4.0237037224523002E-3</v>
      </c>
      <c r="O22" s="190">
        <v>0</v>
      </c>
      <c r="P22" s="190">
        <v>1.8640792037394E-3</v>
      </c>
      <c r="Q22" s="190">
        <v>5.8877829261917E-3</v>
      </c>
      <c r="R22" s="190">
        <v>2.0605346945117399E-3</v>
      </c>
      <c r="S22" s="190">
        <v>1.03850948603392E-2</v>
      </c>
      <c r="T22" s="190">
        <v>1.8333412481042598E-2</v>
      </c>
      <c r="U22" s="190">
        <v>4.2943846425419598E-3</v>
      </c>
      <c r="V22" s="190">
        <v>0</v>
      </c>
      <c r="W22" s="190">
        <v>1.9728628465070001E-3</v>
      </c>
      <c r="X22" s="190">
        <v>6.2672474890489603E-3</v>
      </c>
      <c r="Y22" s="190">
        <v>8.2421387780469892E-3</v>
      </c>
      <c r="Z22" s="190">
        <v>2.42318880074581E-2</v>
      </c>
      <c r="AA22" s="190">
        <v>3.8741274274554101E-2</v>
      </c>
      <c r="AB22" s="190">
        <v>451.096370332079</v>
      </c>
      <c r="AC22" s="190">
        <v>0</v>
      </c>
      <c r="AD22" s="190">
        <v>34.855848621601602</v>
      </c>
      <c r="AE22" s="190">
        <v>485.95221895368002</v>
      </c>
      <c r="AF22" s="190">
        <v>0.76092780435228602</v>
      </c>
      <c r="AG22" s="190">
        <v>0</v>
      </c>
      <c r="AH22" s="190">
        <v>0.13745798208176599</v>
      </c>
      <c r="AI22" s="190">
        <v>0.89838578643405298</v>
      </c>
      <c r="AJ22" s="190">
        <v>0.13510245823310699</v>
      </c>
      <c r="AK22" s="190">
        <v>0</v>
      </c>
      <c r="AL22" s="190">
        <v>8.5807011481949802E-3</v>
      </c>
      <c r="AM22" s="190">
        <v>0.14368315938130199</v>
      </c>
      <c r="AN22" s="190">
        <v>5.26368028376592</v>
      </c>
      <c r="AO22" s="190">
        <v>0</v>
      </c>
      <c r="AP22" s="190">
        <v>1.05981529433433</v>
      </c>
      <c r="AQ22" s="190">
        <v>6.3234955781002498</v>
      </c>
      <c r="AR22" s="190">
        <v>0.67408351393341104</v>
      </c>
      <c r="AS22" s="190">
        <v>0.42194928788821701</v>
      </c>
      <c r="AT22" s="190">
        <v>1.2778355787698299</v>
      </c>
      <c r="AU22" s="190">
        <v>0.40929650556634101</v>
      </c>
      <c r="AV22" s="190">
        <v>9.1066604642580593</v>
      </c>
      <c r="AW22" s="190">
        <v>6.4595433418796597</v>
      </c>
      <c r="AX22" s="190">
        <v>0</v>
      </c>
      <c r="AY22" s="190">
        <v>1.15301064788799</v>
      </c>
      <c r="AZ22" s="190">
        <v>7.61255398976766</v>
      </c>
      <c r="BA22" s="190">
        <v>0.67408351393341104</v>
      </c>
      <c r="BB22" s="190">
        <v>0.42194928788804298</v>
      </c>
      <c r="BC22" s="190">
        <v>1.2778355787693101</v>
      </c>
      <c r="BD22" s="190">
        <v>0.40929650556634101</v>
      </c>
      <c r="BE22" s="190">
        <v>10.3957188759247</v>
      </c>
      <c r="BF22" s="190">
        <v>41.406980528949397</v>
      </c>
      <c r="BG22" s="190">
        <v>0</v>
      </c>
      <c r="BH22" s="190">
        <v>4.8315372758458297</v>
      </c>
      <c r="BI22" s="190">
        <v>46.238517804795201</v>
      </c>
      <c r="BJ22" s="190">
        <v>4.4639642683949503E-3</v>
      </c>
      <c r="BK22" s="190">
        <v>0</v>
      </c>
      <c r="BL22" s="190">
        <v>3.4492687821201001E-4</v>
      </c>
      <c r="BM22" s="190">
        <v>4.8088911466069601E-3</v>
      </c>
      <c r="BN22" s="190">
        <v>51.293813020880499</v>
      </c>
    </row>
    <row r="23" spans="1:66" x14ac:dyDescent="0.35">
      <c r="A23" s="190" t="s">
        <v>73</v>
      </c>
      <c r="B23" s="190">
        <v>2019</v>
      </c>
      <c r="C23" s="190" t="s">
        <v>85</v>
      </c>
      <c r="D23" s="190" t="s">
        <v>75</v>
      </c>
      <c r="E23" s="190" t="s">
        <v>75</v>
      </c>
      <c r="F23" s="190" t="s">
        <v>78</v>
      </c>
      <c r="G23" s="190">
        <v>1497220.7579071899</v>
      </c>
      <c r="H23" s="190">
        <v>54845361.030343503</v>
      </c>
      <c r="I23" s="190">
        <v>6911948.5754257403</v>
      </c>
      <c r="J23" s="190">
        <v>10.267525477310199</v>
      </c>
      <c r="K23" s="190">
        <v>0</v>
      </c>
      <c r="L23" s="190">
        <v>3.5758763150000301</v>
      </c>
      <c r="M23" s="190">
        <v>13.8434017923102</v>
      </c>
      <c r="N23" s="190">
        <v>0.118279873826487</v>
      </c>
      <c r="O23" s="190">
        <v>0</v>
      </c>
      <c r="P23" s="190">
        <v>1.6714872747919302E-2</v>
      </c>
      <c r="Q23" s="190">
        <v>0.13499474657440599</v>
      </c>
      <c r="R23" s="190">
        <v>0.120913323630958</v>
      </c>
      <c r="S23" s="190">
        <v>0.95219242359380096</v>
      </c>
      <c r="T23" s="190">
        <v>1.20810049379916</v>
      </c>
      <c r="U23" s="190">
        <v>0.12844840654893</v>
      </c>
      <c r="V23" s="190">
        <v>0</v>
      </c>
      <c r="W23" s="190">
        <v>1.8152753963375401E-2</v>
      </c>
      <c r="X23" s="190">
        <v>0.14660116051230501</v>
      </c>
      <c r="Y23" s="190">
        <v>0.48365329452383499</v>
      </c>
      <c r="Z23" s="190">
        <v>2.2217823217188601</v>
      </c>
      <c r="AA23" s="190">
        <v>2.8520367767549999</v>
      </c>
      <c r="AB23" s="190">
        <v>27692.951931136002</v>
      </c>
      <c r="AC23" s="190">
        <v>0</v>
      </c>
      <c r="AD23" s="190">
        <v>721.69390187839804</v>
      </c>
      <c r="AE23" s="190">
        <v>28414.645833014401</v>
      </c>
      <c r="AF23" s="190">
        <v>0.57291945998098104</v>
      </c>
      <c r="AG23" s="190">
        <v>0</v>
      </c>
      <c r="AH23" s="190">
        <v>0.80832777170785797</v>
      </c>
      <c r="AI23" s="190">
        <v>1.38124723168883</v>
      </c>
      <c r="AJ23" s="190">
        <v>0.72323153062200995</v>
      </c>
      <c r="AK23" s="190">
        <v>0</v>
      </c>
      <c r="AL23" s="190">
        <v>0.32199979014510199</v>
      </c>
      <c r="AM23" s="190">
        <v>1.04523132076711</v>
      </c>
      <c r="AN23" s="190">
        <v>2.77127224588153</v>
      </c>
      <c r="AO23" s="190">
        <v>0</v>
      </c>
      <c r="AP23" s="190">
        <v>4.13804303943866</v>
      </c>
      <c r="AQ23" s="190">
        <v>6.90931528532019</v>
      </c>
      <c r="AR23" s="190">
        <v>0.77222543317714099</v>
      </c>
      <c r="AS23" s="190">
        <v>1.2829780646754301</v>
      </c>
      <c r="AT23" s="190">
        <v>3.7936557257387098</v>
      </c>
      <c r="AU23" s="190">
        <v>0.76174391010123899</v>
      </c>
      <c r="AV23" s="190">
        <v>13.519918419012701</v>
      </c>
      <c r="AW23" s="190">
        <v>3.8185887729355401</v>
      </c>
      <c r="AX23" s="190">
        <v>0</v>
      </c>
      <c r="AY23" s="190">
        <v>4.5299109657171996</v>
      </c>
      <c r="AZ23" s="190">
        <v>8.3484997386527393</v>
      </c>
      <c r="BA23" s="190">
        <v>0.77222543317714099</v>
      </c>
      <c r="BB23" s="190">
        <v>1.28297806467491</v>
      </c>
      <c r="BC23" s="190">
        <v>3.7936557257371502</v>
      </c>
      <c r="BD23" s="190">
        <v>0.76174391010123899</v>
      </c>
      <c r="BE23" s="190">
        <v>14.959102872343101</v>
      </c>
      <c r="BF23" s="190">
        <v>101.07786390923501</v>
      </c>
      <c r="BG23" s="190">
        <v>0</v>
      </c>
      <c r="BH23" s="190">
        <v>28.028803372304001</v>
      </c>
      <c r="BI23" s="190">
        <v>129.10666728153899</v>
      </c>
      <c r="BJ23" s="190">
        <v>0.27404420881499503</v>
      </c>
      <c r="BK23" s="190">
        <v>0</v>
      </c>
      <c r="BL23" s="190">
        <v>7.1417462045462298E-3</v>
      </c>
      <c r="BM23" s="190">
        <v>0.28118595501954102</v>
      </c>
      <c r="BN23" s="190">
        <v>2999.2568684043999</v>
      </c>
    </row>
    <row r="24" spans="1:66" x14ac:dyDescent="0.35">
      <c r="A24" s="190" t="s">
        <v>73</v>
      </c>
      <c r="B24" s="190">
        <v>2019</v>
      </c>
      <c r="C24" s="190" t="s">
        <v>85</v>
      </c>
      <c r="D24" s="190" t="s">
        <v>75</v>
      </c>
      <c r="E24" s="190" t="s">
        <v>75</v>
      </c>
      <c r="F24" s="190" t="s">
        <v>76</v>
      </c>
      <c r="G24" s="190">
        <v>23710.300438182399</v>
      </c>
      <c r="H24" s="190">
        <v>1023300.66600798</v>
      </c>
      <c r="I24" s="190">
        <v>117204.155665874</v>
      </c>
      <c r="J24" s="190">
        <v>8.2632594469224399E-2</v>
      </c>
      <c r="K24" s="190">
        <v>0</v>
      </c>
      <c r="L24" s="190">
        <v>0</v>
      </c>
      <c r="M24" s="190">
        <v>8.2632594469224399E-2</v>
      </c>
      <c r="N24" s="190">
        <v>7.5083089555073E-3</v>
      </c>
      <c r="O24" s="190">
        <v>0</v>
      </c>
      <c r="P24" s="190">
        <v>0</v>
      </c>
      <c r="Q24" s="190">
        <v>7.5083089555073E-3</v>
      </c>
      <c r="R24" s="190">
        <v>2.2559917972341101E-3</v>
      </c>
      <c r="S24" s="190">
        <v>1.7765935403218601E-2</v>
      </c>
      <c r="T24" s="190">
        <v>2.7530236155960001E-2</v>
      </c>
      <c r="U24" s="190">
        <v>7.8478013688477993E-3</v>
      </c>
      <c r="V24" s="190">
        <v>0</v>
      </c>
      <c r="W24" s="190">
        <v>0</v>
      </c>
      <c r="X24" s="190">
        <v>7.8478013688477993E-3</v>
      </c>
      <c r="Y24" s="190">
        <v>9.0239671889364593E-3</v>
      </c>
      <c r="Z24" s="190">
        <v>4.14538492741768E-2</v>
      </c>
      <c r="AA24" s="190">
        <v>5.83256178319611E-2</v>
      </c>
      <c r="AB24" s="190">
        <v>456.81863022759302</v>
      </c>
      <c r="AC24" s="190">
        <v>0</v>
      </c>
      <c r="AD24" s="190">
        <v>0</v>
      </c>
      <c r="AE24" s="190">
        <v>456.81863022759302</v>
      </c>
      <c r="AF24" s="190">
        <v>9.2348406217850705E-4</v>
      </c>
      <c r="AG24" s="190">
        <v>0</v>
      </c>
      <c r="AH24" s="190">
        <v>0</v>
      </c>
      <c r="AI24" s="190">
        <v>9.2348406217850705E-4</v>
      </c>
      <c r="AJ24" s="190">
        <v>7.1805527097792504E-2</v>
      </c>
      <c r="AK24" s="190">
        <v>0</v>
      </c>
      <c r="AL24" s="190">
        <v>0</v>
      </c>
      <c r="AM24" s="190">
        <v>7.1805527097792504E-2</v>
      </c>
      <c r="AN24" s="190">
        <v>1.9882068145478701E-2</v>
      </c>
      <c r="AO24" s="190">
        <v>0</v>
      </c>
      <c r="AP24" s="190">
        <v>0</v>
      </c>
      <c r="AQ24" s="190">
        <v>1.9882068145478701E-2</v>
      </c>
      <c r="AR24" s="190">
        <v>0</v>
      </c>
      <c r="AS24" s="190">
        <v>0</v>
      </c>
      <c r="AT24" s="190">
        <v>0</v>
      </c>
      <c r="AU24" s="190">
        <v>0</v>
      </c>
      <c r="AV24" s="190">
        <v>1.9882068145478701E-2</v>
      </c>
      <c r="AW24" s="190">
        <v>2.26344127339238E-2</v>
      </c>
      <c r="AX24" s="190">
        <v>0</v>
      </c>
      <c r="AY24" s="190">
        <v>0</v>
      </c>
      <c r="AZ24" s="190">
        <v>2.26344127339238E-2</v>
      </c>
      <c r="BA24" s="190">
        <v>0</v>
      </c>
      <c r="BB24" s="190">
        <v>0</v>
      </c>
      <c r="BC24" s="190">
        <v>0</v>
      </c>
      <c r="BD24" s="190">
        <v>0</v>
      </c>
      <c r="BE24" s="190">
        <v>2.26344127339238E-2</v>
      </c>
      <c r="BF24" s="190">
        <v>0.30133532260513601</v>
      </c>
      <c r="BG24" s="190">
        <v>0</v>
      </c>
      <c r="BH24" s="190">
        <v>0</v>
      </c>
      <c r="BI24" s="190">
        <v>0.30133532260513601</v>
      </c>
      <c r="BJ24" s="190">
        <v>4.3185788785025502E-3</v>
      </c>
      <c r="BK24" s="190">
        <v>0</v>
      </c>
      <c r="BL24" s="190">
        <v>0</v>
      </c>
      <c r="BM24" s="190">
        <v>4.3185788785025502E-3</v>
      </c>
      <c r="BN24" s="190">
        <v>40.713060687631803</v>
      </c>
    </row>
    <row r="25" spans="1:66" x14ac:dyDescent="0.35">
      <c r="A25" s="190" t="s">
        <v>73</v>
      </c>
      <c r="B25" s="190">
        <v>2019</v>
      </c>
      <c r="C25" s="190" t="s">
        <v>85</v>
      </c>
      <c r="D25" s="190" t="s">
        <v>75</v>
      </c>
      <c r="E25" s="190" t="s">
        <v>75</v>
      </c>
      <c r="F25" s="190" t="s">
        <v>79</v>
      </c>
      <c r="G25" s="190">
        <v>1785.78790274278</v>
      </c>
      <c r="H25" s="190">
        <v>62783.769056202</v>
      </c>
      <c r="I25" s="190">
        <v>9120.2343564790499</v>
      </c>
      <c r="J25" s="190">
        <v>0</v>
      </c>
      <c r="K25" s="190">
        <v>0</v>
      </c>
      <c r="L25" s="190">
        <v>0</v>
      </c>
      <c r="M25" s="190">
        <v>0</v>
      </c>
      <c r="N25" s="190">
        <v>0</v>
      </c>
      <c r="O25" s="190">
        <v>0</v>
      </c>
      <c r="P25" s="190">
        <v>0</v>
      </c>
      <c r="Q25" s="190">
        <v>0</v>
      </c>
      <c r="R25" s="190">
        <v>1.3841451754623201E-4</v>
      </c>
      <c r="S25" s="190">
        <v>1.09001432567657E-3</v>
      </c>
      <c r="T25" s="190">
        <v>1.2284288432228101E-3</v>
      </c>
      <c r="U25" s="190">
        <v>0</v>
      </c>
      <c r="V25" s="190">
        <v>0</v>
      </c>
      <c r="W25" s="190">
        <v>0</v>
      </c>
      <c r="X25" s="190">
        <v>0</v>
      </c>
      <c r="Y25" s="190">
        <v>5.5365807018492802E-4</v>
      </c>
      <c r="Z25" s="190">
        <v>2.5433667599120101E-3</v>
      </c>
      <c r="AA25" s="190">
        <v>3.0970248300969398E-3</v>
      </c>
      <c r="AB25" s="190">
        <v>0</v>
      </c>
      <c r="AC25" s="190">
        <v>0</v>
      </c>
      <c r="AD25" s="190">
        <v>0</v>
      </c>
      <c r="AE25" s="190">
        <v>0</v>
      </c>
      <c r="AF25" s="190">
        <v>0</v>
      </c>
      <c r="AG25" s="190">
        <v>0</v>
      </c>
      <c r="AH25" s="190">
        <v>0</v>
      </c>
      <c r="AI25" s="190">
        <v>0</v>
      </c>
      <c r="AJ25" s="190">
        <v>0</v>
      </c>
      <c r="AK25" s="190">
        <v>0</v>
      </c>
      <c r="AL25" s="190">
        <v>0</v>
      </c>
      <c r="AM25" s="190">
        <v>0</v>
      </c>
      <c r="AN25" s="190">
        <v>0</v>
      </c>
      <c r="AO25" s="190">
        <v>0</v>
      </c>
      <c r="AP25" s="190">
        <v>0</v>
      </c>
      <c r="AQ25" s="190">
        <v>0</v>
      </c>
      <c r="AR25" s="190">
        <v>4.6020183479506697E-5</v>
      </c>
      <c r="AS25" s="190">
        <v>4.9140963528370501E-5</v>
      </c>
      <c r="AT25" s="190">
        <v>0</v>
      </c>
      <c r="AU25" s="190">
        <v>1.5482784961907799E-5</v>
      </c>
      <c r="AV25" s="190">
        <v>1.10643931969785E-4</v>
      </c>
      <c r="AW25" s="190">
        <v>0</v>
      </c>
      <c r="AX25" s="190">
        <v>0</v>
      </c>
      <c r="AY25" s="190">
        <v>0</v>
      </c>
      <c r="AZ25" s="190">
        <v>0</v>
      </c>
      <c r="BA25" s="190">
        <v>4.6020183479506697E-5</v>
      </c>
      <c r="BB25" s="190">
        <v>4.9140963528350301E-5</v>
      </c>
      <c r="BC25" s="190">
        <v>0</v>
      </c>
      <c r="BD25" s="190">
        <v>1.5482784961907799E-5</v>
      </c>
      <c r="BE25" s="190">
        <v>1.1064393196976399E-4</v>
      </c>
      <c r="BF25" s="190">
        <v>0</v>
      </c>
      <c r="BG25" s="190">
        <v>0</v>
      </c>
      <c r="BH25" s="190">
        <v>0</v>
      </c>
      <c r="BI25" s="190">
        <v>0</v>
      </c>
      <c r="BJ25" s="190">
        <v>0</v>
      </c>
      <c r="BK25" s="190">
        <v>0</v>
      </c>
      <c r="BL25" s="190">
        <v>0</v>
      </c>
      <c r="BM25" s="190">
        <v>0</v>
      </c>
      <c r="BN25" s="190">
        <v>0</v>
      </c>
    </row>
    <row r="26" spans="1:66" x14ac:dyDescent="0.35">
      <c r="A26" s="190" t="s">
        <v>73</v>
      </c>
      <c r="B26" s="190">
        <v>2019</v>
      </c>
      <c r="C26" s="190" t="s">
        <v>86</v>
      </c>
      <c r="D26" s="190" t="s">
        <v>75</v>
      </c>
      <c r="E26" s="190" t="s">
        <v>75</v>
      </c>
      <c r="F26" s="190" t="s">
        <v>78</v>
      </c>
      <c r="G26" s="190">
        <v>35590.493828131599</v>
      </c>
      <c r="H26" s="190">
        <v>335288.58966860402</v>
      </c>
      <c r="I26" s="190">
        <v>3560.4730025662898</v>
      </c>
      <c r="J26" s="190">
        <v>0.19093834732773199</v>
      </c>
      <c r="K26" s="190">
        <v>0</v>
      </c>
      <c r="L26" s="190">
        <v>1.2506485186354599E-3</v>
      </c>
      <c r="M26" s="190">
        <v>0.192188995846368</v>
      </c>
      <c r="N26" s="190">
        <v>5.6630498216033798E-4</v>
      </c>
      <c r="O26" s="190">
        <v>0</v>
      </c>
      <c r="P26" s="190">
        <v>1.7130580650246499E-6</v>
      </c>
      <c r="Q26" s="190">
        <v>5.6801804022536199E-4</v>
      </c>
      <c r="R26" s="190">
        <v>1.1087772144467601E-3</v>
      </c>
      <c r="S26" s="190">
        <v>2.0645431732998699E-2</v>
      </c>
      <c r="T26" s="190">
        <v>2.23222269876709E-2</v>
      </c>
      <c r="U26" s="190">
        <v>6.1491095296063497E-4</v>
      </c>
      <c r="V26" s="190">
        <v>0</v>
      </c>
      <c r="W26" s="190">
        <v>1.8543561390879199E-6</v>
      </c>
      <c r="X26" s="190">
        <v>6.1676530909972305E-4</v>
      </c>
      <c r="Y26" s="190">
        <v>4.4351088577870602E-3</v>
      </c>
      <c r="Z26" s="190">
        <v>4.81726740436638E-2</v>
      </c>
      <c r="AA26" s="190">
        <v>5.3224548210550497E-2</v>
      </c>
      <c r="AB26" s="190">
        <v>637.57835805437696</v>
      </c>
      <c r="AC26" s="190">
        <v>0</v>
      </c>
      <c r="AD26" s="190">
        <v>0.10635715870010599</v>
      </c>
      <c r="AE26" s="190">
        <v>637.68471521307697</v>
      </c>
      <c r="AF26" s="190">
        <v>7.2017135777302701E-3</v>
      </c>
      <c r="AG26" s="190">
        <v>0</v>
      </c>
      <c r="AH26" s="190">
        <v>1.3565284596504001E-4</v>
      </c>
      <c r="AI26" s="190">
        <v>7.3373664236953103E-3</v>
      </c>
      <c r="AJ26" s="190">
        <v>1.0920511581859599E-2</v>
      </c>
      <c r="AK26" s="190">
        <v>0</v>
      </c>
      <c r="AL26" s="190">
        <v>1.28722883360354E-4</v>
      </c>
      <c r="AM26" s="190">
        <v>1.1049234465219999E-2</v>
      </c>
      <c r="AN26" s="190">
        <v>3.4635782231554398E-2</v>
      </c>
      <c r="AO26" s="190">
        <v>0</v>
      </c>
      <c r="AP26" s="190">
        <v>6.0282193271500801E-4</v>
      </c>
      <c r="AQ26" s="190">
        <v>3.5238604164269403E-2</v>
      </c>
      <c r="AR26" s="190">
        <v>6.0447077251181798E-3</v>
      </c>
      <c r="AS26" s="190">
        <v>3.9154000291892802E-4</v>
      </c>
      <c r="AT26" s="190">
        <v>9.3934049608952602E-3</v>
      </c>
      <c r="AU26" s="190">
        <v>2.3486532156093802E-3</v>
      </c>
      <c r="AV26" s="190">
        <v>5.3416910068811198E-2</v>
      </c>
      <c r="AW26" s="190">
        <v>4.9086500084597903E-2</v>
      </c>
      <c r="AX26" s="190">
        <v>0</v>
      </c>
      <c r="AY26" s="190">
        <v>6.5955629124763901E-4</v>
      </c>
      <c r="AZ26" s="190">
        <v>4.9746056375845601E-2</v>
      </c>
      <c r="BA26" s="190">
        <v>6.0447077251181798E-3</v>
      </c>
      <c r="BB26" s="190">
        <v>3.9154000291876599E-4</v>
      </c>
      <c r="BC26" s="190">
        <v>9.3934049608914005E-3</v>
      </c>
      <c r="BD26" s="190">
        <v>2.3486532156093802E-3</v>
      </c>
      <c r="BE26" s="190">
        <v>6.7924362280383302E-2</v>
      </c>
      <c r="BF26" s="190">
        <v>1.03089258583864</v>
      </c>
      <c r="BG26" s="190">
        <v>0</v>
      </c>
      <c r="BH26" s="190">
        <v>1.2408235012358101E-2</v>
      </c>
      <c r="BI26" s="190">
        <v>1.043300820851</v>
      </c>
      <c r="BJ26" s="190">
        <v>6.3093547096410001E-3</v>
      </c>
      <c r="BK26" s="190">
        <v>0</v>
      </c>
      <c r="BL26" s="190">
        <v>1.05249030440164E-6</v>
      </c>
      <c r="BM26" s="190">
        <v>6.3104071999454002E-3</v>
      </c>
      <c r="BN26" s="190">
        <v>67.309663939472102</v>
      </c>
    </row>
    <row r="27" spans="1:66" x14ac:dyDescent="0.35">
      <c r="A27" s="190" t="s">
        <v>73</v>
      </c>
      <c r="B27" s="190">
        <v>2019</v>
      </c>
      <c r="C27" s="190" t="s">
        <v>86</v>
      </c>
      <c r="D27" s="190" t="s">
        <v>75</v>
      </c>
      <c r="E27" s="190" t="s">
        <v>75</v>
      </c>
      <c r="F27" s="190" t="s">
        <v>76</v>
      </c>
      <c r="G27" s="190">
        <v>11071.442019832501</v>
      </c>
      <c r="H27" s="190">
        <v>110800.32275887</v>
      </c>
      <c r="I27" s="190">
        <v>1107.14420198325</v>
      </c>
      <c r="J27" s="190">
        <v>0.52685560424520395</v>
      </c>
      <c r="K27" s="190">
        <v>0</v>
      </c>
      <c r="L27" s="190">
        <v>0</v>
      </c>
      <c r="M27" s="190">
        <v>0.52685560424520395</v>
      </c>
      <c r="N27" s="190">
        <v>1.35554799453901E-2</v>
      </c>
      <c r="O27" s="190">
        <v>0</v>
      </c>
      <c r="P27" s="190">
        <v>0</v>
      </c>
      <c r="Q27" s="190">
        <v>1.35554799453901E-2</v>
      </c>
      <c r="R27" s="190">
        <v>4.8854579612470496E-4</v>
      </c>
      <c r="S27" s="190">
        <v>6.82254204288151E-3</v>
      </c>
      <c r="T27" s="190">
        <v>2.08665677843963E-2</v>
      </c>
      <c r="U27" s="190">
        <v>1.41683985969692E-2</v>
      </c>
      <c r="V27" s="190">
        <v>0</v>
      </c>
      <c r="W27" s="190">
        <v>0</v>
      </c>
      <c r="X27" s="190">
        <v>1.41683985969692E-2</v>
      </c>
      <c r="Y27" s="190">
        <v>1.9541831844988198E-3</v>
      </c>
      <c r="Z27" s="190">
        <v>1.59192647667235E-2</v>
      </c>
      <c r="AA27" s="190">
        <v>3.2041846548191602E-2</v>
      </c>
      <c r="AB27" s="190">
        <v>120.705889477463</v>
      </c>
      <c r="AC27" s="190">
        <v>0</v>
      </c>
      <c r="AD27" s="190">
        <v>0</v>
      </c>
      <c r="AE27" s="190">
        <v>120.705889477463</v>
      </c>
      <c r="AF27" s="190">
        <v>4.4025174016770302E-4</v>
      </c>
      <c r="AG27" s="190">
        <v>0</v>
      </c>
      <c r="AH27" s="190">
        <v>0</v>
      </c>
      <c r="AI27" s="190">
        <v>4.4025174016770302E-4</v>
      </c>
      <c r="AJ27" s="190">
        <v>1.8973284897375799E-2</v>
      </c>
      <c r="AK27" s="190">
        <v>0</v>
      </c>
      <c r="AL27" s="190">
        <v>0</v>
      </c>
      <c r="AM27" s="190">
        <v>1.8973284897375799E-2</v>
      </c>
      <c r="AN27" s="190">
        <v>9.4783607618860299E-3</v>
      </c>
      <c r="AO27" s="190">
        <v>0</v>
      </c>
      <c r="AP27" s="190">
        <v>0</v>
      </c>
      <c r="AQ27" s="190">
        <v>9.4783607618860299E-3</v>
      </c>
      <c r="AR27" s="190">
        <v>0</v>
      </c>
      <c r="AS27" s="190">
        <v>0</v>
      </c>
      <c r="AT27" s="190">
        <v>0</v>
      </c>
      <c r="AU27" s="190">
        <v>0</v>
      </c>
      <c r="AV27" s="190">
        <v>9.4783607618860299E-3</v>
      </c>
      <c r="AW27" s="190">
        <v>1.07904835631671E-2</v>
      </c>
      <c r="AX27" s="190">
        <v>0</v>
      </c>
      <c r="AY27" s="190">
        <v>0</v>
      </c>
      <c r="AZ27" s="190">
        <v>1.07904835631671E-2</v>
      </c>
      <c r="BA27" s="190">
        <v>0</v>
      </c>
      <c r="BB27" s="190">
        <v>0</v>
      </c>
      <c r="BC27" s="190">
        <v>0</v>
      </c>
      <c r="BD27" s="190">
        <v>0</v>
      </c>
      <c r="BE27" s="190">
        <v>1.07904835631671E-2</v>
      </c>
      <c r="BF27" s="190">
        <v>4.18408569167487E-2</v>
      </c>
      <c r="BG27" s="190">
        <v>0</v>
      </c>
      <c r="BH27" s="190">
        <v>0</v>
      </c>
      <c r="BI27" s="190">
        <v>4.18408569167487E-2</v>
      </c>
      <c r="BJ27" s="190">
        <v>1.1411047411716199E-3</v>
      </c>
      <c r="BK27" s="190">
        <v>0</v>
      </c>
      <c r="BL27" s="190">
        <v>0</v>
      </c>
      <c r="BM27" s="190">
        <v>1.1411047411716199E-3</v>
      </c>
      <c r="BN27" s="190">
        <v>10.757674662266201</v>
      </c>
    </row>
    <row r="28" spans="1:66" x14ac:dyDescent="0.35">
      <c r="A28" s="190" t="s">
        <v>73</v>
      </c>
      <c r="B28" s="190">
        <v>2019</v>
      </c>
      <c r="C28" s="190" t="s">
        <v>87</v>
      </c>
      <c r="D28" s="190" t="s">
        <v>75</v>
      </c>
      <c r="E28" s="190" t="s">
        <v>75</v>
      </c>
      <c r="F28" s="190" t="s">
        <v>76</v>
      </c>
      <c r="G28" s="190">
        <v>909.63765563636605</v>
      </c>
      <c r="H28" s="190">
        <v>114784.99695124201</v>
      </c>
      <c r="I28" s="190">
        <v>13280.7097722909</v>
      </c>
      <c r="J28" s="190">
        <v>0.69906384403539201</v>
      </c>
      <c r="K28" s="190">
        <v>0.101201787755565</v>
      </c>
      <c r="L28" s="190">
        <v>1.8926291137500401E-2</v>
      </c>
      <c r="M28" s="190">
        <v>0.81919192292845799</v>
      </c>
      <c r="N28" s="190">
        <v>1.46291344873694E-2</v>
      </c>
      <c r="O28" s="190">
        <v>5.2578058005645003E-4</v>
      </c>
      <c r="P28" s="190">
        <v>0</v>
      </c>
      <c r="Q28" s="190">
        <v>1.5154915067425801E-2</v>
      </c>
      <c r="R28" s="190">
        <v>3.7958640139132698E-4</v>
      </c>
      <c r="S28" s="190">
        <v>7.0678987939065104E-3</v>
      </c>
      <c r="T28" s="190">
        <v>2.2602400262723601E-2</v>
      </c>
      <c r="U28" s="190">
        <v>1.5290599033065301E-2</v>
      </c>
      <c r="V28" s="190">
        <v>5.4955404476983395E-4</v>
      </c>
      <c r="W28" s="190">
        <v>0</v>
      </c>
      <c r="X28" s="190">
        <v>1.5840153077835199E-2</v>
      </c>
      <c r="Y28" s="190">
        <v>1.5183456055653001E-3</v>
      </c>
      <c r="Z28" s="190">
        <v>1.64917638524485E-2</v>
      </c>
      <c r="AA28" s="190">
        <v>3.3850262535849003E-2</v>
      </c>
      <c r="AB28" s="190">
        <v>197.95687378572799</v>
      </c>
      <c r="AC28" s="190">
        <v>11.311043958736301</v>
      </c>
      <c r="AD28" s="190">
        <v>0</v>
      </c>
      <c r="AE28" s="190">
        <v>209.267917744464</v>
      </c>
      <c r="AF28" s="190">
        <v>1.63036151564204E-3</v>
      </c>
      <c r="AG28" s="190">
        <v>3.0938597608076002E-4</v>
      </c>
      <c r="AH28" s="190">
        <v>0</v>
      </c>
      <c r="AI28" s="190">
        <v>1.9397474917228E-3</v>
      </c>
      <c r="AJ28" s="190">
        <v>3.1116063847338199E-2</v>
      </c>
      <c r="AK28" s="190">
        <v>1.7779385947519701E-3</v>
      </c>
      <c r="AL28" s="190">
        <v>0</v>
      </c>
      <c r="AM28" s="190">
        <v>3.2894002442090203E-2</v>
      </c>
      <c r="AN28" s="190">
        <v>3.5101236351117497E-2</v>
      </c>
      <c r="AO28" s="190">
        <v>6.6609952246421402E-3</v>
      </c>
      <c r="AP28" s="190">
        <v>0</v>
      </c>
      <c r="AQ28" s="190">
        <v>4.1762231575759597E-2</v>
      </c>
      <c r="AR28" s="190">
        <v>0</v>
      </c>
      <c r="AS28" s="190">
        <v>0</v>
      </c>
      <c r="AT28" s="190">
        <v>0</v>
      </c>
      <c r="AU28" s="190">
        <v>0</v>
      </c>
      <c r="AV28" s="190">
        <v>4.1762231575759597E-2</v>
      </c>
      <c r="AW28" s="190">
        <v>3.9960085634401503E-2</v>
      </c>
      <c r="AX28" s="190">
        <v>7.5830360197146097E-3</v>
      </c>
      <c r="AY28" s="190">
        <v>0</v>
      </c>
      <c r="AZ28" s="190">
        <v>4.7543121654116102E-2</v>
      </c>
      <c r="BA28" s="190">
        <v>0</v>
      </c>
      <c r="BB28" s="190">
        <v>0</v>
      </c>
      <c r="BC28" s="190">
        <v>0</v>
      </c>
      <c r="BD28" s="190">
        <v>0</v>
      </c>
      <c r="BE28" s="190">
        <v>4.7543121654116102E-2</v>
      </c>
      <c r="BF28" s="190">
        <v>0.12791848042184101</v>
      </c>
      <c r="BG28" s="190">
        <v>5.57544870033162E-2</v>
      </c>
      <c r="BH28" s="190">
        <v>0</v>
      </c>
      <c r="BI28" s="190">
        <v>0.18367296742515701</v>
      </c>
      <c r="BJ28" s="190">
        <v>1.87019838748526E-3</v>
      </c>
      <c r="BK28" s="190">
        <v>1.06861134790909E-4</v>
      </c>
      <c r="BL28" s="190">
        <v>0</v>
      </c>
      <c r="BM28" s="190">
        <v>1.97705952227617E-3</v>
      </c>
      <c r="BN28" s="190">
        <v>18.650591003392201</v>
      </c>
    </row>
    <row r="29" spans="1:66" x14ac:dyDescent="0.35">
      <c r="A29" s="190" t="s">
        <v>73</v>
      </c>
      <c r="B29" s="190">
        <v>2019</v>
      </c>
      <c r="C29" s="190" t="s">
        <v>88</v>
      </c>
      <c r="D29" s="190" t="s">
        <v>75</v>
      </c>
      <c r="E29" s="190" t="s">
        <v>75</v>
      </c>
      <c r="F29" s="190" t="s">
        <v>78</v>
      </c>
      <c r="G29" s="190">
        <v>5873.3340146125702</v>
      </c>
      <c r="H29" s="190">
        <v>259978.61035431499</v>
      </c>
      <c r="I29" s="190">
        <v>117513.66696436801</v>
      </c>
      <c r="J29" s="190">
        <v>0.18242167674954801</v>
      </c>
      <c r="K29" s="190">
        <v>4.1967158216822599E-4</v>
      </c>
      <c r="L29" s="190">
        <v>4.3248063839467499E-2</v>
      </c>
      <c r="M29" s="190">
        <v>0.226089412171184</v>
      </c>
      <c r="N29" s="190">
        <v>2.2365064253570901E-4</v>
      </c>
      <c r="O29" s="190">
        <v>0</v>
      </c>
      <c r="P29" s="190">
        <v>3.4556160789261699E-5</v>
      </c>
      <c r="Q29" s="190">
        <v>2.5820680332497102E-4</v>
      </c>
      <c r="R29" s="190">
        <v>8.5973208837589795E-4</v>
      </c>
      <c r="S29" s="190">
        <v>1.6008211485559198E-2</v>
      </c>
      <c r="T29" s="190">
        <v>1.7126150377260101E-2</v>
      </c>
      <c r="U29" s="190">
        <v>2.4308954564955699E-4</v>
      </c>
      <c r="V29" s="190">
        <v>0</v>
      </c>
      <c r="W29" s="190">
        <v>3.74284547064629E-5</v>
      </c>
      <c r="X29" s="190">
        <v>2.8051800035602001E-4</v>
      </c>
      <c r="Y29" s="190">
        <v>3.4389283535035901E-3</v>
      </c>
      <c r="Z29" s="190">
        <v>3.7352493466304801E-2</v>
      </c>
      <c r="AA29" s="190">
        <v>4.1071939820164403E-2</v>
      </c>
      <c r="AB29" s="190">
        <v>498.33229981874598</v>
      </c>
      <c r="AC29" s="190">
        <v>2.5013786194437602</v>
      </c>
      <c r="AD29" s="190">
        <v>3.5672553174695998</v>
      </c>
      <c r="AE29" s="190">
        <v>504.40093375565999</v>
      </c>
      <c r="AF29" s="190">
        <v>4.8994962760698698E-3</v>
      </c>
      <c r="AG29" s="190">
        <v>1.26449032111084E-3</v>
      </c>
      <c r="AH29" s="190">
        <v>4.2306231986473496E-3</v>
      </c>
      <c r="AI29" s="190">
        <v>1.0394609795828E-2</v>
      </c>
      <c r="AJ29" s="190">
        <v>8.5769617143477E-3</v>
      </c>
      <c r="AK29" s="190">
        <v>3.4488154816821898E-5</v>
      </c>
      <c r="AL29" s="190">
        <v>3.29648070626608E-3</v>
      </c>
      <c r="AM29" s="190">
        <v>1.19079305754306E-2</v>
      </c>
      <c r="AN29" s="190">
        <v>2.3837655906986499E-2</v>
      </c>
      <c r="AO29" s="190">
        <v>4.8113877177765E-3</v>
      </c>
      <c r="AP29" s="190">
        <v>2.26763544182799E-2</v>
      </c>
      <c r="AQ29" s="190">
        <v>5.1325398043043001E-2</v>
      </c>
      <c r="AR29" s="190">
        <v>3.4565502889607699E-4</v>
      </c>
      <c r="AS29" s="190">
        <v>3.9259108660342698E-3</v>
      </c>
      <c r="AT29" s="190">
        <v>4.4239609328127497E-2</v>
      </c>
      <c r="AU29" s="190">
        <v>1.6712531375446599E-4</v>
      </c>
      <c r="AV29" s="190">
        <v>0.100003698579855</v>
      </c>
      <c r="AW29" s="190">
        <v>3.4547028276339098E-2</v>
      </c>
      <c r="AX29" s="190">
        <v>7.0163340981626698E-3</v>
      </c>
      <c r="AY29" s="190">
        <v>2.4819237650376701E-2</v>
      </c>
      <c r="AZ29" s="190">
        <v>6.6382600024878599E-2</v>
      </c>
      <c r="BA29" s="190">
        <v>3.4565502889607699E-4</v>
      </c>
      <c r="BB29" s="190">
        <v>3.92591086603266E-3</v>
      </c>
      <c r="BC29" s="190">
        <v>4.42396093281094E-2</v>
      </c>
      <c r="BD29" s="190">
        <v>1.6712531375446599E-4</v>
      </c>
      <c r="BE29" s="190">
        <v>0.115060900561671</v>
      </c>
      <c r="BF29" s="190">
        <v>0.61532195929014799</v>
      </c>
      <c r="BG29" s="190">
        <v>3.7247055902995999E-2</v>
      </c>
      <c r="BH29" s="190">
        <v>0.454734432037181</v>
      </c>
      <c r="BI29" s="190">
        <v>1.10730344723032</v>
      </c>
      <c r="BJ29" s="190">
        <v>4.9314020827530801E-3</v>
      </c>
      <c r="BK29" s="190">
        <v>2.47531691968704E-5</v>
      </c>
      <c r="BL29" s="190">
        <v>3.5300883183128902E-5</v>
      </c>
      <c r="BM29" s="190">
        <v>4.9914561351330801E-3</v>
      </c>
      <c r="BN29" s="190">
        <v>53.241133952073703</v>
      </c>
    </row>
    <row r="30" spans="1:66" x14ac:dyDescent="0.35">
      <c r="A30" s="190" t="s">
        <v>73</v>
      </c>
      <c r="B30" s="190">
        <v>2019</v>
      </c>
      <c r="C30" s="190" t="s">
        <v>89</v>
      </c>
      <c r="D30" s="190" t="s">
        <v>75</v>
      </c>
      <c r="E30" s="190" t="s">
        <v>75</v>
      </c>
      <c r="F30" s="190" t="s">
        <v>76</v>
      </c>
      <c r="G30" s="190">
        <v>0</v>
      </c>
      <c r="H30" s="190">
        <v>172499.05413296999</v>
      </c>
      <c r="I30" s="190">
        <v>0</v>
      </c>
      <c r="J30" s="190">
        <v>1.6355020925685599</v>
      </c>
      <c r="K30" s="190">
        <v>0</v>
      </c>
      <c r="L30" s="190">
        <v>0</v>
      </c>
      <c r="M30" s="190">
        <v>1.6355020925685599</v>
      </c>
      <c r="N30" s="190">
        <v>3.2307957131295903E-2</v>
      </c>
      <c r="O30" s="190">
        <v>0</v>
      </c>
      <c r="P30" s="190">
        <v>0</v>
      </c>
      <c r="Q30" s="190">
        <v>3.2307957131295903E-2</v>
      </c>
      <c r="R30" s="190">
        <v>0</v>
      </c>
      <c r="S30" s="190">
        <v>0</v>
      </c>
      <c r="T30" s="190">
        <v>3.2307957131295903E-2</v>
      </c>
      <c r="U30" s="190">
        <v>3.37687795883366E-2</v>
      </c>
      <c r="V30" s="190">
        <v>0</v>
      </c>
      <c r="W30" s="190">
        <v>0</v>
      </c>
      <c r="X30" s="190">
        <v>3.37687795883366E-2</v>
      </c>
      <c r="Y30" s="190">
        <v>0</v>
      </c>
      <c r="Z30" s="190">
        <v>0</v>
      </c>
      <c r="AA30" s="190">
        <v>3.37687795883366E-2</v>
      </c>
      <c r="AB30" s="190">
        <v>405.26736233685398</v>
      </c>
      <c r="AC30" s="190">
        <v>0</v>
      </c>
      <c r="AD30" s="190">
        <v>0</v>
      </c>
      <c r="AE30" s="190">
        <v>405.26736233685398</v>
      </c>
      <c r="AF30" s="190">
        <v>5.0172866333619004E-3</v>
      </c>
      <c r="AG30" s="190">
        <v>0</v>
      </c>
      <c r="AH30" s="190">
        <v>0</v>
      </c>
      <c r="AI30" s="190">
        <v>5.0172866333619004E-3</v>
      </c>
      <c r="AJ30" s="190">
        <v>6.3702385679042101E-2</v>
      </c>
      <c r="AK30" s="190">
        <v>0</v>
      </c>
      <c r="AL30" s="190">
        <v>0</v>
      </c>
      <c r="AM30" s="190">
        <v>6.3702385679042101E-2</v>
      </c>
      <c r="AN30" s="190">
        <v>0.10802080536695199</v>
      </c>
      <c r="AO30" s="190">
        <v>0</v>
      </c>
      <c r="AP30" s="190">
        <v>0</v>
      </c>
      <c r="AQ30" s="190">
        <v>0.10802080536695199</v>
      </c>
      <c r="AR30" s="190">
        <v>0</v>
      </c>
      <c r="AS30" s="190">
        <v>0</v>
      </c>
      <c r="AT30" s="190">
        <v>0</v>
      </c>
      <c r="AU30" s="190">
        <v>0</v>
      </c>
      <c r="AV30" s="190">
        <v>0.10802080536695199</v>
      </c>
      <c r="AW30" s="190">
        <v>0.12297346422736501</v>
      </c>
      <c r="AX30" s="190">
        <v>0</v>
      </c>
      <c r="AY30" s="190">
        <v>0</v>
      </c>
      <c r="AZ30" s="190">
        <v>0.12297346422736501</v>
      </c>
      <c r="BA30" s="190">
        <v>0</v>
      </c>
      <c r="BB30" s="190">
        <v>0</v>
      </c>
      <c r="BC30" s="190">
        <v>0</v>
      </c>
      <c r="BD30" s="190">
        <v>0</v>
      </c>
      <c r="BE30" s="190">
        <v>0.12297346422736501</v>
      </c>
      <c r="BF30" s="190">
        <v>0.359632042155627</v>
      </c>
      <c r="BG30" s="190">
        <v>0</v>
      </c>
      <c r="BH30" s="190">
        <v>0</v>
      </c>
      <c r="BI30" s="190">
        <v>0.359632042155627</v>
      </c>
      <c r="BJ30" s="190">
        <v>3.8287650893254E-3</v>
      </c>
      <c r="BK30" s="190">
        <v>0</v>
      </c>
      <c r="BL30" s="190">
        <v>0</v>
      </c>
      <c r="BM30" s="190">
        <v>3.8287650893254E-3</v>
      </c>
      <c r="BN30" s="190">
        <v>36.118655470151097</v>
      </c>
    </row>
    <row r="31" spans="1:66" x14ac:dyDescent="0.35">
      <c r="A31" s="190" t="s">
        <v>73</v>
      </c>
      <c r="B31" s="190">
        <v>2019</v>
      </c>
      <c r="C31" s="190" t="s">
        <v>90</v>
      </c>
      <c r="D31" s="190" t="s">
        <v>75</v>
      </c>
      <c r="E31" s="190" t="s">
        <v>75</v>
      </c>
      <c r="F31" s="190" t="s">
        <v>78</v>
      </c>
      <c r="G31" s="190">
        <v>2127.5854416870302</v>
      </c>
      <c r="H31" s="190">
        <v>88941.763240172106</v>
      </c>
      <c r="I31" s="190">
        <v>8510.3417667481299</v>
      </c>
      <c r="J31" s="190">
        <v>5.4096312893459501E-2</v>
      </c>
      <c r="K31" s="190">
        <v>2.1637292714058801E-3</v>
      </c>
      <c r="L31" s="190">
        <v>5.29728155000239E-3</v>
      </c>
      <c r="M31" s="190">
        <v>6.1557323714867801E-2</v>
      </c>
      <c r="N31" s="190">
        <v>1.06357984367694E-4</v>
      </c>
      <c r="O31" s="190">
        <v>0</v>
      </c>
      <c r="P31" s="190">
        <v>3.8157699729989702E-6</v>
      </c>
      <c r="Q31" s="190">
        <v>1.10173754340693E-4</v>
      </c>
      <c r="R31" s="190">
        <v>1.9608302326640101E-4</v>
      </c>
      <c r="S31" s="190">
        <v>3.1294850101543301E-2</v>
      </c>
      <c r="T31" s="190">
        <v>3.1601106879150402E-2</v>
      </c>
      <c r="U31" s="190">
        <v>1.1567401219552101E-4</v>
      </c>
      <c r="V31" s="190">
        <v>0</v>
      </c>
      <c r="W31" s="190">
        <v>4.1499979998309903E-6</v>
      </c>
      <c r="X31" s="190">
        <v>1.1982401019535201E-4</v>
      </c>
      <c r="Y31" s="190">
        <v>7.8433209306560503E-4</v>
      </c>
      <c r="Z31" s="190">
        <v>7.3021316903601002E-2</v>
      </c>
      <c r="AA31" s="190">
        <v>7.3925473006861905E-2</v>
      </c>
      <c r="AB31" s="190">
        <v>87.829084494167304</v>
      </c>
      <c r="AC31" s="190">
        <v>6.2457976663911099</v>
      </c>
      <c r="AD31" s="190">
        <v>0.46558097514992602</v>
      </c>
      <c r="AE31" s="190">
        <v>94.540463135708293</v>
      </c>
      <c r="AF31" s="190">
        <v>1.7432062336364101E-3</v>
      </c>
      <c r="AG31" s="190">
        <v>5.6076734166942603E-3</v>
      </c>
      <c r="AH31" s="190">
        <v>5.5888873240972305E-4</v>
      </c>
      <c r="AI31" s="190">
        <v>7.9097683827403995E-3</v>
      </c>
      <c r="AJ31" s="190">
        <v>2.8937296092578098E-3</v>
      </c>
      <c r="AK31" s="190">
        <v>1.9787864769606301E-4</v>
      </c>
      <c r="AL31" s="190">
        <v>4.7789139693958101E-4</v>
      </c>
      <c r="AM31" s="190">
        <v>3.5694996538934601E-3</v>
      </c>
      <c r="AN31" s="190">
        <v>8.8033550041949193E-3</v>
      </c>
      <c r="AO31" s="190">
        <v>2.4819658546679599E-2</v>
      </c>
      <c r="AP31" s="190">
        <v>3.2615676028458999E-3</v>
      </c>
      <c r="AQ31" s="190">
        <v>3.6884581153720397E-2</v>
      </c>
      <c r="AR31" s="190">
        <v>9.9003745868080203E-5</v>
      </c>
      <c r="AS31" s="190">
        <v>8.0951101260336004E-4</v>
      </c>
      <c r="AT31" s="190">
        <v>6.4871979440790399E-3</v>
      </c>
      <c r="AU31" s="190">
        <v>4.6511198613361599E-5</v>
      </c>
      <c r="AV31" s="190">
        <v>4.4326805054884302E-2</v>
      </c>
      <c r="AW31" s="190">
        <v>1.2845834956975E-2</v>
      </c>
      <c r="AX31" s="190">
        <v>3.6216787489223898E-2</v>
      </c>
      <c r="AY31" s="190">
        <v>3.57100598441327E-3</v>
      </c>
      <c r="AZ31" s="190">
        <v>5.26336284306122E-2</v>
      </c>
      <c r="BA31" s="190">
        <v>9.9003745868080203E-5</v>
      </c>
      <c r="BB31" s="190">
        <v>8.0951101260302697E-4</v>
      </c>
      <c r="BC31" s="190">
        <v>6.4871979440763797E-3</v>
      </c>
      <c r="BD31" s="190">
        <v>4.6511198613361599E-5</v>
      </c>
      <c r="BE31" s="190">
        <v>6.0075852331773101E-2</v>
      </c>
      <c r="BF31" s="190">
        <v>0.20037745502864701</v>
      </c>
      <c r="BG31" s="190">
        <v>0.19204726355924401</v>
      </c>
      <c r="BH31" s="190">
        <v>7.95228629481399E-2</v>
      </c>
      <c r="BI31" s="190">
        <v>0.471947581536032</v>
      </c>
      <c r="BJ31" s="190">
        <v>8.6913999024018098E-4</v>
      </c>
      <c r="BK31" s="190">
        <v>6.1807231102014004E-5</v>
      </c>
      <c r="BL31" s="190">
        <v>4.6073011750987103E-6</v>
      </c>
      <c r="BM31" s="190">
        <v>9.3555452251729398E-4</v>
      </c>
      <c r="BN31" s="190">
        <v>9.9790486592112799</v>
      </c>
    </row>
    <row r="32" spans="1:66" x14ac:dyDescent="0.35">
      <c r="A32" s="190" t="s">
        <v>73</v>
      </c>
      <c r="B32" s="190">
        <v>2019</v>
      </c>
      <c r="C32" s="190" t="s">
        <v>90</v>
      </c>
      <c r="D32" s="190" t="s">
        <v>75</v>
      </c>
      <c r="E32" s="190" t="s">
        <v>75</v>
      </c>
      <c r="F32" s="190" t="s">
        <v>76</v>
      </c>
      <c r="G32" s="190">
        <v>6232.5510621624298</v>
      </c>
      <c r="H32" s="190">
        <v>197082.356993516</v>
      </c>
      <c r="I32" s="190">
        <v>71922.775147035005</v>
      </c>
      <c r="J32" s="190">
        <v>1.80171602156507</v>
      </c>
      <c r="K32" s="190">
        <v>0.31976054245352598</v>
      </c>
      <c r="L32" s="190">
        <v>5.1859332372255901E-2</v>
      </c>
      <c r="M32" s="190">
        <v>2.17333589639086</v>
      </c>
      <c r="N32" s="190">
        <v>1.15703385854938E-2</v>
      </c>
      <c r="O32" s="190">
        <v>4.9862822169858504E-4</v>
      </c>
      <c r="P32" s="190">
        <v>0</v>
      </c>
      <c r="Q32" s="190">
        <v>1.20689668071924E-2</v>
      </c>
      <c r="R32" s="190">
        <v>6.5173833389277304E-4</v>
      </c>
      <c r="S32" s="190">
        <v>6.9344958726191105E-2</v>
      </c>
      <c r="T32" s="190">
        <v>8.2065663867276303E-2</v>
      </c>
      <c r="U32" s="190">
        <v>1.20934979537128E-2</v>
      </c>
      <c r="V32" s="190">
        <v>5.2117397725383199E-4</v>
      </c>
      <c r="W32" s="190">
        <v>0</v>
      </c>
      <c r="X32" s="190">
        <v>1.26146719309666E-2</v>
      </c>
      <c r="Y32" s="190">
        <v>2.60695333557109E-3</v>
      </c>
      <c r="Z32" s="190">
        <v>0.161804903694445</v>
      </c>
      <c r="AA32" s="190">
        <v>0.177026528960983</v>
      </c>
      <c r="AB32" s="190">
        <v>274.00191386959801</v>
      </c>
      <c r="AC32" s="190">
        <v>25.2598680504118</v>
      </c>
      <c r="AD32" s="190">
        <v>0</v>
      </c>
      <c r="AE32" s="190">
        <v>299.26178192000998</v>
      </c>
      <c r="AF32" s="190">
        <v>1.4063608201770599E-3</v>
      </c>
      <c r="AG32" s="190">
        <v>1.03185767511175E-4</v>
      </c>
      <c r="AH32" s="190">
        <v>0</v>
      </c>
      <c r="AI32" s="190">
        <v>1.5095465876882399E-3</v>
      </c>
      <c r="AJ32" s="190">
        <v>4.3069285158987898E-2</v>
      </c>
      <c r="AK32" s="190">
        <v>3.9704994931508098E-3</v>
      </c>
      <c r="AL32" s="190">
        <v>0</v>
      </c>
      <c r="AM32" s="190">
        <v>4.7039784652138698E-2</v>
      </c>
      <c r="AN32" s="190">
        <v>3.02785628036286E-2</v>
      </c>
      <c r="AO32" s="190">
        <v>2.2215612787295802E-3</v>
      </c>
      <c r="AP32" s="190">
        <v>0</v>
      </c>
      <c r="AQ32" s="190">
        <v>3.2500124082358098E-2</v>
      </c>
      <c r="AR32" s="190">
        <v>0</v>
      </c>
      <c r="AS32" s="190">
        <v>0</v>
      </c>
      <c r="AT32" s="190">
        <v>0</v>
      </c>
      <c r="AU32" s="190">
        <v>0</v>
      </c>
      <c r="AV32" s="190">
        <v>3.2500124082358098E-2</v>
      </c>
      <c r="AW32" s="190">
        <v>3.4469838908710797E-2</v>
      </c>
      <c r="AX32" s="190">
        <v>2.5290784077261798E-3</v>
      </c>
      <c r="AY32" s="190">
        <v>0</v>
      </c>
      <c r="AZ32" s="190">
        <v>3.6998917316437001E-2</v>
      </c>
      <c r="BA32" s="190">
        <v>0</v>
      </c>
      <c r="BB32" s="190">
        <v>0</v>
      </c>
      <c r="BC32" s="190">
        <v>0</v>
      </c>
      <c r="BD32" s="190">
        <v>0</v>
      </c>
      <c r="BE32" s="190">
        <v>3.6998917316437001E-2</v>
      </c>
      <c r="BF32" s="190">
        <v>8.2225592755526003E-2</v>
      </c>
      <c r="BG32" s="190">
        <v>3.7792116089888098E-2</v>
      </c>
      <c r="BH32" s="190">
        <v>0</v>
      </c>
      <c r="BI32" s="190">
        <v>0.120017708845414</v>
      </c>
      <c r="BJ32" s="190">
        <v>2.58863421960012E-3</v>
      </c>
      <c r="BK32" s="190">
        <v>2.38642708346187E-4</v>
      </c>
      <c r="BL32" s="190">
        <v>0</v>
      </c>
      <c r="BM32" s="190">
        <v>2.8272769279463102E-3</v>
      </c>
      <c r="BN32" s="190">
        <v>26.671116899781499</v>
      </c>
    </row>
    <row r="33" spans="1:66" x14ac:dyDescent="0.35">
      <c r="A33" s="190" t="s">
        <v>73</v>
      </c>
      <c r="B33" s="190">
        <v>2019</v>
      </c>
      <c r="C33" s="190" t="s">
        <v>91</v>
      </c>
      <c r="D33" s="190" t="s">
        <v>75</v>
      </c>
      <c r="E33" s="190" t="s">
        <v>75</v>
      </c>
      <c r="F33" s="190" t="s">
        <v>76</v>
      </c>
      <c r="G33" s="190">
        <v>19.7819418922574</v>
      </c>
      <c r="H33" s="190">
        <v>232.34185335400801</v>
      </c>
      <c r="I33" s="190">
        <v>87.040544325932501</v>
      </c>
      <c r="J33" s="190">
        <v>2.7225805262325199E-3</v>
      </c>
      <c r="K33" s="190">
        <v>2.2751225463998499E-4</v>
      </c>
      <c r="L33" s="190">
        <v>2.90204242425835E-5</v>
      </c>
      <c r="M33" s="190">
        <v>2.9791132051150901E-3</v>
      </c>
      <c r="N33" s="190">
        <v>1.01001263513295E-4</v>
      </c>
      <c r="O33" s="190">
        <v>3.5574513217885002E-6</v>
      </c>
      <c r="P33" s="190">
        <v>0</v>
      </c>
      <c r="Q33" s="190">
        <v>1.04558714835084E-4</v>
      </c>
      <c r="R33" s="190">
        <v>7.6833915885977505E-7</v>
      </c>
      <c r="S33" s="190">
        <v>1.4306475137969E-5</v>
      </c>
      <c r="T33" s="190">
        <v>1.19633529131912E-4</v>
      </c>
      <c r="U33" s="190">
        <v>1.05568092462897E-4</v>
      </c>
      <c r="V33" s="190">
        <v>3.7183034846033301E-6</v>
      </c>
      <c r="W33" s="190">
        <v>0</v>
      </c>
      <c r="X33" s="190">
        <v>1.0928639594750101E-4</v>
      </c>
      <c r="Y33" s="190">
        <v>3.0733566354391002E-6</v>
      </c>
      <c r="Z33" s="190">
        <v>3.3381775321927697E-5</v>
      </c>
      <c r="AA33" s="190">
        <v>1.45741527904868E-4</v>
      </c>
      <c r="AB33" s="190">
        <v>0.281778694895297</v>
      </c>
      <c r="AC33" s="190">
        <v>1.4391106063859E-2</v>
      </c>
      <c r="AD33" s="190">
        <v>0</v>
      </c>
      <c r="AE33" s="190">
        <v>0.29616980095915701</v>
      </c>
      <c r="AF33" s="190">
        <v>9.0677755960084498E-6</v>
      </c>
      <c r="AG33" s="190">
        <v>5.10543296216284E-7</v>
      </c>
      <c r="AH33" s="190">
        <v>0</v>
      </c>
      <c r="AI33" s="190">
        <v>9.5783188922247405E-6</v>
      </c>
      <c r="AJ33" s="190">
        <v>4.4291686838175601E-5</v>
      </c>
      <c r="AK33" s="190">
        <v>2.2620814652870098E-6</v>
      </c>
      <c r="AL33" s="190">
        <v>0</v>
      </c>
      <c r="AM33" s="190">
        <v>4.6553768303462598E-5</v>
      </c>
      <c r="AN33" s="190">
        <v>1.9522672200039201E-4</v>
      </c>
      <c r="AO33" s="190">
        <v>1.09918571654392E-5</v>
      </c>
      <c r="AP33" s="190">
        <v>0</v>
      </c>
      <c r="AQ33" s="190">
        <v>2.06218579165832E-4</v>
      </c>
      <c r="AR33" s="190">
        <v>0</v>
      </c>
      <c r="AS33" s="190">
        <v>0</v>
      </c>
      <c r="AT33" s="190">
        <v>0</v>
      </c>
      <c r="AU33" s="190">
        <v>0</v>
      </c>
      <c r="AV33" s="190">
        <v>2.06218579165832E-4</v>
      </c>
      <c r="AW33" s="190">
        <v>2.2225076208778099E-4</v>
      </c>
      <c r="AX33" s="190">
        <v>1.2513392668520001E-5</v>
      </c>
      <c r="AY33" s="190">
        <v>0</v>
      </c>
      <c r="AZ33" s="190">
        <v>2.34764154756301E-4</v>
      </c>
      <c r="BA33" s="190">
        <v>0</v>
      </c>
      <c r="BB33" s="190">
        <v>0</v>
      </c>
      <c r="BC33" s="190">
        <v>0</v>
      </c>
      <c r="BD33" s="190">
        <v>0</v>
      </c>
      <c r="BE33" s="190">
        <v>2.34764154756301E-4</v>
      </c>
      <c r="BF33" s="190">
        <v>5.6395020274163004E-4</v>
      </c>
      <c r="BG33" s="190">
        <v>8.1516923605524496E-5</v>
      </c>
      <c r="BH33" s="190">
        <v>0</v>
      </c>
      <c r="BI33" s="190">
        <v>6.4546712634715403E-4</v>
      </c>
      <c r="BJ33" s="190">
        <v>2.6621053906483802E-6</v>
      </c>
      <c r="BK33" s="190">
        <v>1.35960034324905E-7</v>
      </c>
      <c r="BL33" s="190">
        <v>0</v>
      </c>
      <c r="BM33" s="190">
        <v>2.7980654249732801E-6</v>
      </c>
      <c r="BN33" s="190">
        <v>2.63955501864854E-2</v>
      </c>
    </row>
    <row r="34" spans="1:66" x14ac:dyDescent="0.35">
      <c r="A34" s="190" t="s">
        <v>73</v>
      </c>
      <c r="B34" s="190">
        <v>2019</v>
      </c>
      <c r="C34" s="190" t="s">
        <v>92</v>
      </c>
      <c r="D34" s="190" t="s">
        <v>75</v>
      </c>
      <c r="E34" s="190" t="s">
        <v>75</v>
      </c>
      <c r="F34" s="190" t="s">
        <v>76</v>
      </c>
      <c r="G34" s="190">
        <v>431.90159999904</v>
      </c>
      <c r="H34" s="190">
        <v>86845.374095292704</v>
      </c>
      <c r="I34" s="190">
        <v>6305.7633599859801</v>
      </c>
      <c r="J34" s="190">
        <v>0.16229308619643101</v>
      </c>
      <c r="K34" s="190">
        <v>2.2370554193499501E-3</v>
      </c>
      <c r="L34" s="190">
        <v>7.0323317237311004E-3</v>
      </c>
      <c r="M34" s="190">
        <v>0.17156247333951199</v>
      </c>
      <c r="N34" s="190">
        <v>2.9692915648098801E-3</v>
      </c>
      <c r="O34" s="190">
        <v>5.5721564745853896E-6</v>
      </c>
      <c r="P34" s="190">
        <v>0</v>
      </c>
      <c r="Q34" s="190">
        <v>2.97486372128447E-3</v>
      </c>
      <c r="R34" s="190">
        <v>2.8719191450010299E-4</v>
      </c>
      <c r="S34" s="190">
        <v>5.34751344799191E-3</v>
      </c>
      <c r="T34" s="190">
        <v>8.6095690837764902E-3</v>
      </c>
      <c r="U34" s="190">
        <v>3.1035497533344102E-3</v>
      </c>
      <c r="V34" s="190">
        <v>5.8241046642879902E-6</v>
      </c>
      <c r="W34" s="190">
        <v>0</v>
      </c>
      <c r="X34" s="190">
        <v>3.1093738579987002E-3</v>
      </c>
      <c r="Y34" s="190">
        <v>1.14876765800041E-3</v>
      </c>
      <c r="Z34" s="190">
        <v>1.2477531378647801E-2</v>
      </c>
      <c r="AA34" s="190">
        <v>1.6735672894646898E-2</v>
      </c>
      <c r="AB34" s="190">
        <v>89.481360986750701</v>
      </c>
      <c r="AC34" s="190">
        <v>0.30821535543197698</v>
      </c>
      <c r="AD34" s="190">
        <v>0</v>
      </c>
      <c r="AE34" s="190">
        <v>89.789576342182698</v>
      </c>
      <c r="AF34" s="190">
        <v>2.3115809959378401E-4</v>
      </c>
      <c r="AG34" s="190">
        <v>1.6525475824607801E-6</v>
      </c>
      <c r="AH34" s="190">
        <v>0</v>
      </c>
      <c r="AI34" s="190">
        <v>2.3281064717624501E-4</v>
      </c>
      <c r="AJ34" s="190">
        <v>1.4065223845797E-2</v>
      </c>
      <c r="AK34" s="190">
        <v>4.8447161722367403E-5</v>
      </c>
      <c r="AL34" s="190">
        <v>0</v>
      </c>
      <c r="AM34" s="190">
        <v>1.41136710075194E-2</v>
      </c>
      <c r="AN34" s="190">
        <v>4.9767704956659798E-3</v>
      </c>
      <c r="AO34" s="190">
        <v>3.5578896285821898E-5</v>
      </c>
      <c r="AP34" s="190">
        <v>0</v>
      </c>
      <c r="AQ34" s="190">
        <v>5.0123493919518002E-3</v>
      </c>
      <c r="AR34" s="190">
        <v>0</v>
      </c>
      <c r="AS34" s="190">
        <v>0</v>
      </c>
      <c r="AT34" s="190">
        <v>0</v>
      </c>
      <c r="AU34" s="190">
        <v>0</v>
      </c>
      <c r="AV34" s="190">
        <v>5.0123493919518002E-3</v>
      </c>
      <c r="AW34" s="190">
        <v>5.6656743711320599E-3</v>
      </c>
      <c r="AX34" s="190">
        <v>4.0503865109972701E-5</v>
      </c>
      <c r="AY34" s="190">
        <v>0</v>
      </c>
      <c r="AZ34" s="190">
        <v>5.7061782362420304E-3</v>
      </c>
      <c r="BA34" s="190">
        <v>0</v>
      </c>
      <c r="BB34" s="190">
        <v>0</v>
      </c>
      <c r="BC34" s="190">
        <v>0</v>
      </c>
      <c r="BD34" s="190">
        <v>0</v>
      </c>
      <c r="BE34" s="190">
        <v>5.7061782362420304E-3</v>
      </c>
      <c r="BF34" s="190">
        <v>1.9645527468355201E-2</v>
      </c>
      <c r="BG34" s="190">
        <v>9.4701844429163505E-4</v>
      </c>
      <c r="BH34" s="190">
        <v>0</v>
      </c>
      <c r="BI34" s="190">
        <v>2.0592545912646799E-2</v>
      </c>
      <c r="BJ34" s="190">
        <v>8.4537552966484897E-4</v>
      </c>
      <c r="BK34" s="190">
        <v>2.9118658508974598E-6</v>
      </c>
      <c r="BL34" s="190">
        <v>0</v>
      </c>
      <c r="BM34" s="190">
        <v>8.4828739551574698E-4</v>
      </c>
      <c r="BN34" s="190">
        <v>8.0023191455978093</v>
      </c>
    </row>
    <row r="35" spans="1:66" x14ac:dyDescent="0.35">
      <c r="A35" s="190" t="s">
        <v>73</v>
      </c>
      <c r="B35" s="190">
        <v>2019</v>
      </c>
      <c r="C35" s="190" t="s">
        <v>93</v>
      </c>
      <c r="D35" s="190" t="s">
        <v>75</v>
      </c>
      <c r="E35" s="190" t="s">
        <v>75</v>
      </c>
      <c r="F35" s="190" t="s">
        <v>76</v>
      </c>
      <c r="G35" s="190">
        <v>226.351794310309</v>
      </c>
      <c r="H35" s="190">
        <v>12067.2425574558</v>
      </c>
      <c r="I35" s="190">
        <v>3304.7361969305198</v>
      </c>
      <c r="J35" s="190">
        <v>2.7813930854483599E-2</v>
      </c>
      <c r="K35" s="190">
        <v>1.32223533591814E-3</v>
      </c>
      <c r="L35" s="190">
        <v>3.4540373148768998E-3</v>
      </c>
      <c r="M35" s="190">
        <v>3.2590203505278602E-2</v>
      </c>
      <c r="N35" s="190">
        <v>7.5896775827545299E-4</v>
      </c>
      <c r="O35" s="190">
        <v>4.2215137057308499E-6</v>
      </c>
      <c r="P35" s="190">
        <v>0</v>
      </c>
      <c r="Q35" s="190">
        <v>7.6318927198118296E-4</v>
      </c>
      <c r="R35" s="190">
        <v>3.9905573888255201E-5</v>
      </c>
      <c r="S35" s="190">
        <v>7.4304178579931196E-4</v>
      </c>
      <c r="T35" s="190">
        <v>1.5461366316687499E-3</v>
      </c>
      <c r="U35" s="190">
        <v>7.9328491243512095E-4</v>
      </c>
      <c r="V35" s="190">
        <v>4.4123918228143702E-6</v>
      </c>
      <c r="W35" s="190">
        <v>0</v>
      </c>
      <c r="X35" s="190">
        <v>7.9769730425793503E-4</v>
      </c>
      <c r="Y35" s="190">
        <v>1.5962229555301999E-4</v>
      </c>
      <c r="Z35" s="190">
        <v>1.73376416686506E-3</v>
      </c>
      <c r="AA35" s="190">
        <v>2.6910837666760099E-3</v>
      </c>
      <c r="AB35" s="190">
        <v>13.0566515739471</v>
      </c>
      <c r="AC35" s="190">
        <v>0.16285339456874201</v>
      </c>
      <c r="AD35" s="190">
        <v>0</v>
      </c>
      <c r="AE35" s="190">
        <v>13.219504968515899</v>
      </c>
      <c r="AF35" s="190">
        <v>5.8400141599623503E-5</v>
      </c>
      <c r="AG35" s="190">
        <v>1.01354255453206E-6</v>
      </c>
      <c r="AH35" s="190">
        <v>0</v>
      </c>
      <c r="AI35" s="190">
        <v>5.9413684154155598E-5</v>
      </c>
      <c r="AJ35" s="190">
        <v>2.0523238028457898E-3</v>
      </c>
      <c r="AK35" s="190">
        <v>2.5598285759158599E-5</v>
      </c>
      <c r="AL35" s="190">
        <v>0</v>
      </c>
      <c r="AM35" s="190">
        <v>2.07792208860495E-3</v>
      </c>
      <c r="AN35" s="190">
        <v>1.25733903404844E-3</v>
      </c>
      <c r="AO35" s="190">
        <v>2.1821293263620199E-5</v>
      </c>
      <c r="AP35" s="190">
        <v>0</v>
      </c>
      <c r="AQ35" s="190">
        <v>1.2791603273120599E-3</v>
      </c>
      <c r="AR35" s="190">
        <v>0</v>
      </c>
      <c r="AS35" s="190">
        <v>0</v>
      </c>
      <c r="AT35" s="190">
        <v>0</v>
      </c>
      <c r="AU35" s="190">
        <v>0</v>
      </c>
      <c r="AV35" s="190">
        <v>1.2791603273120599E-3</v>
      </c>
      <c r="AW35" s="190">
        <v>1.4313847799965499E-3</v>
      </c>
      <c r="AX35" s="190">
        <v>2.48418813156675E-5</v>
      </c>
      <c r="AY35" s="190">
        <v>0</v>
      </c>
      <c r="AZ35" s="190">
        <v>1.45622666131222E-3</v>
      </c>
      <c r="BA35" s="190">
        <v>0</v>
      </c>
      <c r="BB35" s="190">
        <v>0</v>
      </c>
      <c r="BC35" s="190">
        <v>0</v>
      </c>
      <c r="BD35" s="190">
        <v>0</v>
      </c>
      <c r="BE35" s="190">
        <v>1.45622666131222E-3</v>
      </c>
      <c r="BF35" s="190">
        <v>4.59009580022677E-3</v>
      </c>
      <c r="BG35" s="190">
        <v>5.1517497238130598E-4</v>
      </c>
      <c r="BH35" s="190">
        <v>0</v>
      </c>
      <c r="BI35" s="190">
        <v>5.1052707726080698E-3</v>
      </c>
      <c r="BJ35" s="190">
        <v>1.2335276998758801E-4</v>
      </c>
      <c r="BK35" s="190">
        <v>1.53855812174844E-6</v>
      </c>
      <c r="BL35" s="190">
        <v>0</v>
      </c>
      <c r="BM35" s="190">
        <v>1.24891328109336E-4</v>
      </c>
      <c r="BN35" s="190">
        <v>1.17816234371942</v>
      </c>
    </row>
    <row r="36" spans="1:66" x14ac:dyDescent="0.35">
      <c r="A36" s="190" t="s">
        <v>73</v>
      </c>
      <c r="B36" s="190">
        <v>2019</v>
      </c>
      <c r="C36" s="190" t="s">
        <v>94</v>
      </c>
      <c r="D36" s="190" t="s">
        <v>75</v>
      </c>
      <c r="E36" s="190" t="s">
        <v>75</v>
      </c>
      <c r="F36" s="190" t="s">
        <v>76</v>
      </c>
      <c r="G36" s="190">
        <v>3971.99388141281</v>
      </c>
      <c r="H36" s="190">
        <v>267105.940792699</v>
      </c>
      <c r="I36" s="190">
        <v>17957.2299071003</v>
      </c>
      <c r="J36" s="190">
        <v>1.39587970224141</v>
      </c>
      <c r="K36" s="190">
        <v>3.3227651362577701E-2</v>
      </c>
      <c r="L36" s="190">
        <v>2.1899187131482301E-2</v>
      </c>
      <c r="M36" s="190">
        <v>1.45100654073547</v>
      </c>
      <c r="N36" s="190">
        <v>3.8809465903561997E-2</v>
      </c>
      <c r="O36" s="190">
        <v>2.8460423966887799E-4</v>
      </c>
      <c r="P36" s="190">
        <v>0</v>
      </c>
      <c r="Q36" s="190">
        <v>3.9094070143230901E-2</v>
      </c>
      <c r="R36" s="190">
        <v>8.8330169925267797E-4</v>
      </c>
      <c r="S36" s="190">
        <v>1.6447077640084799E-2</v>
      </c>
      <c r="T36" s="190">
        <v>5.6424449482568403E-2</v>
      </c>
      <c r="U36" s="190">
        <v>4.0564257737266698E-2</v>
      </c>
      <c r="V36" s="190">
        <v>2.9747278047409601E-4</v>
      </c>
      <c r="W36" s="190">
        <v>0</v>
      </c>
      <c r="X36" s="190">
        <v>4.0861730517740801E-2</v>
      </c>
      <c r="Y36" s="190">
        <v>3.5332067970107101E-3</v>
      </c>
      <c r="Z36" s="190">
        <v>3.83765144935313E-2</v>
      </c>
      <c r="AA36" s="190">
        <v>8.2771451808282895E-2</v>
      </c>
      <c r="AB36" s="190">
        <v>306.815845037298</v>
      </c>
      <c r="AC36" s="190">
        <v>2.9477968703740798</v>
      </c>
      <c r="AD36" s="190">
        <v>0</v>
      </c>
      <c r="AE36" s="190">
        <v>309.76364190767202</v>
      </c>
      <c r="AF36" s="190">
        <v>3.2781767817542801E-3</v>
      </c>
      <c r="AG36" s="190">
        <v>4.63466378699602E-5</v>
      </c>
      <c r="AH36" s="190">
        <v>0</v>
      </c>
      <c r="AI36" s="190">
        <v>3.3245234196242401E-3</v>
      </c>
      <c r="AJ36" s="190">
        <v>4.8227178177653603E-2</v>
      </c>
      <c r="AK36" s="190">
        <v>4.6335261753439899E-4</v>
      </c>
      <c r="AL36" s="190">
        <v>0</v>
      </c>
      <c r="AM36" s="190">
        <v>4.8690530795188001E-2</v>
      </c>
      <c r="AN36" s="190">
        <v>7.0578247163659694E-2</v>
      </c>
      <c r="AO36" s="190">
        <v>9.978304040821769E-4</v>
      </c>
      <c r="AP36" s="190">
        <v>0</v>
      </c>
      <c r="AQ36" s="190">
        <v>7.1576077567741897E-2</v>
      </c>
      <c r="AR36" s="190">
        <v>0</v>
      </c>
      <c r="AS36" s="190">
        <v>0</v>
      </c>
      <c r="AT36" s="190">
        <v>0</v>
      </c>
      <c r="AU36" s="190">
        <v>0</v>
      </c>
      <c r="AV36" s="190">
        <v>7.1576077567741897E-2</v>
      </c>
      <c r="AW36" s="190">
        <v>8.0347961888698805E-2</v>
      </c>
      <c r="AX36" s="190">
        <v>1.1359539589113001E-3</v>
      </c>
      <c r="AY36" s="190">
        <v>0</v>
      </c>
      <c r="AZ36" s="190">
        <v>8.1483915847610097E-2</v>
      </c>
      <c r="BA36" s="190">
        <v>0</v>
      </c>
      <c r="BB36" s="190">
        <v>0</v>
      </c>
      <c r="BC36" s="190">
        <v>0</v>
      </c>
      <c r="BD36" s="190">
        <v>0</v>
      </c>
      <c r="BE36" s="190">
        <v>8.1483915847610097E-2</v>
      </c>
      <c r="BF36" s="190">
        <v>0.22548708972237499</v>
      </c>
      <c r="BG36" s="190">
        <v>1.04693210689329E-2</v>
      </c>
      <c r="BH36" s="190">
        <v>0</v>
      </c>
      <c r="BI36" s="190">
        <v>0.235956410791308</v>
      </c>
      <c r="BJ36" s="190">
        <v>2.89864397062958E-3</v>
      </c>
      <c r="BK36" s="190">
        <v>2.7849323179224502E-5</v>
      </c>
      <c r="BL36" s="190">
        <v>0</v>
      </c>
      <c r="BM36" s="190">
        <v>2.9264932938087998E-3</v>
      </c>
      <c r="BN36" s="190">
        <v>27.6070744871454</v>
      </c>
    </row>
    <row r="37" spans="1:66" x14ac:dyDescent="0.35">
      <c r="A37" s="190" t="s">
        <v>73</v>
      </c>
      <c r="B37" s="190">
        <v>2019</v>
      </c>
      <c r="C37" s="190" t="s">
        <v>95</v>
      </c>
      <c r="D37" s="190" t="s">
        <v>75</v>
      </c>
      <c r="E37" s="190" t="s">
        <v>75</v>
      </c>
      <c r="F37" s="190" t="s">
        <v>76</v>
      </c>
      <c r="G37" s="190">
        <v>13855.456193817001</v>
      </c>
      <c r="H37" s="190">
        <v>698608.93322139198</v>
      </c>
      <c r="I37" s="190">
        <v>62639.978753348601</v>
      </c>
      <c r="J37" s="190">
        <v>2.7449895610650001</v>
      </c>
      <c r="K37" s="190">
        <v>0.11256220360317</v>
      </c>
      <c r="L37" s="190">
        <v>9.4689480057441697E-2</v>
      </c>
      <c r="M37" s="190">
        <v>2.9522412447256099</v>
      </c>
      <c r="N37" s="190">
        <v>9.2613178441817601E-2</v>
      </c>
      <c r="O37" s="190">
        <v>5.3322292239399601E-4</v>
      </c>
      <c r="P37" s="190">
        <v>0</v>
      </c>
      <c r="Q37" s="190">
        <v>9.3146401364211595E-2</v>
      </c>
      <c r="R37" s="190">
        <v>2.3102535870082801E-3</v>
      </c>
      <c r="S37" s="190">
        <v>4.3016921790094198E-2</v>
      </c>
      <c r="T37" s="190">
        <v>0.138473576741314</v>
      </c>
      <c r="U37" s="190">
        <v>9.6800735406063904E-2</v>
      </c>
      <c r="V37" s="190">
        <v>5.5733289680297803E-4</v>
      </c>
      <c r="W37" s="190">
        <v>0</v>
      </c>
      <c r="X37" s="190">
        <v>9.7358068302866793E-2</v>
      </c>
      <c r="Y37" s="190">
        <v>9.2410143480331306E-3</v>
      </c>
      <c r="Z37" s="190">
        <v>0.100372817510219</v>
      </c>
      <c r="AA37" s="190">
        <v>0.20697190016111999</v>
      </c>
      <c r="AB37" s="190">
        <v>793.18915194210899</v>
      </c>
      <c r="AC37" s="190">
        <v>10.385227801450901</v>
      </c>
      <c r="AD37" s="190">
        <v>0</v>
      </c>
      <c r="AE37" s="190">
        <v>803.57437974356003</v>
      </c>
      <c r="AF37" s="190">
        <v>7.4338439013829499E-3</v>
      </c>
      <c r="AG37" s="190">
        <v>9.1508429119467396E-5</v>
      </c>
      <c r="AH37" s="190">
        <v>0</v>
      </c>
      <c r="AI37" s="190">
        <v>7.5253523305024196E-3</v>
      </c>
      <c r="AJ37" s="190">
        <v>0.12467828887599899</v>
      </c>
      <c r="AK37" s="190">
        <v>1.6324131875757901E-3</v>
      </c>
      <c r="AL37" s="190">
        <v>0</v>
      </c>
      <c r="AM37" s="190">
        <v>0.126310702063575</v>
      </c>
      <c r="AN37" s="190">
        <v>0.16004862067478201</v>
      </c>
      <c r="AO37" s="190">
        <v>1.9701513853367602E-3</v>
      </c>
      <c r="AP37" s="190">
        <v>0</v>
      </c>
      <c r="AQ37" s="190">
        <v>0.162018772060119</v>
      </c>
      <c r="AR37" s="190">
        <v>0</v>
      </c>
      <c r="AS37" s="190">
        <v>0</v>
      </c>
      <c r="AT37" s="190">
        <v>0</v>
      </c>
      <c r="AU37" s="190">
        <v>0</v>
      </c>
      <c r="AV37" s="190">
        <v>0.162018772060119</v>
      </c>
      <c r="AW37" s="190">
        <v>0.18220317153098001</v>
      </c>
      <c r="AX37" s="190">
        <v>2.24286738174353E-3</v>
      </c>
      <c r="AY37" s="190">
        <v>0</v>
      </c>
      <c r="AZ37" s="190">
        <v>0.18444603891272299</v>
      </c>
      <c r="BA37" s="190">
        <v>0</v>
      </c>
      <c r="BB37" s="190">
        <v>0</v>
      </c>
      <c r="BC37" s="190">
        <v>0</v>
      </c>
      <c r="BD37" s="190">
        <v>0</v>
      </c>
      <c r="BE37" s="190">
        <v>0.18444603891272299</v>
      </c>
      <c r="BF37" s="190">
        <v>0.54537496374856298</v>
      </c>
      <c r="BG37" s="190">
        <v>3.3292911490010797E-2</v>
      </c>
      <c r="BH37" s="190">
        <v>0</v>
      </c>
      <c r="BI37" s="190">
        <v>0.57866787523857299</v>
      </c>
      <c r="BJ37" s="190">
        <v>7.4936578082083396E-3</v>
      </c>
      <c r="BK37" s="190">
        <v>9.8114482798732406E-5</v>
      </c>
      <c r="BL37" s="190">
        <v>0</v>
      </c>
      <c r="BM37" s="190">
        <v>7.5917722910070701E-3</v>
      </c>
      <c r="BN37" s="190">
        <v>71.6169839072152</v>
      </c>
    </row>
    <row r="38" spans="1:66" x14ac:dyDescent="0.35">
      <c r="A38" s="190" t="s">
        <v>73</v>
      </c>
      <c r="B38" s="190">
        <v>2019</v>
      </c>
      <c r="C38" s="190" t="s">
        <v>96</v>
      </c>
      <c r="D38" s="190" t="s">
        <v>75</v>
      </c>
      <c r="E38" s="190" t="s">
        <v>75</v>
      </c>
      <c r="F38" s="190" t="s">
        <v>76</v>
      </c>
      <c r="G38" s="190">
        <v>17793.750067909099</v>
      </c>
      <c r="H38" s="190">
        <v>2422320.78352331</v>
      </c>
      <c r="I38" s="190">
        <v>205337.40877411101</v>
      </c>
      <c r="J38" s="190">
        <v>9.5002637216203905</v>
      </c>
      <c r="K38" s="190">
        <v>0.134922348011732</v>
      </c>
      <c r="L38" s="190">
        <v>0.25415534205397</v>
      </c>
      <c r="M38" s="190">
        <v>9.8893414116861003</v>
      </c>
      <c r="N38" s="190">
        <v>0.24219907199433199</v>
      </c>
      <c r="O38" s="190">
        <v>6.2910967084149096E-4</v>
      </c>
      <c r="P38" s="190">
        <v>0</v>
      </c>
      <c r="Q38" s="190">
        <v>0.242828181665173</v>
      </c>
      <c r="R38" s="190">
        <v>8.0104547950949293E-3</v>
      </c>
      <c r="S38" s="190">
        <v>0.149154668284667</v>
      </c>
      <c r="T38" s="190">
        <v>0.399993304744936</v>
      </c>
      <c r="U38" s="190">
        <v>0.25315023928745101</v>
      </c>
      <c r="V38" s="190">
        <v>6.5755521852412402E-4</v>
      </c>
      <c r="W38" s="190">
        <v>0</v>
      </c>
      <c r="X38" s="190">
        <v>0.25380779450597502</v>
      </c>
      <c r="Y38" s="190">
        <v>3.2041819180379703E-2</v>
      </c>
      <c r="Z38" s="190">
        <v>0.34802755933089102</v>
      </c>
      <c r="AA38" s="190">
        <v>0.633877173017246</v>
      </c>
      <c r="AB38" s="190">
        <v>2616.8524351866999</v>
      </c>
      <c r="AC38" s="190">
        <v>13.190250721644301</v>
      </c>
      <c r="AD38" s="190">
        <v>0</v>
      </c>
      <c r="AE38" s="190">
        <v>2630.04268590834</v>
      </c>
      <c r="AF38" s="190">
        <v>2.0626152462061498E-2</v>
      </c>
      <c r="AG38" s="190">
        <v>1.14806441729578E-4</v>
      </c>
      <c r="AH38" s="190">
        <v>0</v>
      </c>
      <c r="AI38" s="190">
        <v>2.0740958903791101E-2</v>
      </c>
      <c r="AJ38" s="190">
        <v>0.41133276099555399</v>
      </c>
      <c r="AK38" s="190">
        <v>2.0733237283861099E-3</v>
      </c>
      <c r="AL38" s="190">
        <v>0</v>
      </c>
      <c r="AM38" s="190">
        <v>0.41340608472394003</v>
      </c>
      <c r="AN38" s="190">
        <v>0.44407540636770498</v>
      </c>
      <c r="AO38" s="190">
        <v>2.4717512080097001E-3</v>
      </c>
      <c r="AP38" s="190">
        <v>0</v>
      </c>
      <c r="AQ38" s="190">
        <v>0.446547157575715</v>
      </c>
      <c r="AR38" s="190">
        <v>0</v>
      </c>
      <c r="AS38" s="190">
        <v>0</v>
      </c>
      <c r="AT38" s="190">
        <v>0</v>
      </c>
      <c r="AU38" s="190">
        <v>0</v>
      </c>
      <c r="AV38" s="190">
        <v>0.446547157575715</v>
      </c>
      <c r="AW38" s="190">
        <v>0.50554604655742297</v>
      </c>
      <c r="AX38" s="190">
        <v>2.8139005974317601E-3</v>
      </c>
      <c r="AY38" s="190">
        <v>0</v>
      </c>
      <c r="AZ38" s="190">
        <v>0.508359947154855</v>
      </c>
      <c r="BA38" s="190">
        <v>0</v>
      </c>
      <c r="BB38" s="190">
        <v>0</v>
      </c>
      <c r="BC38" s="190">
        <v>0</v>
      </c>
      <c r="BD38" s="190">
        <v>0</v>
      </c>
      <c r="BE38" s="190">
        <v>0.508359947154855</v>
      </c>
      <c r="BF38" s="190">
        <v>1.4619293464727201</v>
      </c>
      <c r="BG38" s="190">
        <v>3.96494651014501E-2</v>
      </c>
      <c r="BH38" s="190">
        <v>0</v>
      </c>
      <c r="BI38" s="190">
        <v>1.5015788115741699</v>
      </c>
      <c r="BJ38" s="190">
        <v>2.4722724252911901E-2</v>
      </c>
      <c r="BK38" s="190">
        <v>1.2461494849048201E-4</v>
      </c>
      <c r="BL38" s="190">
        <v>0</v>
      </c>
      <c r="BM38" s="190">
        <v>2.4847339201402401E-2</v>
      </c>
      <c r="BN38" s="190">
        <v>234.397374356429</v>
      </c>
    </row>
    <row r="39" spans="1:66" x14ac:dyDescent="0.35">
      <c r="A39" s="190" t="s">
        <v>73</v>
      </c>
      <c r="B39" s="190">
        <v>2019</v>
      </c>
      <c r="C39" s="190" t="s">
        <v>97</v>
      </c>
      <c r="D39" s="190" t="s">
        <v>75</v>
      </c>
      <c r="E39" s="190" t="s">
        <v>75</v>
      </c>
      <c r="F39" s="190" t="s">
        <v>76</v>
      </c>
      <c r="G39" s="190">
        <v>68990.240962936703</v>
      </c>
      <c r="H39" s="190">
        <v>3455107.2948320899</v>
      </c>
      <c r="I39" s="190">
        <v>796137.81557940005</v>
      </c>
      <c r="J39" s="190">
        <v>12.6470496627082</v>
      </c>
      <c r="K39" s="190">
        <v>0.54147997132864401</v>
      </c>
      <c r="L39" s="190">
        <v>1.0091264780729701</v>
      </c>
      <c r="M39" s="190">
        <v>14.1976561121099</v>
      </c>
      <c r="N39" s="190">
        <v>0.427998304687078</v>
      </c>
      <c r="O39" s="190">
        <v>2.5012968135962599E-3</v>
      </c>
      <c r="P39" s="190">
        <v>0</v>
      </c>
      <c r="Q39" s="190">
        <v>0.43049960150067401</v>
      </c>
      <c r="R39" s="190">
        <v>1.1425811554652301E-2</v>
      </c>
      <c r="S39" s="190">
        <v>0.212748611147626</v>
      </c>
      <c r="T39" s="190">
        <v>0.65467402420295295</v>
      </c>
      <c r="U39" s="190">
        <v>0.44735048881067901</v>
      </c>
      <c r="V39" s="190">
        <v>2.6143943561668598E-3</v>
      </c>
      <c r="W39" s="190">
        <v>0</v>
      </c>
      <c r="X39" s="190">
        <v>0.44996488316684602</v>
      </c>
      <c r="Y39" s="190">
        <v>4.5703246218609397E-2</v>
      </c>
      <c r="Z39" s="190">
        <v>0.49641342601112898</v>
      </c>
      <c r="AA39" s="190">
        <v>0.99208155539658505</v>
      </c>
      <c r="AB39" s="190">
        <v>3880.1483036784002</v>
      </c>
      <c r="AC39" s="190">
        <v>51.404955831188701</v>
      </c>
      <c r="AD39" s="190">
        <v>0</v>
      </c>
      <c r="AE39" s="190">
        <v>3931.5532595095901</v>
      </c>
      <c r="AF39" s="190">
        <v>3.3804498622490901E-2</v>
      </c>
      <c r="AG39" s="190">
        <v>4.3865631028444099E-4</v>
      </c>
      <c r="AH39" s="190">
        <v>0</v>
      </c>
      <c r="AI39" s="190">
        <v>3.4243154932775403E-2</v>
      </c>
      <c r="AJ39" s="190">
        <v>0.60990527909166703</v>
      </c>
      <c r="AK39" s="190">
        <v>8.08014320050446E-3</v>
      </c>
      <c r="AL39" s="190">
        <v>0</v>
      </c>
      <c r="AM39" s="190">
        <v>0.61798542229217202</v>
      </c>
      <c r="AN39" s="190">
        <v>0.72780158541205497</v>
      </c>
      <c r="AO39" s="190">
        <v>9.44415007130474E-3</v>
      </c>
      <c r="AP39" s="190">
        <v>0</v>
      </c>
      <c r="AQ39" s="190">
        <v>0.73724573548336003</v>
      </c>
      <c r="AR39" s="190">
        <v>0</v>
      </c>
      <c r="AS39" s="190">
        <v>0</v>
      </c>
      <c r="AT39" s="190">
        <v>0</v>
      </c>
      <c r="AU39" s="190">
        <v>0</v>
      </c>
      <c r="AV39" s="190">
        <v>0.73724573548336003</v>
      </c>
      <c r="AW39" s="190">
        <v>0.82854670379703099</v>
      </c>
      <c r="AX39" s="190">
        <v>1.07514459553064E-2</v>
      </c>
      <c r="AY39" s="190">
        <v>0</v>
      </c>
      <c r="AZ39" s="190">
        <v>0.83929814975233796</v>
      </c>
      <c r="BA39" s="190">
        <v>0</v>
      </c>
      <c r="BB39" s="190">
        <v>0</v>
      </c>
      <c r="BC39" s="190">
        <v>0</v>
      </c>
      <c r="BD39" s="190">
        <v>0</v>
      </c>
      <c r="BE39" s="190">
        <v>0.83929814975233796</v>
      </c>
      <c r="BF39" s="190">
        <v>2.50679777850383</v>
      </c>
      <c r="BG39" s="190">
        <v>0.165133537134797</v>
      </c>
      <c r="BH39" s="190">
        <v>0</v>
      </c>
      <c r="BI39" s="190">
        <v>2.6719313156386302</v>
      </c>
      <c r="BJ39" s="190">
        <v>3.6657717218739998E-2</v>
      </c>
      <c r="BK39" s="190">
        <v>4.8564853377256801E-4</v>
      </c>
      <c r="BL39" s="190">
        <v>0</v>
      </c>
      <c r="BM39" s="190">
        <v>3.7143365752512598E-2</v>
      </c>
      <c r="BN39" s="190">
        <v>350.39194082632702</v>
      </c>
    </row>
    <row r="40" spans="1:66" x14ac:dyDescent="0.35">
      <c r="A40" s="190" t="s">
        <v>73</v>
      </c>
      <c r="B40" s="190">
        <v>2019</v>
      </c>
      <c r="C40" s="190" t="s">
        <v>98</v>
      </c>
      <c r="D40" s="190" t="s">
        <v>75</v>
      </c>
      <c r="E40" s="190" t="s">
        <v>75</v>
      </c>
      <c r="F40" s="190" t="s">
        <v>76</v>
      </c>
      <c r="G40" s="190">
        <v>247.36188116565501</v>
      </c>
      <c r="H40" s="190">
        <v>49818.355564421603</v>
      </c>
      <c r="I40" s="190">
        <v>3611.4834650185699</v>
      </c>
      <c r="J40" s="190">
        <v>9.1632132827340396E-2</v>
      </c>
      <c r="K40" s="190">
        <v>1.2689947287622E-3</v>
      </c>
      <c r="L40" s="190">
        <v>4.0558577762573999E-3</v>
      </c>
      <c r="M40" s="190">
        <v>9.6956985332359996E-2</v>
      </c>
      <c r="N40" s="190">
        <v>1.75281037934683E-3</v>
      </c>
      <c r="O40" s="190">
        <v>3.1980560086814702E-6</v>
      </c>
      <c r="P40" s="190">
        <v>0</v>
      </c>
      <c r="Q40" s="190">
        <v>1.75600843535551E-3</v>
      </c>
      <c r="R40" s="190">
        <v>1.6474601049094401E-4</v>
      </c>
      <c r="S40" s="190">
        <v>3.0675707153413798E-3</v>
      </c>
      <c r="T40" s="190">
        <v>4.98832516118784E-3</v>
      </c>
      <c r="U40" s="190">
        <v>1.83206468672003E-3</v>
      </c>
      <c r="V40" s="190">
        <v>3.3426579102306799E-6</v>
      </c>
      <c r="W40" s="190">
        <v>0</v>
      </c>
      <c r="X40" s="190">
        <v>1.8354073446302599E-3</v>
      </c>
      <c r="Y40" s="190">
        <v>6.5898404196377798E-4</v>
      </c>
      <c r="Z40" s="190">
        <v>7.1576650024632298E-3</v>
      </c>
      <c r="AA40" s="190">
        <v>9.6520563890572803E-3</v>
      </c>
      <c r="AB40" s="190">
        <v>51.326435003647099</v>
      </c>
      <c r="AC40" s="190">
        <v>0.17646207414652201</v>
      </c>
      <c r="AD40" s="190">
        <v>0</v>
      </c>
      <c r="AE40" s="190">
        <v>51.502897077793598</v>
      </c>
      <c r="AF40" s="190">
        <v>1.3537095187157199E-4</v>
      </c>
      <c r="AG40" s="190">
        <v>9.4773584674866802E-7</v>
      </c>
      <c r="AH40" s="190">
        <v>0</v>
      </c>
      <c r="AI40" s="190">
        <v>1.36318687718321E-4</v>
      </c>
      <c r="AJ40" s="190">
        <v>8.0678008198818204E-3</v>
      </c>
      <c r="AK40" s="190">
        <v>2.77373806767643E-5</v>
      </c>
      <c r="AL40" s="190">
        <v>0</v>
      </c>
      <c r="AM40" s="190">
        <v>8.0955382005585899E-3</v>
      </c>
      <c r="AN40" s="190">
        <v>2.9144994721300101E-3</v>
      </c>
      <c r="AO40" s="190">
        <v>2.0404492890677E-5</v>
      </c>
      <c r="AP40" s="190">
        <v>0</v>
      </c>
      <c r="AQ40" s="190">
        <v>2.9349039650206801E-3</v>
      </c>
      <c r="AR40" s="190">
        <v>0</v>
      </c>
      <c r="AS40" s="190">
        <v>0</v>
      </c>
      <c r="AT40" s="190">
        <v>0</v>
      </c>
      <c r="AU40" s="190">
        <v>0</v>
      </c>
      <c r="AV40" s="190">
        <v>2.9349039650206801E-3</v>
      </c>
      <c r="AW40" s="190">
        <v>3.3179357935642999E-3</v>
      </c>
      <c r="AX40" s="190">
        <v>2.3228961939741798E-5</v>
      </c>
      <c r="AY40" s="190">
        <v>0</v>
      </c>
      <c r="AZ40" s="190">
        <v>3.3411647555040402E-3</v>
      </c>
      <c r="BA40" s="190">
        <v>0</v>
      </c>
      <c r="BB40" s="190">
        <v>0</v>
      </c>
      <c r="BC40" s="190">
        <v>0</v>
      </c>
      <c r="BD40" s="190">
        <v>0</v>
      </c>
      <c r="BE40" s="190">
        <v>3.3411647555040402E-3</v>
      </c>
      <c r="BF40" s="190">
        <v>1.15550722013897E-2</v>
      </c>
      <c r="BG40" s="190">
        <v>5.4788705967186299E-4</v>
      </c>
      <c r="BH40" s="190">
        <v>0</v>
      </c>
      <c r="BI40" s="190">
        <v>1.21029592610615E-2</v>
      </c>
      <c r="BJ40" s="190">
        <v>4.8490670792816098E-4</v>
      </c>
      <c r="BK40" s="190">
        <v>1.6671261785955899E-6</v>
      </c>
      <c r="BL40" s="190">
        <v>0</v>
      </c>
      <c r="BM40" s="190">
        <v>4.8657383410675699E-4</v>
      </c>
      <c r="BN40" s="190">
        <v>4.5900942640460896</v>
      </c>
    </row>
    <row r="41" spans="1:66" x14ac:dyDescent="0.35">
      <c r="A41" s="190" t="s">
        <v>73</v>
      </c>
      <c r="B41" s="190">
        <v>2019</v>
      </c>
      <c r="C41" s="190" t="s">
        <v>99</v>
      </c>
      <c r="D41" s="190" t="s">
        <v>75</v>
      </c>
      <c r="E41" s="190" t="s">
        <v>75</v>
      </c>
      <c r="F41" s="190" t="s">
        <v>76</v>
      </c>
      <c r="G41" s="190">
        <v>130.69643938237701</v>
      </c>
      <c r="H41" s="190">
        <v>6924.1911821363601</v>
      </c>
      <c r="I41" s="190">
        <v>1908.1680149827</v>
      </c>
      <c r="J41" s="190">
        <v>1.6132803237238098E-2</v>
      </c>
      <c r="K41" s="190">
        <v>7.7031172961214802E-4</v>
      </c>
      <c r="L41" s="190">
        <v>1.9827006339289402E-3</v>
      </c>
      <c r="M41" s="190">
        <v>1.8885815600779201E-2</v>
      </c>
      <c r="N41" s="190">
        <v>4.4751141392818599E-4</v>
      </c>
      <c r="O41" s="190">
        <v>2.49874341036698E-6</v>
      </c>
      <c r="P41" s="190">
        <v>0</v>
      </c>
      <c r="Q41" s="190">
        <v>4.5001015733855298E-4</v>
      </c>
      <c r="R41" s="190">
        <v>2.2897842777215401E-5</v>
      </c>
      <c r="S41" s="190">
        <v>4.2635783251175098E-4</v>
      </c>
      <c r="T41" s="190">
        <v>8.9926583262751999E-4</v>
      </c>
      <c r="U41" s="190">
        <v>4.67745894263531E-4</v>
      </c>
      <c r="V41" s="190">
        <v>2.6117254993741101E-6</v>
      </c>
      <c r="W41" s="190">
        <v>0</v>
      </c>
      <c r="X41" s="190">
        <v>4.7035761976290497E-4</v>
      </c>
      <c r="Y41" s="190">
        <v>9.1591371108861697E-5</v>
      </c>
      <c r="Z41" s="190">
        <v>9.9483494252742004E-4</v>
      </c>
      <c r="AA41" s="190">
        <v>1.5567839333991799E-3</v>
      </c>
      <c r="AB41" s="190">
        <v>7.4981902225031503</v>
      </c>
      <c r="AC41" s="190">
        <v>9.4107438873913901E-2</v>
      </c>
      <c r="AD41" s="190">
        <v>0</v>
      </c>
      <c r="AE41" s="190">
        <v>7.5922976613770699</v>
      </c>
      <c r="AF41" s="190">
        <v>3.4336909124997497E-5</v>
      </c>
      <c r="AG41" s="190">
        <v>5.9152695753772301E-7</v>
      </c>
      <c r="AH41" s="190">
        <v>0</v>
      </c>
      <c r="AI41" s="190">
        <v>3.4928436082535203E-5</v>
      </c>
      <c r="AJ41" s="190">
        <v>1.17861108453065E-3</v>
      </c>
      <c r="AK41" s="190">
        <v>1.4792378867731401E-5</v>
      </c>
      <c r="AL41" s="190">
        <v>0</v>
      </c>
      <c r="AM41" s="190">
        <v>1.19340346339838E-3</v>
      </c>
      <c r="AN41" s="190">
        <v>7.3926423753245996E-4</v>
      </c>
      <c r="AO41" s="190">
        <v>1.27354131862051E-5</v>
      </c>
      <c r="AP41" s="190">
        <v>0</v>
      </c>
      <c r="AQ41" s="190">
        <v>7.5199965071866498E-4</v>
      </c>
      <c r="AR41" s="190">
        <v>0</v>
      </c>
      <c r="AS41" s="190">
        <v>0</v>
      </c>
      <c r="AT41" s="190">
        <v>0</v>
      </c>
      <c r="AU41" s="190">
        <v>0</v>
      </c>
      <c r="AV41" s="190">
        <v>7.5199965071866498E-4</v>
      </c>
      <c r="AW41" s="190">
        <v>8.4159606068426101E-4</v>
      </c>
      <c r="AX41" s="190">
        <v>1.4498298476430701E-5</v>
      </c>
      <c r="AY41" s="190">
        <v>0</v>
      </c>
      <c r="AZ41" s="190">
        <v>8.5609435916069105E-4</v>
      </c>
      <c r="BA41" s="190">
        <v>0</v>
      </c>
      <c r="BB41" s="190">
        <v>0</v>
      </c>
      <c r="BC41" s="190">
        <v>0</v>
      </c>
      <c r="BD41" s="190">
        <v>0</v>
      </c>
      <c r="BE41" s="190">
        <v>8.5609435916069105E-4</v>
      </c>
      <c r="BF41" s="190">
        <v>2.6986098719943802E-3</v>
      </c>
      <c r="BG41" s="190">
        <v>2.98072941122677E-4</v>
      </c>
      <c r="BH41" s="190">
        <v>0</v>
      </c>
      <c r="BI41" s="190">
        <v>2.9966828131170499E-3</v>
      </c>
      <c r="BJ41" s="190">
        <v>7.0839183277676907E-5</v>
      </c>
      <c r="BK41" s="190">
        <v>8.8908041972246299E-7</v>
      </c>
      <c r="BL41" s="190">
        <v>0</v>
      </c>
      <c r="BM41" s="190">
        <v>7.1728263697399394E-5</v>
      </c>
      <c r="BN41" s="190">
        <v>0.67664857558941705</v>
      </c>
    </row>
    <row r="42" spans="1:66" x14ac:dyDescent="0.35">
      <c r="A42" s="190" t="s">
        <v>73</v>
      </c>
      <c r="B42" s="190">
        <v>2019</v>
      </c>
      <c r="C42" s="190" t="s">
        <v>100</v>
      </c>
      <c r="D42" s="190" t="s">
        <v>75</v>
      </c>
      <c r="E42" s="190" t="s">
        <v>75</v>
      </c>
      <c r="F42" s="190" t="s">
        <v>76</v>
      </c>
      <c r="G42" s="190">
        <v>6704.9482575836701</v>
      </c>
      <c r="H42" s="190">
        <v>101897.850846167</v>
      </c>
      <c r="I42" s="190">
        <v>20338.3430276654</v>
      </c>
      <c r="J42" s="190">
        <v>0.74314005225211399</v>
      </c>
      <c r="K42" s="190">
        <v>0.31583679113125701</v>
      </c>
      <c r="L42" s="190">
        <v>2.2428269206309699E-2</v>
      </c>
      <c r="M42" s="190">
        <v>1.08140511258968</v>
      </c>
      <c r="N42" s="190">
        <v>4.0799748720958904E-3</v>
      </c>
      <c r="O42" s="190">
        <v>7.6678836054365105E-4</v>
      </c>
      <c r="P42" s="190">
        <v>0</v>
      </c>
      <c r="Q42" s="190">
        <v>4.84676323263954E-3</v>
      </c>
      <c r="R42" s="190">
        <v>3.3696946063984902E-4</v>
      </c>
      <c r="S42" s="190">
        <v>6.2743713571139902E-3</v>
      </c>
      <c r="T42" s="190">
        <v>1.1458104050393301E-2</v>
      </c>
      <c r="U42" s="190">
        <v>4.2644532311917E-3</v>
      </c>
      <c r="V42" s="190">
        <v>8.0145912763447701E-4</v>
      </c>
      <c r="W42" s="190">
        <v>0</v>
      </c>
      <c r="X42" s="190">
        <v>5.0659123588261802E-3</v>
      </c>
      <c r="Y42" s="190">
        <v>1.34787784255939E-3</v>
      </c>
      <c r="Z42" s="190">
        <v>1.46401998332659E-2</v>
      </c>
      <c r="AA42" s="190">
        <v>2.1053990034651499E-2</v>
      </c>
      <c r="AB42" s="190">
        <v>122.252263491835</v>
      </c>
      <c r="AC42" s="190">
        <v>25.478540373965899</v>
      </c>
      <c r="AD42" s="190">
        <v>0</v>
      </c>
      <c r="AE42" s="190">
        <v>147.73080386580099</v>
      </c>
      <c r="AF42" s="190">
        <v>3.0067169891748299E-4</v>
      </c>
      <c r="AG42" s="190">
        <v>1.47995032189443E-4</v>
      </c>
      <c r="AH42" s="190">
        <v>0</v>
      </c>
      <c r="AI42" s="190">
        <v>4.4866673110692599E-4</v>
      </c>
      <c r="AJ42" s="190">
        <v>1.92163533579091E-2</v>
      </c>
      <c r="AK42" s="190">
        <v>4.0048717372221298E-3</v>
      </c>
      <c r="AL42" s="190">
        <v>0</v>
      </c>
      <c r="AM42" s="190">
        <v>2.32212250951312E-2</v>
      </c>
      <c r="AN42" s="190">
        <v>6.47337922696147E-3</v>
      </c>
      <c r="AO42" s="190">
        <v>3.1862924595758499E-3</v>
      </c>
      <c r="AP42" s="190">
        <v>0</v>
      </c>
      <c r="AQ42" s="190">
        <v>9.6596716865373199E-3</v>
      </c>
      <c r="AR42" s="190">
        <v>0</v>
      </c>
      <c r="AS42" s="190">
        <v>0</v>
      </c>
      <c r="AT42" s="190">
        <v>0</v>
      </c>
      <c r="AU42" s="190">
        <v>0</v>
      </c>
      <c r="AV42" s="190">
        <v>9.6596716865373199E-3</v>
      </c>
      <c r="AW42" s="190">
        <v>7.3694494879266896E-3</v>
      </c>
      <c r="AX42" s="190">
        <v>3.6273514205389301E-3</v>
      </c>
      <c r="AY42" s="190">
        <v>0</v>
      </c>
      <c r="AZ42" s="190">
        <v>1.0996800908465601E-2</v>
      </c>
      <c r="BA42" s="190">
        <v>0</v>
      </c>
      <c r="BB42" s="190">
        <v>0</v>
      </c>
      <c r="BC42" s="190">
        <v>0</v>
      </c>
      <c r="BD42" s="190">
        <v>0</v>
      </c>
      <c r="BE42" s="190">
        <v>1.0996800908465601E-2</v>
      </c>
      <c r="BF42" s="190">
        <v>1.9961097228325099E-2</v>
      </c>
      <c r="BG42" s="190">
        <v>4.2544006044062901E-2</v>
      </c>
      <c r="BH42" s="190">
        <v>0</v>
      </c>
      <c r="BI42" s="190">
        <v>6.2505103272387993E-2</v>
      </c>
      <c r="BJ42" s="190">
        <v>1.15497876722549E-3</v>
      </c>
      <c r="BK42" s="190">
        <v>2.4070861603142101E-4</v>
      </c>
      <c r="BL42" s="190">
        <v>0</v>
      </c>
      <c r="BM42" s="190">
        <v>1.39568738325691E-3</v>
      </c>
      <c r="BN42" s="190">
        <v>13.1662169299541</v>
      </c>
    </row>
    <row r="43" spans="1:66" x14ac:dyDescent="0.35">
      <c r="A43" s="190" t="s">
        <v>73</v>
      </c>
      <c r="B43" s="190">
        <v>2019</v>
      </c>
      <c r="C43" s="190" t="s">
        <v>101</v>
      </c>
      <c r="D43" s="190" t="s">
        <v>75</v>
      </c>
      <c r="E43" s="190" t="s">
        <v>75</v>
      </c>
      <c r="F43" s="190" t="s">
        <v>76</v>
      </c>
      <c r="G43" s="190">
        <v>1678.05783908533</v>
      </c>
      <c r="H43" s="190">
        <v>28042.984274495</v>
      </c>
      <c r="I43" s="190">
        <v>19297.665149481301</v>
      </c>
      <c r="J43" s="190">
        <v>5.4539214371370902E-2</v>
      </c>
      <c r="K43" s="190">
        <v>2.3772593746512499E-2</v>
      </c>
      <c r="L43" s="190">
        <v>3.12106792062791E-2</v>
      </c>
      <c r="M43" s="190">
        <v>0.109522487324162</v>
      </c>
      <c r="N43" s="190">
        <v>2.80049495324448E-4</v>
      </c>
      <c r="O43" s="190">
        <v>1.0827423279641401E-5</v>
      </c>
      <c r="P43" s="190">
        <v>0</v>
      </c>
      <c r="Q43" s="190">
        <v>2.9087691860409001E-4</v>
      </c>
      <c r="R43" s="190">
        <v>9.2736296273551903E-5</v>
      </c>
      <c r="S43" s="190">
        <v>1.7267498366135301E-3</v>
      </c>
      <c r="T43" s="190">
        <v>2.1103630514911699E-3</v>
      </c>
      <c r="U43" s="190">
        <v>2.9271209080178898E-4</v>
      </c>
      <c r="V43" s="190">
        <v>1.13169913143676E-5</v>
      </c>
      <c r="W43" s="190">
        <v>0</v>
      </c>
      <c r="X43" s="190">
        <v>3.0402908211615701E-4</v>
      </c>
      <c r="Y43" s="190">
        <v>3.7094518509420702E-4</v>
      </c>
      <c r="Z43" s="190">
        <v>4.0290829520982499E-3</v>
      </c>
      <c r="AA43" s="190">
        <v>4.7040572193086201E-3</v>
      </c>
      <c r="AB43" s="190">
        <v>31.096240712054101</v>
      </c>
      <c r="AC43" s="190">
        <v>3.3477383847595998</v>
      </c>
      <c r="AD43" s="190">
        <v>0</v>
      </c>
      <c r="AE43" s="190">
        <v>34.443979096813699</v>
      </c>
      <c r="AF43" s="190">
        <v>2.9736692847298401E-5</v>
      </c>
      <c r="AG43" s="190">
        <v>1.2153420436435601E-5</v>
      </c>
      <c r="AH43" s="190">
        <v>0</v>
      </c>
      <c r="AI43" s="190">
        <v>4.1890113283733997E-5</v>
      </c>
      <c r="AJ43" s="190">
        <v>4.8878959992862498E-3</v>
      </c>
      <c r="AK43" s="190">
        <v>5.2621785408229203E-4</v>
      </c>
      <c r="AL43" s="190">
        <v>0</v>
      </c>
      <c r="AM43" s="190">
        <v>5.4141138533685398E-3</v>
      </c>
      <c r="AN43" s="190">
        <v>6.4022284255314701E-4</v>
      </c>
      <c r="AO43" s="190">
        <v>2.6165980926373298E-4</v>
      </c>
      <c r="AP43" s="190">
        <v>0</v>
      </c>
      <c r="AQ43" s="190">
        <v>9.0188265181688097E-4</v>
      </c>
      <c r="AR43" s="190">
        <v>0</v>
      </c>
      <c r="AS43" s="190">
        <v>0</v>
      </c>
      <c r="AT43" s="190">
        <v>0</v>
      </c>
      <c r="AU43" s="190">
        <v>0</v>
      </c>
      <c r="AV43" s="190">
        <v>9.0188265181688097E-4</v>
      </c>
      <c r="AW43" s="190">
        <v>7.2884497165893298E-4</v>
      </c>
      <c r="AX43" s="190">
        <v>2.9787977496488E-4</v>
      </c>
      <c r="AY43" s="190">
        <v>0</v>
      </c>
      <c r="AZ43" s="190">
        <v>1.02672474662381E-3</v>
      </c>
      <c r="BA43" s="190">
        <v>0</v>
      </c>
      <c r="BB43" s="190">
        <v>0</v>
      </c>
      <c r="BC43" s="190">
        <v>0</v>
      </c>
      <c r="BD43" s="190">
        <v>0</v>
      </c>
      <c r="BE43" s="190">
        <v>1.02672474662381E-3</v>
      </c>
      <c r="BF43" s="190">
        <v>2.6788270772647401E-3</v>
      </c>
      <c r="BG43" s="190">
        <v>8.6504191074314209E-3</v>
      </c>
      <c r="BH43" s="190">
        <v>0</v>
      </c>
      <c r="BI43" s="190">
        <v>1.13292461846961E-2</v>
      </c>
      <c r="BJ43" s="190">
        <v>2.9378186331375502E-4</v>
      </c>
      <c r="BK43" s="190">
        <v>3.1627772297904001E-5</v>
      </c>
      <c r="BL43" s="190">
        <v>0</v>
      </c>
      <c r="BM43" s="190">
        <v>3.2540963561165898E-4</v>
      </c>
      <c r="BN43" s="190">
        <v>3.0697517975425899</v>
      </c>
    </row>
    <row r="44" spans="1:66" x14ac:dyDescent="0.35">
      <c r="A44" s="190" t="s">
        <v>73</v>
      </c>
      <c r="B44" s="190">
        <v>2019</v>
      </c>
      <c r="C44" s="190" t="s">
        <v>102</v>
      </c>
      <c r="D44" s="190" t="s">
        <v>75</v>
      </c>
      <c r="E44" s="190" t="s">
        <v>75</v>
      </c>
      <c r="F44" s="190" t="s">
        <v>78</v>
      </c>
      <c r="G44" s="190">
        <v>24590.8300482907</v>
      </c>
      <c r="H44" s="190">
        <v>1348347.12975351</v>
      </c>
      <c r="I44" s="190">
        <v>492013.32760620001</v>
      </c>
      <c r="J44" s="190">
        <v>0.969466043935032</v>
      </c>
      <c r="K44" s="190">
        <v>2.4109068281776302E-3</v>
      </c>
      <c r="L44" s="190">
        <v>0.20505394164764901</v>
      </c>
      <c r="M44" s="190">
        <v>1.1769308924108499</v>
      </c>
      <c r="N44" s="190">
        <v>1.4653304208336699E-3</v>
      </c>
      <c r="O44" s="190">
        <v>0</v>
      </c>
      <c r="P44" s="190">
        <v>2.5142285376601303E-4</v>
      </c>
      <c r="Q44" s="190">
        <v>1.7167532745996901E-3</v>
      </c>
      <c r="R44" s="190">
        <v>4.4588948765392098E-3</v>
      </c>
      <c r="S44" s="190">
        <v>8.30246226011601E-2</v>
      </c>
      <c r="T44" s="190">
        <v>8.9200270752298999E-2</v>
      </c>
      <c r="U44" s="190">
        <v>1.59287949029444E-3</v>
      </c>
      <c r="V44" s="190">
        <v>0</v>
      </c>
      <c r="W44" s="190">
        <v>2.7278089172188701E-4</v>
      </c>
      <c r="X44" s="190">
        <v>1.8656603820163299E-3</v>
      </c>
      <c r="Y44" s="190">
        <v>1.7835579506156801E-2</v>
      </c>
      <c r="Z44" s="190">
        <v>0.19372411940270701</v>
      </c>
      <c r="AA44" s="190">
        <v>0.21342535929088</v>
      </c>
      <c r="AB44" s="190">
        <v>2559.0422112085398</v>
      </c>
      <c r="AC44" s="190">
        <v>15.0930505557793</v>
      </c>
      <c r="AD44" s="190">
        <v>22.054621715363101</v>
      </c>
      <c r="AE44" s="190">
        <v>2596.1898834796798</v>
      </c>
      <c r="AF44" s="190">
        <v>2.9066789632153801E-2</v>
      </c>
      <c r="AG44" s="190">
        <v>7.0052218646342399E-3</v>
      </c>
      <c r="AH44" s="190">
        <v>2.32681989422861E-2</v>
      </c>
      <c r="AI44" s="190">
        <v>5.9340210439074198E-2</v>
      </c>
      <c r="AJ44" s="190">
        <v>4.5628303193476501E-2</v>
      </c>
      <c r="AK44" s="190">
        <v>1.9936373477183E-4</v>
      </c>
      <c r="AL44" s="190">
        <v>1.5582366861769999E-2</v>
      </c>
      <c r="AM44" s="190">
        <v>6.1410033790018401E-2</v>
      </c>
      <c r="AN44" s="190">
        <v>0.14440558874680201</v>
      </c>
      <c r="AO44" s="190">
        <v>2.70715079060538E-2</v>
      </c>
      <c r="AP44" s="190">
        <v>0.12764988926058701</v>
      </c>
      <c r="AQ44" s="190">
        <v>0.299126985913444</v>
      </c>
      <c r="AR44" s="190">
        <v>1.3470743456999901E-3</v>
      </c>
      <c r="AS44" s="190">
        <v>5.0023284876070599E-2</v>
      </c>
      <c r="AT44" s="190">
        <v>0.262313032894603</v>
      </c>
      <c r="AU44" s="190">
        <v>8.0237184654676104E-4</v>
      </c>
      <c r="AV44" s="190">
        <v>0.61361274987636505</v>
      </c>
      <c r="AW44" s="190">
        <v>0.20957835767813501</v>
      </c>
      <c r="AX44" s="190">
        <v>3.9477176626954803E-2</v>
      </c>
      <c r="AY44" s="190">
        <v>0.13972322831092099</v>
      </c>
      <c r="AZ44" s="190">
        <v>0.38877876261601102</v>
      </c>
      <c r="BA44" s="190">
        <v>1.3470743456999901E-3</v>
      </c>
      <c r="BB44" s="190">
        <v>5.0023284876049998E-2</v>
      </c>
      <c r="BC44" s="190">
        <v>0.26231303289449498</v>
      </c>
      <c r="BD44" s="190">
        <v>8.0237184654676104E-4</v>
      </c>
      <c r="BE44" s="190">
        <v>0.70326452657880401</v>
      </c>
      <c r="BF44" s="190">
        <v>3.76493245834956</v>
      </c>
      <c r="BG44" s="190">
        <v>0.387769723780378</v>
      </c>
      <c r="BH44" s="190">
        <v>2.7207506258712399</v>
      </c>
      <c r="BI44" s="190">
        <v>6.8734528080011801</v>
      </c>
      <c r="BJ44" s="190">
        <v>2.5323797182716899E-2</v>
      </c>
      <c r="BK44" s="190">
        <v>1.4935797052075401E-4</v>
      </c>
      <c r="BL44" s="190">
        <v>2.1824836058395301E-4</v>
      </c>
      <c r="BM44" s="190">
        <v>2.5691403513821601E-2</v>
      </c>
      <c r="BN44" s="190">
        <v>274.03615675762899</v>
      </c>
    </row>
    <row r="45" spans="1:66" x14ac:dyDescent="0.35">
      <c r="A45" s="190" t="s">
        <v>73</v>
      </c>
      <c r="B45" s="190">
        <v>2019</v>
      </c>
      <c r="C45" s="190" t="s">
        <v>103</v>
      </c>
      <c r="D45" s="190" t="s">
        <v>75</v>
      </c>
      <c r="E45" s="190" t="s">
        <v>75</v>
      </c>
      <c r="F45" s="190" t="s">
        <v>76</v>
      </c>
      <c r="G45" s="190">
        <v>14.896091477409</v>
      </c>
      <c r="H45" s="190">
        <v>271.42608700095002</v>
      </c>
      <c r="I45" s="190">
        <v>65.542802500599905</v>
      </c>
      <c r="J45" s="190">
        <v>4.6304558985587399E-3</v>
      </c>
      <c r="K45" s="190">
        <v>3.7783078054985799E-4</v>
      </c>
      <c r="L45" s="190">
        <v>7.3914902078948795E-5</v>
      </c>
      <c r="M45" s="190">
        <v>5.0822015811875501E-3</v>
      </c>
      <c r="N45" s="190">
        <v>2.3311965723975999E-4</v>
      </c>
      <c r="O45" s="190">
        <v>8.1354587515148599E-6</v>
      </c>
      <c r="P45" s="190">
        <v>0</v>
      </c>
      <c r="Q45" s="190">
        <v>2.4125511599127399E-4</v>
      </c>
      <c r="R45" s="190">
        <v>2.6927644120298498E-6</v>
      </c>
      <c r="S45" s="190">
        <v>7.9167273713677608E-6</v>
      </c>
      <c r="T45" s="190">
        <v>2.5186460777467198E-4</v>
      </c>
      <c r="U45" s="190">
        <v>2.43660293686983E-4</v>
      </c>
      <c r="V45" s="190">
        <v>8.5033080956948201E-6</v>
      </c>
      <c r="W45" s="190">
        <v>0</v>
      </c>
      <c r="X45" s="190">
        <v>2.5216360178267802E-4</v>
      </c>
      <c r="Y45" s="190">
        <v>1.0771057648119399E-5</v>
      </c>
      <c r="Z45" s="190">
        <v>1.8472363866524698E-5</v>
      </c>
      <c r="AA45" s="190">
        <v>2.8140702329732198E-4</v>
      </c>
      <c r="AB45" s="190">
        <v>0.51149572747996797</v>
      </c>
      <c r="AC45" s="190">
        <v>2.85711210674486E-2</v>
      </c>
      <c r="AD45" s="190">
        <v>0</v>
      </c>
      <c r="AE45" s="190">
        <v>0.54006684854741605</v>
      </c>
      <c r="AF45" s="190">
        <v>1.7939312051326499E-5</v>
      </c>
      <c r="AG45" s="190">
        <v>2.4341099391389899E-6</v>
      </c>
      <c r="AH45" s="190">
        <v>0</v>
      </c>
      <c r="AI45" s="190">
        <v>2.03734219904655E-5</v>
      </c>
      <c r="AJ45" s="190">
        <v>8.0400005362455206E-5</v>
      </c>
      <c r="AK45" s="190">
        <v>4.4909823555157401E-6</v>
      </c>
      <c r="AL45" s="190">
        <v>0</v>
      </c>
      <c r="AM45" s="190">
        <v>8.4890987717970898E-5</v>
      </c>
      <c r="AN45" s="190">
        <v>3.8622846911477103E-4</v>
      </c>
      <c r="AO45" s="190">
        <v>5.2405719503674302E-5</v>
      </c>
      <c r="AP45" s="190">
        <v>0</v>
      </c>
      <c r="AQ45" s="190">
        <v>4.38634188618445E-4</v>
      </c>
      <c r="AR45" s="190">
        <v>0</v>
      </c>
      <c r="AS45" s="190">
        <v>0</v>
      </c>
      <c r="AT45" s="190">
        <v>0</v>
      </c>
      <c r="AU45" s="190">
        <v>0</v>
      </c>
      <c r="AV45" s="190">
        <v>4.38634188618445E-4</v>
      </c>
      <c r="AW45" s="190">
        <v>4.3969171187836802E-4</v>
      </c>
      <c r="AX45" s="190">
        <v>5.9659922464029702E-5</v>
      </c>
      <c r="AY45" s="190">
        <v>0</v>
      </c>
      <c r="AZ45" s="190">
        <v>4.9935163434239695E-4</v>
      </c>
      <c r="BA45" s="190">
        <v>0</v>
      </c>
      <c r="BB45" s="190">
        <v>0</v>
      </c>
      <c r="BC45" s="190">
        <v>0</v>
      </c>
      <c r="BD45" s="190">
        <v>0</v>
      </c>
      <c r="BE45" s="190">
        <v>4.9935163434239695E-4</v>
      </c>
      <c r="BF45" s="190">
        <v>1.6591640502078601E-3</v>
      </c>
      <c r="BG45" s="190">
        <v>2.0536279310670599E-4</v>
      </c>
      <c r="BH45" s="190">
        <v>0</v>
      </c>
      <c r="BI45" s="190">
        <v>1.8645268433145699E-3</v>
      </c>
      <c r="BJ45" s="190">
        <v>4.8323580103314597E-6</v>
      </c>
      <c r="BK45" s="190">
        <v>2.6992578498095499E-7</v>
      </c>
      <c r="BL45" s="190">
        <v>0</v>
      </c>
      <c r="BM45" s="190">
        <v>5.1022837953124103E-6</v>
      </c>
      <c r="BN45" s="190">
        <v>4.8132394183079699E-2</v>
      </c>
    </row>
    <row r="46" spans="1:66" x14ac:dyDescent="0.35">
      <c r="A46" s="190" t="s">
        <v>73</v>
      </c>
      <c r="B46" s="190">
        <v>2019</v>
      </c>
      <c r="C46" s="190" t="s">
        <v>104</v>
      </c>
      <c r="D46" s="190" t="s">
        <v>75</v>
      </c>
      <c r="E46" s="190" t="s">
        <v>75</v>
      </c>
      <c r="F46" s="190" t="s">
        <v>76</v>
      </c>
      <c r="G46" s="190">
        <v>9065.0181376041892</v>
      </c>
      <c r="H46" s="190">
        <v>1702450.22254756</v>
      </c>
      <c r="I46" s="190">
        <v>132349.264809021</v>
      </c>
      <c r="J46" s="190">
        <v>6.46226666574616</v>
      </c>
      <c r="K46" s="190">
        <v>1.3354691620885</v>
      </c>
      <c r="L46" s="190">
        <v>0.25200734820924903</v>
      </c>
      <c r="M46" s="190">
        <v>8.0497431760439202</v>
      </c>
      <c r="N46" s="190">
        <v>8.3398368578630297E-2</v>
      </c>
      <c r="O46" s="190">
        <v>3.05897958493158E-3</v>
      </c>
      <c r="P46" s="190">
        <v>0</v>
      </c>
      <c r="Q46" s="190">
        <v>8.6457348163561903E-2</v>
      </c>
      <c r="R46" s="190">
        <v>1.68896712293993E-2</v>
      </c>
      <c r="S46" s="190">
        <v>4.9655633414433901E-2</v>
      </c>
      <c r="T46" s="190">
        <v>0.153002652807395</v>
      </c>
      <c r="U46" s="190">
        <v>8.7169272730976397E-2</v>
      </c>
      <c r="V46" s="190">
        <v>3.1972930677413199E-3</v>
      </c>
      <c r="W46" s="190">
        <v>0</v>
      </c>
      <c r="X46" s="190">
        <v>9.0366565798717796E-2</v>
      </c>
      <c r="Y46" s="190">
        <v>6.75586849175972E-2</v>
      </c>
      <c r="Z46" s="190">
        <v>0.115863144633679</v>
      </c>
      <c r="AA46" s="190">
        <v>0.273788395349994</v>
      </c>
      <c r="AB46" s="190">
        <v>2618.2612548800798</v>
      </c>
      <c r="AC46" s="190">
        <v>259.74133811810799</v>
      </c>
      <c r="AD46" s="190">
        <v>0</v>
      </c>
      <c r="AE46" s="190">
        <v>2878.0025929981898</v>
      </c>
      <c r="AF46" s="190">
        <v>7.6939872936155297E-3</v>
      </c>
      <c r="AG46" s="190">
        <v>4.9973063496279897E-3</v>
      </c>
      <c r="AH46" s="190">
        <v>0</v>
      </c>
      <c r="AI46" s="190">
        <v>1.2691293643243499E-2</v>
      </c>
      <c r="AJ46" s="190">
        <v>0.411554207832384</v>
      </c>
      <c r="AK46" s="190">
        <v>4.0827721241063701E-2</v>
      </c>
      <c r="AL46" s="190">
        <v>0</v>
      </c>
      <c r="AM46" s="190">
        <v>0.45238192907344799</v>
      </c>
      <c r="AN46" s="190">
        <v>0.16564943657256201</v>
      </c>
      <c r="AO46" s="190">
        <v>0.10759063533719</v>
      </c>
      <c r="AP46" s="190">
        <v>0</v>
      </c>
      <c r="AQ46" s="190">
        <v>0.27324007190975302</v>
      </c>
      <c r="AR46" s="190">
        <v>0</v>
      </c>
      <c r="AS46" s="190">
        <v>0</v>
      </c>
      <c r="AT46" s="190">
        <v>0</v>
      </c>
      <c r="AU46" s="190">
        <v>0</v>
      </c>
      <c r="AV46" s="190">
        <v>0.27324007190975302</v>
      </c>
      <c r="AW46" s="190">
        <v>0.18857927408927899</v>
      </c>
      <c r="AX46" s="190">
        <v>0.12248374839357801</v>
      </c>
      <c r="AY46" s="190">
        <v>0</v>
      </c>
      <c r="AZ46" s="190">
        <v>0.311063022482857</v>
      </c>
      <c r="BA46" s="190">
        <v>0</v>
      </c>
      <c r="BB46" s="190">
        <v>0</v>
      </c>
      <c r="BC46" s="190">
        <v>0</v>
      </c>
      <c r="BD46" s="190">
        <v>0</v>
      </c>
      <c r="BE46" s="190">
        <v>0.311063022482857</v>
      </c>
      <c r="BF46" s="190">
        <v>0.73101133086799797</v>
      </c>
      <c r="BG46" s="190">
        <v>1.28176104998226</v>
      </c>
      <c r="BH46" s="190">
        <v>0</v>
      </c>
      <c r="BI46" s="190">
        <v>2.0127723808502598</v>
      </c>
      <c r="BJ46" s="190">
        <v>2.4736034082817999E-2</v>
      </c>
      <c r="BK46" s="190">
        <v>2.4539073709436E-3</v>
      </c>
      <c r="BL46" s="190">
        <v>0</v>
      </c>
      <c r="BM46" s="190">
        <v>2.71899414537616E-2</v>
      </c>
      <c r="BN46" s="190">
        <v>256.49631270406002</v>
      </c>
    </row>
    <row r="47" spans="1:66" x14ac:dyDescent="0.35">
      <c r="A47" s="190" t="s">
        <v>73</v>
      </c>
      <c r="B47" s="190">
        <v>2019</v>
      </c>
      <c r="C47" s="190" t="s">
        <v>105</v>
      </c>
      <c r="D47" s="190" t="s">
        <v>75</v>
      </c>
      <c r="E47" s="190" t="s">
        <v>75</v>
      </c>
      <c r="F47" s="190" t="s">
        <v>76</v>
      </c>
      <c r="G47" s="190">
        <v>1011.24731683519</v>
      </c>
      <c r="H47" s="190">
        <v>191864.517556807</v>
      </c>
      <c r="I47" s="190">
        <v>4571.8098022066297</v>
      </c>
      <c r="J47" s="190">
        <v>0.71723931462743296</v>
      </c>
      <c r="K47" s="190">
        <v>2.47875415450696E-2</v>
      </c>
      <c r="L47" s="190">
        <v>1.7907824119919501E-2</v>
      </c>
      <c r="M47" s="190">
        <v>0.75993468029242295</v>
      </c>
      <c r="N47" s="190">
        <v>9.3049455562619898E-3</v>
      </c>
      <c r="O47" s="190">
        <v>2.9783753123395701E-5</v>
      </c>
      <c r="P47" s="190">
        <v>0</v>
      </c>
      <c r="Q47" s="190">
        <v>9.3347293093853801E-3</v>
      </c>
      <c r="R47" s="190">
        <v>1.9034498508112699E-3</v>
      </c>
      <c r="S47" s="190">
        <v>5.5961425613851399E-3</v>
      </c>
      <c r="T47" s="190">
        <v>1.6834321721581801E-2</v>
      </c>
      <c r="U47" s="190">
        <v>9.72567390423177E-3</v>
      </c>
      <c r="V47" s="190">
        <v>3.1130442276188602E-5</v>
      </c>
      <c r="W47" s="190">
        <v>0</v>
      </c>
      <c r="X47" s="190">
        <v>9.7568043465079603E-3</v>
      </c>
      <c r="Y47" s="190">
        <v>7.6137994032451101E-3</v>
      </c>
      <c r="Z47" s="190">
        <v>1.30576659765653E-2</v>
      </c>
      <c r="AA47" s="190">
        <v>3.0428269726318399E-2</v>
      </c>
      <c r="AB47" s="190">
        <v>304.22734696744197</v>
      </c>
      <c r="AC47" s="190">
        <v>4.4399241158725102</v>
      </c>
      <c r="AD47" s="190">
        <v>0</v>
      </c>
      <c r="AE47" s="190">
        <v>308.66727108331401</v>
      </c>
      <c r="AF47" s="190">
        <v>8.5946602108597598E-4</v>
      </c>
      <c r="AG47" s="190">
        <v>8.2912124673765E-5</v>
      </c>
      <c r="AH47" s="190">
        <v>0</v>
      </c>
      <c r="AI47" s="190">
        <v>9.4237814575974098E-4</v>
      </c>
      <c r="AJ47" s="190">
        <v>4.7820302328030299E-2</v>
      </c>
      <c r="AK47" s="190">
        <v>6.9789424143141903E-4</v>
      </c>
      <c r="AL47" s="190">
        <v>0</v>
      </c>
      <c r="AM47" s="190">
        <v>4.85181965694617E-2</v>
      </c>
      <c r="AN47" s="190">
        <v>1.8504067749668899E-2</v>
      </c>
      <c r="AO47" s="190">
        <v>1.7850753079147899E-3</v>
      </c>
      <c r="AP47" s="190">
        <v>0</v>
      </c>
      <c r="AQ47" s="190">
        <v>2.0289143057583701E-2</v>
      </c>
      <c r="AR47" s="190">
        <v>0</v>
      </c>
      <c r="AS47" s="190">
        <v>0</v>
      </c>
      <c r="AT47" s="190">
        <v>0</v>
      </c>
      <c r="AU47" s="190">
        <v>0</v>
      </c>
      <c r="AV47" s="190">
        <v>2.0289143057583701E-2</v>
      </c>
      <c r="AW47" s="190">
        <v>2.10654725795149E-2</v>
      </c>
      <c r="AX47" s="190">
        <v>2.03217235582813E-3</v>
      </c>
      <c r="AY47" s="190">
        <v>0</v>
      </c>
      <c r="AZ47" s="190">
        <v>2.3097644935343099E-2</v>
      </c>
      <c r="BA47" s="190">
        <v>0</v>
      </c>
      <c r="BB47" s="190">
        <v>0</v>
      </c>
      <c r="BC47" s="190">
        <v>0</v>
      </c>
      <c r="BD47" s="190">
        <v>0</v>
      </c>
      <c r="BE47" s="190">
        <v>2.3097644935343099E-2</v>
      </c>
      <c r="BF47" s="190">
        <v>8.1696332999762797E-2</v>
      </c>
      <c r="BG47" s="190">
        <v>2.2407372424804499E-2</v>
      </c>
      <c r="BH47" s="190">
        <v>0</v>
      </c>
      <c r="BI47" s="190">
        <v>0.104103705424567</v>
      </c>
      <c r="BJ47" s="190">
        <v>2.8741891243609301E-3</v>
      </c>
      <c r="BK47" s="190">
        <v>4.1946201529983702E-5</v>
      </c>
      <c r="BL47" s="190">
        <v>0</v>
      </c>
      <c r="BM47" s="190">
        <v>2.91613532589091E-3</v>
      </c>
      <c r="BN47" s="190">
        <v>27.509362596791899</v>
      </c>
    </row>
    <row r="48" spans="1:66" x14ac:dyDescent="0.35">
      <c r="A48" s="190" t="s">
        <v>73</v>
      </c>
      <c r="B48" s="190">
        <v>2019</v>
      </c>
      <c r="C48" s="190" t="s">
        <v>106</v>
      </c>
      <c r="D48" s="190" t="s">
        <v>75</v>
      </c>
      <c r="E48" s="190" t="s">
        <v>75</v>
      </c>
      <c r="F48" s="190" t="s">
        <v>76</v>
      </c>
      <c r="G48" s="190">
        <v>10171.826562828501</v>
      </c>
      <c r="H48" s="190">
        <v>2075413.09512422</v>
      </c>
      <c r="I48" s="190">
        <v>148508.66781729599</v>
      </c>
      <c r="J48" s="190">
        <v>6.9048539444606698</v>
      </c>
      <c r="K48" s="190">
        <v>1.7008801269743501</v>
      </c>
      <c r="L48" s="190">
        <v>0.29282129294921</v>
      </c>
      <c r="M48" s="190">
        <v>8.8985553643842401</v>
      </c>
      <c r="N48" s="190">
        <v>0.120854635597405</v>
      </c>
      <c r="O48" s="190">
        <v>6.6970705365895101E-3</v>
      </c>
      <c r="P48" s="190">
        <v>0</v>
      </c>
      <c r="Q48" s="190">
        <v>0.127551706133994</v>
      </c>
      <c r="R48" s="190">
        <v>2.0589761966364199E-2</v>
      </c>
      <c r="S48" s="190">
        <v>6.0533900181110802E-2</v>
      </c>
      <c r="T48" s="190">
        <v>0.20867536828146899</v>
      </c>
      <c r="U48" s="190">
        <v>0.12631914593461599</v>
      </c>
      <c r="V48" s="190">
        <v>6.9998823484437199E-3</v>
      </c>
      <c r="W48" s="190">
        <v>0</v>
      </c>
      <c r="X48" s="190">
        <v>0.13331902828306</v>
      </c>
      <c r="Y48" s="190">
        <v>8.2359047865456794E-2</v>
      </c>
      <c r="Z48" s="190">
        <v>0.14124576708925801</v>
      </c>
      <c r="AA48" s="190">
        <v>0.35692384323777598</v>
      </c>
      <c r="AB48" s="190">
        <v>3068.3662647751498</v>
      </c>
      <c r="AC48" s="190">
        <v>336.86820302399201</v>
      </c>
      <c r="AD48" s="190">
        <v>0</v>
      </c>
      <c r="AE48" s="190">
        <v>3405.23446779914</v>
      </c>
      <c r="AF48" s="190">
        <v>9.9261629650684996E-3</v>
      </c>
      <c r="AG48" s="190">
        <v>7.2109666215660001E-3</v>
      </c>
      <c r="AH48" s="190">
        <v>0</v>
      </c>
      <c r="AI48" s="190">
        <v>1.7137129586634499E-2</v>
      </c>
      <c r="AJ48" s="190">
        <v>0.48230444730657202</v>
      </c>
      <c r="AK48" s="190">
        <v>5.2950990349436101E-2</v>
      </c>
      <c r="AL48" s="190">
        <v>0</v>
      </c>
      <c r="AM48" s="190">
        <v>0.53525543765600803</v>
      </c>
      <c r="AN48" s="190">
        <v>0.213707566667733</v>
      </c>
      <c r="AO48" s="190">
        <v>0.15525013395813</v>
      </c>
      <c r="AP48" s="190">
        <v>0</v>
      </c>
      <c r="AQ48" s="190">
        <v>0.36895770062586403</v>
      </c>
      <c r="AR48" s="190">
        <v>0</v>
      </c>
      <c r="AS48" s="190">
        <v>0</v>
      </c>
      <c r="AT48" s="190">
        <v>0</v>
      </c>
      <c r="AU48" s="190">
        <v>0</v>
      </c>
      <c r="AV48" s="190">
        <v>0.36895770062586403</v>
      </c>
      <c r="AW48" s="190">
        <v>0.243289796955836</v>
      </c>
      <c r="AX48" s="190">
        <v>0.176740459671065</v>
      </c>
      <c r="AY48" s="190">
        <v>0</v>
      </c>
      <c r="AZ48" s="190">
        <v>0.42003025662690102</v>
      </c>
      <c r="BA48" s="190">
        <v>0</v>
      </c>
      <c r="BB48" s="190">
        <v>0</v>
      </c>
      <c r="BC48" s="190">
        <v>0</v>
      </c>
      <c r="BD48" s="190">
        <v>0</v>
      </c>
      <c r="BE48" s="190">
        <v>0.42003025662690102</v>
      </c>
      <c r="BF48" s="190">
        <v>0.96381713757362597</v>
      </c>
      <c r="BG48" s="190">
        <v>1.81509915199414</v>
      </c>
      <c r="BH48" s="190">
        <v>0</v>
      </c>
      <c r="BI48" s="190">
        <v>2.7789162895677699</v>
      </c>
      <c r="BJ48" s="190">
        <v>2.89884030337237E-2</v>
      </c>
      <c r="BK48" s="190">
        <v>3.1825637475587799E-3</v>
      </c>
      <c r="BL48" s="190">
        <v>0</v>
      </c>
      <c r="BM48" s="190">
        <v>3.2170966781282499E-2</v>
      </c>
      <c r="BN48" s="190">
        <v>303.484815131228</v>
      </c>
    </row>
    <row r="49" spans="1:66" x14ac:dyDescent="0.35">
      <c r="A49" s="190" t="s">
        <v>73</v>
      </c>
      <c r="B49" s="190">
        <v>2019</v>
      </c>
      <c r="C49" s="190" t="s">
        <v>107</v>
      </c>
      <c r="D49" s="190" t="s">
        <v>75</v>
      </c>
      <c r="E49" s="190" t="s">
        <v>75</v>
      </c>
      <c r="F49" s="190" t="s">
        <v>76</v>
      </c>
      <c r="G49" s="190">
        <v>3571.0468178061401</v>
      </c>
      <c r="H49" s="190">
        <v>668884.05044225499</v>
      </c>
      <c r="I49" s="190">
        <v>52137.283539969598</v>
      </c>
      <c r="J49" s="190">
        <v>2.54986788406333</v>
      </c>
      <c r="K49" s="190">
        <v>0.65262617307128101</v>
      </c>
      <c r="L49" s="190">
        <v>9.9018052789897198E-2</v>
      </c>
      <c r="M49" s="190">
        <v>3.3015121099244999</v>
      </c>
      <c r="N49" s="190">
        <v>3.3268238092355303E-2</v>
      </c>
      <c r="O49" s="190">
        <v>1.5566700378660901E-3</v>
      </c>
      <c r="P49" s="190">
        <v>0</v>
      </c>
      <c r="Q49" s="190">
        <v>3.4824908130221398E-2</v>
      </c>
      <c r="R49" s="190">
        <v>6.6358660904947599E-3</v>
      </c>
      <c r="S49" s="190">
        <v>1.9509446306054501E-2</v>
      </c>
      <c r="T49" s="190">
        <v>6.0970220526770799E-2</v>
      </c>
      <c r="U49" s="190">
        <v>3.4772480193271497E-2</v>
      </c>
      <c r="V49" s="190">
        <v>1.62705574935741E-3</v>
      </c>
      <c r="W49" s="190">
        <v>0</v>
      </c>
      <c r="X49" s="190">
        <v>3.6399535942628902E-2</v>
      </c>
      <c r="Y49" s="190">
        <v>2.6543464361979002E-2</v>
      </c>
      <c r="Z49" s="190">
        <v>4.5522041380794E-2</v>
      </c>
      <c r="AA49" s="190">
        <v>0.108465041685402</v>
      </c>
      <c r="AB49" s="190">
        <v>1029.8917513106401</v>
      </c>
      <c r="AC49" s="190">
        <v>127.192608588025</v>
      </c>
      <c r="AD49" s="190">
        <v>0</v>
      </c>
      <c r="AE49" s="190">
        <v>1157.0843598986601</v>
      </c>
      <c r="AF49" s="190">
        <v>3.0837027841839801E-3</v>
      </c>
      <c r="AG49" s="190">
        <v>2.45643904921743E-3</v>
      </c>
      <c r="AH49" s="190">
        <v>0</v>
      </c>
      <c r="AI49" s="190">
        <v>5.5401418334014097E-3</v>
      </c>
      <c r="AJ49" s="190">
        <v>0.16188464121895599</v>
      </c>
      <c r="AK49" s="190">
        <v>1.9992906808674001E-2</v>
      </c>
      <c r="AL49" s="190">
        <v>0</v>
      </c>
      <c r="AM49" s="190">
        <v>0.18187754802763001</v>
      </c>
      <c r="AN49" s="190">
        <v>6.6391275324979099E-2</v>
      </c>
      <c r="AO49" s="190">
        <v>5.2886459120534399E-2</v>
      </c>
      <c r="AP49" s="190">
        <v>0</v>
      </c>
      <c r="AQ49" s="190">
        <v>0.119277734445513</v>
      </c>
      <c r="AR49" s="190">
        <v>0</v>
      </c>
      <c r="AS49" s="190">
        <v>0</v>
      </c>
      <c r="AT49" s="190">
        <v>0</v>
      </c>
      <c r="AU49" s="190">
        <v>0</v>
      </c>
      <c r="AV49" s="190">
        <v>0.119277734445513</v>
      </c>
      <c r="AW49" s="190">
        <v>7.5581413168053002E-2</v>
      </c>
      <c r="AX49" s="190">
        <v>6.0207207923305799E-2</v>
      </c>
      <c r="AY49" s="190">
        <v>0</v>
      </c>
      <c r="AZ49" s="190">
        <v>0.135788621091358</v>
      </c>
      <c r="BA49" s="190">
        <v>0</v>
      </c>
      <c r="BB49" s="190">
        <v>0</v>
      </c>
      <c r="BC49" s="190">
        <v>0</v>
      </c>
      <c r="BD49" s="190">
        <v>0</v>
      </c>
      <c r="BE49" s="190">
        <v>0.135788621091358</v>
      </c>
      <c r="BF49" s="190">
        <v>0.290951337005804</v>
      </c>
      <c r="BG49" s="190">
        <v>0.62570646853164602</v>
      </c>
      <c r="BH49" s="190">
        <v>0</v>
      </c>
      <c r="BI49" s="190">
        <v>0.91665780553745002</v>
      </c>
      <c r="BJ49" s="190">
        <v>9.7299065991028992E-3</v>
      </c>
      <c r="BK49" s="190">
        <v>1.2016526980459801E-3</v>
      </c>
      <c r="BL49" s="190">
        <v>0</v>
      </c>
      <c r="BM49" s="190">
        <v>1.0931559297148801E-2</v>
      </c>
      <c r="BN49" s="190">
        <v>103.12286462965299</v>
      </c>
    </row>
    <row r="50" spans="1:66" x14ac:dyDescent="0.35">
      <c r="A50" s="190" t="s">
        <v>73</v>
      </c>
      <c r="B50" s="190">
        <v>2019</v>
      </c>
      <c r="C50" s="190" t="s">
        <v>108</v>
      </c>
      <c r="D50" s="190" t="s">
        <v>75</v>
      </c>
      <c r="E50" s="190" t="s">
        <v>75</v>
      </c>
      <c r="F50" s="190" t="s">
        <v>76</v>
      </c>
      <c r="G50" s="190">
        <v>12820.405027463899</v>
      </c>
      <c r="H50" s="190">
        <v>1533947.63556449</v>
      </c>
      <c r="I50" s="190">
        <v>97435.078208726205</v>
      </c>
      <c r="J50" s="190">
        <v>9.7506624634822501</v>
      </c>
      <c r="K50" s="190">
        <v>0.83037622306154102</v>
      </c>
      <c r="L50" s="190">
        <v>0.10531244800009</v>
      </c>
      <c r="M50" s="190">
        <v>10.6863511345438</v>
      </c>
      <c r="N50" s="190">
        <v>6.52767777511747E-2</v>
      </c>
      <c r="O50" s="190">
        <v>2.6719083963271703E-4</v>
      </c>
      <c r="P50" s="190">
        <v>0</v>
      </c>
      <c r="Q50" s="190">
        <v>6.5543968590807494E-2</v>
      </c>
      <c r="R50" s="190">
        <v>1.52179904614361E-2</v>
      </c>
      <c r="S50" s="190">
        <v>4.47408919566223E-2</v>
      </c>
      <c r="T50" s="190">
        <v>0.12550285100886499</v>
      </c>
      <c r="U50" s="190">
        <v>6.8228303979671598E-2</v>
      </c>
      <c r="V50" s="190">
        <v>2.79272023759118E-4</v>
      </c>
      <c r="W50" s="190">
        <v>0</v>
      </c>
      <c r="X50" s="190">
        <v>6.8507576003430701E-2</v>
      </c>
      <c r="Y50" s="190">
        <v>6.0871961845744497E-2</v>
      </c>
      <c r="Z50" s="190">
        <v>0.104395414565452</v>
      </c>
      <c r="AA50" s="190">
        <v>0.23377495241462701</v>
      </c>
      <c r="AB50" s="190">
        <v>2921.4001220254299</v>
      </c>
      <c r="AC50" s="190">
        <v>134.159746265417</v>
      </c>
      <c r="AD50" s="190">
        <v>0</v>
      </c>
      <c r="AE50" s="190">
        <v>3055.5598682908399</v>
      </c>
      <c r="AF50" s="190">
        <v>1.6606473152140699E-2</v>
      </c>
      <c r="AG50" s="190">
        <v>2.14719494915725E-3</v>
      </c>
      <c r="AH50" s="190">
        <v>0</v>
      </c>
      <c r="AI50" s="190">
        <v>1.8753668101297898E-2</v>
      </c>
      <c r="AJ50" s="190">
        <v>0.45920341629035499</v>
      </c>
      <c r="AK50" s="190">
        <v>2.1088043828455201E-2</v>
      </c>
      <c r="AL50" s="190">
        <v>0</v>
      </c>
      <c r="AM50" s="190">
        <v>0.48029146011881002</v>
      </c>
      <c r="AN50" s="190">
        <v>0.35753281310877</v>
      </c>
      <c r="AO50" s="190">
        <v>4.6228518447709997E-2</v>
      </c>
      <c r="AP50" s="190">
        <v>0</v>
      </c>
      <c r="AQ50" s="190">
        <v>0.40376133155647997</v>
      </c>
      <c r="AR50" s="190">
        <v>0</v>
      </c>
      <c r="AS50" s="190">
        <v>0</v>
      </c>
      <c r="AT50" s="190">
        <v>0</v>
      </c>
      <c r="AU50" s="190">
        <v>0</v>
      </c>
      <c r="AV50" s="190">
        <v>0.40376133155647997</v>
      </c>
      <c r="AW50" s="190">
        <v>0.40702389186585097</v>
      </c>
      <c r="AX50" s="190">
        <v>5.26276492783192E-2</v>
      </c>
      <c r="AY50" s="190">
        <v>0</v>
      </c>
      <c r="AZ50" s="190">
        <v>0.45965154114417101</v>
      </c>
      <c r="BA50" s="190">
        <v>0</v>
      </c>
      <c r="BB50" s="190">
        <v>0</v>
      </c>
      <c r="BC50" s="190">
        <v>0</v>
      </c>
      <c r="BD50" s="190">
        <v>0</v>
      </c>
      <c r="BE50" s="190">
        <v>0.45965154114417101</v>
      </c>
      <c r="BF50" s="190">
        <v>1.1516014798191301</v>
      </c>
      <c r="BG50" s="190">
        <v>0.46563833098901197</v>
      </c>
      <c r="BH50" s="190">
        <v>0</v>
      </c>
      <c r="BI50" s="190">
        <v>1.6172398108081401</v>
      </c>
      <c r="BJ50" s="190">
        <v>2.75999397895377E-2</v>
      </c>
      <c r="BK50" s="190">
        <v>1.26747476019751E-3</v>
      </c>
      <c r="BL50" s="190">
        <v>0</v>
      </c>
      <c r="BM50" s="190">
        <v>2.8867414549735199E-2</v>
      </c>
      <c r="BN50" s="190">
        <v>272.32075515492699</v>
      </c>
    </row>
    <row r="51" spans="1:66" x14ac:dyDescent="0.35">
      <c r="A51" s="190" t="s">
        <v>73</v>
      </c>
      <c r="B51" s="190">
        <v>2019</v>
      </c>
      <c r="C51" s="190" t="s">
        <v>109</v>
      </c>
      <c r="D51" s="190" t="s">
        <v>75</v>
      </c>
      <c r="E51" s="190" t="s">
        <v>75</v>
      </c>
      <c r="F51" s="190" t="s">
        <v>76</v>
      </c>
      <c r="G51" s="190">
        <v>8072.9181078363699</v>
      </c>
      <c r="H51" s="190">
        <v>163539.48118085001</v>
      </c>
      <c r="I51" s="190">
        <v>24487.8515692824</v>
      </c>
      <c r="J51" s="190">
        <v>1.875397194649</v>
      </c>
      <c r="K51" s="190">
        <v>0.335456855937595</v>
      </c>
      <c r="L51" s="190">
        <v>5.0432205341614002E-2</v>
      </c>
      <c r="M51" s="190">
        <v>2.2612862559282099</v>
      </c>
      <c r="N51" s="190">
        <v>1.0192123272280799E-2</v>
      </c>
      <c r="O51" s="190">
        <v>9.1186724032992904E-4</v>
      </c>
      <c r="P51" s="190">
        <v>0</v>
      </c>
      <c r="Q51" s="190">
        <v>1.11039905126108E-2</v>
      </c>
      <c r="R51" s="190">
        <v>1.6224427789952201E-3</v>
      </c>
      <c r="S51" s="190">
        <v>4.7699817702459499E-3</v>
      </c>
      <c r="T51" s="190">
        <v>1.74964150618519E-2</v>
      </c>
      <c r="U51" s="190">
        <v>1.06529658597762E-2</v>
      </c>
      <c r="V51" s="190">
        <v>9.5309783058669802E-4</v>
      </c>
      <c r="W51" s="190">
        <v>0</v>
      </c>
      <c r="X51" s="190">
        <v>1.16060636903629E-2</v>
      </c>
      <c r="Y51" s="190">
        <v>6.4897711159808804E-3</v>
      </c>
      <c r="Z51" s="190">
        <v>1.11299574639072E-2</v>
      </c>
      <c r="AA51" s="190">
        <v>2.9225792270250999E-2</v>
      </c>
      <c r="AB51" s="190">
        <v>298.20211099875098</v>
      </c>
      <c r="AC51" s="190">
        <v>29.973448577174199</v>
      </c>
      <c r="AD51" s="190">
        <v>0</v>
      </c>
      <c r="AE51" s="190">
        <v>328.17555957592498</v>
      </c>
      <c r="AF51" s="190">
        <v>7.1035981110569599E-4</v>
      </c>
      <c r="AG51" s="190">
        <v>4.7097501474289402E-4</v>
      </c>
      <c r="AH51" s="190">
        <v>0</v>
      </c>
      <c r="AI51" s="190">
        <v>1.1813348258485901E-3</v>
      </c>
      <c r="AJ51" s="190">
        <v>4.6873219140103298E-2</v>
      </c>
      <c r="AK51" s="190">
        <v>4.7114087114842199E-3</v>
      </c>
      <c r="AL51" s="190">
        <v>0</v>
      </c>
      <c r="AM51" s="190">
        <v>5.1584627851587503E-2</v>
      </c>
      <c r="AN51" s="190">
        <v>1.5293851936965501E-2</v>
      </c>
      <c r="AO51" s="190">
        <v>1.01399629158022E-2</v>
      </c>
      <c r="AP51" s="190">
        <v>0</v>
      </c>
      <c r="AQ51" s="190">
        <v>2.5433814852767699E-2</v>
      </c>
      <c r="AR51" s="190">
        <v>0</v>
      </c>
      <c r="AS51" s="190">
        <v>0</v>
      </c>
      <c r="AT51" s="190">
        <v>0</v>
      </c>
      <c r="AU51" s="190">
        <v>0</v>
      </c>
      <c r="AV51" s="190">
        <v>2.5433814852767699E-2</v>
      </c>
      <c r="AW51" s="190">
        <v>1.7410886242516799E-2</v>
      </c>
      <c r="AX51" s="190">
        <v>1.1543575912596299E-2</v>
      </c>
      <c r="AY51" s="190">
        <v>0</v>
      </c>
      <c r="AZ51" s="190">
        <v>2.89544621551131E-2</v>
      </c>
      <c r="BA51" s="190">
        <v>0</v>
      </c>
      <c r="BB51" s="190">
        <v>0</v>
      </c>
      <c r="BC51" s="190">
        <v>0</v>
      </c>
      <c r="BD51" s="190">
        <v>0</v>
      </c>
      <c r="BE51" s="190">
        <v>2.89544621551131E-2</v>
      </c>
      <c r="BF51" s="190">
        <v>6.4614429022855302E-2</v>
      </c>
      <c r="BG51" s="190">
        <v>7.9049908831946097E-2</v>
      </c>
      <c r="BH51" s="190">
        <v>0</v>
      </c>
      <c r="BI51" s="190">
        <v>0.14366433785480101</v>
      </c>
      <c r="BJ51" s="190">
        <v>2.8172656825154099E-3</v>
      </c>
      <c r="BK51" s="190">
        <v>2.8317427995493502E-4</v>
      </c>
      <c r="BL51" s="190">
        <v>0</v>
      </c>
      <c r="BM51" s="190">
        <v>3.1004399624703399E-3</v>
      </c>
      <c r="BN51" s="190">
        <v>29.248000385964001</v>
      </c>
    </row>
    <row r="52" spans="1:66" x14ac:dyDescent="0.35">
      <c r="A52" s="190" t="s">
        <v>73</v>
      </c>
      <c r="B52" s="190">
        <v>2019</v>
      </c>
      <c r="C52" s="190" t="s">
        <v>110</v>
      </c>
      <c r="D52" s="190" t="s">
        <v>75</v>
      </c>
      <c r="E52" s="190" t="s">
        <v>75</v>
      </c>
      <c r="F52" s="190" t="s">
        <v>76</v>
      </c>
      <c r="G52" s="190">
        <v>12334.516114361</v>
      </c>
      <c r="H52" s="190">
        <v>868739.71631753503</v>
      </c>
      <c r="I52" s="190">
        <v>142338.60584414899</v>
      </c>
      <c r="J52" s="190">
        <v>5.7748212562302204</v>
      </c>
      <c r="K52" s="190">
        <v>0.42874139491151603</v>
      </c>
      <c r="L52" s="190">
        <v>0.280214448242111</v>
      </c>
      <c r="M52" s="190">
        <v>6.4837770993838504</v>
      </c>
      <c r="N52" s="190">
        <v>0.13047619912792499</v>
      </c>
      <c r="O52" s="190">
        <v>1.8212255801132199E-3</v>
      </c>
      <c r="P52" s="190">
        <v>0</v>
      </c>
      <c r="Q52" s="190">
        <v>0.13229742470803799</v>
      </c>
      <c r="R52" s="190">
        <v>8.6185945399145595E-3</v>
      </c>
      <c r="S52" s="190">
        <v>2.5338667947348799E-2</v>
      </c>
      <c r="T52" s="190">
        <v>0.16625468719530201</v>
      </c>
      <c r="U52" s="190">
        <v>0.13637575387293099</v>
      </c>
      <c r="V52" s="190">
        <v>1.9035733192771199E-3</v>
      </c>
      <c r="W52" s="190">
        <v>0</v>
      </c>
      <c r="X52" s="190">
        <v>0.13827932719220801</v>
      </c>
      <c r="Y52" s="190">
        <v>3.4474378159658203E-2</v>
      </c>
      <c r="Z52" s="190">
        <v>5.9123558543813903E-2</v>
      </c>
      <c r="AA52" s="190">
        <v>0.23187726389568</v>
      </c>
      <c r="AB52" s="190">
        <v>1461.57879997131</v>
      </c>
      <c r="AC52" s="190">
        <v>58.101303993746498</v>
      </c>
      <c r="AD52" s="190">
        <v>0</v>
      </c>
      <c r="AE52" s="190">
        <v>1519.68010396505</v>
      </c>
      <c r="AF52" s="190">
        <v>1.13974767843721E-2</v>
      </c>
      <c r="AG52" s="190">
        <v>1.4130300573862501E-3</v>
      </c>
      <c r="AH52" s="190">
        <v>0</v>
      </c>
      <c r="AI52" s="190">
        <v>1.28105068417584E-2</v>
      </c>
      <c r="AJ52" s="190">
        <v>0.22973983367230799</v>
      </c>
      <c r="AK52" s="190">
        <v>9.1327158795198506E-3</v>
      </c>
      <c r="AL52" s="190">
        <v>0</v>
      </c>
      <c r="AM52" s="190">
        <v>0.23887254955182799</v>
      </c>
      <c r="AN52" s="190">
        <v>0.24538454973102999</v>
      </c>
      <c r="AO52" s="190">
        <v>3.04221496518923E-2</v>
      </c>
      <c r="AP52" s="190">
        <v>0</v>
      </c>
      <c r="AQ52" s="190">
        <v>0.27580669938292202</v>
      </c>
      <c r="AR52" s="190">
        <v>0</v>
      </c>
      <c r="AS52" s="190">
        <v>0</v>
      </c>
      <c r="AT52" s="190">
        <v>0</v>
      </c>
      <c r="AU52" s="190">
        <v>0</v>
      </c>
      <c r="AV52" s="190">
        <v>0.27580669938292202</v>
      </c>
      <c r="AW52" s="190">
        <v>0.27935163088062698</v>
      </c>
      <c r="AX52" s="190">
        <v>3.4633301605443E-2</v>
      </c>
      <c r="AY52" s="190">
        <v>0</v>
      </c>
      <c r="AZ52" s="190">
        <v>0.31398493248607001</v>
      </c>
      <c r="BA52" s="190">
        <v>0</v>
      </c>
      <c r="BB52" s="190">
        <v>0</v>
      </c>
      <c r="BC52" s="190">
        <v>0</v>
      </c>
      <c r="BD52" s="190">
        <v>0</v>
      </c>
      <c r="BE52" s="190">
        <v>0.31398493248607001</v>
      </c>
      <c r="BF52" s="190">
        <v>0.92991958165521105</v>
      </c>
      <c r="BG52" s="190">
        <v>0.28647547998662398</v>
      </c>
      <c r="BH52" s="190">
        <v>0</v>
      </c>
      <c r="BI52" s="190">
        <v>1.21639506164183</v>
      </c>
      <c r="BJ52" s="190">
        <v>1.38082717847308E-2</v>
      </c>
      <c r="BK52" s="190">
        <v>5.4891231085772902E-4</v>
      </c>
      <c r="BL52" s="190">
        <v>0</v>
      </c>
      <c r="BM52" s="190">
        <v>1.4357184095588499E-2</v>
      </c>
      <c r="BN52" s="190">
        <v>135.43849616573399</v>
      </c>
    </row>
    <row r="53" spans="1:66" x14ac:dyDescent="0.35">
      <c r="A53" s="190" t="s">
        <v>73</v>
      </c>
      <c r="B53" s="190">
        <v>2019</v>
      </c>
      <c r="C53" s="190" t="s">
        <v>111</v>
      </c>
      <c r="D53" s="190" t="s">
        <v>75</v>
      </c>
      <c r="E53" s="190" t="s">
        <v>75</v>
      </c>
      <c r="F53" s="190" t="s">
        <v>76</v>
      </c>
      <c r="G53" s="190">
        <v>6844.9638755866399</v>
      </c>
      <c r="H53" s="190">
        <v>475980.578361783</v>
      </c>
      <c r="I53" s="190">
        <v>30945.815549943702</v>
      </c>
      <c r="J53" s="190">
        <v>3.4998396249831898</v>
      </c>
      <c r="K53" s="190">
        <v>0.19593271409045401</v>
      </c>
      <c r="L53" s="190">
        <v>7.2584861646708299E-2</v>
      </c>
      <c r="M53" s="190">
        <v>3.7683572007203501</v>
      </c>
      <c r="N53" s="190">
        <v>7.8957745098382007E-2</v>
      </c>
      <c r="O53" s="190">
        <v>1.1231933806899301E-3</v>
      </c>
      <c r="P53" s="190">
        <v>0</v>
      </c>
      <c r="Q53" s="190">
        <v>8.0080938479071898E-2</v>
      </c>
      <c r="R53" s="190">
        <v>4.7221089777767199E-3</v>
      </c>
      <c r="S53" s="190">
        <v>1.3883000394663499E-2</v>
      </c>
      <c r="T53" s="190">
        <v>9.8686047851512207E-2</v>
      </c>
      <c r="U53" s="190">
        <v>8.2527863961926101E-2</v>
      </c>
      <c r="V53" s="190">
        <v>1.17397920126792E-3</v>
      </c>
      <c r="W53" s="190">
        <v>0</v>
      </c>
      <c r="X53" s="190">
        <v>8.3701843163193998E-2</v>
      </c>
      <c r="Y53" s="190">
        <v>1.88884359111069E-2</v>
      </c>
      <c r="Z53" s="190">
        <v>3.2393667587548303E-2</v>
      </c>
      <c r="AA53" s="190">
        <v>0.13498394666184901</v>
      </c>
      <c r="AB53" s="190">
        <v>811.83902660432898</v>
      </c>
      <c r="AC53" s="190">
        <v>24.329170333018801</v>
      </c>
      <c r="AD53" s="190">
        <v>0</v>
      </c>
      <c r="AE53" s="190">
        <v>836.16819693734794</v>
      </c>
      <c r="AF53" s="190">
        <v>6.8964366142692298E-3</v>
      </c>
      <c r="AG53" s="190">
        <v>6.7410817085034698E-4</v>
      </c>
      <c r="AH53" s="190">
        <v>0</v>
      </c>
      <c r="AI53" s="190">
        <v>7.5705447851195798E-3</v>
      </c>
      <c r="AJ53" s="190">
        <v>0.127609789458104</v>
      </c>
      <c r="AK53" s="190">
        <v>3.8242067727054601E-3</v>
      </c>
      <c r="AL53" s="190">
        <v>0</v>
      </c>
      <c r="AM53" s="190">
        <v>0.13143399623080901</v>
      </c>
      <c r="AN53" s="190">
        <v>0.148478389152012</v>
      </c>
      <c r="AO53" s="190">
        <v>1.45133640632576E-2</v>
      </c>
      <c r="AP53" s="190">
        <v>0</v>
      </c>
      <c r="AQ53" s="190">
        <v>0.16299175321527001</v>
      </c>
      <c r="AR53" s="190">
        <v>0</v>
      </c>
      <c r="AS53" s="190">
        <v>0</v>
      </c>
      <c r="AT53" s="190">
        <v>0</v>
      </c>
      <c r="AU53" s="190">
        <v>0</v>
      </c>
      <c r="AV53" s="190">
        <v>0.16299175321527001</v>
      </c>
      <c r="AW53" s="190">
        <v>0.16903134368324099</v>
      </c>
      <c r="AX53" s="190">
        <v>1.6522360210043101E-2</v>
      </c>
      <c r="AY53" s="190">
        <v>0</v>
      </c>
      <c r="AZ53" s="190">
        <v>0.18555370389328399</v>
      </c>
      <c r="BA53" s="190">
        <v>0</v>
      </c>
      <c r="BB53" s="190">
        <v>0</v>
      </c>
      <c r="BC53" s="190">
        <v>0</v>
      </c>
      <c r="BD53" s="190">
        <v>0</v>
      </c>
      <c r="BE53" s="190">
        <v>0.18555370389328399</v>
      </c>
      <c r="BF53" s="190">
        <v>0.56347466282085501</v>
      </c>
      <c r="BG53" s="190">
        <v>0.121502400342397</v>
      </c>
      <c r="BH53" s="190">
        <v>0</v>
      </c>
      <c r="BI53" s="190">
        <v>0.68497706316325302</v>
      </c>
      <c r="BJ53" s="190">
        <v>7.6698525765589399E-3</v>
      </c>
      <c r="BK53" s="190">
        <v>2.2984993779461501E-4</v>
      </c>
      <c r="BL53" s="190">
        <v>0</v>
      </c>
      <c r="BM53" s="190">
        <v>7.8997025143535595E-3</v>
      </c>
      <c r="BN53" s="190">
        <v>74.521843669154194</v>
      </c>
    </row>
    <row r="54" spans="1:66" x14ac:dyDescent="0.35">
      <c r="A54" s="190" t="s">
        <v>73</v>
      </c>
      <c r="B54" s="190">
        <v>2019</v>
      </c>
      <c r="C54" s="190" t="s">
        <v>112</v>
      </c>
      <c r="D54" s="190" t="s">
        <v>75</v>
      </c>
      <c r="E54" s="190" t="s">
        <v>75</v>
      </c>
      <c r="F54" s="190" t="s">
        <v>76</v>
      </c>
      <c r="G54" s="190">
        <v>2939.2802091035601</v>
      </c>
      <c r="H54" s="190">
        <v>120094.226994885</v>
      </c>
      <c r="I54" s="190">
        <v>11463.1928155039</v>
      </c>
      <c r="J54" s="190">
        <v>2.5110960000203</v>
      </c>
      <c r="K54" s="190">
        <v>0.22029035496097599</v>
      </c>
      <c r="L54" s="190">
        <v>5.0349772019812498E-4</v>
      </c>
      <c r="M54" s="190">
        <v>2.7318898527014701</v>
      </c>
      <c r="N54" s="190">
        <v>2.1997830792767899E-3</v>
      </c>
      <c r="O54" s="190">
        <v>5.4337395311393998E-4</v>
      </c>
      <c r="P54" s="190">
        <v>0</v>
      </c>
      <c r="Q54" s="190">
        <v>2.7431570323907298E-3</v>
      </c>
      <c r="R54" s="190">
        <v>1.19143102313865E-3</v>
      </c>
      <c r="S54" s="190">
        <v>3.50280720802763E-3</v>
      </c>
      <c r="T54" s="190">
        <v>7.4373952635570098E-3</v>
      </c>
      <c r="U54" s="190">
        <v>2.2992475087288398E-3</v>
      </c>
      <c r="V54" s="190">
        <v>5.67942912087546E-4</v>
      </c>
      <c r="W54" s="190">
        <v>0</v>
      </c>
      <c r="X54" s="190">
        <v>2.8671904208163799E-3</v>
      </c>
      <c r="Y54" s="190">
        <v>4.7657240925546001E-3</v>
      </c>
      <c r="Z54" s="190">
        <v>8.1732168187311407E-3</v>
      </c>
      <c r="AA54" s="190">
        <v>1.58061313321021E-2</v>
      </c>
      <c r="AB54" s="190">
        <v>649.87484030100302</v>
      </c>
      <c r="AC54" s="190">
        <v>14.411276629695401</v>
      </c>
      <c r="AD54" s="190">
        <v>0</v>
      </c>
      <c r="AE54" s="190">
        <v>664.286116930699</v>
      </c>
      <c r="AF54" s="190">
        <v>3.2390189186252201E-5</v>
      </c>
      <c r="AG54" s="190">
        <v>1.7572161337525699E-4</v>
      </c>
      <c r="AH54" s="190">
        <v>0</v>
      </c>
      <c r="AI54" s="190">
        <v>2.08111802561509E-4</v>
      </c>
      <c r="AJ54" s="190">
        <v>0.102151274855314</v>
      </c>
      <c r="AK54" s="190">
        <v>2.2652519973448198E-3</v>
      </c>
      <c r="AL54" s="190">
        <v>0</v>
      </c>
      <c r="AM54" s="190">
        <v>0.10441652685265899</v>
      </c>
      <c r="AN54" s="190">
        <v>6.9735189108430305E-4</v>
      </c>
      <c r="AO54" s="190">
        <v>3.7832381492736598E-3</v>
      </c>
      <c r="AP54" s="190">
        <v>0</v>
      </c>
      <c r="AQ54" s="190">
        <v>4.4805900403579596E-3</v>
      </c>
      <c r="AR54" s="190">
        <v>0</v>
      </c>
      <c r="AS54" s="190">
        <v>0</v>
      </c>
      <c r="AT54" s="190">
        <v>0</v>
      </c>
      <c r="AU54" s="190">
        <v>0</v>
      </c>
      <c r="AV54" s="190">
        <v>4.4805900403579596E-3</v>
      </c>
      <c r="AW54" s="190">
        <v>7.9388204467485798E-4</v>
      </c>
      <c r="AX54" s="190">
        <v>4.30692864798471E-3</v>
      </c>
      <c r="AY54" s="190">
        <v>0</v>
      </c>
      <c r="AZ54" s="190">
        <v>5.1008106926595598E-3</v>
      </c>
      <c r="BA54" s="190">
        <v>0</v>
      </c>
      <c r="BB54" s="190">
        <v>0</v>
      </c>
      <c r="BC54" s="190">
        <v>0</v>
      </c>
      <c r="BD54" s="190">
        <v>0</v>
      </c>
      <c r="BE54" s="190">
        <v>5.1008106926595598E-3</v>
      </c>
      <c r="BF54" s="190">
        <v>3.6760706641376802E-3</v>
      </c>
      <c r="BG54" s="190">
        <v>1.5418000801009401E-2</v>
      </c>
      <c r="BH54" s="190">
        <v>0</v>
      </c>
      <c r="BI54" s="190">
        <v>1.9094071465147099E-2</v>
      </c>
      <c r="BJ54" s="190">
        <v>6.13969525359216E-3</v>
      </c>
      <c r="BK54" s="190">
        <v>1.3615059582944099E-4</v>
      </c>
      <c r="BL54" s="190">
        <v>0</v>
      </c>
      <c r="BM54" s="190">
        <v>6.2758458494216098E-3</v>
      </c>
      <c r="BN54" s="190">
        <v>59.203191820518697</v>
      </c>
    </row>
    <row r="55" spans="1:66" x14ac:dyDescent="0.35">
      <c r="A55" s="190" t="s">
        <v>73</v>
      </c>
      <c r="B55" s="190">
        <v>2019</v>
      </c>
      <c r="C55" s="190" t="s">
        <v>112</v>
      </c>
      <c r="D55" s="190" t="s">
        <v>75</v>
      </c>
      <c r="E55" s="190" t="s">
        <v>75</v>
      </c>
      <c r="F55" s="190" t="s">
        <v>113</v>
      </c>
      <c r="G55" s="190">
        <v>4046.6681113628701</v>
      </c>
      <c r="H55" s="190">
        <v>164708.20583095</v>
      </c>
      <c r="I55" s="190">
        <v>15782.005634315199</v>
      </c>
      <c r="J55" s="190">
        <v>0.81141511860414905</v>
      </c>
      <c r="K55" s="190">
        <v>0.11837059495241301</v>
      </c>
      <c r="L55" s="190">
        <v>0</v>
      </c>
      <c r="M55" s="190">
        <v>0.92978571355656203</v>
      </c>
      <c r="N55" s="190">
        <v>1.4001947219215399E-3</v>
      </c>
      <c r="O55" s="190">
        <v>2.7813510779652902E-4</v>
      </c>
      <c r="P55" s="190">
        <v>0</v>
      </c>
      <c r="Q55" s="190">
        <v>1.67832982971807E-3</v>
      </c>
      <c r="R55" s="190">
        <v>1.63403746460567E-3</v>
      </c>
      <c r="S55" s="190">
        <v>4.8040701459406698E-3</v>
      </c>
      <c r="T55" s="190">
        <v>8.1164374402644106E-3</v>
      </c>
      <c r="U55" s="190">
        <v>1.4635053139747699E-3</v>
      </c>
      <c r="V55" s="190">
        <v>2.9071114316482697E-4</v>
      </c>
      <c r="W55" s="190">
        <v>0</v>
      </c>
      <c r="X55" s="190">
        <v>1.7542164571395999E-3</v>
      </c>
      <c r="Y55" s="190">
        <v>6.5361498584226799E-3</v>
      </c>
      <c r="Z55" s="190">
        <v>1.12094970071949E-2</v>
      </c>
      <c r="AA55" s="190">
        <v>1.9499863322757102E-2</v>
      </c>
      <c r="AB55" s="190">
        <v>645.037399367126</v>
      </c>
      <c r="AC55" s="190">
        <v>19.106783513472401</v>
      </c>
      <c r="AD55" s="190">
        <v>0</v>
      </c>
      <c r="AE55" s="190">
        <v>664.14418288059903</v>
      </c>
      <c r="AF55" s="190">
        <v>1.01535021922937</v>
      </c>
      <c r="AG55" s="190">
        <v>6.0408391139679897E-3</v>
      </c>
      <c r="AH55" s="190">
        <v>0</v>
      </c>
      <c r="AI55" s="190">
        <v>1.0213910583433301</v>
      </c>
      <c r="AJ55" s="190">
        <v>0.13149509353328001</v>
      </c>
      <c r="AK55" s="190">
        <v>3.8950428109893599E-3</v>
      </c>
      <c r="AL55" s="190">
        <v>0</v>
      </c>
      <c r="AM55" s="190">
        <v>0.135390136344269</v>
      </c>
      <c r="AN55" s="190">
        <v>8.7046662916419298E-2</v>
      </c>
      <c r="AO55" s="190">
        <v>4.06321745686855E-4</v>
      </c>
      <c r="AP55" s="190">
        <v>0</v>
      </c>
      <c r="AQ55" s="190">
        <v>8.7452984662106104E-2</v>
      </c>
      <c r="AR55" s="190">
        <v>0</v>
      </c>
      <c r="AS55" s="190">
        <v>0</v>
      </c>
      <c r="AT55" s="190">
        <v>0</v>
      </c>
      <c r="AU55" s="190">
        <v>0</v>
      </c>
      <c r="AV55" s="190">
        <v>8.7452984662106104E-2</v>
      </c>
      <c r="AW55" s="190">
        <v>1.11888925933042</v>
      </c>
      <c r="AX55" s="190">
        <v>6.5297326784445296E-3</v>
      </c>
      <c r="AY55" s="190">
        <v>0</v>
      </c>
      <c r="AZ55" s="190">
        <v>1.12541899200886</v>
      </c>
      <c r="BA55" s="190">
        <v>0</v>
      </c>
      <c r="BB55" s="190">
        <v>0</v>
      </c>
      <c r="BC55" s="190">
        <v>0</v>
      </c>
      <c r="BD55" s="190">
        <v>0</v>
      </c>
      <c r="BE55" s="190">
        <v>1.12541899200886</v>
      </c>
      <c r="BF55" s="190">
        <v>2.32074146275952</v>
      </c>
      <c r="BG55" s="190">
        <v>8.6735529904799796E-2</v>
      </c>
      <c r="BH55" s="190">
        <v>0</v>
      </c>
      <c r="BI55" s="190">
        <v>2.40747699266432</v>
      </c>
      <c r="BJ55" s="190">
        <v>0</v>
      </c>
      <c r="BK55" s="190">
        <v>0</v>
      </c>
      <c r="BL55" s="190">
        <v>0</v>
      </c>
      <c r="BM55" s="190">
        <v>0</v>
      </c>
      <c r="BN55" s="190">
        <v>76.764938024672702</v>
      </c>
    </row>
    <row r="56" spans="1:66" x14ac:dyDescent="0.35">
      <c r="A56" s="190" t="s">
        <v>73</v>
      </c>
      <c r="B56" s="190">
        <v>2019</v>
      </c>
      <c r="C56" s="190" t="s">
        <v>114</v>
      </c>
      <c r="D56" s="190" t="s">
        <v>75</v>
      </c>
      <c r="E56" s="190" t="s">
        <v>75</v>
      </c>
      <c r="F56" s="190" t="s">
        <v>76</v>
      </c>
      <c r="G56" s="190">
        <v>18972.299799851698</v>
      </c>
      <c r="H56" s="190">
        <v>2655663.2170506702</v>
      </c>
      <c r="I56" s="190">
        <v>240948.20745811699</v>
      </c>
      <c r="J56" s="190">
        <v>16.1622919563933</v>
      </c>
      <c r="K56" s="190">
        <v>0.59238241025708005</v>
      </c>
      <c r="L56" s="190">
        <v>0.28853503085093002</v>
      </c>
      <c r="M56" s="190">
        <v>17.0432093975013</v>
      </c>
      <c r="N56" s="190">
        <v>0.29524207826583798</v>
      </c>
      <c r="O56" s="190">
        <v>1.3176949765178201E-3</v>
      </c>
      <c r="P56" s="190">
        <v>0</v>
      </c>
      <c r="Q56" s="190">
        <v>0.296559773242356</v>
      </c>
      <c r="R56" s="190">
        <v>2.6346308419447202E-2</v>
      </c>
      <c r="S56" s="190">
        <v>7.7458146753174806E-2</v>
      </c>
      <c r="T56" s="190">
        <v>0.40036422841497799</v>
      </c>
      <c r="U56" s="190">
        <v>0.30859161492770099</v>
      </c>
      <c r="V56" s="190">
        <v>1.3772752961711001E-3</v>
      </c>
      <c r="W56" s="190">
        <v>0</v>
      </c>
      <c r="X56" s="190">
        <v>0.30996889022387197</v>
      </c>
      <c r="Y56" s="190">
        <v>0.105385233677789</v>
      </c>
      <c r="Z56" s="190">
        <v>0.18073567575740801</v>
      </c>
      <c r="AA56" s="190">
        <v>0.59608979965906905</v>
      </c>
      <c r="AB56" s="190">
        <v>4338.5613231078596</v>
      </c>
      <c r="AC56" s="190">
        <v>91.184066460029797</v>
      </c>
      <c r="AD56" s="190">
        <v>0</v>
      </c>
      <c r="AE56" s="190">
        <v>4429.74538956789</v>
      </c>
      <c r="AF56" s="190">
        <v>3.0971053397142002E-2</v>
      </c>
      <c r="AG56" s="190">
        <v>1.79792485084224E-3</v>
      </c>
      <c r="AH56" s="190">
        <v>0</v>
      </c>
      <c r="AI56" s="190">
        <v>3.27689782479842E-2</v>
      </c>
      <c r="AJ56" s="190">
        <v>0.68196142196881704</v>
      </c>
      <c r="AK56" s="190">
        <v>1.4332865434626699E-2</v>
      </c>
      <c r="AL56" s="190">
        <v>0</v>
      </c>
      <c r="AM56" s="190">
        <v>0.69629428740344401</v>
      </c>
      <c r="AN56" s="190">
        <v>0.66679828670271901</v>
      </c>
      <c r="AO56" s="190">
        <v>3.8708829008459698E-2</v>
      </c>
      <c r="AP56" s="190">
        <v>0</v>
      </c>
      <c r="AQ56" s="190">
        <v>0.70550711571117897</v>
      </c>
      <c r="AR56" s="190">
        <v>0</v>
      </c>
      <c r="AS56" s="190">
        <v>0</v>
      </c>
      <c r="AT56" s="190">
        <v>0</v>
      </c>
      <c r="AU56" s="190">
        <v>0</v>
      </c>
      <c r="AV56" s="190">
        <v>0.70550711571117897</v>
      </c>
      <c r="AW56" s="190">
        <v>0.75909909186616398</v>
      </c>
      <c r="AX56" s="190">
        <v>4.4067055260183598E-2</v>
      </c>
      <c r="AY56" s="190">
        <v>0</v>
      </c>
      <c r="AZ56" s="190">
        <v>0.80316614712634704</v>
      </c>
      <c r="BA56" s="190">
        <v>0</v>
      </c>
      <c r="BB56" s="190">
        <v>0</v>
      </c>
      <c r="BC56" s="190">
        <v>0</v>
      </c>
      <c r="BD56" s="190">
        <v>0</v>
      </c>
      <c r="BE56" s="190">
        <v>0.80316614712634704</v>
      </c>
      <c r="BF56" s="190">
        <v>2.4828636886258502</v>
      </c>
      <c r="BG56" s="190">
        <v>0.41315676023555598</v>
      </c>
      <c r="BH56" s="190">
        <v>0</v>
      </c>
      <c r="BI56" s="190">
        <v>2.8960204488614001</v>
      </c>
      <c r="BJ56" s="190">
        <v>4.09885761242368E-2</v>
      </c>
      <c r="BK56" s="190">
        <v>8.6146184669739698E-4</v>
      </c>
      <c r="BL56" s="190">
        <v>0</v>
      </c>
      <c r="BM56" s="190">
        <v>4.1850037970934201E-2</v>
      </c>
      <c r="BN56" s="190">
        <v>394.79233319880802</v>
      </c>
    </row>
    <row r="57" spans="1:66" x14ac:dyDescent="0.35">
      <c r="A57" s="190" t="s">
        <v>73</v>
      </c>
      <c r="B57" s="190">
        <v>2019</v>
      </c>
      <c r="C57" s="190" t="s">
        <v>115</v>
      </c>
      <c r="D57" s="190" t="s">
        <v>75</v>
      </c>
      <c r="E57" s="190" t="s">
        <v>75</v>
      </c>
      <c r="F57" s="190" t="s">
        <v>76</v>
      </c>
      <c r="G57" s="190">
        <v>5601.86855695744</v>
      </c>
      <c r="H57" s="190">
        <v>392642.07142892003</v>
      </c>
      <c r="I57" s="190">
        <v>25325.829945855901</v>
      </c>
      <c r="J57" s="190">
        <v>2.7021825119982301</v>
      </c>
      <c r="K57" s="190">
        <v>0.15864154456764201</v>
      </c>
      <c r="L57" s="190">
        <v>6.9945500104049804E-2</v>
      </c>
      <c r="M57" s="190">
        <v>2.9307695566699201</v>
      </c>
      <c r="N57" s="190">
        <v>5.3966787182593998E-2</v>
      </c>
      <c r="O57" s="190">
        <v>5.2013852593754705E-4</v>
      </c>
      <c r="P57" s="190">
        <v>0</v>
      </c>
      <c r="Q57" s="190">
        <v>5.4486925708531503E-2</v>
      </c>
      <c r="R57" s="190">
        <v>3.8953241683279301E-3</v>
      </c>
      <c r="S57" s="190">
        <v>1.14522530548841E-2</v>
      </c>
      <c r="T57" s="190">
        <v>6.9834502931743606E-2</v>
      </c>
      <c r="U57" s="190">
        <v>5.6406925824919497E-2</v>
      </c>
      <c r="V57" s="190">
        <v>5.4365688199991798E-4</v>
      </c>
      <c r="W57" s="190">
        <v>0</v>
      </c>
      <c r="X57" s="190">
        <v>5.6950582706919398E-2</v>
      </c>
      <c r="Y57" s="190">
        <v>1.5581296673311699E-2</v>
      </c>
      <c r="Z57" s="190">
        <v>2.67219237947296E-2</v>
      </c>
      <c r="AA57" s="190">
        <v>9.9253803174960797E-2</v>
      </c>
      <c r="AB57" s="190">
        <v>670.69870515132095</v>
      </c>
      <c r="AC57" s="190">
        <v>22.8656330129125</v>
      </c>
      <c r="AD57" s="190">
        <v>0</v>
      </c>
      <c r="AE57" s="190">
        <v>693.56433816423305</v>
      </c>
      <c r="AF57" s="190">
        <v>5.6611290583372499E-3</v>
      </c>
      <c r="AG57" s="190">
        <v>4.9978851709029098E-4</v>
      </c>
      <c r="AH57" s="190">
        <v>0</v>
      </c>
      <c r="AI57" s="190">
        <v>6.1609175754275399E-3</v>
      </c>
      <c r="AJ57" s="190">
        <v>0.10542449642039201</v>
      </c>
      <c r="AK57" s="190">
        <v>3.5941590869419302E-3</v>
      </c>
      <c r="AL57" s="190">
        <v>0</v>
      </c>
      <c r="AM57" s="190">
        <v>0.109018655507334</v>
      </c>
      <c r="AN57" s="190">
        <v>0.121882556221048</v>
      </c>
      <c r="AO57" s="190">
        <v>1.07603097200514E-2</v>
      </c>
      <c r="AP57" s="190">
        <v>0</v>
      </c>
      <c r="AQ57" s="190">
        <v>0.1326428659411</v>
      </c>
      <c r="AR57" s="190">
        <v>0</v>
      </c>
      <c r="AS57" s="190">
        <v>0</v>
      </c>
      <c r="AT57" s="190">
        <v>0</v>
      </c>
      <c r="AU57" s="190">
        <v>0</v>
      </c>
      <c r="AV57" s="190">
        <v>0.1326428659411</v>
      </c>
      <c r="AW57" s="190">
        <v>0.13875401240041499</v>
      </c>
      <c r="AX57" s="190">
        <v>1.22497935276359E-2</v>
      </c>
      <c r="AY57" s="190">
        <v>0</v>
      </c>
      <c r="AZ57" s="190">
        <v>0.15100380592805099</v>
      </c>
      <c r="BA57" s="190">
        <v>0</v>
      </c>
      <c r="BB57" s="190">
        <v>0</v>
      </c>
      <c r="BC57" s="190">
        <v>0</v>
      </c>
      <c r="BD57" s="190">
        <v>0</v>
      </c>
      <c r="BE57" s="190">
        <v>0.15100380592805099</v>
      </c>
      <c r="BF57" s="190">
        <v>0.44594251503087301</v>
      </c>
      <c r="BG57" s="190">
        <v>0.104416743634165</v>
      </c>
      <c r="BH57" s="190">
        <v>0</v>
      </c>
      <c r="BI57" s="190">
        <v>0.55035925866503799</v>
      </c>
      <c r="BJ57" s="190">
        <v>6.3364288032764704E-3</v>
      </c>
      <c r="BK57" s="190">
        <v>2.16023162882772E-4</v>
      </c>
      <c r="BL57" s="190">
        <v>0</v>
      </c>
      <c r="BM57" s="190">
        <v>6.5524519661592402E-3</v>
      </c>
      <c r="BN57" s="190">
        <v>61.812555622763298</v>
      </c>
    </row>
    <row r="58" spans="1:66" x14ac:dyDescent="0.35">
      <c r="A58" s="190" t="s">
        <v>73</v>
      </c>
      <c r="B58" s="190">
        <v>2019</v>
      </c>
      <c r="C58" s="190" t="s">
        <v>116</v>
      </c>
      <c r="D58" s="190" t="s">
        <v>75</v>
      </c>
      <c r="E58" s="190" t="s">
        <v>75</v>
      </c>
      <c r="F58" s="190" t="s">
        <v>76</v>
      </c>
      <c r="G58" s="190">
        <v>666.16900954131404</v>
      </c>
      <c r="H58" s="190">
        <v>13520.4252583173</v>
      </c>
      <c r="I58" s="190">
        <v>7660.94360972511</v>
      </c>
      <c r="J58" s="190">
        <v>6.5823776051043795E-2</v>
      </c>
      <c r="K58" s="190">
        <v>1.0422892046063399E-2</v>
      </c>
      <c r="L58" s="190">
        <v>1.7183069803133201E-2</v>
      </c>
      <c r="M58" s="190">
        <v>9.3429737900240506E-2</v>
      </c>
      <c r="N58" s="190">
        <v>2.7677713238478301E-4</v>
      </c>
      <c r="O58" s="190">
        <v>7.2890387120855002E-6</v>
      </c>
      <c r="P58" s="190">
        <v>0</v>
      </c>
      <c r="Q58" s="190">
        <v>2.8406617109686901E-4</v>
      </c>
      <c r="R58" s="190">
        <v>1.34133459216759E-4</v>
      </c>
      <c r="S58" s="190">
        <v>3.9435237009727303E-4</v>
      </c>
      <c r="T58" s="190">
        <v>8.1255200041090202E-4</v>
      </c>
      <c r="U58" s="190">
        <v>2.8929176613088801E-4</v>
      </c>
      <c r="V58" s="190">
        <v>7.6186166980157603E-6</v>
      </c>
      <c r="W58" s="190">
        <v>0</v>
      </c>
      <c r="X58" s="190">
        <v>2.96910382828904E-4</v>
      </c>
      <c r="Y58" s="190">
        <v>5.3653383686703797E-4</v>
      </c>
      <c r="Z58" s="190">
        <v>9.2015553022697103E-4</v>
      </c>
      <c r="AA58" s="190">
        <v>1.75359974992291E-3</v>
      </c>
      <c r="AB58" s="190">
        <v>23.811620198961101</v>
      </c>
      <c r="AC58" s="190">
        <v>1.3227926203293601</v>
      </c>
      <c r="AD58" s="190">
        <v>0</v>
      </c>
      <c r="AE58" s="190">
        <v>25.1344128192905</v>
      </c>
      <c r="AF58" s="190">
        <v>3.5794695983406002E-5</v>
      </c>
      <c r="AG58" s="190">
        <v>1.99841895188878E-5</v>
      </c>
      <c r="AH58" s="190">
        <v>0</v>
      </c>
      <c r="AI58" s="190">
        <v>5.57788855022939E-5</v>
      </c>
      <c r="AJ58" s="190">
        <v>3.74285509894157E-3</v>
      </c>
      <c r="AK58" s="190">
        <v>2.0792457894394E-4</v>
      </c>
      <c r="AL58" s="190">
        <v>0</v>
      </c>
      <c r="AM58" s="190">
        <v>3.9507796778855096E-3</v>
      </c>
      <c r="AN58" s="190">
        <v>7.7064998883707297E-4</v>
      </c>
      <c r="AO58" s="190">
        <v>4.30254120241404E-4</v>
      </c>
      <c r="AP58" s="190">
        <v>0</v>
      </c>
      <c r="AQ58" s="190">
        <v>1.20090410907847E-3</v>
      </c>
      <c r="AR58" s="190">
        <v>0</v>
      </c>
      <c r="AS58" s="190">
        <v>0</v>
      </c>
      <c r="AT58" s="190">
        <v>0</v>
      </c>
      <c r="AU58" s="190">
        <v>0</v>
      </c>
      <c r="AV58" s="190">
        <v>1.20090410907847E-3</v>
      </c>
      <c r="AW58" s="190">
        <v>8.7732634942072596E-4</v>
      </c>
      <c r="AX58" s="190">
        <v>4.8981156439674E-4</v>
      </c>
      <c r="AY58" s="190">
        <v>0</v>
      </c>
      <c r="AZ58" s="190">
        <v>1.3671379138174599E-3</v>
      </c>
      <c r="BA58" s="190">
        <v>0</v>
      </c>
      <c r="BB58" s="190">
        <v>0</v>
      </c>
      <c r="BC58" s="190">
        <v>0</v>
      </c>
      <c r="BD58" s="190">
        <v>0</v>
      </c>
      <c r="BE58" s="190">
        <v>1.3671379138174599E-3</v>
      </c>
      <c r="BF58" s="190">
        <v>3.0797736242002202E-3</v>
      </c>
      <c r="BG58" s="190">
        <v>4.8964583283401999E-3</v>
      </c>
      <c r="BH58" s="190">
        <v>0</v>
      </c>
      <c r="BI58" s="190">
        <v>7.9762319525404201E-3</v>
      </c>
      <c r="BJ58" s="190">
        <v>2.2496038075298799E-4</v>
      </c>
      <c r="BK58" s="190">
        <v>1.2497088775988401E-5</v>
      </c>
      <c r="BL58" s="190">
        <v>0</v>
      </c>
      <c r="BM58" s="190">
        <v>2.3745746952897701E-4</v>
      </c>
      <c r="BN58" s="190">
        <v>2.2400550388016001</v>
      </c>
    </row>
    <row r="59" spans="1:66" x14ac:dyDescent="0.35">
      <c r="A59" s="190" t="s">
        <v>73</v>
      </c>
      <c r="B59" s="190">
        <v>2019</v>
      </c>
      <c r="C59" s="190" t="s">
        <v>117</v>
      </c>
      <c r="D59" s="190" t="s">
        <v>75</v>
      </c>
      <c r="E59" s="190" t="s">
        <v>75</v>
      </c>
      <c r="F59" s="190" t="s">
        <v>78</v>
      </c>
      <c r="G59" s="190">
        <v>101.268945129085</v>
      </c>
      <c r="H59" s="190">
        <v>7658.6733938246998</v>
      </c>
      <c r="I59" s="190">
        <v>2026.1890541427399</v>
      </c>
      <c r="J59" s="190">
        <v>5.2214517627756897E-2</v>
      </c>
      <c r="K59" s="190">
        <v>0</v>
      </c>
      <c r="L59" s="190">
        <v>2.0011682251520899E-3</v>
      </c>
      <c r="M59" s="190">
        <v>5.4215685852909E-2</v>
      </c>
      <c r="N59" s="190">
        <v>1.6687868621154301E-5</v>
      </c>
      <c r="O59" s="190">
        <v>0</v>
      </c>
      <c r="P59" s="190">
        <v>4.5478025451617699E-6</v>
      </c>
      <c r="Q59" s="190">
        <v>2.12356711663161E-5</v>
      </c>
      <c r="R59" s="190">
        <v>4.2211211543443203E-5</v>
      </c>
      <c r="S59" s="190">
        <v>2.2338173148790099E-4</v>
      </c>
      <c r="T59" s="190">
        <v>2.8682861419766E-4</v>
      </c>
      <c r="U59" s="190">
        <v>1.7975532205417801E-5</v>
      </c>
      <c r="V59" s="190">
        <v>0</v>
      </c>
      <c r="W59" s="190">
        <v>4.8501109826730801E-6</v>
      </c>
      <c r="X59" s="190">
        <v>2.2825643188090901E-5</v>
      </c>
      <c r="Y59" s="190">
        <v>1.68844846173772E-4</v>
      </c>
      <c r="Z59" s="190">
        <v>5.2122404013843601E-4</v>
      </c>
      <c r="AA59" s="190">
        <v>7.1289452950029999E-4</v>
      </c>
      <c r="AB59" s="190">
        <v>18.826003527035901</v>
      </c>
      <c r="AC59" s="190">
        <v>0</v>
      </c>
      <c r="AD59" s="190">
        <v>0.12971560755141201</v>
      </c>
      <c r="AE59" s="190">
        <v>18.955719134587302</v>
      </c>
      <c r="AF59" s="190">
        <v>1.4516431166105501E-3</v>
      </c>
      <c r="AG59" s="190">
        <v>0</v>
      </c>
      <c r="AH59" s="190">
        <v>4.8193644778245702E-7</v>
      </c>
      <c r="AI59" s="190">
        <v>1.4521250530583299E-3</v>
      </c>
      <c r="AJ59" s="190">
        <v>1.59123896416577E-3</v>
      </c>
      <c r="AK59" s="190">
        <v>0</v>
      </c>
      <c r="AL59" s="190">
        <v>5.5338051402721798E-5</v>
      </c>
      <c r="AM59" s="190">
        <v>1.6465770155684901E-3</v>
      </c>
      <c r="AN59" s="190">
        <v>8.5663089392422499E-3</v>
      </c>
      <c r="AO59" s="190">
        <v>0</v>
      </c>
      <c r="AP59" s="190">
        <v>2.5340695021774298E-6</v>
      </c>
      <c r="AQ59" s="190">
        <v>8.5688430087444301E-3</v>
      </c>
      <c r="AR59" s="190">
        <v>1.3953777649181599E-5</v>
      </c>
      <c r="AS59" s="190">
        <v>6.7467386199855997E-4</v>
      </c>
      <c r="AT59" s="190">
        <v>2.9890204427517201E-3</v>
      </c>
      <c r="AU59" s="190">
        <v>9.23545739750796E-6</v>
      </c>
      <c r="AV59" s="190">
        <v>1.22557265485414E-2</v>
      </c>
      <c r="AW59" s="190">
        <v>1.19084822659842E-2</v>
      </c>
      <c r="AX59" s="190">
        <v>0</v>
      </c>
      <c r="AY59" s="190">
        <v>2.7744871359707098E-6</v>
      </c>
      <c r="AZ59" s="190">
        <v>1.19112567531202E-2</v>
      </c>
      <c r="BA59" s="190">
        <v>1.3953777649181599E-5</v>
      </c>
      <c r="BB59" s="190">
        <v>6.7467386199828198E-4</v>
      </c>
      <c r="BC59" s="190">
        <v>2.9890204427504901E-3</v>
      </c>
      <c r="BD59" s="190">
        <v>9.23545739750796E-6</v>
      </c>
      <c r="BE59" s="190">
        <v>1.55981402929156E-2</v>
      </c>
      <c r="BF59" s="190">
        <v>0.389453249455116</v>
      </c>
      <c r="BG59" s="190">
        <v>0</v>
      </c>
      <c r="BH59" s="190">
        <v>1.09896682886454E-2</v>
      </c>
      <c r="BI59" s="190">
        <v>0.40044291774376101</v>
      </c>
      <c r="BJ59" s="190">
        <v>1.86298566311894E-4</v>
      </c>
      <c r="BK59" s="190">
        <v>0</v>
      </c>
      <c r="BL59" s="190">
        <v>1.2836410914509899E-6</v>
      </c>
      <c r="BM59" s="190">
        <v>1.8758220740334501E-4</v>
      </c>
      <c r="BN59" s="190">
        <v>2.00083686223177</v>
      </c>
    </row>
    <row r="60" spans="1:66" x14ac:dyDescent="0.35">
      <c r="A60" s="190" t="s">
        <v>73</v>
      </c>
      <c r="B60" s="190">
        <v>2019</v>
      </c>
      <c r="C60" s="190" t="s">
        <v>118</v>
      </c>
      <c r="D60" s="190" t="s">
        <v>75</v>
      </c>
      <c r="E60" s="190" t="s">
        <v>75</v>
      </c>
      <c r="F60" s="190" t="s">
        <v>78</v>
      </c>
      <c r="G60" s="190">
        <v>931.14686913302103</v>
      </c>
      <c r="H60" s="190">
        <v>87701.809444870101</v>
      </c>
      <c r="I60" s="190">
        <v>3724.58747653208</v>
      </c>
      <c r="J60" s="190">
        <v>2.6289235107635499E-2</v>
      </c>
      <c r="K60" s="190">
        <v>0</v>
      </c>
      <c r="L60" s="190">
        <v>3.4184237166352402E-3</v>
      </c>
      <c r="M60" s="190">
        <v>2.9707658824270702E-2</v>
      </c>
      <c r="N60" s="190">
        <v>4.4680657171826003E-5</v>
      </c>
      <c r="O60" s="190">
        <v>0</v>
      </c>
      <c r="P60" s="190">
        <v>7.3468161900348603E-7</v>
      </c>
      <c r="Q60" s="190">
        <v>4.5415338790829502E-5</v>
      </c>
      <c r="R60" s="190">
        <v>2.5511730315180202E-4</v>
      </c>
      <c r="S60" s="190">
        <v>4.7844929260916101E-3</v>
      </c>
      <c r="T60" s="190">
        <v>5.0850255680342498E-3</v>
      </c>
      <c r="U60" s="190">
        <v>4.8594291376657498E-5</v>
      </c>
      <c r="V60" s="190">
        <v>0</v>
      </c>
      <c r="W60" s="190">
        <v>7.9903329366072504E-7</v>
      </c>
      <c r="X60" s="190">
        <v>4.9393324670318299E-5</v>
      </c>
      <c r="Y60" s="190">
        <v>1.0204692126072001E-3</v>
      </c>
      <c r="Z60" s="190">
        <v>1.11638168275471E-2</v>
      </c>
      <c r="AA60" s="190">
        <v>1.22336793648246E-2</v>
      </c>
      <c r="AB60" s="190">
        <v>176.40161146002001</v>
      </c>
      <c r="AC60" s="190">
        <v>0</v>
      </c>
      <c r="AD60" s="190">
        <v>0.32841292122910898</v>
      </c>
      <c r="AE60" s="190">
        <v>176.730024381249</v>
      </c>
      <c r="AF60" s="190">
        <v>4.9032283676706998E-4</v>
      </c>
      <c r="AG60" s="190">
        <v>0</v>
      </c>
      <c r="AH60" s="190">
        <v>4.3411223919050899E-4</v>
      </c>
      <c r="AI60" s="190">
        <v>9.2443507595758E-4</v>
      </c>
      <c r="AJ60" s="190">
        <v>2.2201548723985499E-3</v>
      </c>
      <c r="AK60" s="190">
        <v>0</v>
      </c>
      <c r="AL60" s="190">
        <v>2.9459256933581302E-4</v>
      </c>
      <c r="AM60" s="190">
        <v>2.5147474417343599E-3</v>
      </c>
      <c r="AN60" s="190">
        <v>1.5942804662564701E-3</v>
      </c>
      <c r="AO60" s="190">
        <v>0</v>
      </c>
      <c r="AP60" s="190">
        <v>1.8519060435892301E-3</v>
      </c>
      <c r="AQ60" s="190">
        <v>3.4461865098456999E-3</v>
      </c>
      <c r="AR60" s="190">
        <v>2.6457859955522198E-5</v>
      </c>
      <c r="AS60" s="190">
        <v>3.5296559686446698E-4</v>
      </c>
      <c r="AT60" s="190">
        <v>2.08182662519418E-3</v>
      </c>
      <c r="AU60" s="190">
        <v>2.0489099107178102E-5</v>
      </c>
      <c r="AV60" s="190">
        <v>5.9279256909670602E-3</v>
      </c>
      <c r="AW60" s="190">
        <v>2.3263703139202101E-3</v>
      </c>
      <c r="AX60" s="190">
        <v>0</v>
      </c>
      <c r="AY60" s="190">
        <v>2.0276040142347099E-3</v>
      </c>
      <c r="AZ60" s="190">
        <v>4.3539743281549199E-3</v>
      </c>
      <c r="BA60" s="190">
        <v>2.6457859955522198E-5</v>
      </c>
      <c r="BB60" s="190">
        <v>3.5296559686432099E-4</v>
      </c>
      <c r="BC60" s="190">
        <v>2.08182662519333E-3</v>
      </c>
      <c r="BD60" s="190">
        <v>2.0489099107178102E-5</v>
      </c>
      <c r="BE60" s="190">
        <v>6.8357135092752697E-3</v>
      </c>
      <c r="BF60" s="190">
        <v>3.1622322007930401E-2</v>
      </c>
      <c r="BG60" s="190">
        <v>0</v>
      </c>
      <c r="BH60" s="190">
        <v>2.6063533248041702E-2</v>
      </c>
      <c r="BI60" s="190">
        <v>5.7685855255972203E-2</v>
      </c>
      <c r="BJ60" s="190">
        <v>1.7456369464137599E-3</v>
      </c>
      <c r="BK60" s="190">
        <v>0</v>
      </c>
      <c r="BL60" s="190">
        <v>3.2499120854524301E-6</v>
      </c>
      <c r="BM60" s="190">
        <v>1.7488868584992099E-3</v>
      </c>
      <c r="BN60" s="190">
        <v>18.6544200689235</v>
      </c>
    </row>
    <row r="61" spans="1:66" x14ac:dyDescent="0.35">
      <c r="A61" s="190" t="s">
        <v>73</v>
      </c>
      <c r="B61" s="190">
        <v>2019</v>
      </c>
      <c r="C61" s="190" t="s">
        <v>118</v>
      </c>
      <c r="D61" s="190" t="s">
        <v>75</v>
      </c>
      <c r="E61" s="190" t="s">
        <v>75</v>
      </c>
      <c r="F61" s="190" t="s">
        <v>76</v>
      </c>
      <c r="G61" s="190">
        <v>18.1969183074131</v>
      </c>
      <c r="H61" s="190">
        <v>1877.4462267443801</v>
      </c>
      <c r="I61" s="190">
        <v>72.787673229652597</v>
      </c>
      <c r="J61" s="190">
        <v>5.0985933054107499E-3</v>
      </c>
      <c r="K61" s="190">
        <v>0</v>
      </c>
      <c r="L61" s="190">
        <v>0</v>
      </c>
      <c r="M61" s="190">
        <v>5.0985933054107499E-3</v>
      </c>
      <c r="N61" s="190">
        <v>1.2758324218828301E-5</v>
      </c>
      <c r="O61" s="190">
        <v>0</v>
      </c>
      <c r="P61" s="190">
        <v>0</v>
      </c>
      <c r="Q61" s="190">
        <v>1.2758324218828301E-5</v>
      </c>
      <c r="R61" s="190">
        <v>1.4021094987658999E-5</v>
      </c>
      <c r="S61" s="190">
        <v>7.7322732858661807E-5</v>
      </c>
      <c r="T61" s="190">
        <v>1.0410215206514901E-4</v>
      </c>
      <c r="U61" s="190">
        <v>1.33351990257785E-5</v>
      </c>
      <c r="V61" s="190">
        <v>0</v>
      </c>
      <c r="W61" s="190">
        <v>0</v>
      </c>
      <c r="X61" s="190">
        <v>1.33351990257785E-5</v>
      </c>
      <c r="Y61" s="190">
        <v>5.6084379950635997E-5</v>
      </c>
      <c r="Z61" s="190">
        <v>1.8041971000354399E-4</v>
      </c>
      <c r="AA61" s="190">
        <v>2.4983928897995798E-4</v>
      </c>
      <c r="AB61" s="190">
        <v>3.3301851303280499</v>
      </c>
      <c r="AC61" s="190">
        <v>0</v>
      </c>
      <c r="AD61" s="190">
        <v>0</v>
      </c>
      <c r="AE61" s="190">
        <v>3.3301851303280499</v>
      </c>
      <c r="AF61" s="190">
        <v>1.78782764918044E-4</v>
      </c>
      <c r="AG61" s="190">
        <v>0</v>
      </c>
      <c r="AH61" s="190">
        <v>0</v>
      </c>
      <c r="AI61" s="190">
        <v>1.78782764918044E-4</v>
      </c>
      <c r="AJ61" s="190">
        <v>5.2345872692911204E-4</v>
      </c>
      <c r="AK61" s="190">
        <v>0</v>
      </c>
      <c r="AL61" s="190">
        <v>0</v>
      </c>
      <c r="AM61" s="190">
        <v>5.2345872692911204E-4</v>
      </c>
      <c r="AN61" s="190">
        <v>6.0176914175039097E-6</v>
      </c>
      <c r="AO61" s="190">
        <v>0</v>
      </c>
      <c r="AP61" s="190">
        <v>0</v>
      </c>
      <c r="AQ61" s="190">
        <v>6.0176914175039097E-6</v>
      </c>
      <c r="AR61" s="190">
        <v>0</v>
      </c>
      <c r="AS61" s="190">
        <v>0</v>
      </c>
      <c r="AT61" s="190">
        <v>0</v>
      </c>
      <c r="AU61" s="190">
        <v>0</v>
      </c>
      <c r="AV61" s="190">
        <v>6.0176914175039097E-6</v>
      </c>
      <c r="AW61" s="190">
        <v>1.8640751189236699E-4</v>
      </c>
      <c r="AX61" s="190">
        <v>0</v>
      </c>
      <c r="AY61" s="190">
        <v>0</v>
      </c>
      <c r="AZ61" s="190">
        <v>1.8640751189236699E-4</v>
      </c>
      <c r="BA61" s="190">
        <v>0</v>
      </c>
      <c r="BB61" s="190">
        <v>0</v>
      </c>
      <c r="BC61" s="190">
        <v>0</v>
      </c>
      <c r="BD61" s="190">
        <v>0</v>
      </c>
      <c r="BE61" s="190">
        <v>1.8640751189236699E-4</v>
      </c>
      <c r="BF61" s="190">
        <v>4.37938587072026E-4</v>
      </c>
      <c r="BG61" s="190">
        <v>0</v>
      </c>
      <c r="BH61" s="190">
        <v>0</v>
      </c>
      <c r="BI61" s="190">
        <v>4.37938587072026E-4</v>
      </c>
      <c r="BJ61" s="190">
        <v>3.1482225578612702E-5</v>
      </c>
      <c r="BK61" s="190">
        <v>0</v>
      </c>
      <c r="BL61" s="190">
        <v>0</v>
      </c>
      <c r="BM61" s="190">
        <v>3.1482225578612702E-5</v>
      </c>
      <c r="BN61" s="190">
        <v>0.29679619074324098</v>
      </c>
    </row>
    <row r="62" spans="1:66" x14ac:dyDescent="0.35">
      <c r="A62" s="190" t="s">
        <v>73</v>
      </c>
      <c r="B62" s="190">
        <v>2019</v>
      </c>
      <c r="C62" s="190" t="s">
        <v>118</v>
      </c>
      <c r="D62" s="190" t="s">
        <v>75</v>
      </c>
      <c r="E62" s="190" t="s">
        <v>75</v>
      </c>
      <c r="F62" s="190" t="s">
        <v>79</v>
      </c>
      <c r="G62" s="190">
        <v>12.116938862170199</v>
      </c>
      <c r="H62" s="190">
        <v>1072.9067167043399</v>
      </c>
      <c r="I62" s="190">
        <v>48.467755448680997</v>
      </c>
      <c r="J62" s="190">
        <v>0</v>
      </c>
      <c r="K62" s="190">
        <v>0</v>
      </c>
      <c r="L62" s="190">
        <v>0</v>
      </c>
      <c r="M62" s="190">
        <v>0</v>
      </c>
      <c r="N62" s="190">
        <v>0</v>
      </c>
      <c r="O62" s="190">
        <v>0</v>
      </c>
      <c r="P62" s="190">
        <v>0</v>
      </c>
      <c r="Q62" s="190">
        <v>0</v>
      </c>
      <c r="R62" s="190">
        <v>3.5480327599922801E-6</v>
      </c>
      <c r="S62" s="190">
        <v>6.6064369991056303E-5</v>
      </c>
      <c r="T62" s="190">
        <v>6.96124027510486E-5</v>
      </c>
      <c r="U62" s="190">
        <v>0</v>
      </c>
      <c r="V62" s="190">
        <v>0</v>
      </c>
      <c r="W62" s="190">
        <v>0</v>
      </c>
      <c r="X62" s="190">
        <v>0</v>
      </c>
      <c r="Y62" s="190">
        <v>1.41921310399691E-5</v>
      </c>
      <c r="Z62" s="190">
        <v>1.5415019664579801E-4</v>
      </c>
      <c r="AA62" s="190">
        <v>1.6834232768576701E-4</v>
      </c>
      <c r="AB62" s="190">
        <v>0</v>
      </c>
      <c r="AC62" s="190">
        <v>0</v>
      </c>
      <c r="AD62" s="190">
        <v>0</v>
      </c>
      <c r="AE62" s="190">
        <v>0</v>
      </c>
      <c r="AF62" s="190">
        <v>0</v>
      </c>
      <c r="AG62" s="190">
        <v>0</v>
      </c>
      <c r="AH62" s="190">
        <v>0</v>
      </c>
      <c r="AI62" s="190">
        <v>0</v>
      </c>
      <c r="AJ62" s="190">
        <v>0</v>
      </c>
      <c r="AK62" s="190">
        <v>0</v>
      </c>
      <c r="AL62" s="190">
        <v>0</v>
      </c>
      <c r="AM62" s="190">
        <v>0</v>
      </c>
      <c r="AN62" s="190">
        <v>0</v>
      </c>
      <c r="AO62" s="190">
        <v>0</v>
      </c>
      <c r="AP62" s="190">
        <v>0</v>
      </c>
      <c r="AQ62" s="190">
        <v>0</v>
      </c>
      <c r="AR62" s="190">
        <v>0</v>
      </c>
      <c r="AS62" s="190">
        <v>0</v>
      </c>
      <c r="AT62" s="190">
        <v>0</v>
      </c>
      <c r="AU62" s="190">
        <v>0</v>
      </c>
      <c r="AV62" s="190">
        <v>0</v>
      </c>
      <c r="AW62" s="190">
        <v>0</v>
      </c>
      <c r="AX62" s="190">
        <v>0</v>
      </c>
      <c r="AY62" s="190">
        <v>0</v>
      </c>
      <c r="AZ62" s="190">
        <v>0</v>
      </c>
      <c r="BA62" s="190">
        <v>0</v>
      </c>
      <c r="BB62" s="190">
        <v>0</v>
      </c>
      <c r="BC62" s="190">
        <v>0</v>
      </c>
      <c r="BD62" s="190">
        <v>0</v>
      </c>
      <c r="BE62" s="190">
        <v>0</v>
      </c>
      <c r="BF62" s="190">
        <v>0</v>
      </c>
      <c r="BG62" s="190">
        <v>0</v>
      </c>
      <c r="BH62" s="190">
        <v>0</v>
      </c>
      <c r="BI62" s="190">
        <v>0</v>
      </c>
      <c r="BJ62" s="190">
        <v>0</v>
      </c>
      <c r="BK62" s="190">
        <v>0</v>
      </c>
      <c r="BL62" s="190">
        <v>0</v>
      </c>
      <c r="BM62" s="190">
        <v>0</v>
      </c>
      <c r="BN62" s="190">
        <v>0</v>
      </c>
    </row>
    <row r="63" spans="1:66" x14ac:dyDescent="0.35">
      <c r="A63" s="190" t="s">
        <v>73</v>
      </c>
      <c r="B63" s="190">
        <v>2019</v>
      </c>
      <c r="C63" s="190" t="s">
        <v>118</v>
      </c>
      <c r="D63" s="190" t="s">
        <v>75</v>
      </c>
      <c r="E63" s="190" t="s">
        <v>75</v>
      </c>
      <c r="F63" s="190" t="s">
        <v>113</v>
      </c>
      <c r="G63" s="190">
        <v>5193.0518563355499</v>
      </c>
      <c r="H63" s="190">
        <v>567942.67024299502</v>
      </c>
      <c r="I63" s="190">
        <v>20772.2074253422</v>
      </c>
      <c r="J63" s="190">
        <v>1.6085841915724901</v>
      </c>
      <c r="K63" s="190">
        <v>0</v>
      </c>
      <c r="L63" s="190">
        <v>0</v>
      </c>
      <c r="M63" s="190">
        <v>1.6085841915724901</v>
      </c>
      <c r="N63" s="190">
        <v>2.8673839786822401E-3</v>
      </c>
      <c r="O63" s="190">
        <v>0</v>
      </c>
      <c r="P63" s="190">
        <v>0</v>
      </c>
      <c r="Q63" s="190">
        <v>2.8673839786822401E-3</v>
      </c>
      <c r="R63" s="190">
        <v>5.2501406032743397E-3</v>
      </c>
      <c r="S63" s="190">
        <v>1.8393921598732699E-2</v>
      </c>
      <c r="T63" s="190">
        <v>2.6511446180689301E-2</v>
      </c>
      <c r="U63" s="190">
        <v>2.99703435837029E-3</v>
      </c>
      <c r="V63" s="190">
        <v>0</v>
      </c>
      <c r="W63" s="190">
        <v>0</v>
      </c>
      <c r="X63" s="190">
        <v>2.99703435837029E-3</v>
      </c>
      <c r="Y63" s="190">
        <v>2.10005624130973E-2</v>
      </c>
      <c r="Z63" s="190">
        <v>4.2919150397042902E-2</v>
      </c>
      <c r="AA63" s="190">
        <v>6.6916747168510607E-2</v>
      </c>
      <c r="AB63" s="190">
        <v>1233.87892503901</v>
      </c>
      <c r="AC63" s="190">
        <v>0</v>
      </c>
      <c r="AD63" s="190">
        <v>0</v>
      </c>
      <c r="AE63" s="190">
        <v>1233.87892503901</v>
      </c>
      <c r="AF63" s="190">
        <v>4.6421991480056297</v>
      </c>
      <c r="AG63" s="190">
        <v>0</v>
      </c>
      <c r="AH63" s="190">
        <v>0</v>
      </c>
      <c r="AI63" s="190">
        <v>4.6421991480056297</v>
      </c>
      <c r="AJ63" s="190">
        <v>0.25153429059452698</v>
      </c>
      <c r="AK63" s="190">
        <v>0</v>
      </c>
      <c r="AL63" s="190">
        <v>0</v>
      </c>
      <c r="AM63" s="190">
        <v>0.25153429059452698</v>
      </c>
      <c r="AN63" s="190">
        <v>0.181602654634996</v>
      </c>
      <c r="AO63" s="190">
        <v>0</v>
      </c>
      <c r="AP63" s="190">
        <v>0</v>
      </c>
      <c r="AQ63" s="190">
        <v>0.181602654634996</v>
      </c>
      <c r="AR63" s="190">
        <v>0</v>
      </c>
      <c r="AS63" s="190">
        <v>0</v>
      </c>
      <c r="AT63" s="190">
        <v>0</v>
      </c>
      <c r="AU63" s="190">
        <v>0</v>
      </c>
      <c r="AV63" s="190">
        <v>0.181602654634996</v>
      </c>
      <c r="AW63" s="190">
        <v>4.8690614229726803</v>
      </c>
      <c r="AX63" s="190">
        <v>0</v>
      </c>
      <c r="AY63" s="190">
        <v>0</v>
      </c>
      <c r="AZ63" s="190">
        <v>4.8690614229726803</v>
      </c>
      <c r="BA63" s="190">
        <v>0</v>
      </c>
      <c r="BB63" s="190">
        <v>0</v>
      </c>
      <c r="BC63" s="190">
        <v>0</v>
      </c>
      <c r="BD63" s="190">
        <v>0</v>
      </c>
      <c r="BE63" s="190">
        <v>4.8690614229726803</v>
      </c>
      <c r="BF63" s="190">
        <v>25.960224977724799</v>
      </c>
      <c r="BG63" s="190">
        <v>0</v>
      </c>
      <c r="BH63" s="190">
        <v>0</v>
      </c>
      <c r="BI63" s="190">
        <v>25.960224977724799</v>
      </c>
      <c r="BJ63" s="190">
        <v>0</v>
      </c>
      <c r="BK63" s="190">
        <v>0</v>
      </c>
      <c r="BL63" s="190">
        <v>0</v>
      </c>
      <c r="BM63" s="190">
        <v>0</v>
      </c>
      <c r="BN63" s="190">
        <v>142.61758463312199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2529-0503-4914-87E1-5F5A6E105814}">
  <dimension ref="A1:AY66"/>
  <sheetViews>
    <sheetView zoomScale="80" zoomScaleNormal="80" workbookViewId="0">
      <selection activeCell="R32" sqref="R32"/>
    </sheetView>
  </sheetViews>
  <sheetFormatPr defaultRowHeight="14.5" x14ac:dyDescent="0.35"/>
  <cols>
    <col min="3" max="3" width="25.453125" bestFit="1" customWidth="1"/>
    <col min="4" max="4" width="14.26953125" customWidth="1"/>
  </cols>
  <sheetData>
    <row r="1" spans="1:51" s="191" customFormat="1" x14ac:dyDescent="0.35">
      <c r="E1" s="282" t="s">
        <v>301</v>
      </c>
      <c r="F1" s="378" t="s">
        <v>302</v>
      </c>
      <c r="G1" s="282"/>
      <c r="H1" s="282"/>
      <c r="I1" s="282" t="s">
        <v>265</v>
      </c>
      <c r="J1" s="282" t="s">
        <v>303</v>
      </c>
    </row>
    <row r="2" spans="1:51" x14ac:dyDescent="0.35">
      <c r="A2" s="191" t="s">
        <v>119</v>
      </c>
      <c r="B2" s="191"/>
      <c r="C2" s="191"/>
      <c r="D2" s="191" t="s">
        <v>175</v>
      </c>
      <c r="E2" s="379">
        <f>((H49*J49)+(SUMPRODUCT(H51:H53,J51:J53))+(H59*J59))/SUM(H49,H51:H53,H59)</f>
        <v>4.3939234330839518</v>
      </c>
      <c r="F2" s="380">
        <f>((H49*R49)+(SUMPRODUCT(H51:H53,R51:R53))+(H59*R59))/SUM(H49,H51:H53,H59)</f>
        <v>6.5660076524405919E-2</v>
      </c>
      <c r="H2" s="191" t="s">
        <v>154</v>
      </c>
      <c r="I2" s="381">
        <f>((H37*J37)+(H38*J38)+(SUMPRODUCT(H41:H44,J41:J44))+(H49*J49)+(SUMPRODUCT(H51:H53,J51:J53))+(H59*J59))/SUM(H37,H38,H41:H44,H49,H51:H53,H59)</f>
        <v>3.9748910939820639</v>
      </c>
      <c r="J2" s="382">
        <f>((H37*R37)+(H38*R38)+(SUMPRODUCT(H41:H44,R41:R44))+(H49*R49)+(SUMPRODUCT(H51:H53,R51:R53))+(H59*R59))/SUM(H37,H38,H41:H44,H49,H51:H53,H59)</f>
        <v>8.2359590949181466E-2</v>
      </c>
      <c r="K2" s="191" t="s">
        <v>132</v>
      </c>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row>
    <row r="3" spans="1:51" x14ac:dyDescent="0.35">
      <c r="A3" s="191" t="s">
        <v>1</v>
      </c>
      <c r="B3" s="191"/>
      <c r="C3" s="191"/>
      <c r="D3" s="191" t="s">
        <v>176</v>
      </c>
      <c r="E3" s="379">
        <f>((H37*J37)+(H38*J38)+(SUMPRODUCT(H41:H44,J41:J44)))/SUM(H37,H38,H41:H44)</f>
        <v>3.3750463311073124</v>
      </c>
      <c r="F3" s="380">
        <f>((H37*R37)+(H38*R38)+(SUMPRODUCT(H41:H44,R41:R44)))/SUM(H37,H38,H41:H44)</f>
        <v>0.10626494463076749</v>
      </c>
      <c r="H3" s="191" t="s">
        <v>154</v>
      </c>
      <c r="I3" s="381">
        <f>SUMPRODUCT(H21:H22,J21:J22)/SUM(H21:H22)</f>
        <v>1.1140603496473365</v>
      </c>
      <c r="J3" s="382">
        <f>SUMPRODUCT(H21:H22,R21:R22)/SUM(H21:H22)</f>
        <v>8.3016107896606017E-3</v>
      </c>
      <c r="K3" s="191" t="s">
        <v>133</v>
      </c>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row>
    <row r="4" spans="1:51" x14ac:dyDescent="0.35">
      <c r="A4" s="191" t="s">
        <v>2</v>
      </c>
      <c r="B4" s="191"/>
      <c r="C4" s="191"/>
      <c r="D4" s="191"/>
      <c r="E4" s="191"/>
      <c r="F4" s="191"/>
      <c r="G4" s="191"/>
      <c r="H4" s="191" t="s">
        <v>154</v>
      </c>
      <c r="I4" s="381">
        <f>SUMPRODUCT(H23:H24,J23:J24)/SUM(H23:H24)</f>
        <v>1.3977125884314356</v>
      </c>
      <c r="J4" s="382">
        <f>SUMPRODUCT(H23:H24,R23:R24)/SUM(H23:H24)</f>
        <v>1.1929330783369203E-2</v>
      </c>
      <c r="K4" s="191" t="s">
        <v>134</v>
      </c>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row>
    <row r="5" spans="1:51" x14ac:dyDescent="0.35">
      <c r="A5" s="191" t="s">
        <v>268</v>
      </c>
      <c r="B5" s="191"/>
      <c r="C5" s="191"/>
      <c r="D5" s="191"/>
      <c r="E5" s="191"/>
      <c r="F5" s="191"/>
      <c r="G5" s="191"/>
      <c r="H5" s="191" t="s">
        <v>154</v>
      </c>
      <c r="I5" s="381">
        <f>SUMPRODUCT(H12:H20,J12:J20)/(SUM(H12:H13)+SUM(H15:H16)+SUM(H18:H19))</f>
        <v>8.3257412815314541E-2</v>
      </c>
      <c r="J5" s="382">
        <f>SUMPRODUCT(H12:H20,R12:R20)/(SUM(H12:H13)+SUM(H15:H16)+SUM(H18:H19))</f>
        <v>2.0854737016409381E-3</v>
      </c>
      <c r="K5" s="191" t="s">
        <v>151</v>
      </c>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row>
    <row r="6" spans="1:51" x14ac:dyDescent="0.35">
      <c r="A6" s="191" t="s">
        <v>4</v>
      </c>
      <c r="B6" s="191"/>
      <c r="C6" s="191"/>
      <c r="D6" s="191"/>
      <c r="E6" s="191"/>
      <c r="F6" s="191"/>
      <c r="G6" s="191"/>
      <c r="H6" s="191" t="s">
        <v>162</v>
      </c>
      <c r="I6" s="381">
        <f>SUMPRODUCT(I12:I20,L12:L20)/(SUM(I12:I13)+SUM(I15:I16)+SUM(I18:I19))</f>
        <v>0.26936388065320838</v>
      </c>
      <c r="J6" s="382">
        <f>SUMPRODUCT(I12:I20,T12:T20)/(SUM(I12:I13)+SUM(I15:I16)+SUM(I18:I19))</f>
        <v>2.2159882352549088E-3</v>
      </c>
      <c r="K6" s="191" t="s">
        <v>152</v>
      </c>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row>
    <row r="7" spans="1:51" x14ac:dyDescent="0.35">
      <c r="A7" s="191" t="s">
        <v>5</v>
      </c>
      <c r="B7" s="191"/>
      <c r="C7" s="191"/>
      <c r="D7" s="191"/>
      <c r="E7" s="191"/>
      <c r="F7" s="191"/>
      <c r="G7" s="191"/>
      <c r="H7" s="191" t="s">
        <v>163</v>
      </c>
      <c r="I7" s="381">
        <f>(SUM(H12:H13)+SUM(H15:H16)+SUM(H18:H19))/(SUM(I12:I13)+SUM(I15:I16)+SUM(I18:I19))</f>
        <v>8.465090955812089</v>
      </c>
      <c r="J7" s="381">
        <f>(SUM(H12:H13)+SUM(H15:H16)+SUM(H18:H19))/(SUM(I12:I13)+SUM(I15:I16)+SUM(I18:I19))</f>
        <v>8.465090955812089</v>
      </c>
      <c r="K7" s="191" t="s">
        <v>153</v>
      </c>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row>
    <row r="8" spans="1:51" x14ac:dyDescent="0.35">
      <c r="A8" s="191" t="s">
        <v>277</v>
      </c>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row>
    <row r="10" spans="1:51" x14ac:dyDescent="0.35">
      <c r="A10" s="191" t="s">
        <v>7</v>
      </c>
      <c r="B10" s="191" t="s">
        <v>8</v>
      </c>
      <c r="C10" s="191" t="s">
        <v>9</v>
      </c>
      <c r="D10" s="191" t="s">
        <v>10</v>
      </c>
      <c r="E10" s="191" t="s">
        <v>11</v>
      </c>
      <c r="F10" s="191" t="s">
        <v>12</v>
      </c>
      <c r="G10" s="191" t="s">
        <v>13</v>
      </c>
      <c r="H10" s="191" t="s">
        <v>14</v>
      </c>
      <c r="I10" s="191" t="s">
        <v>15</v>
      </c>
      <c r="J10" s="191" t="s">
        <v>38</v>
      </c>
      <c r="K10" s="191" t="s">
        <v>39</v>
      </c>
      <c r="L10" s="191" t="s">
        <v>40</v>
      </c>
      <c r="M10" s="191" t="s">
        <v>270</v>
      </c>
      <c r="N10" s="191" t="s">
        <v>271</v>
      </c>
      <c r="O10" s="191" t="s">
        <v>272</v>
      </c>
      <c r="P10" s="191" t="s">
        <v>274</v>
      </c>
      <c r="Q10" s="191" t="s">
        <v>275</v>
      </c>
      <c r="R10" s="191" t="s">
        <v>50</v>
      </c>
      <c r="S10" s="191" t="s">
        <v>51</v>
      </c>
      <c r="T10" s="191" t="s">
        <v>52</v>
      </c>
      <c r="U10" s="191" t="s">
        <v>54</v>
      </c>
      <c r="V10" s="191" t="s">
        <v>55</v>
      </c>
      <c r="W10" s="191" t="s">
        <v>42</v>
      </c>
      <c r="X10" s="191" t="s">
        <v>43</v>
      </c>
      <c r="Y10" s="191" t="s">
        <v>44</v>
      </c>
      <c r="Z10" s="191" t="s">
        <v>46</v>
      </c>
      <c r="AA10" s="191" t="s">
        <v>47</v>
      </c>
      <c r="AB10" s="191" t="s">
        <v>48</v>
      </c>
      <c r="AC10" s="191" t="s">
        <v>68</v>
      </c>
      <c r="AD10" s="191" t="s">
        <v>69</v>
      </c>
      <c r="AE10" s="191" t="s">
        <v>70</v>
      </c>
      <c r="AF10" s="191" t="s">
        <v>16</v>
      </c>
      <c r="AG10" s="191" t="s">
        <v>17</v>
      </c>
      <c r="AH10" s="191" t="s">
        <v>18</v>
      </c>
      <c r="AI10" s="191" t="s">
        <v>121</v>
      </c>
      <c r="AJ10" s="191" t="s">
        <v>122</v>
      </c>
      <c r="AK10" s="191" t="s">
        <v>123</v>
      </c>
      <c r="AL10" s="191" t="s">
        <v>20</v>
      </c>
      <c r="AM10" s="191" t="s">
        <v>25</v>
      </c>
      <c r="AN10" s="191" t="s">
        <v>26</v>
      </c>
      <c r="AO10" s="191" t="s">
        <v>27</v>
      </c>
      <c r="AP10" s="191" t="s">
        <v>124</v>
      </c>
      <c r="AQ10" s="191" t="s">
        <v>125</v>
      </c>
      <c r="AR10" s="191" t="s">
        <v>126</v>
      </c>
      <c r="AS10" s="191" t="s">
        <v>29</v>
      </c>
      <c r="AT10" s="191" t="s">
        <v>34</v>
      </c>
      <c r="AU10" s="191" t="s">
        <v>35</v>
      </c>
      <c r="AV10" s="191" t="s">
        <v>36</v>
      </c>
      <c r="AW10" s="191" t="s">
        <v>64</v>
      </c>
      <c r="AX10" s="191" t="s">
        <v>65</v>
      </c>
      <c r="AY10" s="191" t="s">
        <v>66</v>
      </c>
    </row>
    <row r="11" spans="1:51" x14ac:dyDescent="0.35">
      <c r="A11" s="191" t="s">
        <v>73</v>
      </c>
      <c r="B11" s="191">
        <v>2019</v>
      </c>
      <c r="C11" s="191" t="s">
        <v>74</v>
      </c>
      <c r="D11" s="191" t="s">
        <v>75</v>
      </c>
      <c r="E11" s="191" t="s">
        <v>75</v>
      </c>
      <c r="F11" s="191" t="s">
        <v>76</v>
      </c>
      <c r="G11" s="191">
        <v>3094.2954652411499</v>
      </c>
      <c r="H11" s="191">
        <v>178419.78160748101</v>
      </c>
      <c r="I11" s="191">
        <v>25992.081908025699</v>
      </c>
      <c r="J11" s="191">
        <v>4.2145675360927299</v>
      </c>
      <c r="K11" s="191">
        <v>6.6397102394563197</v>
      </c>
      <c r="L11" s="191">
        <v>1.1949440093186401</v>
      </c>
      <c r="M11" s="191">
        <v>0.119955337784584</v>
      </c>
      <c r="N11" s="191">
        <v>4.24071108101595E-2</v>
      </c>
      <c r="O11" s="191">
        <v>0</v>
      </c>
      <c r="P11" s="191">
        <v>3.0000008598028201E-3</v>
      </c>
      <c r="Q11" s="191">
        <v>5.5860016009528501E-2</v>
      </c>
      <c r="R11" s="191">
        <v>0.12537918586527499</v>
      </c>
      <c r="S11" s="191">
        <v>4.4324572182227698E-2</v>
      </c>
      <c r="T11" s="191">
        <v>0</v>
      </c>
      <c r="U11" s="191">
        <v>1.2000003439211201E-2</v>
      </c>
      <c r="V11" s="191">
        <v>0.13034003735556601</v>
      </c>
      <c r="W11" s="191">
        <v>1038.6693450171899</v>
      </c>
      <c r="X11" s="191">
        <v>666.363399507444</v>
      </c>
      <c r="Y11" s="191">
        <v>0</v>
      </c>
      <c r="Z11" s="191">
        <v>1.0944460163743799E-2</v>
      </c>
      <c r="AA11" s="191">
        <v>7.3532039025819198E-3</v>
      </c>
      <c r="AB11" s="191">
        <v>0</v>
      </c>
      <c r="AC11" s="191">
        <v>0.16326435671443701</v>
      </c>
      <c r="AD11" s="191">
        <v>0.10474304674586001</v>
      </c>
      <c r="AE11" s="191">
        <v>0</v>
      </c>
      <c r="AF11" s="191">
        <v>0.23563122611593099</v>
      </c>
      <c r="AG11" s="191">
        <v>0.15831246361384099</v>
      </c>
      <c r="AH11" s="191">
        <v>0</v>
      </c>
      <c r="AI11" s="191">
        <v>0</v>
      </c>
      <c r="AJ11" s="191">
        <v>0</v>
      </c>
      <c r="AK11" s="191">
        <v>0</v>
      </c>
      <c r="AL11" s="191">
        <v>0</v>
      </c>
      <c r="AM11" s="191">
        <v>0.26824821438039997</v>
      </c>
      <c r="AN11" s="191">
        <v>0.180226688875611</v>
      </c>
      <c r="AO11" s="191">
        <v>0</v>
      </c>
      <c r="AP11" s="191">
        <v>0</v>
      </c>
      <c r="AQ11" s="191">
        <v>0</v>
      </c>
      <c r="AR11" s="191">
        <v>0</v>
      </c>
      <c r="AS11" s="191">
        <v>0</v>
      </c>
      <c r="AT11" s="191">
        <v>0.74675220361460404</v>
      </c>
      <c r="AU11" s="191">
        <v>2.24422742660997</v>
      </c>
      <c r="AV11" s="191">
        <v>0</v>
      </c>
      <c r="AW11" s="191">
        <v>9.8128329521112497E-3</v>
      </c>
      <c r="AX11" s="191">
        <v>6.2954709851953004E-3</v>
      </c>
      <c r="AY11" s="191">
        <v>0</v>
      </c>
    </row>
    <row r="12" spans="1:51" x14ac:dyDescent="0.35">
      <c r="A12" s="191" t="s">
        <v>73</v>
      </c>
      <c r="B12" s="191">
        <v>2019</v>
      </c>
      <c r="C12" s="191" t="s">
        <v>77</v>
      </c>
      <c r="D12" s="191" t="s">
        <v>75</v>
      </c>
      <c r="E12" s="191" t="s">
        <v>75</v>
      </c>
      <c r="F12" s="191" t="s">
        <v>78</v>
      </c>
      <c r="G12" s="191">
        <v>6081048.3207120299</v>
      </c>
      <c r="H12" s="191">
        <v>244446391.12300801</v>
      </c>
      <c r="I12" s="191">
        <v>28695373.283208098</v>
      </c>
      <c r="J12" s="191">
        <v>5.9434135487865199E-2</v>
      </c>
      <c r="K12" s="191">
        <v>0</v>
      </c>
      <c r="L12" s="191">
        <v>0.22723453713516101</v>
      </c>
      <c r="M12" s="191">
        <v>1.74008439840558E-3</v>
      </c>
      <c r="N12" s="191">
        <v>0</v>
      </c>
      <c r="O12" s="191">
        <v>1.9827124955521399E-3</v>
      </c>
      <c r="P12" s="191">
        <v>2.0000005732018801E-3</v>
      </c>
      <c r="Q12" s="191">
        <v>1.5750004513964799E-2</v>
      </c>
      <c r="R12" s="191">
        <v>1.8924213912270599E-3</v>
      </c>
      <c r="S12" s="191">
        <v>0</v>
      </c>
      <c r="T12" s="191">
        <v>2.1561149433778799E-3</v>
      </c>
      <c r="U12" s="191">
        <v>8.0000022928075204E-3</v>
      </c>
      <c r="V12" s="191">
        <v>3.6750010532584497E-2</v>
      </c>
      <c r="W12" s="191">
        <v>293.55889723105702</v>
      </c>
      <c r="X12" s="191">
        <v>0</v>
      </c>
      <c r="Y12" s="191">
        <v>59.127307933408801</v>
      </c>
      <c r="Z12" s="191">
        <v>4.3367997776948301E-3</v>
      </c>
      <c r="AA12" s="191">
        <v>0</v>
      </c>
      <c r="AB12" s="191">
        <v>6.4108141268387001E-2</v>
      </c>
      <c r="AC12" s="191">
        <v>5.9140398463784303E-3</v>
      </c>
      <c r="AD12" s="191">
        <v>0</v>
      </c>
      <c r="AE12" s="191">
        <v>2.86429455764712E-2</v>
      </c>
      <c r="AF12" s="191">
        <v>1.7769953850453001E-2</v>
      </c>
      <c r="AG12" s="191">
        <v>0</v>
      </c>
      <c r="AH12" s="191">
        <v>0.30116006922995198</v>
      </c>
      <c r="AI12" s="191">
        <v>0.123695848262645</v>
      </c>
      <c r="AJ12" s="191">
        <v>0.243923760512784</v>
      </c>
      <c r="AK12" s="191">
        <v>0.28694762847024202</v>
      </c>
      <c r="AL12" s="191">
        <v>0.32397800644473002</v>
      </c>
      <c r="AM12" s="191">
        <v>2.59025806921588E-2</v>
      </c>
      <c r="AN12" s="191">
        <v>0</v>
      </c>
      <c r="AO12" s="191">
        <v>0.32972814359859798</v>
      </c>
      <c r="AP12" s="191">
        <v>0.123695848262594</v>
      </c>
      <c r="AQ12" s="191">
        <v>0.243923760512683</v>
      </c>
      <c r="AR12" s="191">
        <v>0.28694762847024202</v>
      </c>
      <c r="AS12" s="191">
        <v>0.32397800644473002</v>
      </c>
      <c r="AT12" s="191">
        <v>0.92220883817923305</v>
      </c>
      <c r="AU12" s="191">
        <v>0</v>
      </c>
      <c r="AV12" s="191">
        <v>2.3346645830830601</v>
      </c>
      <c r="AW12" s="191">
        <v>2.9050032633695902E-3</v>
      </c>
      <c r="AX12" s="191">
        <v>0</v>
      </c>
      <c r="AY12" s="191">
        <v>5.8511264390537796E-4</v>
      </c>
    </row>
    <row r="13" spans="1:51" x14ac:dyDescent="0.35">
      <c r="A13" s="191" t="s">
        <v>73</v>
      </c>
      <c r="B13" s="191">
        <v>2019</v>
      </c>
      <c r="C13" s="191" t="s">
        <v>77</v>
      </c>
      <c r="D13" s="191" t="s">
        <v>75</v>
      </c>
      <c r="E13" s="191" t="s">
        <v>75</v>
      </c>
      <c r="F13" s="191" t="s">
        <v>76</v>
      </c>
      <c r="G13" s="191">
        <v>45875.2564189857</v>
      </c>
      <c r="H13" s="191">
        <v>1896328.8750604701</v>
      </c>
      <c r="I13" s="191">
        <v>216399.463704603</v>
      </c>
      <c r="J13" s="191">
        <v>0.12510595256936</v>
      </c>
      <c r="K13" s="191">
        <v>0</v>
      </c>
      <c r="L13" s="191">
        <v>0</v>
      </c>
      <c r="M13" s="191">
        <v>1.3391008641515699E-2</v>
      </c>
      <c r="N13" s="191">
        <v>0</v>
      </c>
      <c r="O13" s="191">
        <v>0</v>
      </c>
      <c r="P13" s="191">
        <v>2.0000005732018801E-3</v>
      </c>
      <c r="Q13" s="191">
        <v>1.5750004513964799E-2</v>
      </c>
      <c r="R13" s="191">
        <v>1.3996490630564301E-2</v>
      </c>
      <c r="S13" s="191">
        <v>0</v>
      </c>
      <c r="T13" s="191">
        <v>0</v>
      </c>
      <c r="U13" s="191">
        <v>8.0000022928075204E-3</v>
      </c>
      <c r="V13" s="191">
        <v>3.6750010532584497E-2</v>
      </c>
      <c r="W13" s="191">
        <v>226.08502788816901</v>
      </c>
      <c r="X13" s="191">
        <v>0</v>
      </c>
      <c r="Y13" s="191">
        <v>0</v>
      </c>
      <c r="Z13" s="191">
        <v>1.2386840104382699E-3</v>
      </c>
      <c r="AA13" s="191">
        <v>0</v>
      </c>
      <c r="AB13" s="191">
        <v>0</v>
      </c>
      <c r="AC13" s="191">
        <v>3.5537417964633E-2</v>
      </c>
      <c r="AD13" s="191">
        <v>0</v>
      </c>
      <c r="AE13" s="191">
        <v>0</v>
      </c>
      <c r="AF13" s="191">
        <v>2.6668137453452E-2</v>
      </c>
      <c r="AG13" s="191">
        <v>0</v>
      </c>
      <c r="AH13" s="191">
        <v>0</v>
      </c>
      <c r="AI13" s="191">
        <v>0</v>
      </c>
      <c r="AJ13" s="191">
        <v>0</v>
      </c>
      <c r="AK13" s="191">
        <v>0</v>
      </c>
      <c r="AL13" s="191">
        <v>0</v>
      </c>
      <c r="AM13" s="191">
        <v>3.0359901472508999E-2</v>
      </c>
      <c r="AN13" s="191">
        <v>0</v>
      </c>
      <c r="AO13" s="191">
        <v>0</v>
      </c>
      <c r="AP13" s="191">
        <v>0</v>
      </c>
      <c r="AQ13" s="191">
        <v>0</v>
      </c>
      <c r="AR13" s="191">
        <v>0</v>
      </c>
      <c r="AS13" s="191">
        <v>0</v>
      </c>
      <c r="AT13" s="191">
        <v>0.30735717140619101</v>
      </c>
      <c r="AU13" s="191">
        <v>0</v>
      </c>
      <c r="AV13" s="191">
        <v>0</v>
      </c>
      <c r="AW13" s="191">
        <v>2.1373165663078801E-3</v>
      </c>
      <c r="AX13" s="191">
        <v>0</v>
      </c>
      <c r="AY13" s="191">
        <v>0</v>
      </c>
    </row>
    <row r="14" spans="1:51" x14ac:dyDescent="0.35">
      <c r="A14" s="191" t="s">
        <v>73</v>
      </c>
      <c r="B14" s="191">
        <v>2019</v>
      </c>
      <c r="C14" s="191" t="s">
        <v>77</v>
      </c>
      <c r="D14" s="191" t="s">
        <v>75</v>
      </c>
      <c r="E14" s="191" t="s">
        <v>75</v>
      </c>
      <c r="F14" s="191" t="s">
        <v>79</v>
      </c>
      <c r="G14" s="191">
        <v>75226.526574008996</v>
      </c>
      <c r="H14" s="191">
        <v>2901707.7292943099</v>
      </c>
      <c r="I14" s="191">
        <v>378463.59890848899</v>
      </c>
      <c r="J14" s="191">
        <v>0</v>
      </c>
      <c r="K14" s="191">
        <v>0</v>
      </c>
      <c r="L14" s="191">
        <v>0</v>
      </c>
      <c r="M14" s="191">
        <v>0</v>
      </c>
      <c r="N14" s="191">
        <v>0</v>
      </c>
      <c r="O14" s="191">
        <v>0</v>
      </c>
      <c r="P14" s="191">
        <v>2.0000005732018801E-3</v>
      </c>
      <c r="Q14" s="191">
        <v>1.5750004513964799E-2</v>
      </c>
      <c r="R14" s="191">
        <v>0</v>
      </c>
      <c r="S14" s="191">
        <v>0</v>
      </c>
      <c r="T14" s="191">
        <v>0</v>
      </c>
      <c r="U14" s="191">
        <v>8.0000022928075204E-3</v>
      </c>
      <c r="V14" s="191">
        <v>3.6750010532584497E-2</v>
      </c>
      <c r="W14" s="191">
        <v>0</v>
      </c>
      <c r="X14" s="191">
        <v>0</v>
      </c>
      <c r="Y14" s="191">
        <v>0</v>
      </c>
      <c r="Z14" s="191">
        <v>0</v>
      </c>
      <c r="AA14" s="191">
        <v>0</v>
      </c>
      <c r="AB14" s="191">
        <v>0</v>
      </c>
      <c r="AC14" s="191">
        <v>0</v>
      </c>
      <c r="AD14" s="191">
        <v>0</v>
      </c>
      <c r="AE14" s="191">
        <v>0</v>
      </c>
      <c r="AF14" s="191">
        <v>0</v>
      </c>
      <c r="AG14" s="191">
        <v>0</v>
      </c>
      <c r="AH14" s="191">
        <v>0</v>
      </c>
      <c r="AI14" s="191">
        <v>4.8880262563444996E-3</v>
      </c>
      <c r="AJ14" s="191">
        <v>0</v>
      </c>
      <c r="AK14" s="191">
        <v>7.8232406950263598E-3</v>
      </c>
      <c r="AL14" s="191">
        <v>2.3241370751694301E-2</v>
      </c>
      <c r="AM14" s="191">
        <v>0</v>
      </c>
      <c r="AN14" s="191">
        <v>0</v>
      </c>
      <c r="AO14" s="191">
        <v>0</v>
      </c>
      <c r="AP14" s="191">
        <v>4.8880262563424899E-3</v>
      </c>
      <c r="AQ14" s="191">
        <v>0</v>
      </c>
      <c r="AR14" s="191">
        <v>7.8232406950263598E-3</v>
      </c>
      <c r="AS14" s="191">
        <v>2.3241370751694301E-2</v>
      </c>
      <c r="AT14" s="191">
        <v>0</v>
      </c>
      <c r="AU14" s="191">
        <v>0</v>
      </c>
      <c r="AV14" s="191">
        <v>0</v>
      </c>
      <c r="AW14" s="191">
        <v>0</v>
      </c>
      <c r="AX14" s="191">
        <v>0</v>
      </c>
      <c r="AY14" s="191">
        <v>0</v>
      </c>
    </row>
    <row r="15" spans="1:51" x14ac:dyDescent="0.35">
      <c r="A15" s="191" t="s">
        <v>73</v>
      </c>
      <c r="B15" s="191">
        <v>2019</v>
      </c>
      <c r="C15" s="191" t="s">
        <v>80</v>
      </c>
      <c r="D15" s="191" t="s">
        <v>75</v>
      </c>
      <c r="E15" s="191" t="s">
        <v>75</v>
      </c>
      <c r="F15" s="191" t="s">
        <v>78</v>
      </c>
      <c r="G15" s="191">
        <v>651943.38877099904</v>
      </c>
      <c r="H15" s="191">
        <v>24807245.625015501</v>
      </c>
      <c r="I15" s="191">
        <v>2983370.4444530602</v>
      </c>
      <c r="J15" s="191">
        <v>0.17699424957696999</v>
      </c>
      <c r="K15" s="191">
        <v>0</v>
      </c>
      <c r="L15" s="191">
        <v>0.33695450847573899</v>
      </c>
      <c r="M15" s="191">
        <v>2.9049842417629402E-3</v>
      </c>
      <c r="N15" s="191">
        <v>0</v>
      </c>
      <c r="O15" s="191">
        <v>3.00782725010154E-3</v>
      </c>
      <c r="P15" s="191">
        <v>2.0000005732018801E-3</v>
      </c>
      <c r="Q15" s="191">
        <v>1.5750004513964799E-2</v>
      </c>
      <c r="R15" s="191">
        <v>3.1589201107185901E-3</v>
      </c>
      <c r="S15" s="191">
        <v>0</v>
      </c>
      <c r="T15" s="191">
        <v>3.27062722921764E-3</v>
      </c>
      <c r="U15" s="191">
        <v>8.0000022928075308E-3</v>
      </c>
      <c r="V15" s="191">
        <v>3.6750010532584497E-2</v>
      </c>
      <c r="W15" s="191">
        <v>341.11762757908099</v>
      </c>
      <c r="X15" s="191">
        <v>0</v>
      </c>
      <c r="Y15" s="191">
        <v>69.388941315053003</v>
      </c>
      <c r="Z15" s="191">
        <v>1.10557641150802E-2</v>
      </c>
      <c r="AA15" s="191">
        <v>0</v>
      </c>
      <c r="AB15" s="191">
        <v>9.5587550086397993E-2</v>
      </c>
      <c r="AC15" s="191">
        <v>1.21406350087252E-2</v>
      </c>
      <c r="AD15" s="191">
        <v>0</v>
      </c>
      <c r="AE15" s="191">
        <v>3.3067467997663601E-2</v>
      </c>
      <c r="AF15" s="191">
        <v>5.0289570010410102E-2</v>
      </c>
      <c r="AG15" s="191">
        <v>0</v>
      </c>
      <c r="AH15" s="191">
        <v>0.50054698347399595</v>
      </c>
      <c r="AI15" s="191">
        <v>0.26530283373508301</v>
      </c>
      <c r="AJ15" s="191">
        <v>0.90958813392446902</v>
      </c>
      <c r="AK15" s="191">
        <v>0.63307436873343204</v>
      </c>
      <c r="AL15" s="191">
        <v>0.81089073546905499</v>
      </c>
      <c r="AM15" s="191">
        <v>7.3121876032914604E-2</v>
      </c>
      <c r="AN15" s="191">
        <v>0</v>
      </c>
      <c r="AO15" s="191">
        <v>0.54802499528723603</v>
      </c>
      <c r="AP15" s="191">
        <v>0.26530283373497399</v>
      </c>
      <c r="AQ15" s="191">
        <v>0.90958813392409399</v>
      </c>
      <c r="AR15" s="191">
        <v>0.63307436873343204</v>
      </c>
      <c r="AS15" s="191">
        <v>0.81089073546905499</v>
      </c>
      <c r="AT15" s="191">
        <v>1.99513008966571</v>
      </c>
      <c r="AU15" s="191">
        <v>0</v>
      </c>
      <c r="AV15" s="191">
        <v>2.56099673762813</v>
      </c>
      <c r="AW15" s="191">
        <v>3.3756354539312599E-3</v>
      </c>
      <c r="AX15" s="191">
        <v>0</v>
      </c>
      <c r="AY15" s="191">
        <v>6.8665982487096098E-4</v>
      </c>
    </row>
    <row r="16" spans="1:51" x14ac:dyDescent="0.35">
      <c r="A16" s="191" t="s">
        <v>73</v>
      </c>
      <c r="B16" s="191">
        <v>2019</v>
      </c>
      <c r="C16" s="191" t="s">
        <v>80</v>
      </c>
      <c r="D16" s="191" t="s">
        <v>75</v>
      </c>
      <c r="E16" s="191" t="s">
        <v>75</v>
      </c>
      <c r="F16" s="191" t="s">
        <v>76</v>
      </c>
      <c r="G16" s="191">
        <v>482.35500495386498</v>
      </c>
      <c r="H16" s="191">
        <v>11462.386726754699</v>
      </c>
      <c r="I16" s="191">
        <v>1688.9871420950999</v>
      </c>
      <c r="J16" s="191">
        <v>1.23817632920043</v>
      </c>
      <c r="K16" s="191">
        <v>0</v>
      </c>
      <c r="L16" s="191">
        <v>0</v>
      </c>
      <c r="M16" s="191">
        <v>0.17082432812593201</v>
      </c>
      <c r="N16" s="191">
        <v>0</v>
      </c>
      <c r="O16" s="191">
        <v>0</v>
      </c>
      <c r="P16" s="191">
        <v>2.0000005732018801E-3</v>
      </c>
      <c r="Q16" s="191">
        <v>1.5750004513964799E-2</v>
      </c>
      <c r="R16" s="191">
        <v>0.17854824622205701</v>
      </c>
      <c r="S16" s="191">
        <v>0</v>
      </c>
      <c r="T16" s="191">
        <v>0</v>
      </c>
      <c r="U16" s="191">
        <v>8.0000022928075204E-3</v>
      </c>
      <c r="V16" s="191">
        <v>3.6750010532584497E-2</v>
      </c>
      <c r="W16" s="191">
        <v>465.86185971075997</v>
      </c>
      <c r="X16" s="191">
        <v>0</v>
      </c>
      <c r="Y16" s="191">
        <v>0</v>
      </c>
      <c r="Z16" s="191">
        <v>1.08997414573343E-2</v>
      </c>
      <c r="AA16" s="191">
        <v>0</v>
      </c>
      <c r="AB16" s="191">
        <v>0</v>
      </c>
      <c r="AC16" s="191">
        <v>7.3226996838161001E-2</v>
      </c>
      <c r="AD16" s="191">
        <v>0</v>
      </c>
      <c r="AE16" s="191">
        <v>0</v>
      </c>
      <c r="AF16" s="191">
        <v>0.23466501621219199</v>
      </c>
      <c r="AG16" s="191">
        <v>0</v>
      </c>
      <c r="AH16" s="191">
        <v>0</v>
      </c>
      <c r="AI16" s="191">
        <v>0</v>
      </c>
      <c r="AJ16" s="191">
        <v>0</v>
      </c>
      <c r="AK16" s="191">
        <v>0</v>
      </c>
      <c r="AL16" s="191">
        <v>0</v>
      </c>
      <c r="AM16" s="191">
        <v>0.26715051936724898</v>
      </c>
      <c r="AN16" s="191">
        <v>0</v>
      </c>
      <c r="AO16" s="191">
        <v>0</v>
      </c>
      <c r="AP16" s="191">
        <v>0</v>
      </c>
      <c r="AQ16" s="191">
        <v>0</v>
      </c>
      <c r="AR16" s="191">
        <v>0</v>
      </c>
      <c r="AS16" s="191">
        <v>0</v>
      </c>
      <c r="AT16" s="191">
        <v>1.30893333341074</v>
      </c>
      <c r="AU16" s="191">
        <v>0</v>
      </c>
      <c r="AV16" s="191">
        <v>0</v>
      </c>
      <c r="AW16" s="191">
        <v>4.4040699186118299E-3</v>
      </c>
      <c r="AX16" s="191">
        <v>0</v>
      </c>
      <c r="AY16" s="191">
        <v>0</v>
      </c>
    </row>
    <row r="17" spans="1:51" x14ac:dyDescent="0.35">
      <c r="A17" s="191" t="s">
        <v>73</v>
      </c>
      <c r="B17" s="191">
        <v>2019</v>
      </c>
      <c r="C17" s="191" t="s">
        <v>80</v>
      </c>
      <c r="D17" s="191" t="s">
        <v>75</v>
      </c>
      <c r="E17" s="191" t="s">
        <v>75</v>
      </c>
      <c r="F17" s="191" t="s">
        <v>79</v>
      </c>
      <c r="G17" s="191">
        <v>1678.4122820232501</v>
      </c>
      <c r="H17" s="191">
        <v>58184.194035891902</v>
      </c>
      <c r="I17" s="191">
        <v>8125.8471861120797</v>
      </c>
      <c r="J17" s="191">
        <v>0</v>
      </c>
      <c r="K17" s="191">
        <v>0</v>
      </c>
      <c r="L17" s="191">
        <v>0</v>
      </c>
      <c r="M17" s="191">
        <v>0</v>
      </c>
      <c r="N17" s="191">
        <v>0</v>
      </c>
      <c r="O17" s="191">
        <v>0</v>
      </c>
      <c r="P17" s="191">
        <v>2.0000005732018801E-3</v>
      </c>
      <c r="Q17" s="191">
        <v>1.5750004513964799E-2</v>
      </c>
      <c r="R17" s="191">
        <v>0</v>
      </c>
      <c r="S17" s="191">
        <v>0</v>
      </c>
      <c r="T17" s="191">
        <v>0</v>
      </c>
      <c r="U17" s="191">
        <v>8.0000022928075204E-3</v>
      </c>
      <c r="V17" s="191">
        <v>3.6750010532584497E-2</v>
      </c>
      <c r="W17" s="191">
        <v>0</v>
      </c>
      <c r="X17" s="191">
        <v>0</v>
      </c>
      <c r="Y17" s="191">
        <v>0</v>
      </c>
      <c r="Z17" s="191">
        <v>0</v>
      </c>
      <c r="AA17" s="191">
        <v>0</v>
      </c>
      <c r="AB17" s="191">
        <v>0</v>
      </c>
      <c r="AC17" s="191">
        <v>0</v>
      </c>
      <c r="AD17" s="191">
        <v>0</v>
      </c>
      <c r="AE17" s="191">
        <v>0</v>
      </c>
      <c r="AF17" s="191">
        <v>0</v>
      </c>
      <c r="AG17" s="191">
        <v>0</v>
      </c>
      <c r="AH17" s="191">
        <v>0</v>
      </c>
      <c r="AI17" s="191">
        <v>4.8880262563444996E-3</v>
      </c>
      <c r="AJ17" s="191">
        <v>0</v>
      </c>
      <c r="AK17" s="191">
        <v>7.7428609014970002E-3</v>
      </c>
      <c r="AL17" s="191">
        <v>2.3026500536379401E-2</v>
      </c>
      <c r="AM17" s="191">
        <v>0</v>
      </c>
      <c r="AN17" s="191">
        <v>0</v>
      </c>
      <c r="AO17" s="191">
        <v>0</v>
      </c>
      <c r="AP17" s="191">
        <v>4.8880262563424899E-3</v>
      </c>
      <c r="AQ17" s="191">
        <v>0</v>
      </c>
      <c r="AR17" s="191">
        <v>7.7428609014970002E-3</v>
      </c>
      <c r="AS17" s="191">
        <v>2.3026500536379401E-2</v>
      </c>
      <c r="AT17" s="191">
        <v>0</v>
      </c>
      <c r="AU17" s="191">
        <v>0</v>
      </c>
      <c r="AV17" s="191">
        <v>0</v>
      </c>
      <c r="AW17" s="191">
        <v>0</v>
      </c>
      <c r="AX17" s="191">
        <v>0</v>
      </c>
      <c r="AY17" s="191">
        <v>0</v>
      </c>
    </row>
    <row r="18" spans="1:51" x14ac:dyDescent="0.35">
      <c r="A18" s="191" t="s">
        <v>73</v>
      </c>
      <c r="B18" s="191">
        <v>2019</v>
      </c>
      <c r="C18" s="191" t="s">
        <v>81</v>
      </c>
      <c r="D18" s="191" t="s">
        <v>75</v>
      </c>
      <c r="E18" s="191" t="s">
        <v>75</v>
      </c>
      <c r="F18" s="191" t="s">
        <v>78</v>
      </c>
      <c r="G18" s="191">
        <v>2073196.78578257</v>
      </c>
      <c r="H18" s="191">
        <v>80872282.494884893</v>
      </c>
      <c r="I18" s="191">
        <v>9694321.5434200391</v>
      </c>
      <c r="J18" s="191">
        <v>0.12549349561162601</v>
      </c>
      <c r="K18" s="191">
        <v>0</v>
      </c>
      <c r="L18" s="191">
        <v>0.38066134556960401</v>
      </c>
      <c r="M18" s="191">
        <v>1.84091915024968E-3</v>
      </c>
      <c r="N18" s="191">
        <v>0</v>
      </c>
      <c r="O18" s="191">
        <v>1.9583635827213099E-3</v>
      </c>
      <c r="P18" s="191">
        <v>2.0000005732018801E-3</v>
      </c>
      <c r="Q18" s="191">
        <v>1.5750004513964799E-2</v>
      </c>
      <c r="R18" s="191">
        <v>2.0018401382542799E-3</v>
      </c>
      <c r="S18" s="191">
        <v>0</v>
      </c>
      <c r="T18" s="191">
        <v>2.1294875113898001E-3</v>
      </c>
      <c r="U18" s="191">
        <v>8.0000022928075308E-3</v>
      </c>
      <c r="V18" s="191">
        <v>3.6750010532584497E-2</v>
      </c>
      <c r="W18" s="191">
        <v>376.677519240229</v>
      </c>
      <c r="X18" s="191">
        <v>0</v>
      </c>
      <c r="Y18" s="191">
        <v>77.2752794931436</v>
      </c>
      <c r="Z18" s="191">
        <v>6.6626683560336297E-3</v>
      </c>
      <c r="AA18" s="191">
        <v>0</v>
      </c>
      <c r="AB18" s="191">
        <v>8.5311346664303095E-2</v>
      </c>
      <c r="AC18" s="191">
        <v>9.4037191564198108E-3</v>
      </c>
      <c r="AD18" s="191">
        <v>0</v>
      </c>
      <c r="AE18" s="191">
        <v>3.8409027123464203E-2</v>
      </c>
      <c r="AF18" s="191">
        <v>2.85538817287883E-2</v>
      </c>
      <c r="AG18" s="191">
        <v>0</v>
      </c>
      <c r="AH18" s="191">
        <v>0.41241267205436599</v>
      </c>
      <c r="AI18" s="191">
        <v>0.149207258707659</v>
      </c>
      <c r="AJ18" s="191">
        <v>0.46503865057974098</v>
      </c>
      <c r="AK18" s="191">
        <v>0.39218625125654699</v>
      </c>
      <c r="AL18" s="191">
        <v>0.41171468076967199</v>
      </c>
      <c r="AM18" s="191">
        <v>4.1421924986898999E-2</v>
      </c>
      <c r="AN18" s="191">
        <v>0</v>
      </c>
      <c r="AO18" s="191">
        <v>0.45153129842006301</v>
      </c>
      <c r="AP18" s="191">
        <v>0.14920725870759799</v>
      </c>
      <c r="AQ18" s="191">
        <v>0.46503865057955002</v>
      </c>
      <c r="AR18" s="191">
        <v>0.39218625125654699</v>
      </c>
      <c r="AS18" s="191">
        <v>0.41171468076967199</v>
      </c>
      <c r="AT18" s="191">
        <v>1.3080140100433899</v>
      </c>
      <c r="AU18" s="191">
        <v>0</v>
      </c>
      <c r="AV18" s="191">
        <v>2.99904465998834</v>
      </c>
      <c r="AW18" s="191">
        <v>3.72752940875628E-3</v>
      </c>
      <c r="AX18" s="191">
        <v>0</v>
      </c>
      <c r="AY18" s="191">
        <v>7.6470153425017698E-4</v>
      </c>
    </row>
    <row r="19" spans="1:51" x14ac:dyDescent="0.35">
      <c r="A19" s="191" t="s">
        <v>73</v>
      </c>
      <c r="B19" s="191">
        <v>2019</v>
      </c>
      <c r="C19" s="191" t="s">
        <v>81</v>
      </c>
      <c r="D19" s="191" t="s">
        <v>75</v>
      </c>
      <c r="E19" s="191" t="s">
        <v>75</v>
      </c>
      <c r="F19" s="191" t="s">
        <v>76</v>
      </c>
      <c r="G19" s="191">
        <v>9664.5064600388596</v>
      </c>
      <c r="H19" s="191">
        <v>445809.64664292702</v>
      </c>
      <c r="I19" s="191">
        <v>48035.034730168198</v>
      </c>
      <c r="J19" s="191">
        <v>6.0459101315450403E-2</v>
      </c>
      <c r="K19" s="191">
        <v>0</v>
      </c>
      <c r="L19" s="191">
        <v>0</v>
      </c>
      <c r="M19" s="191">
        <v>7.8227900550215303E-3</v>
      </c>
      <c r="N19" s="191">
        <v>0</v>
      </c>
      <c r="O19" s="191">
        <v>0</v>
      </c>
      <c r="P19" s="191">
        <v>2.0000005732018701E-3</v>
      </c>
      <c r="Q19" s="191">
        <v>1.5750004513964799E-2</v>
      </c>
      <c r="R19" s="191">
        <v>8.1765019081928604E-3</v>
      </c>
      <c r="S19" s="191">
        <v>0</v>
      </c>
      <c r="T19" s="191">
        <v>0</v>
      </c>
      <c r="U19" s="191">
        <v>8.00000229280751E-3</v>
      </c>
      <c r="V19" s="191">
        <v>3.6750010532584497E-2</v>
      </c>
      <c r="W19" s="191">
        <v>311.235683194248</v>
      </c>
      <c r="X19" s="191">
        <v>0</v>
      </c>
      <c r="Y19" s="191">
        <v>0</v>
      </c>
      <c r="Z19" s="191">
        <v>1.0947698644029099E-3</v>
      </c>
      <c r="AA19" s="191">
        <v>0</v>
      </c>
      <c r="AB19" s="191">
        <v>0</v>
      </c>
      <c r="AC19" s="191">
        <v>4.8921915186056E-2</v>
      </c>
      <c r="AD19" s="191">
        <v>0</v>
      </c>
      <c r="AE19" s="191">
        <v>0</v>
      </c>
      <c r="AF19" s="191">
        <v>2.3569750620631599E-2</v>
      </c>
      <c r="AG19" s="191">
        <v>0</v>
      </c>
      <c r="AH19" s="191">
        <v>0</v>
      </c>
      <c r="AI19" s="191">
        <v>0</v>
      </c>
      <c r="AJ19" s="191">
        <v>0</v>
      </c>
      <c r="AK19" s="191">
        <v>0</v>
      </c>
      <c r="AL19" s="191">
        <v>0</v>
      </c>
      <c r="AM19" s="191">
        <v>2.6832594058096099E-2</v>
      </c>
      <c r="AN19" s="191">
        <v>0</v>
      </c>
      <c r="AO19" s="191">
        <v>0</v>
      </c>
      <c r="AP19" s="191">
        <v>0</v>
      </c>
      <c r="AQ19" s="191">
        <v>0</v>
      </c>
      <c r="AR19" s="191">
        <v>0</v>
      </c>
      <c r="AS19" s="191">
        <v>0</v>
      </c>
      <c r="AT19" s="191">
        <v>0.172267232134349</v>
      </c>
      <c r="AU19" s="191">
        <v>0</v>
      </c>
      <c r="AV19" s="191">
        <v>0</v>
      </c>
      <c r="AW19" s="191">
        <v>2.9422964799166499E-3</v>
      </c>
      <c r="AX19" s="191">
        <v>0</v>
      </c>
      <c r="AY19" s="191">
        <v>0</v>
      </c>
    </row>
    <row r="20" spans="1:51" x14ac:dyDescent="0.35">
      <c r="A20" s="191" t="s">
        <v>73</v>
      </c>
      <c r="B20" s="191">
        <v>2019</v>
      </c>
      <c r="C20" s="191" t="s">
        <v>81</v>
      </c>
      <c r="D20" s="191" t="s">
        <v>75</v>
      </c>
      <c r="E20" s="191" t="s">
        <v>75</v>
      </c>
      <c r="F20" s="191" t="s">
        <v>79</v>
      </c>
      <c r="G20" s="191">
        <v>9557.3144010055894</v>
      </c>
      <c r="H20" s="191">
        <v>333176.45327448699</v>
      </c>
      <c r="I20" s="191">
        <v>48737.7870618241</v>
      </c>
      <c r="J20" s="191">
        <v>0</v>
      </c>
      <c r="K20" s="191">
        <v>0</v>
      </c>
      <c r="L20" s="191">
        <v>0</v>
      </c>
      <c r="M20" s="191">
        <v>0</v>
      </c>
      <c r="N20" s="191">
        <v>0</v>
      </c>
      <c r="O20" s="191">
        <v>0</v>
      </c>
      <c r="P20" s="191">
        <v>2.0000005732018801E-3</v>
      </c>
      <c r="Q20" s="191">
        <v>1.5750004513964799E-2</v>
      </c>
      <c r="R20" s="191">
        <v>0</v>
      </c>
      <c r="S20" s="191">
        <v>0</v>
      </c>
      <c r="T20" s="191">
        <v>0</v>
      </c>
      <c r="U20" s="191">
        <v>8.0000022928075204E-3</v>
      </c>
      <c r="V20" s="191">
        <v>3.6750010532584497E-2</v>
      </c>
      <c r="W20" s="191">
        <v>0</v>
      </c>
      <c r="X20" s="191">
        <v>0</v>
      </c>
      <c r="Y20" s="191">
        <v>0</v>
      </c>
      <c r="Z20" s="191">
        <v>0</v>
      </c>
      <c r="AA20" s="191">
        <v>0</v>
      </c>
      <c r="AB20" s="191">
        <v>0</v>
      </c>
      <c r="AC20" s="191">
        <v>0</v>
      </c>
      <c r="AD20" s="191">
        <v>0</v>
      </c>
      <c r="AE20" s="191">
        <v>0</v>
      </c>
      <c r="AF20" s="191">
        <v>0</v>
      </c>
      <c r="AG20" s="191">
        <v>0</v>
      </c>
      <c r="AH20" s="191">
        <v>0</v>
      </c>
      <c r="AI20" s="191">
        <v>4.8880262563444996E-3</v>
      </c>
      <c r="AJ20" s="191">
        <v>0</v>
      </c>
      <c r="AK20" s="191">
        <v>7.8376122638385108E-3</v>
      </c>
      <c r="AL20" s="191">
        <v>2.3291078107655901E-2</v>
      </c>
      <c r="AM20" s="191">
        <v>0</v>
      </c>
      <c r="AN20" s="191">
        <v>0</v>
      </c>
      <c r="AO20" s="191">
        <v>0</v>
      </c>
      <c r="AP20" s="191">
        <v>4.8880262563424899E-3</v>
      </c>
      <c r="AQ20" s="191">
        <v>0</v>
      </c>
      <c r="AR20" s="191">
        <v>7.8376122638385108E-3</v>
      </c>
      <c r="AS20" s="191">
        <v>2.3291078107655901E-2</v>
      </c>
      <c r="AT20" s="191">
        <v>0</v>
      </c>
      <c r="AU20" s="191">
        <v>0</v>
      </c>
      <c r="AV20" s="191">
        <v>0</v>
      </c>
      <c r="AW20" s="191">
        <v>0</v>
      </c>
      <c r="AX20" s="191">
        <v>0</v>
      </c>
      <c r="AY20" s="191">
        <v>0</v>
      </c>
    </row>
    <row r="21" spans="1:51" x14ac:dyDescent="0.35">
      <c r="A21" s="191" t="s">
        <v>73</v>
      </c>
      <c r="B21" s="191">
        <v>2019</v>
      </c>
      <c r="C21" s="191" t="s">
        <v>82</v>
      </c>
      <c r="D21" s="191" t="s">
        <v>75</v>
      </c>
      <c r="E21" s="191" t="s">
        <v>75</v>
      </c>
      <c r="F21" s="191" t="s">
        <v>78</v>
      </c>
      <c r="G21" s="191">
        <v>175207.47832016399</v>
      </c>
      <c r="H21" s="191">
        <v>6463196.3518421398</v>
      </c>
      <c r="I21" s="191">
        <v>2610330.36782774</v>
      </c>
      <c r="J21" s="191">
        <v>0.27635657543150999</v>
      </c>
      <c r="K21" s="191">
        <v>4.0882355426278397E-2</v>
      </c>
      <c r="L21" s="191">
        <v>0.560061517205383</v>
      </c>
      <c r="M21" s="191">
        <v>1.28680473542263E-3</v>
      </c>
      <c r="N21" s="191">
        <v>0</v>
      </c>
      <c r="O21" s="191">
        <v>4.6178829431364201E-4</v>
      </c>
      <c r="P21" s="191">
        <v>2.0000005732018801E-3</v>
      </c>
      <c r="Q21" s="191">
        <v>3.2760009389046801E-2</v>
      </c>
      <c r="R21" s="191">
        <v>1.3980652482348699E-3</v>
      </c>
      <c r="S21" s="191">
        <v>0</v>
      </c>
      <c r="T21" s="191">
        <v>5.00719339057053E-4</v>
      </c>
      <c r="U21" s="191">
        <v>8.0000022928075204E-3</v>
      </c>
      <c r="V21" s="191">
        <v>7.6440021907775907E-2</v>
      </c>
      <c r="W21" s="191">
        <v>826.22836075566795</v>
      </c>
      <c r="X21" s="191">
        <v>123.31207100511099</v>
      </c>
      <c r="Y21" s="191">
        <v>19.452735265208599</v>
      </c>
      <c r="Z21" s="191">
        <v>9.8924373855156095E-3</v>
      </c>
      <c r="AA21" s="191">
        <v>0.1298540726289</v>
      </c>
      <c r="AB21" s="191">
        <v>2.9824541510957599E-2</v>
      </c>
      <c r="AC21" s="191">
        <v>1.6421446962204E-2</v>
      </c>
      <c r="AD21" s="191">
        <v>3.2889954490652601E-3</v>
      </c>
      <c r="AE21" s="191">
        <v>4.41869823864516E-2</v>
      </c>
      <c r="AF21" s="191">
        <v>4.9551770885297303E-2</v>
      </c>
      <c r="AG21" s="191">
        <v>0.46829928463256698</v>
      </c>
      <c r="AH21" s="191">
        <v>0.15013811659575199</v>
      </c>
      <c r="AI21" s="191">
        <v>0.13921282835222701</v>
      </c>
      <c r="AJ21" s="191">
        <v>0.92992041742265297</v>
      </c>
      <c r="AK21" s="191">
        <v>3.83088166252296E-2</v>
      </c>
      <c r="AL21" s="191">
        <v>6.7170670314605302E-2</v>
      </c>
      <c r="AM21" s="191">
        <v>7.0753066046378599E-2</v>
      </c>
      <c r="AN21" s="191">
        <v>0.68277996034515098</v>
      </c>
      <c r="AO21" s="191">
        <v>0.16432483536620099</v>
      </c>
      <c r="AP21" s="191">
        <v>0.139212828352169</v>
      </c>
      <c r="AQ21" s="191">
        <v>0.92992041742227005</v>
      </c>
      <c r="AR21" s="191">
        <v>3.83088166252296E-2</v>
      </c>
      <c r="AS21" s="191">
        <v>6.7170670314605302E-2</v>
      </c>
      <c r="AT21" s="191">
        <v>1.1974902490661099</v>
      </c>
      <c r="AU21" s="191">
        <v>3.7400005771895</v>
      </c>
      <c r="AV21" s="191">
        <v>1.85488940206383</v>
      </c>
      <c r="AW21" s="191">
        <v>8.1761994166184293E-3</v>
      </c>
      <c r="AX21" s="191">
        <v>1.2202729062603E-3</v>
      </c>
      <c r="AY21" s="191">
        <v>1.9250058492492999E-4</v>
      </c>
    </row>
    <row r="22" spans="1:51" x14ac:dyDescent="0.35">
      <c r="A22" s="191" t="s">
        <v>73</v>
      </c>
      <c r="B22" s="191">
        <v>2019</v>
      </c>
      <c r="C22" s="191" t="s">
        <v>82</v>
      </c>
      <c r="D22" s="191" t="s">
        <v>75</v>
      </c>
      <c r="E22" s="191" t="s">
        <v>75</v>
      </c>
      <c r="F22" s="191" t="s">
        <v>76</v>
      </c>
      <c r="G22" s="191">
        <v>97012.581307385102</v>
      </c>
      <c r="H22" s="191">
        <v>4044994.86846055</v>
      </c>
      <c r="I22" s="191">
        <v>1220296.2310196201</v>
      </c>
      <c r="J22" s="191">
        <v>2.4525648851294002</v>
      </c>
      <c r="K22" s="191">
        <v>2.3393210334946901</v>
      </c>
      <c r="L22" s="191">
        <v>0</v>
      </c>
      <c r="M22" s="191">
        <v>1.8495967030576599E-2</v>
      </c>
      <c r="N22" s="191">
        <v>2.67020726418499E-2</v>
      </c>
      <c r="O22" s="191">
        <v>0</v>
      </c>
      <c r="P22" s="191">
        <v>3.0000008598028201E-3</v>
      </c>
      <c r="Q22" s="191">
        <v>3.2760009389046801E-2</v>
      </c>
      <c r="R22" s="191">
        <v>1.9332272585061101E-2</v>
      </c>
      <c r="S22" s="191">
        <v>2.7909421878021898E-2</v>
      </c>
      <c r="T22" s="191">
        <v>0</v>
      </c>
      <c r="U22" s="191">
        <v>1.2000003439211201E-2</v>
      </c>
      <c r="V22" s="191">
        <v>7.6440021907775907E-2</v>
      </c>
      <c r="W22" s="191">
        <v>488.80308348606098</v>
      </c>
      <c r="X22" s="191">
        <v>137.35116670431799</v>
      </c>
      <c r="Y22" s="191">
        <v>0</v>
      </c>
      <c r="Z22" s="191">
        <v>4.1116746183345399E-3</v>
      </c>
      <c r="AA22" s="191">
        <v>5.0981284981674903E-3</v>
      </c>
      <c r="AB22" s="191">
        <v>0</v>
      </c>
      <c r="AC22" s="191">
        <v>7.6833037740287005E-2</v>
      </c>
      <c r="AD22" s="191">
        <v>2.1589690678304199E-2</v>
      </c>
      <c r="AE22" s="191">
        <v>0</v>
      </c>
      <c r="AF22" s="191">
        <v>8.8521933730959096E-2</v>
      </c>
      <c r="AG22" s="191">
        <v>0.10975970497624001</v>
      </c>
      <c r="AH22" s="191">
        <v>0</v>
      </c>
      <c r="AI22" s="191">
        <v>0</v>
      </c>
      <c r="AJ22" s="191">
        <v>0</v>
      </c>
      <c r="AK22" s="191">
        <v>0</v>
      </c>
      <c r="AL22" s="191">
        <v>0</v>
      </c>
      <c r="AM22" s="191">
        <v>0.100776336214662</v>
      </c>
      <c r="AN22" s="191">
        <v>0.12495412679444499</v>
      </c>
      <c r="AO22" s="191">
        <v>0</v>
      </c>
      <c r="AP22" s="191">
        <v>0</v>
      </c>
      <c r="AQ22" s="191">
        <v>0</v>
      </c>
      <c r="AR22" s="191">
        <v>0</v>
      </c>
      <c r="AS22" s="191">
        <v>0</v>
      </c>
      <c r="AT22" s="191">
        <v>0.51120748800590599</v>
      </c>
      <c r="AU22" s="191">
        <v>0.90974507584910602</v>
      </c>
      <c r="AV22" s="191">
        <v>0</v>
      </c>
      <c r="AW22" s="191">
        <v>4.6209469851046202E-3</v>
      </c>
      <c r="AX22" s="191">
        <v>1.29846247113746E-3</v>
      </c>
      <c r="AY22" s="191">
        <v>0</v>
      </c>
    </row>
    <row r="23" spans="1:51" x14ac:dyDescent="0.35">
      <c r="A23" s="191" t="s">
        <v>73</v>
      </c>
      <c r="B23" s="191">
        <v>2019</v>
      </c>
      <c r="C23" s="191" t="s">
        <v>83</v>
      </c>
      <c r="D23" s="191" t="s">
        <v>75</v>
      </c>
      <c r="E23" s="191" t="s">
        <v>75</v>
      </c>
      <c r="F23" s="191" t="s">
        <v>78</v>
      </c>
      <c r="G23" s="191">
        <v>28634.649975591699</v>
      </c>
      <c r="H23" s="191">
        <v>1024337.01933978</v>
      </c>
      <c r="I23" s="191">
        <v>426613.61900785199</v>
      </c>
      <c r="J23" s="191">
        <v>0.27701969468140902</v>
      </c>
      <c r="K23" s="191">
        <v>4.1064857767753302E-2</v>
      </c>
      <c r="L23" s="191">
        <v>0.566089675757388</v>
      </c>
      <c r="M23" s="191">
        <v>1.1224436404086099E-3</v>
      </c>
      <c r="N23" s="191">
        <v>0</v>
      </c>
      <c r="O23" s="191">
        <v>3.6019029059372902E-4</v>
      </c>
      <c r="P23" s="191">
        <v>2.0000005732018801E-3</v>
      </c>
      <c r="Q23" s="191">
        <v>3.8220010953887898E-2</v>
      </c>
      <c r="R23" s="191">
        <v>1.22074009521606E-3</v>
      </c>
      <c r="S23" s="191">
        <v>0</v>
      </c>
      <c r="T23" s="191">
        <v>3.9171935296069898E-4</v>
      </c>
      <c r="U23" s="191">
        <v>8.0000022928075204E-3</v>
      </c>
      <c r="V23" s="191">
        <v>8.9180025559071799E-2</v>
      </c>
      <c r="W23" s="191">
        <v>948.36187638585204</v>
      </c>
      <c r="X23" s="191">
        <v>142.433020049058</v>
      </c>
      <c r="Y23" s="191">
        <v>22.0019692009793</v>
      </c>
      <c r="Z23" s="191">
        <v>7.5895106121211401E-3</v>
      </c>
      <c r="AA23" s="191">
        <v>0.13084755652573199</v>
      </c>
      <c r="AB23" s="191">
        <v>2.9350117593064901E-2</v>
      </c>
      <c r="AC23" s="191">
        <v>1.7340439443847801E-2</v>
      </c>
      <c r="AD23" s="191">
        <v>3.2332633241786402E-3</v>
      </c>
      <c r="AE23" s="191">
        <v>4.3677198463327599E-2</v>
      </c>
      <c r="AF23" s="191">
        <v>3.4748176833344697E-2</v>
      </c>
      <c r="AG23" s="191">
        <v>0.47036016910219902</v>
      </c>
      <c r="AH23" s="191">
        <v>0.14568399346260699</v>
      </c>
      <c r="AI23" s="191">
        <v>0.13045471683975701</v>
      </c>
      <c r="AJ23" s="191">
        <v>0.88227960849429898</v>
      </c>
      <c r="AK23" s="191">
        <v>3.4299852566610001E-2</v>
      </c>
      <c r="AL23" s="191">
        <v>5.9758165343701902E-2</v>
      </c>
      <c r="AM23" s="191">
        <v>5.0683073269200803E-2</v>
      </c>
      <c r="AN23" s="191">
        <v>0.68634089060027503</v>
      </c>
      <c r="AO23" s="191">
        <v>0.15950485213622601</v>
      </c>
      <c r="AP23" s="191">
        <v>0.130454716839703</v>
      </c>
      <c r="AQ23" s="191">
        <v>0.88227960849393605</v>
      </c>
      <c r="AR23" s="191">
        <v>3.4299852566610001E-2</v>
      </c>
      <c r="AS23" s="191">
        <v>5.9758165343701902E-2</v>
      </c>
      <c r="AT23" s="191">
        <v>0.87674382190317701</v>
      </c>
      <c r="AU23" s="191">
        <v>3.7474672431894298</v>
      </c>
      <c r="AV23" s="191">
        <v>1.8496122740844101</v>
      </c>
      <c r="AW23" s="191">
        <v>9.3848095620409008E-3</v>
      </c>
      <c r="AX23" s="191">
        <v>1.40949019756137E-3</v>
      </c>
      <c r="AY23" s="191">
        <v>2.17727321271052E-4</v>
      </c>
    </row>
    <row r="24" spans="1:51" x14ac:dyDescent="0.35">
      <c r="A24" s="191" t="s">
        <v>73</v>
      </c>
      <c r="B24" s="191">
        <v>2019</v>
      </c>
      <c r="C24" s="191" t="s">
        <v>83</v>
      </c>
      <c r="D24" s="191" t="s">
        <v>75</v>
      </c>
      <c r="E24" s="191" t="s">
        <v>75</v>
      </c>
      <c r="F24" s="191" t="s">
        <v>76</v>
      </c>
      <c r="G24" s="191">
        <v>37899.953966966001</v>
      </c>
      <c r="H24" s="191">
        <v>1552333.0810203401</v>
      </c>
      <c r="I24" s="191">
        <v>476733.74276234198</v>
      </c>
      <c r="J24" s="191">
        <v>2.1372234784684001</v>
      </c>
      <c r="K24" s="191">
        <v>2.3460185400332398</v>
      </c>
      <c r="L24" s="191">
        <v>0</v>
      </c>
      <c r="M24" s="191">
        <v>1.8173860233209799E-2</v>
      </c>
      <c r="N24" s="191">
        <v>2.7128852844822401E-2</v>
      </c>
      <c r="O24" s="191">
        <v>0</v>
      </c>
      <c r="P24" s="191">
        <v>3.0000008598028201E-3</v>
      </c>
      <c r="Q24" s="191">
        <v>3.8220010953887898E-2</v>
      </c>
      <c r="R24" s="191">
        <v>1.8995601547645201E-2</v>
      </c>
      <c r="S24" s="191">
        <v>2.8355499187963699E-2</v>
      </c>
      <c r="T24" s="191">
        <v>0</v>
      </c>
      <c r="U24" s="191">
        <v>1.2000003439211201E-2</v>
      </c>
      <c r="V24" s="191">
        <v>8.9180025559071896E-2</v>
      </c>
      <c r="W24" s="191">
        <v>538.95520804327805</v>
      </c>
      <c r="X24" s="191">
        <v>220.182979469</v>
      </c>
      <c r="Y24" s="191">
        <v>0</v>
      </c>
      <c r="Z24" s="191">
        <v>3.7963189121328999E-3</v>
      </c>
      <c r="AA24" s="191">
        <v>5.0981284981674903E-3</v>
      </c>
      <c r="AB24" s="191">
        <v>0</v>
      </c>
      <c r="AC24" s="191">
        <v>8.4716253311225898E-2</v>
      </c>
      <c r="AD24" s="191">
        <v>3.4609698144003199E-2</v>
      </c>
      <c r="AE24" s="191">
        <v>0</v>
      </c>
      <c r="AF24" s="191">
        <v>8.17325110462018E-2</v>
      </c>
      <c r="AG24" s="191">
        <v>0.10975970497624001</v>
      </c>
      <c r="AH24" s="191">
        <v>0</v>
      </c>
      <c r="AI24" s="191">
        <v>0</v>
      </c>
      <c r="AJ24" s="191">
        <v>0</v>
      </c>
      <c r="AK24" s="191">
        <v>0</v>
      </c>
      <c r="AL24" s="191">
        <v>0</v>
      </c>
      <c r="AM24" s="191">
        <v>9.3047029879555695E-2</v>
      </c>
      <c r="AN24" s="191">
        <v>0.12495412679444499</v>
      </c>
      <c r="AO24" s="191">
        <v>0</v>
      </c>
      <c r="AP24" s="191">
        <v>0</v>
      </c>
      <c r="AQ24" s="191">
        <v>0</v>
      </c>
      <c r="AR24" s="191">
        <v>0</v>
      </c>
      <c r="AS24" s="191">
        <v>0</v>
      </c>
      <c r="AT24" s="191">
        <v>0.46213809163053599</v>
      </c>
      <c r="AU24" s="191">
        <v>0.90974507584910402</v>
      </c>
      <c r="AV24" s="191">
        <v>0</v>
      </c>
      <c r="AW24" s="191">
        <v>5.0950649205244603E-3</v>
      </c>
      <c r="AX24" s="191">
        <v>2.0815209836491299E-3</v>
      </c>
      <c r="AY24" s="191">
        <v>0</v>
      </c>
    </row>
    <row r="25" spans="1:51" x14ac:dyDescent="0.35">
      <c r="A25" s="191" t="s">
        <v>73</v>
      </c>
      <c r="B25" s="191">
        <v>2019</v>
      </c>
      <c r="C25" s="191" t="s">
        <v>84</v>
      </c>
      <c r="D25" s="191" t="s">
        <v>75</v>
      </c>
      <c r="E25" s="191" t="s">
        <v>75</v>
      </c>
      <c r="F25" s="191" t="s">
        <v>78</v>
      </c>
      <c r="G25" s="191">
        <v>259354.17809992499</v>
      </c>
      <c r="H25" s="191">
        <v>1869285.6311016199</v>
      </c>
      <c r="I25" s="191">
        <v>518708.35619985103</v>
      </c>
      <c r="J25" s="191">
        <v>1.1338477632211801</v>
      </c>
      <c r="K25" s="191">
        <v>0</v>
      </c>
      <c r="L25" s="191">
        <v>0.26257595523696498</v>
      </c>
      <c r="M25" s="191">
        <v>1.9527479378856E-3</v>
      </c>
      <c r="N25" s="191">
        <v>0</v>
      </c>
      <c r="O25" s="191">
        <v>3.2601454598367601E-3</v>
      </c>
      <c r="P25" s="191">
        <v>1.00000028660094E-3</v>
      </c>
      <c r="Q25" s="191">
        <v>5.0400014444687401E-3</v>
      </c>
      <c r="R25" s="191">
        <v>2.0841123834288099E-3</v>
      </c>
      <c r="S25" s="191">
        <v>0</v>
      </c>
      <c r="T25" s="191">
        <v>3.4504005189361E-3</v>
      </c>
      <c r="U25" s="191">
        <v>4.0000011464037602E-3</v>
      </c>
      <c r="V25" s="191">
        <v>1.1760003370427E-2</v>
      </c>
      <c r="W25" s="191">
        <v>218.92205980235201</v>
      </c>
      <c r="X25" s="191">
        <v>0</v>
      </c>
      <c r="Y25" s="191">
        <v>60.960465845290102</v>
      </c>
      <c r="Z25" s="191">
        <v>0.369286682947707</v>
      </c>
      <c r="AA25" s="191">
        <v>0</v>
      </c>
      <c r="AB25" s="191">
        <v>0.24040449316918699</v>
      </c>
      <c r="AC25" s="191">
        <v>6.55667178589351E-2</v>
      </c>
      <c r="AD25" s="191">
        <v>0</v>
      </c>
      <c r="AE25" s="191">
        <v>1.50070521866165E-2</v>
      </c>
      <c r="AF25" s="191">
        <v>2.55452228315374</v>
      </c>
      <c r="AG25" s="191">
        <v>0</v>
      </c>
      <c r="AH25" s="191">
        <v>1.8535435689419599</v>
      </c>
      <c r="AI25" s="191">
        <v>0.73796008905125599</v>
      </c>
      <c r="AJ25" s="191">
        <v>2.2348459508519598</v>
      </c>
      <c r="AK25" s="191">
        <v>1.4316624976796799</v>
      </c>
      <c r="AL25" s="191">
        <v>2.3578507856236302</v>
      </c>
      <c r="AM25" s="191">
        <v>3.1348878572129402</v>
      </c>
      <c r="AN25" s="191">
        <v>0</v>
      </c>
      <c r="AO25" s="191">
        <v>2.01653578952806</v>
      </c>
      <c r="AP25" s="191">
        <v>0.73796008905095101</v>
      </c>
      <c r="AQ25" s="191">
        <v>2.2348459508510401</v>
      </c>
      <c r="AR25" s="191">
        <v>1.4316624976796799</v>
      </c>
      <c r="AS25" s="191">
        <v>2.3578507856236302</v>
      </c>
      <c r="AT25" s="191">
        <v>20.095265809654499</v>
      </c>
      <c r="AU25" s="191">
        <v>0</v>
      </c>
      <c r="AV25" s="191">
        <v>8.4500241632881092</v>
      </c>
      <c r="AW25" s="191">
        <v>2.1664112522157999E-3</v>
      </c>
      <c r="AX25" s="191">
        <v>0</v>
      </c>
      <c r="AY25" s="191">
        <v>6.0325322750382296E-4</v>
      </c>
    </row>
    <row r="26" spans="1:51" x14ac:dyDescent="0.35">
      <c r="A26" s="191" t="s">
        <v>73</v>
      </c>
      <c r="B26" s="191">
        <v>2019</v>
      </c>
      <c r="C26" s="191" t="s">
        <v>85</v>
      </c>
      <c r="D26" s="191" t="s">
        <v>75</v>
      </c>
      <c r="E26" s="191" t="s">
        <v>75</v>
      </c>
      <c r="F26" s="191" t="s">
        <v>78</v>
      </c>
      <c r="G26" s="191">
        <v>1497220.7579071899</v>
      </c>
      <c r="H26" s="191">
        <v>54845361.030343503</v>
      </c>
      <c r="I26" s="191">
        <v>6911948.5754257403</v>
      </c>
      <c r="J26" s="191">
        <v>0.169832870549987</v>
      </c>
      <c r="K26" s="191">
        <v>0</v>
      </c>
      <c r="L26" s="191">
        <v>0.46932949795904499</v>
      </c>
      <c r="M26" s="191">
        <v>1.9564412617854099E-3</v>
      </c>
      <c r="N26" s="191">
        <v>0</v>
      </c>
      <c r="O26" s="191">
        <v>2.1938070962698401E-3</v>
      </c>
      <c r="P26" s="191">
        <v>2.0000005732018801E-3</v>
      </c>
      <c r="Q26" s="191">
        <v>1.5750004513964799E-2</v>
      </c>
      <c r="R26" s="191">
        <v>2.1246367150472702E-3</v>
      </c>
      <c r="S26" s="191">
        <v>0</v>
      </c>
      <c r="T26" s="191">
        <v>2.3825272894554702E-3</v>
      </c>
      <c r="U26" s="191">
        <v>8.0000022928075395E-3</v>
      </c>
      <c r="V26" s="191">
        <v>3.6750010532584497E-2</v>
      </c>
      <c r="W26" s="191">
        <v>458.06299978130102</v>
      </c>
      <c r="X26" s="191">
        <v>0</v>
      </c>
      <c r="Y26" s="191">
        <v>94.721463163551903</v>
      </c>
      <c r="Z26" s="191">
        <v>9.4765342143575994E-3</v>
      </c>
      <c r="AA26" s="191">
        <v>0</v>
      </c>
      <c r="AB26" s="191">
        <v>0.106092055167182</v>
      </c>
      <c r="AC26" s="191">
        <v>1.19628129668858E-2</v>
      </c>
      <c r="AD26" s="191">
        <v>0</v>
      </c>
      <c r="AE26" s="191">
        <v>4.2262088097898103E-2</v>
      </c>
      <c r="AF26" s="191">
        <v>4.5839001971180703E-2</v>
      </c>
      <c r="AG26" s="191">
        <v>0</v>
      </c>
      <c r="AH26" s="191">
        <v>0.54311320950502495</v>
      </c>
      <c r="AI26" s="191">
        <v>0.168389339547552</v>
      </c>
      <c r="AJ26" s="191">
        <v>0.49791278566366998</v>
      </c>
      <c r="AK26" s="191">
        <v>0.46155027268732901</v>
      </c>
      <c r="AL26" s="191">
        <v>0.46790116013087601</v>
      </c>
      <c r="AM26" s="191">
        <v>6.3162433265029502E-2</v>
      </c>
      <c r="AN26" s="191">
        <v>0</v>
      </c>
      <c r="AO26" s="191">
        <v>0.59454540707155501</v>
      </c>
      <c r="AP26" s="191">
        <v>0.168389339547483</v>
      </c>
      <c r="AQ26" s="191">
        <v>0.49791278566346497</v>
      </c>
      <c r="AR26" s="191">
        <v>0.46155027268732901</v>
      </c>
      <c r="AS26" s="191">
        <v>0.46790116013087601</v>
      </c>
      <c r="AT26" s="191">
        <v>1.6719066161268901</v>
      </c>
      <c r="AU26" s="191">
        <v>0</v>
      </c>
      <c r="AV26" s="191">
        <v>3.6787469857206601</v>
      </c>
      <c r="AW26" s="191">
        <v>4.5329047143346599E-3</v>
      </c>
      <c r="AX26" s="191">
        <v>0</v>
      </c>
      <c r="AY26" s="191">
        <v>9.3734566452155705E-4</v>
      </c>
    </row>
    <row r="27" spans="1:51" x14ac:dyDescent="0.35">
      <c r="A27" s="191" t="s">
        <v>73</v>
      </c>
      <c r="B27" s="191">
        <v>2019</v>
      </c>
      <c r="C27" s="191" t="s">
        <v>85</v>
      </c>
      <c r="D27" s="191" t="s">
        <v>75</v>
      </c>
      <c r="E27" s="191" t="s">
        <v>75</v>
      </c>
      <c r="F27" s="191" t="s">
        <v>76</v>
      </c>
      <c r="G27" s="191">
        <v>23710.300438182399</v>
      </c>
      <c r="H27" s="191">
        <v>1023300.66600798</v>
      </c>
      <c r="I27" s="191">
        <v>117204.155665874</v>
      </c>
      <c r="J27" s="191">
        <v>7.3256133513528499E-2</v>
      </c>
      <c r="K27" s="191">
        <v>0</v>
      </c>
      <c r="L27" s="191">
        <v>0</v>
      </c>
      <c r="M27" s="191">
        <v>6.6563283754852501E-3</v>
      </c>
      <c r="N27" s="191">
        <v>0</v>
      </c>
      <c r="O27" s="191">
        <v>0</v>
      </c>
      <c r="P27" s="191">
        <v>2.0000005732018801E-3</v>
      </c>
      <c r="Q27" s="191">
        <v>1.5750004513964799E-2</v>
      </c>
      <c r="R27" s="191">
        <v>6.9572980076049902E-3</v>
      </c>
      <c r="S27" s="191">
        <v>0</v>
      </c>
      <c r="T27" s="191">
        <v>0</v>
      </c>
      <c r="U27" s="191">
        <v>8.0000022928075204E-3</v>
      </c>
      <c r="V27" s="191">
        <v>3.6750010532584497E-2</v>
      </c>
      <c r="W27" s="191">
        <v>404.98264374215398</v>
      </c>
      <c r="X27" s="191">
        <v>0</v>
      </c>
      <c r="Y27" s="191">
        <v>0</v>
      </c>
      <c r="Z27" s="191">
        <v>8.1869475587820401E-4</v>
      </c>
      <c r="AA27" s="191">
        <v>0</v>
      </c>
      <c r="AB27" s="191">
        <v>0</v>
      </c>
      <c r="AC27" s="191">
        <v>6.3657631880895099E-2</v>
      </c>
      <c r="AD27" s="191">
        <v>0</v>
      </c>
      <c r="AE27" s="191">
        <v>0</v>
      </c>
      <c r="AF27" s="191">
        <v>1.7626016076897E-2</v>
      </c>
      <c r="AG27" s="191">
        <v>0</v>
      </c>
      <c r="AH27" s="191">
        <v>0</v>
      </c>
      <c r="AI27" s="191">
        <v>0</v>
      </c>
      <c r="AJ27" s="191">
        <v>0</v>
      </c>
      <c r="AK27" s="191">
        <v>0</v>
      </c>
      <c r="AL27" s="191">
        <v>0</v>
      </c>
      <c r="AM27" s="191">
        <v>2.0066047446376301E-2</v>
      </c>
      <c r="AN27" s="191">
        <v>0</v>
      </c>
      <c r="AO27" s="191">
        <v>0</v>
      </c>
      <c r="AP27" s="191">
        <v>0</v>
      </c>
      <c r="AQ27" s="191">
        <v>0</v>
      </c>
      <c r="AR27" s="191">
        <v>0</v>
      </c>
      <c r="AS27" s="191">
        <v>0</v>
      </c>
      <c r="AT27" s="191">
        <v>0.26714229133063799</v>
      </c>
      <c r="AU27" s="191">
        <v>0</v>
      </c>
      <c r="AV27" s="191">
        <v>0</v>
      </c>
      <c r="AW27" s="191">
        <v>3.8285423923136298E-3</v>
      </c>
      <c r="AX27" s="191">
        <v>0</v>
      </c>
      <c r="AY27" s="191">
        <v>0</v>
      </c>
    </row>
    <row r="28" spans="1:51" x14ac:dyDescent="0.35">
      <c r="A28" s="191" t="s">
        <v>73</v>
      </c>
      <c r="B28" s="191">
        <v>2019</v>
      </c>
      <c r="C28" s="191" t="s">
        <v>85</v>
      </c>
      <c r="D28" s="191" t="s">
        <v>75</v>
      </c>
      <c r="E28" s="191" t="s">
        <v>75</v>
      </c>
      <c r="F28" s="191" t="s">
        <v>79</v>
      </c>
      <c r="G28" s="191">
        <v>1785.78790274278</v>
      </c>
      <c r="H28" s="191">
        <v>62783.769056202</v>
      </c>
      <c r="I28" s="191">
        <v>9120.2343564790499</v>
      </c>
      <c r="J28" s="191">
        <v>0</v>
      </c>
      <c r="K28" s="191">
        <v>0</v>
      </c>
      <c r="L28" s="191">
        <v>0</v>
      </c>
      <c r="M28" s="191">
        <v>0</v>
      </c>
      <c r="N28" s="191">
        <v>0</v>
      </c>
      <c r="O28" s="191">
        <v>0</v>
      </c>
      <c r="P28" s="191">
        <v>2.0000005732018801E-3</v>
      </c>
      <c r="Q28" s="191">
        <v>1.5750004513964799E-2</v>
      </c>
      <c r="R28" s="191">
        <v>0</v>
      </c>
      <c r="S28" s="191">
        <v>0</v>
      </c>
      <c r="T28" s="191">
        <v>0</v>
      </c>
      <c r="U28" s="191">
        <v>8.0000022928075204E-3</v>
      </c>
      <c r="V28" s="191">
        <v>3.6750010532584497E-2</v>
      </c>
      <c r="W28" s="191">
        <v>0</v>
      </c>
      <c r="X28" s="191">
        <v>0</v>
      </c>
      <c r="Y28" s="191">
        <v>0</v>
      </c>
      <c r="Z28" s="191">
        <v>0</v>
      </c>
      <c r="AA28" s="191">
        <v>0</v>
      </c>
      <c r="AB28" s="191">
        <v>0</v>
      </c>
      <c r="AC28" s="191">
        <v>0</v>
      </c>
      <c r="AD28" s="191">
        <v>0</v>
      </c>
      <c r="AE28" s="191">
        <v>0</v>
      </c>
      <c r="AF28" s="191">
        <v>0</v>
      </c>
      <c r="AG28" s="191">
        <v>0</v>
      </c>
      <c r="AH28" s="191">
        <v>0</v>
      </c>
      <c r="AI28" s="191">
        <v>4.8880262563444996E-3</v>
      </c>
      <c r="AJ28" s="191">
        <v>0</v>
      </c>
      <c r="AK28" s="191">
        <v>7.8652959033351805E-3</v>
      </c>
      <c r="AL28" s="191">
        <v>2.3378375497859701E-2</v>
      </c>
      <c r="AM28" s="191">
        <v>0</v>
      </c>
      <c r="AN28" s="191">
        <v>0</v>
      </c>
      <c r="AO28" s="191">
        <v>0</v>
      </c>
      <c r="AP28" s="191">
        <v>4.8880262563424899E-3</v>
      </c>
      <c r="AQ28" s="191">
        <v>0</v>
      </c>
      <c r="AR28" s="191">
        <v>7.8652959033351805E-3</v>
      </c>
      <c r="AS28" s="191">
        <v>2.3378375497859701E-2</v>
      </c>
      <c r="AT28" s="191">
        <v>0</v>
      </c>
      <c r="AU28" s="191">
        <v>0</v>
      </c>
      <c r="AV28" s="191">
        <v>0</v>
      </c>
      <c r="AW28" s="191">
        <v>0</v>
      </c>
      <c r="AX28" s="191">
        <v>0</v>
      </c>
      <c r="AY28" s="191">
        <v>0</v>
      </c>
    </row>
    <row r="29" spans="1:51" x14ac:dyDescent="0.35">
      <c r="A29" s="191" t="s">
        <v>73</v>
      </c>
      <c r="B29" s="191">
        <v>2019</v>
      </c>
      <c r="C29" s="191" t="s">
        <v>86</v>
      </c>
      <c r="D29" s="191" t="s">
        <v>75</v>
      </c>
      <c r="E29" s="191" t="s">
        <v>75</v>
      </c>
      <c r="F29" s="191" t="s">
        <v>78</v>
      </c>
      <c r="G29" s="191">
        <v>35590.493828131599</v>
      </c>
      <c r="H29" s="191">
        <v>335288.58966860402</v>
      </c>
      <c r="I29" s="191">
        <v>3560.4730025662898</v>
      </c>
      <c r="J29" s="191">
        <v>0.51661884704073602</v>
      </c>
      <c r="K29" s="191">
        <v>0</v>
      </c>
      <c r="L29" s="191">
        <v>0.31865698056425201</v>
      </c>
      <c r="M29" s="191">
        <v>1.5322423758855101E-3</v>
      </c>
      <c r="N29" s="191">
        <v>0</v>
      </c>
      <c r="O29" s="191">
        <v>4.3647587823282498E-4</v>
      </c>
      <c r="P29" s="191">
        <v>3.0000008598028201E-3</v>
      </c>
      <c r="Q29" s="191">
        <v>5.5860016009528501E-2</v>
      </c>
      <c r="R29" s="191">
        <v>1.66375477737836E-3</v>
      </c>
      <c r="S29" s="191">
        <v>0</v>
      </c>
      <c r="T29" s="191">
        <v>4.7247769406648003E-4</v>
      </c>
      <c r="U29" s="191">
        <v>1.2000003439211201E-2</v>
      </c>
      <c r="V29" s="191">
        <v>0.13034003735556601</v>
      </c>
      <c r="W29" s="191">
        <v>1725.08561452462</v>
      </c>
      <c r="X29" s="191">
        <v>0</v>
      </c>
      <c r="Y29" s="191">
        <v>27.0991014243926</v>
      </c>
      <c r="Z29" s="191">
        <v>1.9485561791621499E-2</v>
      </c>
      <c r="AA29" s="191">
        <v>0</v>
      </c>
      <c r="AB29" s="191">
        <v>3.4563449007504098E-2</v>
      </c>
      <c r="AC29" s="191">
        <v>2.9547454356204799E-2</v>
      </c>
      <c r="AD29" s="191">
        <v>0</v>
      </c>
      <c r="AE29" s="191">
        <v>3.2797740316271001E-2</v>
      </c>
      <c r="AF29" s="191">
        <v>9.3713484657467705E-2</v>
      </c>
      <c r="AG29" s="191">
        <v>0</v>
      </c>
      <c r="AH29" s="191">
        <v>0.15359504611771899</v>
      </c>
      <c r="AI29" s="191">
        <v>9.9761806167885506E-2</v>
      </c>
      <c r="AJ29" s="191">
        <v>2.3933775297011501</v>
      </c>
      <c r="AK29" s="191">
        <v>5.9866069228813601E-2</v>
      </c>
      <c r="AL29" s="191">
        <v>0.15407676566928899</v>
      </c>
      <c r="AM29" s="191">
        <v>0.132812561928395</v>
      </c>
      <c r="AN29" s="191">
        <v>0</v>
      </c>
      <c r="AO29" s="191">
        <v>0.16805058587558999</v>
      </c>
      <c r="AP29" s="191">
        <v>9.97618061678444E-2</v>
      </c>
      <c r="AQ29" s="191">
        <v>2.39337752970017</v>
      </c>
      <c r="AR29" s="191">
        <v>5.9866069228813601E-2</v>
      </c>
      <c r="AS29" s="191">
        <v>0.15407676566928899</v>
      </c>
      <c r="AT29" s="191">
        <v>2.7892696599320002</v>
      </c>
      <c r="AU29" s="191">
        <v>0</v>
      </c>
      <c r="AV29" s="191">
        <v>3.1615363103645699</v>
      </c>
      <c r="AW29" s="191">
        <v>1.7071120606648001E-2</v>
      </c>
      <c r="AX29" s="191">
        <v>0</v>
      </c>
      <c r="AY29" s="191">
        <v>2.68167576642319E-4</v>
      </c>
    </row>
    <row r="30" spans="1:51" x14ac:dyDescent="0.35">
      <c r="A30" s="191" t="s">
        <v>73</v>
      </c>
      <c r="B30" s="191">
        <v>2019</v>
      </c>
      <c r="C30" s="191" t="s">
        <v>86</v>
      </c>
      <c r="D30" s="191" t="s">
        <v>75</v>
      </c>
      <c r="E30" s="191" t="s">
        <v>75</v>
      </c>
      <c r="F30" s="191" t="s">
        <v>76</v>
      </c>
      <c r="G30" s="191">
        <v>11071.442019832501</v>
      </c>
      <c r="H30" s="191">
        <v>110800.32275887</v>
      </c>
      <c r="I30" s="191">
        <v>1107.14420198325</v>
      </c>
      <c r="J30" s="191">
        <v>4.3136652442550698</v>
      </c>
      <c r="K30" s="191">
        <v>0</v>
      </c>
      <c r="L30" s="191">
        <v>0</v>
      </c>
      <c r="M30" s="191">
        <v>0.11098639216981999</v>
      </c>
      <c r="N30" s="191">
        <v>0</v>
      </c>
      <c r="O30" s="191">
        <v>0</v>
      </c>
      <c r="P30" s="191">
        <v>4.0000011464037602E-3</v>
      </c>
      <c r="Q30" s="191">
        <v>5.5860016009528501E-2</v>
      </c>
      <c r="R30" s="191">
        <v>0.116004704328918</v>
      </c>
      <c r="S30" s="191">
        <v>0</v>
      </c>
      <c r="T30" s="191">
        <v>0</v>
      </c>
      <c r="U30" s="191">
        <v>1.6000004585614999E-2</v>
      </c>
      <c r="V30" s="191">
        <v>0.13034003735556601</v>
      </c>
      <c r="W30" s="191">
        <v>988.28748526227105</v>
      </c>
      <c r="X30" s="191">
        <v>0</v>
      </c>
      <c r="Y30" s="191">
        <v>0</v>
      </c>
      <c r="Z30" s="191">
        <v>3.6045903564126702E-3</v>
      </c>
      <c r="AA30" s="191">
        <v>0</v>
      </c>
      <c r="AB30" s="191">
        <v>0</v>
      </c>
      <c r="AC30" s="191">
        <v>0.15534502996967001</v>
      </c>
      <c r="AD30" s="191">
        <v>0</v>
      </c>
      <c r="AE30" s="191">
        <v>0</v>
      </c>
      <c r="AF30" s="191">
        <v>7.7604708124220295E-2</v>
      </c>
      <c r="AG30" s="191">
        <v>0</v>
      </c>
      <c r="AH30" s="191">
        <v>0</v>
      </c>
      <c r="AI30" s="191">
        <v>0</v>
      </c>
      <c r="AJ30" s="191">
        <v>0</v>
      </c>
      <c r="AK30" s="191">
        <v>0</v>
      </c>
      <c r="AL30" s="191">
        <v>0</v>
      </c>
      <c r="AM30" s="191">
        <v>8.8347800687864603E-2</v>
      </c>
      <c r="AN30" s="191">
        <v>0</v>
      </c>
      <c r="AO30" s="191">
        <v>0</v>
      </c>
      <c r="AP30" s="191">
        <v>0</v>
      </c>
      <c r="AQ30" s="191">
        <v>0</v>
      </c>
      <c r="AR30" s="191">
        <v>0</v>
      </c>
      <c r="AS30" s="191">
        <v>0</v>
      </c>
      <c r="AT30" s="191">
        <v>0.34257479434085603</v>
      </c>
      <c r="AU30" s="191">
        <v>0</v>
      </c>
      <c r="AV30" s="191">
        <v>0</v>
      </c>
      <c r="AW30" s="191">
        <v>9.3428708404814098E-3</v>
      </c>
      <c r="AX30" s="191">
        <v>0</v>
      </c>
      <c r="AY30" s="191">
        <v>0</v>
      </c>
    </row>
    <row r="31" spans="1:51" x14ac:dyDescent="0.35">
      <c r="A31" s="191" t="s">
        <v>73</v>
      </c>
      <c r="B31" s="191">
        <v>2019</v>
      </c>
      <c r="C31" s="191" t="s">
        <v>87</v>
      </c>
      <c r="D31" s="191" t="s">
        <v>75</v>
      </c>
      <c r="E31" s="191" t="s">
        <v>75</v>
      </c>
      <c r="F31" s="191" t="s">
        <v>76</v>
      </c>
      <c r="G31" s="191">
        <v>909.63765563636605</v>
      </c>
      <c r="H31" s="191">
        <v>114784.99695124201</v>
      </c>
      <c r="I31" s="191">
        <v>13280.7097722909</v>
      </c>
      <c r="J31" s="191">
        <v>5.5249401071172199</v>
      </c>
      <c r="K31" s="191">
        <v>100.92891741690801</v>
      </c>
      <c r="L31" s="191">
        <v>1.29282604017116</v>
      </c>
      <c r="M31" s="191">
        <v>0.115619041881941</v>
      </c>
      <c r="N31" s="191">
        <v>0.52436291809492397</v>
      </c>
      <c r="O31" s="191">
        <v>0</v>
      </c>
      <c r="P31" s="191">
        <v>3.0000008598028201E-3</v>
      </c>
      <c r="Q31" s="191">
        <v>5.5860016009528501E-2</v>
      </c>
      <c r="R31" s="191">
        <v>0.120846821903943</v>
      </c>
      <c r="S31" s="191">
        <v>0.54807228242518902</v>
      </c>
      <c r="T31" s="191">
        <v>0</v>
      </c>
      <c r="U31" s="191">
        <v>1.2000003439211201E-2</v>
      </c>
      <c r="V31" s="191">
        <v>0.13034003735556601</v>
      </c>
      <c r="W31" s="191">
        <v>1564.52072409417</v>
      </c>
      <c r="X31" s="191">
        <v>11280.5459955675</v>
      </c>
      <c r="Y31" s="191">
        <v>0</v>
      </c>
      <c r="Z31" s="191">
        <v>1.28853034007221E-2</v>
      </c>
      <c r="AA31" s="191">
        <v>0.30855177880083801</v>
      </c>
      <c r="AB31" s="191">
        <v>0</v>
      </c>
      <c r="AC31" s="191">
        <v>0.245920870593724</v>
      </c>
      <c r="AD31" s="191">
        <v>1.7731447396509701</v>
      </c>
      <c r="AE31" s="191">
        <v>0</v>
      </c>
      <c r="AF31" s="191">
        <v>0.27741704878656498</v>
      </c>
      <c r="AG31" s="191">
        <v>6.6430351859604801</v>
      </c>
      <c r="AH31" s="191">
        <v>0</v>
      </c>
      <c r="AI31" s="191">
        <v>0</v>
      </c>
      <c r="AJ31" s="191">
        <v>0</v>
      </c>
      <c r="AK31" s="191">
        <v>0</v>
      </c>
      <c r="AL31" s="191">
        <v>0</v>
      </c>
      <c r="AM31" s="191">
        <v>0.31581819270024603</v>
      </c>
      <c r="AN31" s="191">
        <v>7.5625898828168303</v>
      </c>
      <c r="AO31" s="191">
        <v>0</v>
      </c>
      <c r="AP31" s="191">
        <v>0</v>
      </c>
      <c r="AQ31" s="191">
        <v>0</v>
      </c>
      <c r="AR31" s="191">
        <v>0</v>
      </c>
      <c r="AS31" s="191">
        <v>0</v>
      </c>
      <c r="AT31" s="191">
        <v>1.0109834015222501</v>
      </c>
      <c r="AU31" s="191">
        <v>55.604156202965001</v>
      </c>
      <c r="AV31" s="191">
        <v>0</v>
      </c>
      <c r="AW31" s="191">
        <v>1.4780816040544801E-2</v>
      </c>
      <c r="AX31" s="191">
        <v>0.10657300515717</v>
      </c>
      <c r="AY31" s="191">
        <v>0</v>
      </c>
    </row>
    <row r="32" spans="1:51" x14ac:dyDescent="0.35">
      <c r="A32" s="191" t="s">
        <v>73</v>
      </c>
      <c r="B32" s="191">
        <v>2019</v>
      </c>
      <c r="C32" s="191" t="s">
        <v>88</v>
      </c>
      <c r="D32" s="191" t="s">
        <v>75</v>
      </c>
      <c r="E32" s="191" t="s">
        <v>75</v>
      </c>
      <c r="F32" s="191" t="s">
        <v>78</v>
      </c>
      <c r="G32" s="191">
        <v>5873.3340146125702</v>
      </c>
      <c r="H32" s="191">
        <v>259978.61035431499</v>
      </c>
      <c r="I32" s="191">
        <v>117513.66696436801</v>
      </c>
      <c r="J32" s="191">
        <v>0.63655317103394904</v>
      </c>
      <c r="K32" s="191">
        <v>6.4821745761788702E-2</v>
      </c>
      <c r="L32" s="191">
        <v>0.333867505012022</v>
      </c>
      <c r="M32" s="191">
        <v>7.8042000406203596E-4</v>
      </c>
      <c r="N32" s="191">
        <v>0</v>
      </c>
      <c r="O32" s="191">
        <v>2.66767530410839E-4</v>
      </c>
      <c r="P32" s="191">
        <v>3.0000008598028201E-3</v>
      </c>
      <c r="Q32" s="191">
        <v>5.5860016009528501E-2</v>
      </c>
      <c r="R32" s="191">
        <v>8.48251281786393E-4</v>
      </c>
      <c r="S32" s="191">
        <v>0</v>
      </c>
      <c r="T32" s="191">
        <v>2.8894113816717098E-4</v>
      </c>
      <c r="U32" s="191">
        <v>1.2000003439211201E-2</v>
      </c>
      <c r="V32" s="191">
        <v>0.13034003735556601</v>
      </c>
      <c r="W32" s="191">
        <v>1738.91070036472</v>
      </c>
      <c r="X32" s="191">
        <v>386.35860947706999</v>
      </c>
      <c r="Y32" s="191">
        <v>27.538588478903499</v>
      </c>
      <c r="Z32" s="191">
        <v>1.7096596997533201E-2</v>
      </c>
      <c r="AA32" s="191">
        <v>0.195310985056008</v>
      </c>
      <c r="AB32" s="191">
        <v>3.2659672747924799E-2</v>
      </c>
      <c r="AC32" s="191">
        <v>2.9928966087733998E-2</v>
      </c>
      <c r="AD32" s="191">
        <v>5.3269806637350602E-3</v>
      </c>
      <c r="AE32" s="191">
        <v>2.5448255737103E-2</v>
      </c>
      <c r="AF32" s="191">
        <v>8.3180550294147004E-2</v>
      </c>
      <c r="AG32" s="191">
        <v>0.74315861415196505</v>
      </c>
      <c r="AH32" s="191">
        <v>0.17505749853916799</v>
      </c>
      <c r="AI32" s="191">
        <v>3.03073467197922E-2</v>
      </c>
      <c r="AJ32" s="191">
        <v>0.34152206313590999</v>
      </c>
      <c r="AK32" s="191">
        <v>2.5813886521886601E-2</v>
      </c>
      <c r="AL32" s="191">
        <v>5.3389277131001403E-2</v>
      </c>
      <c r="AM32" s="191">
        <v>0.12055047838034701</v>
      </c>
      <c r="AN32" s="191">
        <v>1.0837308133686201</v>
      </c>
      <c r="AO32" s="191">
        <v>0.19160018310622601</v>
      </c>
      <c r="AP32" s="191">
        <v>3.03073467197797E-2</v>
      </c>
      <c r="AQ32" s="191">
        <v>0.34152206313576999</v>
      </c>
      <c r="AR32" s="191">
        <v>2.5813886521886601E-2</v>
      </c>
      <c r="AS32" s="191">
        <v>5.3389277131001403E-2</v>
      </c>
      <c r="AT32" s="191">
        <v>2.14714145474455</v>
      </c>
      <c r="AU32" s="191">
        <v>5.7531157474258396</v>
      </c>
      <c r="AV32" s="191">
        <v>3.5104704532174398</v>
      </c>
      <c r="AW32" s="191">
        <v>1.7207931038423899E-2</v>
      </c>
      <c r="AX32" s="191">
        <v>3.82333164468327E-3</v>
      </c>
      <c r="AY32" s="191">
        <v>2.7251665731950101E-4</v>
      </c>
    </row>
    <row r="33" spans="1:51" x14ac:dyDescent="0.35">
      <c r="A33" s="191" t="s">
        <v>73</v>
      </c>
      <c r="B33" s="191">
        <v>2019</v>
      </c>
      <c r="C33" s="191" t="s">
        <v>89</v>
      </c>
      <c r="D33" s="191" t="s">
        <v>75</v>
      </c>
      <c r="E33" s="191" t="s">
        <v>75</v>
      </c>
      <c r="F33" s="191" t="s">
        <v>76</v>
      </c>
      <c r="G33" s="191">
        <v>0</v>
      </c>
      <c r="H33" s="191">
        <v>172499.05413296999</v>
      </c>
      <c r="I33" s="191">
        <v>0</v>
      </c>
      <c r="J33" s="191">
        <v>8.6012237765842894</v>
      </c>
      <c r="K33" s="191">
        <v>0</v>
      </c>
      <c r="L33" s="191">
        <v>0</v>
      </c>
      <c r="M33" s="191">
        <v>0.169909882911946</v>
      </c>
      <c r="N33" s="191">
        <v>0</v>
      </c>
      <c r="O33" s="191">
        <v>0</v>
      </c>
      <c r="P33" s="191">
        <v>0</v>
      </c>
      <c r="Q33" s="191">
        <v>0</v>
      </c>
      <c r="R33" s="191">
        <v>0.17759245385328601</v>
      </c>
      <c r="S33" s="191">
        <v>0</v>
      </c>
      <c r="T33" s="191">
        <v>0</v>
      </c>
      <c r="U33" s="191">
        <v>0</v>
      </c>
      <c r="V33" s="191">
        <v>0</v>
      </c>
      <c r="W33" s="191">
        <v>2131.3303655459699</v>
      </c>
      <c r="X33" s="191">
        <v>0</v>
      </c>
      <c r="Y33" s="191">
        <v>0</v>
      </c>
      <c r="Z33" s="191">
        <v>2.63862732312596E-2</v>
      </c>
      <c r="AA33" s="191">
        <v>0</v>
      </c>
      <c r="AB33" s="191">
        <v>0</v>
      </c>
      <c r="AC33" s="191">
        <v>0.33501545294094498</v>
      </c>
      <c r="AD33" s="191">
        <v>0</v>
      </c>
      <c r="AE33" s="191">
        <v>0</v>
      </c>
      <c r="AF33" s="191">
        <v>0.56808922697790298</v>
      </c>
      <c r="AG33" s="191">
        <v>0</v>
      </c>
      <c r="AH33" s="191">
        <v>0</v>
      </c>
      <c r="AI33" s="191">
        <v>0</v>
      </c>
      <c r="AJ33" s="191">
        <v>0</v>
      </c>
      <c r="AK33" s="191">
        <v>0</v>
      </c>
      <c r="AL33" s="191">
        <v>0</v>
      </c>
      <c r="AM33" s="191">
        <v>0.64672634123029205</v>
      </c>
      <c r="AN33" s="191">
        <v>0</v>
      </c>
      <c r="AO33" s="191">
        <v>0</v>
      </c>
      <c r="AP33" s="191">
        <v>0</v>
      </c>
      <c r="AQ33" s="191">
        <v>0</v>
      </c>
      <c r="AR33" s="191">
        <v>0</v>
      </c>
      <c r="AS33" s="191">
        <v>0</v>
      </c>
      <c r="AT33" s="191">
        <v>1.89133091658265</v>
      </c>
      <c r="AU33" s="191">
        <v>0</v>
      </c>
      <c r="AV33" s="191">
        <v>0</v>
      </c>
      <c r="AW33" s="191">
        <v>2.0135752482922001E-2</v>
      </c>
      <c r="AX33" s="191">
        <v>0</v>
      </c>
      <c r="AY33" s="191">
        <v>0</v>
      </c>
    </row>
    <row r="34" spans="1:51" x14ac:dyDescent="0.35">
      <c r="A34" s="191" t="s">
        <v>73</v>
      </c>
      <c r="B34" s="191">
        <v>2019</v>
      </c>
      <c r="C34" s="191" t="s">
        <v>90</v>
      </c>
      <c r="D34" s="191" t="s">
        <v>75</v>
      </c>
      <c r="E34" s="191" t="s">
        <v>75</v>
      </c>
      <c r="F34" s="191" t="s">
        <v>78</v>
      </c>
      <c r="G34" s="191">
        <v>2127.5854416870302</v>
      </c>
      <c r="H34" s="191">
        <v>88941.763240172106</v>
      </c>
      <c r="I34" s="191">
        <v>8510.3417667481299</v>
      </c>
      <c r="J34" s="191">
        <v>0.55176962795007001</v>
      </c>
      <c r="K34" s="191">
        <v>0.92259643284826098</v>
      </c>
      <c r="L34" s="191">
        <v>0.56467936243354699</v>
      </c>
      <c r="M34" s="191">
        <v>1.0848263462920301E-3</v>
      </c>
      <c r="N34" s="191">
        <v>0</v>
      </c>
      <c r="O34" s="191">
        <v>4.0675326300999799E-4</v>
      </c>
      <c r="P34" s="191">
        <v>2.0000005732018701E-3</v>
      </c>
      <c r="Q34" s="191">
        <v>0.31920008728301802</v>
      </c>
      <c r="R34" s="191">
        <v>1.1798476320986301E-3</v>
      </c>
      <c r="S34" s="191">
        <v>0</v>
      </c>
      <c r="T34" s="191">
        <v>4.42381286047369E-4</v>
      </c>
      <c r="U34" s="191">
        <v>8.00000229280751E-3</v>
      </c>
      <c r="V34" s="191">
        <v>0.74480020366037702</v>
      </c>
      <c r="W34" s="191">
        <v>895.83593931780104</v>
      </c>
      <c r="X34" s="191">
        <v>2663.15695011157</v>
      </c>
      <c r="Y34" s="191">
        <v>49.6299782685197</v>
      </c>
      <c r="Z34" s="191">
        <v>1.7780292288462E-2</v>
      </c>
      <c r="AA34" s="191">
        <v>2.39106599850109</v>
      </c>
      <c r="AB34" s="191">
        <v>5.9576394063531102E-2</v>
      </c>
      <c r="AC34" s="191">
        <v>2.9515359263631601E-2</v>
      </c>
      <c r="AD34" s="191">
        <v>8.43738340622468E-2</v>
      </c>
      <c r="AE34" s="191">
        <v>5.0942244014988702E-2</v>
      </c>
      <c r="AF34" s="191">
        <v>8.9792143966327606E-2</v>
      </c>
      <c r="AG34" s="191">
        <v>10.5828990448514</v>
      </c>
      <c r="AH34" s="191">
        <v>0.347676425563618</v>
      </c>
      <c r="AI34" s="191">
        <v>8.6292215764818894E-2</v>
      </c>
      <c r="AJ34" s="191">
        <v>0.69152201265215296</v>
      </c>
      <c r="AK34" s="191">
        <v>1.98319940000178E-2</v>
      </c>
      <c r="AL34" s="191">
        <v>4.2214386052631198E-2</v>
      </c>
      <c r="AM34" s="191">
        <v>0.13102448569604999</v>
      </c>
      <c r="AN34" s="191">
        <v>15.442541443769001</v>
      </c>
      <c r="AO34" s="191">
        <v>0.38066192319416198</v>
      </c>
      <c r="AP34" s="191">
        <v>8.6292215764783298E-2</v>
      </c>
      <c r="AQ34" s="191">
        <v>0.69152201265186897</v>
      </c>
      <c r="AR34" s="191">
        <v>1.98319940000178E-2</v>
      </c>
      <c r="AS34" s="191">
        <v>4.2214386052631198E-2</v>
      </c>
      <c r="AT34" s="191">
        <v>2.0438027639422698</v>
      </c>
      <c r="AU34" s="191">
        <v>81.887379645654505</v>
      </c>
      <c r="AV34" s="191">
        <v>8.4769742979633893</v>
      </c>
      <c r="AW34" s="191">
        <v>8.86502283428885E-3</v>
      </c>
      <c r="AX34" s="191">
        <v>2.63540969253955E-2</v>
      </c>
      <c r="AY34" s="191">
        <v>4.9112886780444903E-4</v>
      </c>
    </row>
    <row r="35" spans="1:51" x14ac:dyDescent="0.35">
      <c r="A35" s="191" t="s">
        <v>73</v>
      </c>
      <c r="B35" s="191">
        <v>2019</v>
      </c>
      <c r="C35" s="191" t="s">
        <v>90</v>
      </c>
      <c r="D35" s="191" t="s">
        <v>75</v>
      </c>
      <c r="E35" s="191" t="s">
        <v>75</v>
      </c>
      <c r="F35" s="191" t="s">
        <v>76</v>
      </c>
      <c r="G35" s="191">
        <v>6232.5510621624298</v>
      </c>
      <c r="H35" s="191">
        <v>197082.356993516</v>
      </c>
      <c r="I35" s="191">
        <v>71922.775147035005</v>
      </c>
      <c r="J35" s="191">
        <v>8.2934351605978005</v>
      </c>
      <c r="K35" s="191">
        <v>46.543055133038202</v>
      </c>
      <c r="L35" s="191">
        <v>0.65411836990364602</v>
      </c>
      <c r="M35" s="191">
        <v>5.3259143891944499E-2</v>
      </c>
      <c r="N35" s="191">
        <v>7.2578313244446205E-2</v>
      </c>
      <c r="O35" s="191">
        <v>0</v>
      </c>
      <c r="P35" s="191">
        <v>3.0000008598028201E-3</v>
      </c>
      <c r="Q35" s="191">
        <v>0.31920009148301998</v>
      </c>
      <c r="R35" s="191">
        <v>5.5667286044787399E-2</v>
      </c>
      <c r="S35" s="191">
        <v>7.5859982507865006E-2</v>
      </c>
      <c r="T35" s="191">
        <v>0</v>
      </c>
      <c r="U35" s="191">
        <v>1.2000003439211201E-2</v>
      </c>
      <c r="V35" s="191">
        <v>0.74480021346037995</v>
      </c>
      <c r="W35" s="191">
        <v>1261.2515398421399</v>
      </c>
      <c r="X35" s="191">
        <v>3676.72453362334</v>
      </c>
      <c r="Y35" s="191">
        <v>0</v>
      </c>
      <c r="Z35" s="191">
        <v>6.4735852570217897E-3</v>
      </c>
      <c r="AA35" s="191">
        <v>1.50193042248654E-2</v>
      </c>
      <c r="AB35" s="191">
        <v>0</v>
      </c>
      <c r="AC35" s="191">
        <v>0.19825117810135501</v>
      </c>
      <c r="AD35" s="191">
        <v>0.57792989528180205</v>
      </c>
      <c r="AE35" s="191">
        <v>0</v>
      </c>
      <c r="AF35" s="191">
        <v>0.139374515385532</v>
      </c>
      <c r="AG35" s="191">
        <v>0.32336150134084102</v>
      </c>
      <c r="AH35" s="191">
        <v>0</v>
      </c>
      <c r="AI35" s="191">
        <v>0</v>
      </c>
      <c r="AJ35" s="191">
        <v>0</v>
      </c>
      <c r="AK35" s="191">
        <v>0</v>
      </c>
      <c r="AL35" s="191">
        <v>0</v>
      </c>
      <c r="AM35" s="191">
        <v>0.15866727639870601</v>
      </c>
      <c r="AN35" s="191">
        <v>0.36812245458235199</v>
      </c>
      <c r="AO35" s="191">
        <v>0</v>
      </c>
      <c r="AP35" s="191">
        <v>0</v>
      </c>
      <c r="AQ35" s="191">
        <v>0</v>
      </c>
      <c r="AR35" s="191">
        <v>0</v>
      </c>
      <c r="AS35" s="191">
        <v>0</v>
      </c>
      <c r="AT35" s="191">
        <v>0.378490624436645</v>
      </c>
      <c r="AU35" s="191">
        <v>5.5008680222685404</v>
      </c>
      <c r="AV35" s="191">
        <v>0</v>
      </c>
      <c r="AW35" s="191">
        <v>1.1915679162418299E-2</v>
      </c>
      <c r="AX35" s="191">
        <v>3.4735870306038398E-2</v>
      </c>
      <c r="AY35" s="191">
        <v>0</v>
      </c>
    </row>
    <row r="36" spans="1:51" x14ac:dyDescent="0.35">
      <c r="A36" s="191" t="s">
        <v>73</v>
      </c>
      <c r="B36" s="191">
        <v>2019</v>
      </c>
      <c r="C36" s="191" t="s">
        <v>91</v>
      </c>
      <c r="D36" s="191" t="s">
        <v>75</v>
      </c>
      <c r="E36" s="191" t="s">
        <v>75</v>
      </c>
      <c r="F36" s="191" t="s">
        <v>76</v>
      </c>
      <c r="G36" s="191">
        <v>19.7819418922574</v>
      </c>
      <c r="H36" s="191">
        <v>232.34185335400801</v>
      </c>
      <c r="I36" s="191">
        <v>87.040544325932501</v>
      </c>
      <c r="J36" s="191">
        <v>10.630388709721601</v>
      </c>
      <c r="K36" s="191">
        <v>10.433541148271001</v>
      </c>
      <c r="L36" s="191">
        <v>0.30246701431374601</v>
      </c>
      <c r="M36" s="191">
        <v>0.39436214318520402</v>
      </c>
      <c r="N36" s="191">
        <v>0.1631420461618</v>
      </c>
      <c r="O36" s="191">
        <v>0</v>
      </c>
      <c r="P36" s="191">
        <v>3.0000008598028201E-3</v>
      </c>
      <c r="Q36" s="191">
        <v>5.5860016009528501E-2</v>
      </c>
      <c r="R36" s="191">
        <v>0.41219344934394597</v>
      </c>
      <c r="S36" s="191">
        <v>0.170518605557128</v>
      </c>
      <c r="T36" s="191">
        <v>0</v>
      </c>
      <c r="U36" s="191">
        <v>1.2000003439211201E-2</v>
      </c>
      <c r="V36" s="191">
        <v>0.13034003735556601</v>
      </c>
      <c r="W36" s="191">
        <v>1100.2124741559401</v>
      </c>
      <c r="X36" s="191">
        <v>659.96531713864999</v>
      </c>
      <c r="Y36" s="191">
        <v>0</v>
      </c>
      <c r="Z36" s="191">
        <v>3.5405373097076601E-2</v>
      </c>
      <c r="AA36" s="191">
        <v>2.3413132173805799E-2</v>
      </c>
      <c r="AB36" s="191">
        <v>0</v>
      </c>
      <c r="AC36" s="191">
        <v>0.172938079576514</v>
      </c>
      <c r="AD36" s="191">
        <v>0.103737357296029</v>
      </c>
      <c r="AE36" s="191">
        <v>0</v>
      </c>
      <c r="AF36" s="191">
        <v>0.76226797385521905</v>
      </c>
      <c r="AG36" s="191">
        <v>0.50407831531098901</v>
      </c>
      <c r="AH36" s="191">
        <v>0</v>
      </c>
      <c r="AI36" s="191">
        <v>0</v>
      </c>
      <c r="AJ36" s="191">
        <v>0</v>
      </c>
      <c r="AK36" s="191">
        <v>0</v>
      </c>
      <c r="AL36" s="191">
        <v>0</v>
      </c>
      <c r="AM36" s="191">
        <v>0.86778406341366798</v>
      </c>
      <c r="AN36" s="191">
        <v>0.57385479089059799</v>
      </c>
      <c r="AO36" s="191">
        <v>0</v>
      </c>
      <c r="AP36" s="191">
        <v>0</v>
      </c>
      <c r="AQ36" s="191">
        <v>0</v>
      </c>
      <c r="AR36" s="191">
        <v>0</v>
      </c>
      <c r="AS36" s="191">
        <v>0</v>
      </c>
      <c r="AT36" s="191">
        <v>2.2019586970181102</v>
      </c>
      <c r="AU36" s="191">
        <v>3.73830490170542</v>
      </c>
      <c r="AV36" s="191">
        <v>0</v>
      </c>
      <c r="AW36" s="191">
        <v>1.03942619203252E-2</v>
      </c>
      <c r="AX36" s="191">
        <v>6.2350250754358398E-3</v>
      </c>
      <c r="AY36" s="191">
        <v>0</v>
      </c>
    </row>
    <row r="37" spans="1:51" x14ac:dyDescent="0.35">
      <c r="A37" s="191" t="s">
        <v>73</v>
      </c>
      <c r="B37" s="191">
        <v>2019</v>
      </c>
      <c r="C37" s="191" t="s">
        <v>92</v>
      </c>
      <c r="D37" s="191" t="s">
        <v>75</v>
      </c>
      <c r="E37" s="191" t="s">
        <v>75</v>
      </c>
      <c r="F37" s="191" t="s">
        <v>76</v>
      </c>
      <c r="G37" s="191">
        <v>431.90159999904</v>
      </c>
      <c r="H37" s="191">
        <v>86845.374095292704</v>
      </c>
      <c r="I37" s="191">
        <v>6305.7633599859801</v>
      </c>
      <c r="J37" s="191">
        <v>1.6953102561289899</v>
      </c>
      <c r="K37" s="191">
        <v>4.6988089893797396</v>
      </c>
      <c r="L37" s="191">
        <v>1.01171348980136</v>
      </c>
      <c r="M37" s="191">
        <v>3.1017158902054399E-2</v>
      </c>
      <c r="N37" s="191">
        <v>1.17040010303457E-2</v>
      </c>
      <c r="O37" s="191">
        <v>0</v>
      </c>
      <c r="P37" s="191">
        <v>3.0000008598028201E-3</v>
      </c>
      <c r="Q37" s="191">
        <v>5.5860016009528501E-2</v>
      </c>
      <c r="R37" s="191">
        <v>3.2419617191001199E-2</v>
      </c>
      <c r="S37" s="191">
        <v>1.2233204021202501E-2</v>
      </c>
      <c r="T37" s="191">
        <v>0</v>
      </c>
      <c r="U37" s="191">
        <v>1.2000003439211201E-2</v>
      </c>
      <c r="V37" s="191">
        <v>0.13034003735556601</v>
      </c>
      <c r="W37" s="191">
        <v>934.72046510725295</v>
      </c>
      <c r="X37" s="191">
        <v>647.38900531551496</v>
      </c>
      <c r="Y37" s="191">
        <v>0</v>
      </c>
      <c r="Z37" s="191">
        <v>2.4146727763517499E-3</v>
      </c>
      <c r="AA37" s="191">
        <v>3.47108317866387E-3</v>
      </c>
      <c r="AB37" s="191">
        <v>0</v>
      </c>
      <c r="AC37" s="191">
        <v>0.146925040365978</v>
      </c>
      <c r="AD37" s="191">
        <v>0.101760536212886</v>
      </c>
      <c r="AE37" s="191">
        <v>0</v>
      </c>
      <c r="AF37" s="191">
        <v>5.19872427189585E-2</v>
      </c>
      <c r="AG37" s="191">
        <v>7.4731468989985297E-2</v>
      </c>
      <c r="AH37" s="191">
        <v>0</v>
      </c>
      <c r="AI37" s="191">
        <v>0</v>
      </c>
      <c r="AJ37" s="191">
        <v>0</v>
      </c>
      <c r="AK37" s="191">
        <v>0</v>
      </c>
      <c r="AL37" s="191">
        <v>0</v>
      </c>
      <c r="AM37" s="191">
        <v>5.9183518499623E-2</v>
      </c>
      <c r="AN37" s="191">
        <v>8.5076088789373006E-2</v>
      </c>
      <c r="AO37" s="191">
        <v>0</v>
      </c>
      <c r="AP37" s="191">
        <v>0</v>
      </c>
      <c r="AQ37" s="191">
        <v>0</v>
      </c>
      <c r="AR37" s="191">
        <v>0</v>
      </c>
      <c r="AS37" s="191">
        <v>0</v>
      </c>
      <c r="AT37" s="191">
        <v>0.205216777773611</v>
      </c>
      <c r="AU37" s="191">
        <v>1.98915893663421</v>
      </c>
      <c r="AV37" s="191">
        <v>0</v>
      </c>
      <c r="AW37" s="191">
        <v>8.8307754773155507E-3</v>
      </c>
      <c r="AX37" s="191">
        <v>6.1162103172395701E-3</v>
      </c>
      <c r="AY37" s="191">
        <v>0</v>
      </c>
    </row>
    <row r="38" spans="1:51" x14ac:dyDescent="0.35">
      <c r="A38" s="191" t="s">
        <v>73</v>
      </c>
      <c r="B38" s="191">
        <v>2019</v>
      </c>
      <c r="C38" s="191" t="s">
        <v>93</v>
      </c>
      <c r="D38" s="191" t="s">
        <v>75</v>
      </c>
      <c r="E38" s="191" t="s">
        <v>75</v>
      </c>
      <c r="F38" s="191" t="s">
        <v>76</v>
      </c>
      <c r="G38" s="191">
        <v>226.351794310309</v>
      </c>
      <c r="H38" s="191">
        <v>12067.2425574558</v>
      </c>
      <c r="I38" s="191">
        <v>3304.7361969305198</v>
      </c>
      <c r="J38" s="191">
        <v>2.0909814932521198</v>
      </c>
      <c r="K38" s="191">
        <v>5.2993265057597601</v>
      </c>
      <c r="L38" s="191">
        <v>0.94816973421569595</v>
      </c>
      <c r="M38" s="191">
        <v>5.70572906372636E-2</v>
      </c>
      <c r="N38" s="191">
        <v>1.6919211631621699E-2</v>
      </c>
      <c r="O38" s="191">
        <v>0</v>
      </c>
      <c r="P38" s="191">
        <v>3.0000008598028102E-3</v>
      </c>
      <c r="Q38" s="191">
        <v>5.5860016009528501E-2</v>
      </c>
      <c r="R38" s="191">
        <v>5.9637168131903298E-2</v>
      </c>
      <c r="S38" s="191">
        <v>1.7684223303714001E-2</v>
      </c>
      <c r="T38" s="191">
        <v>0</v>
      </c>
      <c r="U38" s="191">
        <v>1.2000003439211201E-2</v>
      </c>
      <c r="V38" s="191">
        <v>0.13034003735556601</v>
      </c>
      <c r="W38" s="191">
        <v>981.56628589460399</v>
      </c>
      <c r="X38" s="191">
        <v>652.69266895807402</v>
      </c>
      <c r="Y38" s="191">
        <v>0</v>
      </c>
      <c r="Z38" s="191">
        <v>4.3903760287241703E-3</v>
      </c>
      <c r="AA38" s="191">
        <v>4.0621308310578403E-3</v>
      </c>
      <c r="AB38" s="191">
        <v>0</v>
      </c>
      <c r="AC38" s="191">
        <v>0.154288551027285</v>
      </c>
      <c r="AD38" s="191">
        <v>0.102594198279632</v>
      </c>
      <c r="AE38" s="191">
        <v>0</v>
      </c>
      <c r="AF38" s="191">
        <v>9.4523591961651401E-2</v>
      </c>
      <c r="AG38" s="191">
        <v>8.7456562867881504E-2</v>
      </c>
      <c r="AH38" s="191">
        <v>0</v>
      </c>
      <c r="AI38" s="191">
        <v>0</v>
      </c>
      <c r="AJ38" s="191">
        <v>0</v>
      </c>
      <c r="AK38" s="191">
        <v>0</v>
      </c>
      <c r="AL38" s="191">
        <v>0</v>
      </c>
      <c r="AM38" s="191">
        <v>0.107607914190708</v>
      </c>
      <c r="AN38" s="191">
        <v>9.9562639518813001E-2</v>
      </c>
      <c r="AO38" s="191">
        <v>0</v>
      </c>
      <c r="AP38" s="191">
        <v>0</v>
      </c>
      <c r="AQ38" s="191">
        <v>0</v>
      </c>
      <c r="AR38" s="191">
        <v>0</v>
      </c>
      <c r="AS38" s="191">
        <v>0</v>
      </c>
      <c r="AT38" s="191">
        <v>0.34507187857559901</v>
      </c>
      <c r="AU38" s="191">
        <v>2.06474620068186</v>
      </c>
      <c r="AV38" s="191">
        <v>0</v>
      </c>
      <c r="AW38" s="191">
        <v>9.2733515638209509E-3</v>
      </c>
      <c r="AX38" s="191">
        <v>6.1663167015362699E-3</v>
      </c>
      <c r="AY38" s="191">
        <v>0</v>
      </c>
    </row>
    <row r="39" spans="1:51" x14ac:dyDescent="0.35">
      <c r="A39" s="191" t="s">
        <v>73</v>
      </c>
      <c r="B39" s="191">
        <v>2019</v>
      </c>
      <c r="C39" s="191" t="s">
        <v>94</v>
      </c>
      <c r="D39" s="191" t="s">
        <v>75</v>
      </c>
      <c r="E39" s="191" t="s">
        <v>75</v>
      </c>
      <c r="F39" s="191" t="s">
        <v>76</v>
      </c>
      <c r="G39" s="191">
        <v>3971.99388141281</v>
      </c>
      <c r="H39" s="191">
        <v>267105.940792699</v>
      </c>
      <c r="I39" s="191">
        <v>17957.2299071003</v>
      </c>
      <c r="J39" s="191">
        <v>4.7408946574522899</v>
      </c>
      <c r="K39" s="191">
        <v>7.5890416252701103</v>
      </c>
      <c r="L39" s="191">
        <v>1.1063295497496699</v>
      </c>
      <c r="M39" s="191">
        <v>0.13181049145233001</v>
      </c>
      <c r="N39" s="191">
        <v>6.5002289749795703E-2</v>
      </c>
      <c r="O39" s="191">
        <v>0</v>
      </c>
      <c r="P39" s="191">
        <v>3.0000008598028201E-3</v>
      </c>
      <c r="Q39" s="191">
        <v>5.5860016009528501E-2</v>
      </c>
      <c r="R39" s="191">
        <v>0.137770376975411</v>
      </c>
      <c r="S39" s="191">
        <v>6.7941404848892703E-2</v>
      </c>
      <c r="T39" s="191">
        <v>0</v>
      </c>
      <c r="U39" s="191">
        <v>1.2000003439211201E-2</v>
      </c>
      <c r="V39" s="191">
        <v>0.13034003735556601</v>
      </c>
      <c r="W39" s="191">
        <v>1042.0536943286399</v>
      </c>
      <c r="X39" s="191">
        <v>673.26314785236298</v>
      </c>
      <c r="Y39" s="191">
        <v>0</v>
      </c>
      <c r="Z39" s="191">
        <v>1.11338324970608E-2</v>
      </c>
      <c r="AA39" s="191">
        <v>1.05853573624098E-2</v>
      </c>
      <c r="AB39" s="191">
        <v>0</v>
      </c>
      <c r="AC39" s="191">
        <v>0.16379632929635801</v>
      </c>
      <c r="AD39" s="191">
        <v>0.105827591101029</v>
      </c>
      <c r="AE39" s="191">
        <v>0</v>
      </c>
      <c r="AF39" s="191">
        <v>0.23970836052222499</v>
      </c>
      <c r="AG39" s="191">
        <v>0.22789984127702301</v>
      </c>
      <c r="AH39" s="191">
        <v>0</v>
      </c>
      <c r="AI39" s="191">
        <v>0</v>
      </c>
      <c r="AJ39" s="191">
        <v>0</v>
      </c>
      <c r="AK39" s="191">
        <v>0</v>
      </c>
      <c r="AL39" s="191">
        <v>0</v>
      </c>
      <c r="AM39" s="191">
        <v>0.27288972154523899</v>
      </c>
      <c r="AN39" s="191">
        <v>0.25944662126427998</v>
      </c>
      <c r="AO39" s="191">
        <v>0</v>
      </c>
      <c r="AP39" s="191">
        <v>0</v>
      </c>
      <c r="AQ39" s="191">
        <v>0</v>
      </c>
      <c r="AR39" s="191">
        <v>0</v>
      </c>
      <c r="AS39" s="191">
        <v>0</v>
      </c>
      <c r="AT39" s="191">
        <v>0.76583285599233497</v>
      </c>
      <c r="AU39" s="191">
        <v>2.3911444270759201</v>
      </c>
      <c r="AV39" s="191">
        <v>0</v>
      </c>
      <c r="AW39" s="191">
        <v>9.8448066062912006E-3</v>
      </c>
      <c r="AX39" s="191">
        <v>6.3606563863483198E-3</v>
      </c>
      <c r="AY39" s="191">
        <v>0</v>
      </c>
    </row>
    <row r="40" spans="1:51" x14ac:dyDescent="0.35">
      <c r="A40" s="191" t="s">
        <v>73</v>
      </c>
      <c r="B40" s="191">
        <v>2019</v>
      </c>
      <c r="C40" s="191" t="s">
        <v>95</v>
      </c>
      <c r="D40" s="191" t="s">
        <v>75</v>
      </c>
      <c r="E40" s="191" t="s">
        <v>75</v>
      </c>
      <c r="F40" s="191" t="s">
        <v>76</v>
      </c>
      <c r="G40" s="191">
        <v>13855.456193817001</v>
      </c>
      <c r="H40" s="191">
        <v>698608.93322139198</v>
      </c>
      <c r="I40" s="191">
        <v>62639.978753348601</v>
      </c>
      <c r="J40" s="191">
        <v>3.5645312227428798</v>
      </c>
      <c r="K40" s="191">
        <v>7.3700022032699897</v>
      </c>
      <c r="L40" s="191">
        <v>1.3713426740477299</v>
      </c>
      <c r="M40" s="191">
        <v>0.120263687292579</v>
      </c>
      <c r="N40" s="191">
        <v>3.49127325787989E-2</v>
      </c>
      <c r="O40" s="191">
        <v>0</v>
      </c>
      <c r="P40" s="191">
        <v>3.0000008598028201E-3</v>
      </c>
      <c r="Q40" s="191">
        <v>5.5860016009528599E-2</v>
      </c>
      <c r="R40" s="191">
        <v>0.12570147756974101</v>
      </c>
      <c r="S40" s="191">
        <v>3.6491331423055801E-2</v>
      </c>
      <c r="T40" s="191">
        <v>0</v>
      </c>
      <c r="U40" s="191">
        <v>1.2000003439211201E-2</v>
      </c>
      <c r="V40" s="191">
        <v>0.13034003735556601</v>
      </c>
      <c r="W40" s="191">
        <v>1030.00300538179</v>
      </c>
      <c r="X40" s="191">
        <v>679.97204503908802</v>
      </c>
      <c r="Y40" s="191">
        <v>0</v>
      </c>
      <c r="Z40" s="191">
        <v>9.6532857783238907E-3</v>
      </c>
      <c r="AA40" s="191">
        <v>5.9915078298027596E-3</v>
      </c>
      <c r="AB40" s="191">
        <v>0</v>
      </c>
      <c r="AC40" s="191">
        <v>0.161902128809637</v>
      </c>
      <c r="AD40" s="191">
        <v>0.106882136311888</v>
      </c>
      <c r="AE40" s="191">
        <v>0</v>
      </c>
      <c r="AF40" s="191">
        <v>0.20783259566599199</v>
      </c>
      <c r="AG40" s="191">
        <v>0.128995520573642</v>
      </c>
      <c r="AH40" s="191">
        <v>0</v>
      </c>
      <c r="AI40" s="191">
        <v>0</v>
      </c>
      <c r="AJ40" s="191">
        <v>0</v>
      </c>
      <c r="AK40" s="191">
        <v>0</v>
      </c>
      <c r="AL40" s="191">
        <v>0</v>
      </c>
      <c r="AM40" s="191">
        <v>0.23660158968071801</v>
      </c>
      <c r="AN40" s="191">
        <v>0.14685158086783001</v>
      </c>
      <c r="AO40" s="191">
        <v>0</v>
      </c>
      <c r="AP40" s="191">
        <v>0</v>
      </c>
      <c r="AQ40" s="191">
        <v>0</v>
      </c>
      <c r="AR40" s="191">
        <v>0</v>
      </c>
      <c r="AS40" s="191">
        <v>0</v>
      </c>
      <c r="AT40" s="191">
        <v>0.70820163178682005</v>
      </c>
      <c r="AU40" s="191">
        <v>2.1798509906547401</v>
      </c>
      <c r="AV40" s="191">
        <v>0</v>
      </c>
      <c r="AW40" s="191">
        <v>9.7309576724022798E-3</v>
      </c>
      <c r="AX40" s="191">
        <v>6.4240387203914296E-3</v>
      </c>
      <c r="AY40" s="191">
        <v>0</v>
      </c>
    </row>
    <row r="41" spans="1:51" x14ac:dyDescent="0.35">
      <c r="A41" s="191" t="s">
        <v>73</v>
      </c>
      <c r="B41" s="191">
        <v>2019</v>
      </c>
      <c r="C41" s="191" t="s">
        <v>96</v>
      </c>
      <c r="D41" s="191" t="s">
        <v>75</v>
      </c>
      <c r="E41" s="191" t="s">
        <v>75</v>
      </c>
      <c r="F41" s="191" t="s">
        <v>76</v>
      </c>
      <c r="G41" s="191">
        <v>17793.750067909099</v>
      </c>
      <c r="H41" s="191">
        <v>2422320.78352331</v>
      </c>
      <c r="I41" s="191">
        <v>205337.40877411101</v>
      </c>
      <c r="J41" s="191">
        <v>3.55795021159931</v>
      </c>
      <c r="K41" s="191">
        <v>6.8787933860984998</v>
      </c>
      <c r="L41" s="191">
        <v>1.12286365819914</v>
      </c>
      <c r="M41" s="191">
        <v>9.0706138766473099E-2</v>
      </c>
      <c r="N41" s="191">
        <v>3.2074118977967601E-2</v>
      </c>
      <c r="O41" s="191">
        <v>0</v>
      </c>
      <c r="P41" s="191">
        <v>3.0000008598028201E-3</v>
      </c>
      <c r="Q41" s="191">
        <v>5.5860016009528501E-2</v>
      </c>
      <c r="R41" s="191">
        <v>9.4807467858963504E-2</v>
      </c>
      <c r="S41" s="191">
        <v>3.3524368311356301E-2</v>
      </c>
      <c r="T41" s="191">
        <v>0</v>
      </c>
      <c r="U41" s="191">
        <v>1.2000003439211201E-2</v>
      </c>
      <c r="V41" s="191">
        <v>0.13034003735556601</v>
      </c>
      <c r="W41" s="191">
        <v>980.03918083956705</v>
      </c>
      <c r="X41" s="191">
        <v>672.48317837707896</v>
      </c>
      <c r="Y41" s="191">
        <v>0</v>
      </c>
      <c r="Z41" s="191">
        <v>7.7247143518616498E-3</v>
      </c>
      <c r="AA41" s="191">
        <v>5.8532170814449298E-3</v>
      </c>
      <c r="AB41" s="191">
        <v>0</v>
      </c>
      <c r="AC41" s="191">
        <v>0.154048511378823</v>
      </c>
      <c r="AD41" s="191">
        <v>0.105704990761228</v>
      </c>
      <c r="AE41" s="191">
        <v>0</v>
      </c>
      <c r="AF41" s="191">
        <v>0.16631098171057199</v>
      </c>
      <c r="AG41" s="191">
        <v>0.12601815868383501</v>
      </c>
      <c r="AH41" s="191">
        <v>0</v>
      </c>
      <c r="AI41" s="191">
        <v>0</v>
      </c>
      <c r="AJ41" s="191">
        <v>0</v>
      </c>
      <c r="AK41" s="191">
        <v>0</v>
      </c>
      <c r="AL41" s="191">
        <v>0</v>
      </c>
      <c r="AM41" s="191">
        <v>0.18933239287123499</v>
      </c>
      <c r="AN41" s="191">
        <v>0.14346208099690799</v>
      </c>
      <c r="AO41" s="191">
        <v>0</v>
      </c>
      <c r="AP41" s="191">
        <v>0</v>
      </c>
      <c r="AQ41" s="191">
        <v>0</v>
      </c>
      <c r="AR41" s="191">
        <v>0</v>
      </c>
      <c r="AS41" s="191">
        <v>0</v>
      </c>
      <c r="AT41" s="191">
        <v>0.54750815135673703</v>
      </c>
      <c r="AU41" s="191">
        <v>2.0214625843784</v>
      </c>
      <c r="AV41" s="191">
        <v>0</v>
      </c>
      <c r="AW41" s="191">
        <v>9.2589242324692504E-3</v>
      </c>
      <c r="AX41" s="191">
        <v>6.3532876214902603E-3</v>
      </c>
      <c r="AY41" s="191">
        <v>0</v>
      </c>
    </row>
    <row r="42" spans="1:51" x14ac:dyDescent="0.35">
      <c r="A42" s="191" t="s">
        <v>73</v>
      </c>
      <c r="B42" s="191">
        <v>2019</v>
      </c>
      <c r="C42" s="191" t="s">
        <v>97</v>
      </c>
      <c r="D42" s="191" t="s">
        <v>75</v>
      </c>
      <c r="E42" s="191" t="s">
        <v>75</v>
      </c>
      <c r="F42" s="191" t="s">
        <v>76</v>
      </c>
      <c r="G42" s="191">
        <v>68990.240962936703</v>
      </c>
      <c r="H42" s="191">
        <v>3455107.2948320899</v>
      </c>
      <c r="I42" s="191">
        <v>796137.81557940005</v>
      </c>
      <c r="J42" s="191">
        <v>3.3206533890929602</v>
      </c>
      <c r="K42" s="191">
        <v>7.12017382362344</v>
      </c>
      <c r="L42" s="191">
        <v>1.14988182459891</v>
      </c>
      <c r="M42" s="191">
        <v>0.11237672491916401</v>
      </c>
      <c r="N42" s="191">
        <v>3.2890723646861297E-2</v>
      </c>
      <c r="O42" s="191">
        <v>0</v>
      </c>
      <c r="P42" s="191">
        <v>3.0000008598028201E-3</v>
      </c>
      <c r="Q42" s="191">
        <v>5.5860016009528501E-2</v>
      </c>
      <c r="R42" s="191">
        <v>0.117457901755678</v>
      </c>
      <c r="S42" s="191">
        <v>3.4377896219747801E-2</v>
      </c>
      <c r="T42" s="191">
        <v>0</v>
      </c>
      <c r="U42" s="191">
        <v>1.2000003439211201E-2</v>
      </c>
      <c r="V42" s="191">
        <v>0.13034003735556601</v>
      </c>
      <c r="W42" s="191">
        <v>1018.78524702763</v>
      </c>
      <c r="X42" s="191">
        <v>675.94784718565904</v>
      </c>
      <c r="Y42" s="191">
        <v>0</v>
      </c>
      <c r="Z42" s="191">
        <v>8.8758268458736002E-3</v>
      </c>
      <c r="AA42" s="191">
        <v>5.7680973321889897E-3</v>
      </c>
      <c r="AB42" s="191">
        <v>0</v>
      </c>
      <c r="AC42" s="191">
        <v>0.16013885341284601</v>
      </c>
      <c r="AD42" s="191">
        <v>0.106249588449583</v>
      </c>
      <c r="AE42" s="191">
        <v>0</v>
      </c>
      <c r="AF42" s="191">
        <v>0.19109411804651899</v>
      </c>
      <c r="AG42" s="191">
        <v>0.124185553824044</v>
      </c>
      <c r="AH42" s="191">
        <v>0</v>
      </c>
      <c r="AI42" s="191">
        <v>0</v>
      </c>
      <c r="AJ42" s="191">
        <v>0</v>
      </c>
      <c r="AK42" s="191">
        <v>0</v>
      </c>
      <c r="AL42" s="191">
        <v>0</v>
      </c>
      <c r="AM42" s="191">
        <v>0.21754610706543501</v>
      </c>
      <c r="AN42" s="191">
        <v>0.141375799864281</v>
      </c>
      <c r="AO42" s="191">
        <v>0</v>
      </c>
      <c r="AP42" s="191">
        <v>0</v>
      </c>
      <c r="AQ42" s="191">
        <v>0</v>
      </c>
      <c r="AR42" s="191">
        <v>0</v>
      </c>
      <c r="AS42" s="191">
        <v>0</v>
      </c>
      <c r="AT42" s="191">
        <v>0.65819355193208495</v>
      </c>
      <c r="AU42" s="191">
        <v>2.1714182440109302</v>
      </c>
      <c r="AV42" s="191">
        <v>0</v>
      </c>
      <c r="AW42" s="191">
        <v>9.6249778537481605E-3</v>
      </c>
      <c r="AX42" s="191">
        <v>6.3860200944529898E-3</v>
      </c>
      <c r="AY42" s="191">
        <v>0</v>
      </c>
    </row>
    <row r="43" spans="1:51" x14ac:dyDescent="0.35">
      <c r="A43" s="191" t="s">
        <v>73</v>
      </c>
      <c r="B43" s="191">
        <v>2019</v>
      </c>
      <c r="C43" s="191" t="s">
        <v>98</v>
      </c>
      <c r="D43" s="191" t="s">
        <v>75</v>
      </c>
      <c r="E43" s="191" t="s">
        <v>75</v>
      </c>
      <c r="F43" s="191" t="s">
        <v>76</v>
      </c>
      <c r="G43" s="191">
        <v>247.36188116565501</v>
      </c>
      <c r="H43" s="191">
        <v>49818.355564421603</v>
      </c>
      <c r="I43" s="191">
        <v>3611.4834650185699</v>
      </c>
      <c r="J43" s="191">
        <v>1.6686077948011799</v>
      </c>
      <c r="K43" s="191">
        <v>4.6539627592870296</v>
      </c>
      <c r="L43" s="191">
        <v>1.0188094095939999</v>
      </c>
      <c r="M43" s="191">
        <v>3.1918421753835698E-2</v>
      </c>
      <c r="N43" s="191">
        <v>1.17286803713009E-2</v>
      </c>
      <c r="O43" s="191">
        <v>0</v>
      </c>
      <c r="P43" s="191">
        <v>3.0000008598028201E-3</v>
      </c>
      <c r="Q43" s="191">
        <v>5.5860016009528501E-2</v>
      </c>
      <c r="R43" s="191">
        <v>3.3361631149645299E-2</v>
      </c>
      <c r="S43" s="191">
        <v>1.2258999252442801E-2</v>
      </c>
      <c r="T43" s="191">
        <v>0</v>
      </c>
      <c r="U43" s="191">
        <v>1.2000003439211201E-2</v>
      </c>
      <c r="V43" s="191">
        <v>0.13034003735556601</v>
      </c>
      <c r="W43" s="191">
        <v>934.64690697331696</v>
      </c>
      <c r="X43" s="191">
        <v>647.16417089101503</v>
      </c>
      <c r="Y43" s="191">
        <v>0</v>
      </c>
      <c r="Z43" s="191">
        <v>2.4650853201046998E-3</v>
      </c>
      <c r="AA43" s="191">
        <v>3.4757648999156399E-3</v>
      </c>
      <c r="AB43" s="191">
        <v>0</v>
      </c>
      <c r="AC43" s="191">
        <v>0.14691347805168101</v>
      </c>
      <c r="AD43" s="191">
        <v>0.101725195372358</v>
      </c>
      <c r="AE43" s="191">
        <v>0</v>
      </c>
      <c r="AF43" s="191">
        <v>5.3072610961741602E-2</v>
      </c>
      <c r="AG43" s="191">
        <v>7.4832265164705897E-2</v>
      </c>
      <c r="AH43" s="191">
        <v>0</v>
      </c>
      <c r="AI43" s="191">
        <v>0</v>
      </c>
      <c r="AJ43" s="191">
        <v>0</v>
      </c>
      <c r="AK43" s="191">
        <v>0</v>
      </c>
      <c r="AL43" s="191">
        <v>0</v>
      </c>
      <c r="AM43" s="191">
        <v>6.0419127624402102E-2</v>
      </c>
      <c r="AN43" s="191">
        <v>8.5190837561557597E-2</v>
      </c>
      <c r="AO43" s="191">
        <v>0</v>
      </c>
      <c r="AP43" s="191">
        <v>0</v>
      </c>
      <c r="AQ43" s="191">
        <v>0</v>
      </c>
      <c r="AR43" s="191">
        <v>0</v>
      </c>
      <c r="AS43" s="191">
        <v>0</v>
      </c>
      <c r="AT43" s="191">
        <v>0.210416182072938</v>
      </c>
      <c r="AU43" s="191">
        <v>2.0093432338330199</v>
      </c>
      <c r="AV43" s="191">
        <v>0</v>
      </c>
      <c r="AW43" s="191">
        <v>8.8300805365396102E-3</v>
      </c>
      <c r="AX43" s="191">
        <v>6.1140861930800601E-3</v>
      </c>
      <c r="AY43" s="191">
        <v>0</v>
      </c>
    </row>
    <row r="44" spans="1:51" x14ac:dyDescent="0.35">
      <c r="A44" s="191" t="s">
        <v>73</v>
      </c>
      <c r="B44" s="191">
        <v>2019</v>
      </c>
      <c r="C44" s="191" t="s">
        <v>99</v>
      </c>
      <c r="D44" s="191" t="s">
        <v>75</v>
      </c>
      <c r="E44" s="191" t="s">
        <v>75</v>
      </c>
      <c r="F44" s="191" t="s">
        <v>76</v>
      </c>
      <c r="G44" s="191">
        <v>130.69643938237701</v>
      </c>
      <c r="H44" s="191">
        <v>6924.1911821363601</v>
      </c>
      <c r="I44" s="191">
        <v>1908.1680149827</v>
      </c>
      <c r="J44" s="191">
        <v>2.1136673901396099</v>
      </c>
      <c r="K44" s="191">
        <v>5.3468575711054998</v>
      </c>
      <c r="L44" s="191">
        <v>0.94261944465468295</v>
      </c>
      <c r="M44" s="191">
        <v>5.8631489421004698E-2</v>
      </c>
      <c r="N44" s="191">
        <v>1.7344179776020902E-2</v>
      </c>
      <c r="O44" s="191">
        <v>0</v>
      </c>
      <c r="P44" s="191">
        <v>3.0000008598028201E-3</v>
      </c>
      <c r="Q44" s="191">
        <v>5.5860016009528501E-2</v>
      </c>
      <c r="R44" s="191">
        <v>6.1282545199241499E-2</v>
      </c>
      <c r="S44" s="191">
        <v>1.8128406621834601E-2</v>
      </c>
      <c r="T44" s="191">
        <v>0</v>
      </c>
      <c r="U44" s="191">
        <v>1.2000003439211201E-2</v>
      </c>
      <c r="V44" s="191">
        <v>0.13034003735556601</v>
      </c>
      <c r="W44" s="191">
        <v>982.38848669438198</v>
      </c>
      <c r="X44" s="191">
        <v>653.21486444674304</v>
      </c>
      <c r="Y44" s="191">
        <v>0</v>
      </c>
      <c r="Z44" s="191">
        <v>4.4987101143197997E-3</v>
      </c>
      <c r="AA44" s="191">
        <v>4.1058837219265102E-3</v>
      </c>
      <c r="AB44" s="191">
        <v>0</v>
      </c>
      <c r="AC44" s="191">
        <v>0.15441778954318999</v>
      </c>
      <c r="AD44" s="191">
        <v>0.10267628013845</v>
      </c>
      <c r="AE44" s="191">
        <v>0</v>
      </c>
      <c r="AF44" s="191">
        <v>9.6855995116958304E-2</v>
      </c>
      <c r="AG44" s="191">
        <v>8.8398550610287702E-2</v>
      </c>
      <c r="AH44" s="191">
        <v>0</v>
      </c>
      <c r="AI44" s="191">
        <v>0</v>
      </c>
      <c r="AJ44" s="191">
        <v>0</v>
      </c>
      <c r="AK44" s="191">
        <v>0</v>
      </c>
      <c r="AL44" s="191">
        <v>0</v>
      </c>
      <c r="AM44" s="191">
        <v>0.11026317763749099</v>
      </c>
      <c r="AN44" s="191">
        <v>0.100635020858221</v>
      </c>
      <c r="AO44" s="191">
        <v>0</v>
      </c>
      <c r="AP44" s="191">
        <v>0</v>
      </c>
      <c r="AQ44" s="191">
        <v>0</v>
      </c>
      <c r="AR44" s="191">
        <v>0</v>
      </c>
      <c r="AS44" s="191">
        <v>0</v>
      </c>
      <c r="AT44" s="191">
        <v>0.35356308517898</v>
      </c>
      <c r="AU44" s="191">
        <v>2.06897221049188</v>
      </c>
      <c r="AV44" s="191">
        <v>0</v>
      </c>
      <c r="AW44" s="191">
        <v>9.2811193092925993E-3</v>
      </c>
      <c r="AX44" s="191">
        <v>6.1712501455848797E-3</v>
      </c>
      <c r="AY44" s="191">
        <v>0</v>
      </c>
    </row>
    <row r="45" spans="1:51" x14ac:dyDescent="0.35">
      <c r="A45" s="191" t="s">
        <v>73</v>
      </c>
      <c r="B45" s="191">
        <v>2019</v>
      </c>
      <c r="C45" s="191" t="s">
        <v>100</v>
      </c>
      <c r="D45" s="191" t="s">
        <v>75</v>
      </c>
      <c r="E45" s="191" t="s">
        <v>75</v>
      </c>
      <c r="F45" s="191" t="s">
        <v>76</v>
      </c>
      <c r="G45" s="191">
        <v>6704.9482575836701</v>
      </c>
      <c r="H45" s="191">
        <v>101897.850846167</v>
      </c>
      <c r="I45" s="191">
        <v>20338.3430276654</v>
      </c>
      <c r="J45" s="191">
        <v>6.6160915338646902</v>
      </c>
      <c r="K45" s="191">
        <v>42.732976953004297</v>
      </c>
      <c r="L45" s="191">
        <v>1.00040545939506</v>
      </c>
      <c r="M45" s="191">
        <v>3.6323553182000499E-2</v>
      </c>
      <c r="N45" s="191">
        <v>0.10374709425579901</v>
      </c>
      <c r="O45" s="191">
        <v>0</v>
      </c>
      <c r="P45" s="191">
        <v>3.0000008598028201E-3</v>
      </c>
      <c r="Q45" s="191">
        <v>5.5860016009528501E-2</v>
      </c>
      <c r="R45" s="191">
        <v>3.7965943073510498E-2</v>
      </c>
      <c r="S45" s="191">
        <v>0.10843807748713399</v>
      </c>
      <c r="T45" s="191">
        <v>0</v>
      </c>
      <c r="U45" s="191">
        <v>1.2000003439211201E-2</v>
      </c>
      <c r="V45" s="191">
        <v>0.13034003735556601</v>
      </c>
      <c r="W45" s="191">
        <v>1088.3980254232399</v>
      </c>
      <c r="X45" s="191">
        <v>3447.26741522776</v>
      </c>
      <c r="Y45" s="191">
        <v>0</v>
      </c>
      <c r="Z45" s="191">
        <v>2.6768460072258398E-3</v>
      </c>
      <c r="AA45" s="191">
        <v>2.00238492705631E-2</v>
      </c>
      <c r="AB45" s="191">
        <v>0</v>
      </c>
      <c r="AC45" s="191">
        <v>0.17108101276161899</v>
      </c>
      <c r="AD45" s="191">
        <v>0.54186243164852899</v>
      </c>
      <c r="AE45" s="191">
        <v>0</v>
      </c>
      <c r="AF45" s="191">
        <v>5.7631760486064498E-2</v>
      </c>
      <c r="AG45" s="191">
        <v>0.43110798381940302</v>
      </c>
      <c r="AH45" s="191">
        <v>0</v>
      </c>
      <c r="AI45" s="191">
        <v>0</v>
      </c>
      <c r="AJ45" s="191">
        <v>0</v>
      </c>
      <c r="AK45" s="191">
        <v>0</v>
      </c>
      <c r="AL45" s="191">
        <v>0</v>
      </c>
      <c r="AM45" s="191">
        <v>6.5609372309506697E-2</v>
      </c>
      <c r="AN45" s="191">
        <v>0.49078362308309598</v>
      </c>
      <c r="AO45" s="191">
        <v>0</v>
      </c>
      <c r="AP45" s="191">
        <v>0</v>
      </c>
      <c r="AQ45" s="191">
        <v>0</v>
      </c>
      <c r="AR45" s="191">
        <v>0</v>
      </c>
      <c r="AS45" s="191">
        <v>0</v>
      </c>
      <c r="AT45" s="191">
        <v>0.177711382906554</v>
      </c>
      <c r="AU45" s="191">
        <v>5.7562389209237796</v>
      </c>
      <c r="AV45" s="191">
        <v>0</v>
      </c>
      <c r="AW45" s="191">
        <v>1.02826448668409E-2</v>
      </c>
      <c r="AX45" s="191">
        <v>3.2568073226736598E-2</v>
      </c>
      <c r="AY45" s="191">
        <v>0</v>
      </c>
    </row>
    <row r="46" spans="1:51" x14ac:dyDescent="0.35">
      <c r="A46" s="191" t="s">
        <v>73</v>
      </c>
      <c r="B46" s="191">
        <v>2019</v>
      </c>
      <c r="C46" s="191" t="s">
        <v>101</v>
      </c>
      <c r="D46" s="191" t="s">
        <v>75</v>
      </c>
      <c r="E46" s="191" t="s">
        <v>75</v>
      </c>
      <c r="F46" s="191" t="s">
        <v>76</v>
      </c>
      <c r="G46" s="191">
        <v>1678.05783908533</v>
      </c>
      <c r="H46" s="191">
        <v>28042.984274495</v>
      </c>
      <c r="I46" s="191">
        <v>19297.665149481301</v>
      </c>
      <c r="J46" s="191">
        <v>1.7643328079918801</v>
      </c>
      <c r="K46" s="191">
        <v>12.851845720458099</v>
      </c>
      <c r="L46" s="191">
        <v>1.46721687812628</v>
      </c>
      <c r="M46" s="191">
        <v>9.0595458361032201E-3</v>
      </c>
      <c r="N46" s="191">
        <v>5.8534788010021696E-3</v>
      </c>
      <c r="O46" s="191">
        <v>0</v>
      </c>
      <c r="P46" s="191">
        <v>3.0000008598028201E-3</v>
      </c>
      <c r="Q46" s="191">
        <v>5.5860016009528501E-2</v>
      </c>
      <c r="R46" s="191">
        <v>9.4691782976725602E-3</v>
      </c>
      <c r="S46" s="191">
        <v>6.1181471379560103E-3</v>
      </c>
      <c r="T46" s="191">
        <v>0</v>
      </c>
      <c r="U46" s="191">
        <v>1.2000003439211201E-2</v>
      </c>
      <c r="V46" s="191">
        <v>0.13034003735556601</v>
      </c>
      <c r="W46" s="191">
        <v>1005.9572424330599</v>
      </c>
      <c r="X46" s="191">
        <v>1809.8411007295999</v>
      </c>
      <c r="Y46" s="191">
        <v>0</v>
      </c>
      <c r="Z46" s="191">
        <v>9.6197613765420598E-4</v>
      </c>
      <c r="AA46" s="191">
        <v>6.5703341457154498E-3</v>
      </c>
      <c r="AB46" s="191">
        <v>0</v>
      </c>
      <c r="AC46" s="191">
        <v>0.158122469731062</v>
      </c>
      <c r="AD46" s="191">
        <v>0.284481817513423</v>
      </c>
      <c r="AE46" s="191">
        <v>0</v>
      </c>
      <c r="AF46" s="191">
        <v>2.0711082448875099E-2</v>
      </c>
      <c r="AG46" s="191">
        <v>0.14145749242845301</v>
      </c>
      <c r="AH46" s="191">
        <v>0</v>
      </c>
      <c r="AI46" s="191">
        <v>0</v>
      </c>
      <c r="AJ46" s="191">
        <v>0</v>
      </c>
      <c r="AK46" s="191">
        <v>0</v>
      </c>
      <c r="AL46" s="191">
        <v>0</v>
      </c>
      <c r="AM46" s="191">
        <v>2.3577990813758099E-2</v>
      </c>
      <c r="AN46" s="191">
        <v>0.16103858720317499</v>
      </c>
      <c r="AO46" s="191">
        <v>0</v>
      </c>
      <c r="AP46" s="191">
        <v>0</v>
      </c>
      <c r="AQ46" s="191">
        <v>0</v>
      </c>
      <c r="AR46" s="191">
        <v>0</v>
      </c>
      <c r="AS46" s="191">
        <v>0</v>
      </c>
      <c r="AT46" s="191">
        <v>8.6659526614600094E-2</v>
      </c>
      <c r="AU46" s="191">
        <v>4.6765554054159697</v>
      </c>
      <c r="AV46" s="191">
        <v>0</v>
      </c>
      <c r="AW46" s="191">
        <v>9.5037852270481397E-3</v>
      </c>
      <c r="AX46" s="191">
        <v>1.7098481317970201E-2</v>
      </c>
      <c r="AY46" s="191">
        <v>0</v>
      </c>
    </row>
    <row r="47" spans="1:51" x14ac:dyDescent="0.35">
      <c r="A47" s="191" t="s">
        <v>73</v>
      </c>
      <c r="B47" s="191">
        <v>2019</v>
      </c>
      <c r="C47" s="191" t="s">
        <v>102</v>
      </c>
      <c r="D47" s="191" t="s">
        <v>75</v>
      </c>
      <c r="E47" s="191" t="s">
        <v>75</v>
      </c>
      <c r="F47" s="191" t="s">
        <v>78</v>
      </c>
      <c r="G47" s="191">
        <v>24590.8300482907</v>
      </c>
      <c r="H47" s="191">
        <v>1348347.12975351</v>
      </c>
      <c r="I47" s="191">
        <v>492013.32760620001</v>
      </c>
      <c r="J47" s="191">
        <v>0.65226901415807803</v>
      </c>
      <c r="K47" s="191">
        <v>8.8941223481488293E-2</v>
      </c>
      <c r="L47" s="191">
        <v>0.378082969741242</v>
      </c>
      <c r="M47" s="191">
        <v>9.8589283760110299E-4</v>
      </c>
      <c r="N47" s="191">
        <v>0</v>
      </c>
      <c r="O47" s="191">
        <v>4.6357899023474899E-4</v>
      </c>
      <c r="P47" s="191">
        <v>3.0000008598028201E-3</v>
      </c>
      <c r="Q47" s="191">
        <v>5.5860016009528501E-2</v>
      </c>
      <c r="R47" s="191">
        <v>1.0717094645107501E-3</v>
      </c>
      <c r="S47" s="191">
        <v>0</v>
      </c>
      <c r="T47" s="191">
        <v>5.0295941059300998E-4</v>
      </c>
      <c r="U47" s="191">
        <v>1.20000034392113E-2</v>
      </c>
      <c r="V47" s="191">
        <v>0.13034003735556601</v>
      </c>
      <c r="W47" s="191">
        <v>1721.75596116676</v>
      </c>
      <c r="X47" s="191">
        <v>556.80060581755095</v>
      </c>
      <c r="Y47" s="191">
        <v>40.664796822059699</v>
      </c>
      <c r="Z47" s="191">
        <v>1.9556503641065901E-2</v>
      </c>
      <c r="AA47" s="191">
        <v>0.25843097548103799</v>
      </c>
      <c r="AB47" s="191">
        <v>4.29024172173499E-2</v>
      </c>
      <c r="AC47" s="191">
        <v>3.0699299400845498E-2</v>
      </c>
      <c r="AD47" s="191">
        <v>7.3547655517855904E-3</v>
      </c>
      <c r="AE47" s="191">
        <v>2.87311109035834E-2</v>
      </c>
      <c r="AF47" s="191">
        <v>9.7157906251645901E-2</v>
      </c>
      <c r="AG47" s="191">
        <v>0.99870015983704097</v>
      </c>
      <c r="AH47" s="191">
        <v>0.23536367470425901</v>
      </c>
      <c r="AI47" s="191">
        <v>9.2234033397200599E-2</v>
      </c>
      <c r="AJ47" s="191">
        <v>0.48365854214615001</v>
      </c>
      <c r="AK47" s="191">
        <v>2.9600452777726299E-2</v>
      </c>
      <c r="AL47" s="191">
        <v>4.9695176531415697E-2</v>
      </c>
      <c r="AM47" s="191">
        <v>0.14100696935884299</v>
      </c>
      <c r="AN47" s="191">
        <v>1.4563600499859199</v>
      </c>
      <c r="AO47" s="191">
        <v>0.25762476291434</v>
      </c>
      <c r="AP47" s="191">
        <v>9.2234033397162796E-2</v>
      </c>
      <c r="AQ47" s="191">
        <v>0.48365854214595</v>
      </c>
      <c r="AR47" s="191">
        <v>2.9600452777726299E-2</v>
      </c>
      <c r="AS47" s="191">
        <v>4.9695176531415697E-2</v>
      </c>
      <c r="AT47" s="191">
        <v>2.5330941690454698</v>
      </c>
      <c r="AU47" s="191">
        <v>14.3052868153246</v>
      </c>
      <c r="AV47" s="191">
        <v>5.0165798730284097</v>
      </c>
      <c r="AW47" s="191">
        <v>1.7038170987468602E-2</v>
      </c>
      <c r="AX47" s="191">
        <v>5.5099933682916996E-3</v>
      </c>
      <c r="AY47" s="191">
        <v>4.0241112971399701E-4</v>
      </c>
    </row>
    <row r="48" spans="1:51" x14ac:dyDescent="0.35">
      <c r="A48" s="191" t="s">
        <v>73</v>
      </c>
      <c r="B48" s="191">
        <v>2019</v>
      </c>
      <c r="C48" s="191" t="s">
        <v>103</v>
      </c>
      <c r="D48" s="191" t="s">
        <v>75</v>
      </c>
      <c r="E48" s="191" t="s">
        <v>75</v>
      </c>
      <c r="F48" s="191" t="s">
        <v>76</v>
      </c>
      <c r="G48" s="191">
        <v>14.896091477409</v>
      </c>
      <c r="H48" s="191">
        <v>271.42608700095002</v>
      </c>
      <c r="I48" s="191">
        <v>65.542802500599905</v>
      </c>
      <c r="J48" s="191">
        <v>15.476331625851801</v>
      </c>
      <c r="K48" s="191">
        <v>23.010225009220999</v>
      </c>
      <c r="L48" s="191">
        <v>1.0230641334245201</v>
      </c>
      <c r="M48" s="191">
        <v>0.77915376001537795</v>
      </c>
      <c r="N48" s="191">
        <v>0.495456553733295</v>
      </c>
      <c r="O48" s="191">
        <v>0</v>
      </c>
      <c r="P48" s="191">
        <v>9.0000025794084604E-3</v>
      </c>
      <c r="Q48" s="191">
        <v>2.6460007583460801E-2</v>
      </c>
      <c r="R48" s="191">
        <v>0.81438363559966898</v>
      </c>
      <c r="S48" s="191">
        <v>0.51785890053721895</v>
      </c>
      <c r="T48" s="191">
        <v>0</v>
      </c>
      <c r="U48" s="191">
        <v>3.60000103176338E-2</v>
      </c>
      <c r="V48" s="191">
        <v>6.1740017694742001E-2</v>
      </c>
      <c r="W48" s="191">
        <v>1709.5676272719099</v>
      </c>
      <c r="X48" s="191">
        <v>1740.0062630443499</v>
      </c>
      <c r="Y48" s="191">
        <v>0</v>
      </c>
      <c r="Z48" s="191">
        <v>5.9958403346932802E-2</v>
      </c>
      <c r="AA48" s="191">
        <v>0.148239424313866</v>
      </c>
      <c r="AB48" s="191">
        <v>0</v>
      </c>
      <c r="AC48" s="191">
        <v>0.26872022387620897</v>
      </c>
      <c r="AD48" s="191">
        <v>0.27350475353667603</v>
      </c>
      <c r="AE48" s="191">
        <v>0</v>
      </c>
      <c r="AF48" s="191">
        <v>1.2908879821586801</v>
      </c>
      <c r="AG48" s="191">
        <v>3.1915541549970299</v>
      </c>
      <c r="AH48" s="191">
        <v>0</v>
      </c>
      <c r="AI48" s="191">
        <v>0</v>
      </c>
      <c r="AJ48" s="191">
        <v>0</v>
      </c>
      <c r="AK48" s="191">
        <v>0</v>
      </c>
      <c r="AL48" s="191">
        <v>0</v>
      </c>
      <c r="AM48" s="191">
        <v>1.4695777036308899</v>
      </c>
      <c r="AN48" s="191">
        <v>3.6333414602489</v>
      </c>
      <c r="AO48" s="191">
        <v>0</v>
      </c>
      <c r="AP48" s="191">
        <v>0</v>
      </c>
      <c r="AQ48" s="191">
        <v>0</v>
      </c>
      <c r="AR48" s="191">
        <v>0</v>
      </c>
      <c r="AS48" s="191">
        <v>0</v>
      </c>
      <c r="AT48" s="191">
        <v>5.5454092696792001</v>
      </c>
      <c r="AU48" s="191">
        <v>12.506773722962601</v>
      </c>
      <c r="AV48" s="191">
        <v>0</v>
      </c>
      <c r="AW48" s="191">
        <v>1.6151147260901201E-2</v>
      </c>
      <c r="AX48" s="191">
        <v>1.6438716398816E-2</v>
      </c>
      <c r="AY48" s="191">
        <v>0</v>
      </c>
    </row>
    <row r="49" spans="1:51" x14ac:dyDescent="0.35">
      <c r="A49" s="191" t="s">
        <v>73</v>
      </c>
      <c r="B49" s="191">
        <v>2019</v>
      </c>
      <c r="C49" s="191" t="s">
        <v>104</v>
      </c>
      <c r="D49" s="191" t="s">
        <v>75</v>
      </c>
      <c r="E49" s="191" t="s">
        <v>75</v>
      </c>
      <c r="F49" s="191" t="s">
        <v>76</v>
      </c>
      <c r="G49" s="191">
        <v>9065.0181376041892</v>
      </c>
      <c r="H49" s="191">
        <v>1702450.22254756</v>
      </c>
      <c r="I49" s="191">
        <v>132349.264809021</v>
      </c>
      <c r="J49" s="191">
        <v>3.4435493663904402</v>
      </c>
      <c r="K49" s="191">
        <v>133.647564011322</v>
      </c>
      <c r="L49" s="191">
        <v>1.72737858812514</v>
      </c>
      <c r="M49" s="191">
        <v>4.4440505805679001E-2</v>
      </c>
      <c r="N49" s="191">
        <v>0.30612849887684601</v>
      </c>
      <c r="O49" s="191">
        <v>0</v>
      </c>
      <c r="P49" s="191">
        <v>9.0000025794084604E-3</v>
      </c>
      <c r="Q49" s="191">
        <v>2.6460007583460801E-2</v>
      </c>
      <c r="R49" s="191">
        <v>4.6449908276388001E-2</v>
      </c>
      <c r="S49" s="191">
        <v>0.31997027117096299</v>
      </c>
      <c r="T49" s="191">
        <v>0</v>
      </c>
      <c r="U49" s="191">
        <v>3.60000103176338E-2</v>
      </c>
      <c r="V49" s="191">
        <v>6.1740017694742001E-2</v>
      </c>
      <c r="W49" s="191">
        <v>1395.19341302916</v>
      </c>
      <c r="X49" s="191">
        <v>25993.709250641601</v>
      </c>
      <c r="Y49" s="191">
        <v>0</v>
      </c>
      <c r="Z49" s="191">
        <v>4.0998965905234197E-3</v>
      </c>
      <c r="AA49" s="191">
        <v>0.50010725758850205</v>
      </c>
      <c r="AB49" s="191">
        <v>0</v>
      </c>
      <c r="AC49" s="191">
        <v>0.219304975315946</v>
      </c>
      <c r="AD49" s="191">
        <v>4.0858491104865298</v>
      </c>
      <c r="AE49" s="191">
        <v>0</v>
      </c>
      <c r="AF49" s="191">
        <v>8.8269649312980994E-2</v>
      </c>
      <c r="AG49" s="191">
        <v>10.767172115572301</v>
      </c>
      <c r="AH49" s="191">
        <v>0</v>
      </c>
      <c r="AI49" s="191">
        <v>0</v>
      </c>
      <c r="AJ49" s="191">
        <v>0</v>
      </c>
      <c r="AK49" s="191">
        <v>0</v>
      </c>
      <c r="AL49" s="191">
        <v>0</v>
      </c>
      <c r="AM49" s="191">
        <v>0.10048827654337</v>
      </c>
      <c r="AN49" s="191">
        <v>12.257605842562</v>
      </c>
      <c r="AO49" s="191">
        <v>0</v>
      </c>
      <c r="AP49" s="191">
        <v>0</v>
      </c>
      <c r="AQ49" s="191">
        <v>0</v>
      </c>
      <c r="AR49" s="191">
        <v>0</v>
      </c>
      <c r="AS49" s="191">
        <v>0</v>
      </c>
      <c r="AT49" s="191">
        <v>0.38953415812717301</v>
      </c>
      <c r="AU49" s="191">
        <v>128.27270508203</v>
      </c>
      <c r="AV49" s="191">
        <v>0</v>
      </c>
      <c r="AW49" s="191">
        <v>1.3181095565802501E-2</v>
      </c>
      <c r="AX49" s="191">
        <v>0.245575676134038</v>
      </c>
      <c r="AY49" s="191">
        <v>0</v>
      </c>
    </row>
    <row r="50" spans="1:51" x14ac:dyDescent="0.35">
      <c r="A50" s="191" t="s">
        <v>73</v>
      </c>
      <c r="B50" s="191">
        <v>2019</v>
      </c>
      <c r="C50" s="191" t="s">
        <v>105</v>
      </c>
      <c r="D50" s="191" t="s">
        <v>75</v>
      </c>
      <c r="E50" s="191" t="s">
        <v>75</v>
      </c>
      <c r="F50" s="191" t="s">
        <v>76</v>
      </c>
      <c r="G50" s="191">
        <v>1011.24731683519</v>
      </c>
      <c r="H50" s="191">
        <v>191864.517556807</v>
      </c>
      <c r="I50" s="191">
        <v>4571.8098022066297</v>
      </c>
      <c r="J50" s="191">
        <v>3.39129275139494</v>
      </c>
      <c r="K50" s="191">
        <v>22.236781746862</v>
      </c>
      <c r="L50" s="191">
        <v>3.5534525990971901</v>
      </c>
      <c r="M50" s="191">
        <v>4.3996186173184501E-2</v>
      </c>
      <c r="N50" s="191">
        <v>2.67188586089976E-2</v>
      </c>
      <c r="O50" s="191">
        <v>0</v>
      </c>
      <c r="P50" s="191">
        <v>9.0000025794084604E-3</v>
      </c>
      <c r="Q50" s="191">
        <v>2.6460007583460801E-2</v>
      </c>
      <c r="R50" s="191">
        <v>4.5985498481751201E-2</v>
      </c>
      <c r="S50" s="191">
        <v>2.79269668321174E-2</v>
      </c>
      <c r="T50" s="191">
        <v>0</v>
      </c>
      <c r="U50" s="191">
        <v>3.60000103176338E-2</v>
      </c>
      <c r="V50" s="191">
        <v>6.1740017694742001E-2</v>
      </c>
      <c r="W50" s="191">
        <v>1438.4654821699501</v>
      </c>
      <c r="X50" s="191">
        <v>3983.0341124299198</v>
      </c>
      <c r="Y50" s="191">
        <v>0</v>
      </c>
      <c r="Z50" s="191">
        <v>4.0637773584583101E-3</v>
      </c>
      <c r="AA50" s="191">
        <v>7.4380059724230493E-2</v>
      </c>
      <c r="AB50" s="191">
        <v>0</v>
      </c>
      <c r="AC50" s="191">
        <v>0.226106741985837</v>
      </c>
      <c r="AD50" s="191">
        <v>0.62607749545816005</v>
      </c>
      <c r="AE50" s="191">
        <v>0</v>
      </c>
      <c r="AF50" s="191">
        <v>8.7492012151299703E-2</v>
      </c>
      <c r="AG50" s="191">
        <v>1.60138228922945</v>
      </c>
      <c r="AH50" s="191">
        <v>0</v>
      </c>
      <c r="AI50" s="191">
        <v>0</v>
      </c>
      <c r="AJ50" s="191">
        <v>0</v>
      </c>
      <c r="AK50" s="191">
        <v>0</v>
      </c>
      <c r="AL50" s="191">
        <v>0</v>
      </c>
      <c r="AM50" s="191">
        <v>9.9602995829539506E-2</v>
      </c>
      <c r="AN50" s="191">
        <v>1.8230518370041799</v>
      </c>
      <c r="AO50" s="191">
        <v>0</v>
      </c>
      <c r="AP50" s="191">
        <v>0</v>
      </c>
      <c r="AQ50" s="191">
        <v>0</v>
      </c>
      <c r="AR50" s="191">
        <v>0</v>
      </c>
      <c r="AS50" s="191">
        <v>0</v>
      </c>
      <c r="AT50" s="191">
        <v>0.38628136560188098</v>
      </c>
      <c r="AU50" s="191">
        <v>20.101543722077501</v>
      </c>
      <c r="AV50" s="191">
        <v>0</v>
      </c>
      <c r="AW50" s="191">
        <v>1.35899086187802E-2</v>
      </c>
      <c r="AX50" s="191">
        <v>3.7629731324350102E-2</v>
      </c>
      <c r="AY50" s="191">
        <v>0</v>
      </c>
    </row>
    <row r="51" spans="1:51" x14ac:dyDescent="0.35">
      <c r="A51" s="191" t="s">
        <v>73</v>
      </c>
      <c r="B51" s="191">
        <v>2019</v>
      </c>
      <c r="C51" s="191" t="s">
        <v>106</v>
      </c>
      <c r="D51" s="191" t="s">
        <v>75</v>
      </c>
      <c r="E51" s="191" t="s">
        <v>75</v>
      </c>
      <c r="F51" s="191" t="s">
        <v>76</v>
      </c>
      <c r="G51" s="191">
        <v>10171.826562828501</v>
      </c>
      <c r="H51" s="191">
        <v>2075413.09512422</v>
      </c>
      <c r="I51" s="191">
        <v>148508.66781729599</v>
      </c>
      <c r="J51" s="191">
        <v>3.0181846401188999</v>
      </c>
      <c r="K51" s="191">
        <v>151.69477462660899</v>
      </c>
      <c r="L51" s="191">
        <v>1.78873791374209</v>
      </c>
      <c r="M51" s="191">
        <v>5.2826838595171101E-2</v>
      </c>
      <c r="N51" s="191">
        <v>0.59728524638219005</v>
      </c>
      <c r="O51" s="191">
        <v>0</v>
      </c>
      <c r="P51" s="191">
        <v>9.0000025794084604E-3</v>
      </c>
      <c r="Q51" s="191">
        <v>2.6460007583460898E-2</v>
      </c>
      <c r="R51" s="191">
        <v>5.5215433820820198E-2</v>
      </c>
      <c r="S51" s="191">
        <v>0.62429183480956596</v>
      </c>
      <c r="T51" s="191">
        <v>0</v>
      </c>
      <c r="U51" s="191">
        <v>3.60000103176338E-2</v>
      </c>
      <c r="V51" s="191">
        <v>6.1740017694742001E-2</v>
      </c>
      <c r="W51" s="191">
        <v>1341.21532549327</v>
      </c>
      <c r="X51" s="191">
        <v>30043.943324505399</v>
      </c>
      <c r="Y51" s="191">
        <v>0</v>
      </c>
      <c r="Z51" s="191">
        <v>4.3388307468141298E-3</v>
      </c>
      <c r="AA51" s="191">
        <v>0.64311760667360995</v>
      </c>
      <c r="AB51" s="191">
        <v>0</v>
      </c>
      <c r="AC51" s="191">
        <v>0.21082037164443301</v>
      </c>
      <c r="AD51" s="191">
        <v>4.7224895040675401</v>
      </c>
      <c r="AE51" s="191">
        <v>0</v>
      </c>
      <c r="AF51" s="191">
        <v>9.3413836176967704E-2</v>
      </c>
      <c r="AG51" s="191">
        <v>13.8461457148205</v>
      </c>
      <c r="AH51" s="191">
        <v>0</v>
      </c>
      <c r="AI51" s="191">
        <v>0</v>
      </c>
      <c r="AJ51" s="191">
        <v>0</v>
      </c>
      <c r="AK51" s="191">
        <v>0</v>
      </c>
      <c r="AL51" s="191">
        <v>0</v>
      </c>
      <c r="AM51" s="191">
        <v>0.106344541705886</v>
      </c>
      <c r="AN51" s="191">
        <v>15.7627829098679</v>
      </c>
      <c r="AO51" s="191">
        <v>0</v>
      </c>
      <c r="AP51" s="191">
        <v>0</v>
      </c>
      <c r="AQ51" s="191">
        <v>0</v>
      </c>
      <c r="AR51" s="191">
        <v>0</v>
      </c>
      <c r="AS51" s="191">
        <v>0</v>
      </c>
      <c r="AT51" s="191">
        <v>0.42129465791840098</v>
      </c>
      <c r="AU51" s="191">
        <v>161.88151793889</v>
      </c>
      <c r="AV51" s="191">
        <v>0</v>
      </c>
      <c r="AW51" s="191">
        <v>1.2671137359560001E-2</v>
      </c>
      <c r="AX51" s="191">
        <v>0.28384027937321099</v>
      </c>
      <c r="AY51" s="191">
        <v>0</v>
      </c>
    </row>
    <row r="52" spans="1:51" x14ac:dyDescent="0.35">
      <c r="A52" s="191" t="s">
        <v>73</v>
      </c>
      <c r="B52" s="191">
        <v>2019</v>
      </c>
      <c r="C52" s="191" t="s">
        <v>107</v>
      </c>
      <c r="D52" s="191" t="s">
        <v>75</v>
      </c>
      <c r="E52" s="191" t="s">
        <v>75</v>
      </c>
      <c r="F52" s="191" t="s">
        <v>76</v>
      </c>
      <c r="G52" s="191">
        <v>3571.0468178061401</v>
      </c>
      <c r="H52" s="191">
        <v>668884.05044225499</v>
      </c>
      <c r="I52" s="191">
        <v>52137.283539969598</v>
      </c>
      <c r="J52" s="191">
        <v>3.4583002762205699</v>
      </c>
      <c r="K52" s="191">
        <v>165.79247067429799</v>
      </c>
      <c r="L52" s="191">
        <v>1.72290702777675</v>
      </c>
      <c r="M52" s="191">
        <v>4.5120595346620301E-2</v>
      </c>
      <c r="N52" s="191">
        <v>0.39545482889219602</v>
      </c>
      <c r="O52" s="191">
        <v>0</v>
      </c>
      <c r="P52" s="191">
        <v>9.0000025794084709E-3</v>
      </c>
      <c r="Q52" s="191">
        <v>2.6460007583460898E-2</v>
      </c>
      <c r="R52" s="191">
        <v>4.7160748448518003E-2</v>
      </c>
      <c r="S52" s="191">
        <v>0.41333554144988799</v>
      </c>
      <c r="T52" s="191">
        <v>0</v>
      </c>
      <c r="U52" s="191">
        <v>3.6000010317633897E-2</v>
      </c>
      <c r="V52" s="191">
        <v>6.1740017694742098E-2</v>
      </c>
      <c r="W52" s="191">
        <v>1396.8076347387801</v>
      </c>
      <c r="X52" s="191">
        <v>32311.877303477999</v>
      </c>
      <c r="Y52" s="191">
        <v>0</v>
      </c>
      <c r="Z52" s="191">
        <v>4.1823226438428103E-3</v>
      </c>
      <c r="AA52" s="191">
        <v>0.62403120781075405</v>
      </c>
      <c r="AB52" s="191">
        <v>0</v>
      </c>
      <c r="AC52" s="191">
        <v>0.21955870848933801</v>
      </c>
      <c r="AD52" s="191">
        <v>5.07897714272183</v>
      </c>
      <c r="AE52" s="191">
        <v>0</v>
      </c>
      <c r="AF52" s="191">
        <v>9.0044259637927698E-2</v>
      </c>
      <c r="AG52" s="191">
        <v>13.435220781209701</v>
      </c>
      <c r="AH52" s="191">
        <v>0</v>
      </c>
      <c r="AI52" s="191">
        <v>0</v>
      </c>
      <c r="AJ52" s="191">
        <v>0</v>
      </c>
      <c r="AK52" s="191">
        <v>0</v>
      </c>
      <c r="AL52" s="191">
        <v>0</v>
      </c>
      <c r="AM52" s="191">
        <v>0.10250853531269701</v>
      </c>
      <c r="AN52" s="191">
        <v>15.2949761530875</v>
      </c>
      <c r="AO52" s="191">
        <v>0</v>
      </c>
      <c r="AP52" s="191">
        <v>0</v>
      </c>
      <c r="AQ52" s="191">
        <v>0</v>
      </c>
      <c r="AR52" s="191">
        <v>0</v>
      </c>
      <c r="AS52" s="191">
        <v>0</v>
      </c>
      <c r="AT52" s="191">
        <v>0.39460753846214902</v>
      </c>
      <c r="AU52" s="191">
        <v>158.95381707809699</v>
      </c>
      <c r="AV52" s="191">
        <v>0</v>
      </c>
      <c r="AW52" s="191">
        <v>1.31963459321103E-2</v>
      </c>
      <c r="AX52" s="191">
        <v>0.30526659506148901</v>
      </c>
      <c r="AY52" s="191">
        <v>0</v>
      </c>
    </row>
    <row r="53" spans="1:51" x14ac:dyDescent="0.35">
      <c r="A53" s="191" t="s">
        <v>73</v>
      </c>
      <c r="B53" s="191">
        <v>2019</v>
      </c>
      <c r="C53" s="191" t="s">
        <v>108</v>
      </c>
      <c r="D53" s="191" t="s">
        <v>75</v>
      </c>
      <c r="E53" s="191" t="s">
        <v>75</v>
      </c>
      <c r="F53" s="191" t="s">
        <v>76</v>
      </c>
      <c r="G53" s="191">
        <v>12820.405027463899</v>
      </c>
      <c r="H53" s="191">
        <v>1533947.63556449</v>
      </c>
      <c r="I53" s="191">
        <v>97435.078208726205</v>
      </c>
      <c r="J53" s="191">
        <v>5.7665949748531897</v>
      </c>
      <c r="K53" s="191">
        <v>58.758272636812002</v>
      </c>
      <c r="L53" s="191">
        <v>0.98052852109689304</v>
      </c>
      <c r="M53" s="191">
        <v>3.86050424742218E-2</v>
      </c>
      <c r="N53" s="191">
        <v>1.8906697669297701E-2</v>
      </c>
      <c r="O53" s="191">
        <v>0</v>
      </c>
      <c r="P53" s="191">
        <v>9.0000025794084604E-3</v>
      </c>
      <c r="Q53" s="191">
        <v>2.6460007583460801E-2</v>
      </c>
      <c r="R53" s="191">
        <v>4.03505911875673E-2</v>
      </c>
      <c r="S53" s="191">
        <v>1.97615746406751E-2</v>
      </c>
      <c r="T53" s="191">
        <v>0</v>
      </c>
      <c r="U53" s="191">
        <v>3.60000103176338E-2</v>
      </c>
      <c r="V53" s="191">
        <v>6.1740017694742001E-2</v>
      </c>
      <c r="W53" s="191">
        <v>1727.73196962772</v>
      </c>
      <c r="X53" s="191">
        <v>9493.2811525898996</v>
      </c>
      <c r="Y53" s="191">
        <v>0</v>
      </c>
      <c r="Z53" s="191">
        <v>9.8211588174460605E-3</v>
      </c>
      <c r="AA53" s="191">
        <v>0.15193771536690201</v>
      </c>
      <c r="AB53" s="191">
        <v>0</v>
      </c>
      <c r="AC53" s="191">
        <v>0.27157540554118298</v>
      </c>
      <c r="AD53" s="191">
        <v>1.49221159546325</v>
      </c>
      <c r="AE53" s="191">
        <v>0</v>
      </c>
      <c r="AF53" s="191">
        <v>0.21144685616384701</v>
      </c>
      <c r="AG53" s="191">
        <v>3.2711773472168901</v>
      </c>
      <c r="AH53" s="191">
        <v>0</v>
      </c>
      <c r="AI53" s="191">
        <v>0</v>
      </c>
      <c r="AJ53" s="191">
        <v>0</v>
      </c>
      <c r="AK53" s="191">
        <v>0</v>
      </c>
      <c r="AL53" s="191">
        <v>0</v>
      </c>
      <c r="AM53" s="191">
        <v>0.24071615013535899</v>
      </c>
      <c r="AN53" s="191">
        <v>3.72398640357122</v>
      </c>
      <c r="AO53" s="191">
        <v>0</v>
      </c>
      <c r="AP53" s="191">
        <v>0</v>
      </c>
      <c r="AQ53" s="191">
        <v>0</v>
      </c>
      <c r="AR53" s="191">
        <v>0</v>
      </c>
      <c r="AS53" s="191">
        <v>0</v>
      </c>
      <c r="AT53" s="191">
        <v>0.68106339763368995</v>
      </c>
      <c r="AU53" s="191">
        <v>32.9490455561548</v>
      </c>
      <c r="AV53" s="191">
        <v>0</v>
      </c>
      <c r="AW53" s="191">
        <v>1.632275496077E-2</v>
      </c>
      <c r="AX53" s="191">
        <v>8.9687813128103103E-2</v>
      </c>
      <c r="AY53" s="191">
        <v>0</v>
      </c>
    </row>
    <row r="54" spans="1:51" x14ac:dyDescent="0.35">
      <c r="A54" s="191" t="s">
        <v>73</v>
      </c>
      <c r="B54" s="191">
        <v>2019</v>
      </c>
      <c r="C54" s="191" t="s">
        <v>109</v>
      </c>
      <c r="D54" s="191" t="s">
        <v>75</v>
      </c>
      <c r="E54" s="191" t="s">
        <v>75</v>
      </c>
      <c r="F54" s="191" t="s">
        <v>76</v>
      </c>
      <c r="G54" s="191">
        <v>8072.9181078363699</v>
      </c>
      <c r="H54" s="191">
        <v>163539.48118085001</v>
      </c>
      <c r="I54" s="191">
        <v>24487.8515692824</v>
      </c>
      <c r="J54" s="191">
        <v>10.403189442347699</v>
      </c>
      <c r="K54" s="191">
        <v>37.696583043291703</v>
      </c>
      <c r="L54" s="191">
        <v>1.8683280594620399</v>
      </c>
      <c r="M54" s="191">
        <v>5.6537670805860203E-2</v>
      </c>
      <c r="N54" s="191">
        <v>0.102470045077716</v>
      </c>
      <c r="O54" s="191">
        <v>0</v>
      </c>
      <c r="P54" s="191">
        <v>9.0000025794084604E-3</v>
      </c>
      <c r="Q54" s="191">
        <v>2.6460007583460801E-2</v>
      </c>
      <c r="R54" s="191">
        <v>5.9094053397502802E-2</v>
      </c>
      <c r="S54" s="191">
        <v>0.10710328581204</v>
      </c>
      <c r="T54" s="191">
        <v>0</v>
      </c>
      <c r="U54" s="191">
        <v>3.60000103176338E-2</v>
      </c>
      <c r="V54" s="191">
        <v>6.1740017694742001E-2</v>
      </c>
      <c r="W54" s="191">
        <v>1654.18454377534</v>
      </c>
      <c r="X54" s="191">
        <v>3368.23222833006</v>
      </c>
      <c r="Y54" s="191">
        <v>0</v>
      </c>
      <c r="Z54" s="191">
        <v>3.9405026883097202E-3</v>
      </c>
      <c r="AA54" s="191">
        <v>5.2925282164672301E-2</v>
      </c>
      <c r="AB54" s="191">
        <v>0</v>
      </c>
      <c r="AC54" s="191">
        <v>0.260014774405397</v>
      </c>
      <c r="AD54" s="191">
        <v>0.52943920089799101</v>
      </c>
      <c r="AE54" s="191">
        <v>0</v>
      </c>
      <c r="AF54" s="191">
        <v>8.4837942307601596E-2</v>
      </c>
      <c r="AG54" s="191">
        <v>1.1394668117397</v>
      </c>
      <c r="AH54" s="191">
        <v>0</v>
      </c>
      <c r="AI54" s="191">
        <v>0</v>
      </c>
      <c r="AJ54" s="191">
        <v>0</v>
      </c>
      <c r="AK54" s="191">
        <v>0</v>
      </c>
      <c r="AL54" s="191">
        <v>0</v>
      </c>
      <c r="AM54" s="191">
        <v>9.6581539343706099E-2</v>
      </c>
      <c r="AN54" s="191">
        <v>1.29719622748351</v>
      </c>
      <c r="AO54" s="191">
        <v>0</v>
      </c>
      <c r="AP54" s="191">
        <v>0</v>
      </c>
      <c r="AQ54" s="191">
        <v>0</v>
      </c>
      <c r="AR54" s="191">
        <v>0</v>
      </c>
      <c r="AS54" s="191">
        <v>0</v>
      </c>
      <c r="AT54" s="191">
        <v>0.35842868260219501</v>
      </c>
      <c r="AU54" s="191">
        <v>8.8831436892810096</v>
      </c>
      <c r="AV54" s="191">
        <v>0</v>
      </c>
      <c r="AW54" s="191">
        <v>1.5627915349483198E-2</v>
      </c>
      <c r="AX54" s="191">
        <v>3.1821387970175703E-2</v>
      </c>
      <c r="AY54" s="191">
        <v>0</v>
      </c>
    </row>
    <row r="55" spans="1:51" x14ac:dyDescent="0.35">
      <c r="A55" s="191" t="s">
        <v>73</v>
      </c>
      <c r="B55" s="191">
        <v>2019</v>
      </c>
      <c r="C55" s="191" t="s">
        <v>110</v>
      </c>
      <c r="D55" s="191" t="s">
        <v>75</v>
      </c>
      <c r="E55" s="191" t="s">
        <v>75</v>
      </c>
      <c r="F55" s="191" t="s">
        <v>76</v>
      </c>
      <c r="G55" s="191">
        <v>12334.516114361</v>
      </c>
      <c r="H55" s="191">
        <v>868739.71631753503</v>
      </c>
      <c r="I55" s="191">
        <v>142338.60584414899</v>
      </c>
      <c r="J55" s="191">
        <v>6.0303807031407297</v>
      </c>
      <c r="K55" s="191">
        <v>31.533280976458499</v>
      </c>
      <c r="L55" s="191">
        <v>1.78592689397883</v>
      </c>
      <c r="M55" s="191">
        <v>0.136250304300123</v>
      </c>
      <c r="N55" s="191">
        <v>0.13394838618528099</v>
      </c>
      <c r="O55" s="191">
        <v>0</v>
      </c>
      <c r="P55" s="191">
        <v>9.0000025794084604E-3</v>
      </c>
      <c r="Q55" s="191">
        <v>2.6460007583460898E-2</v>
      </c>
      <c r="R55" s="191">
        <v>0.14241093845880401</v>
      </c>
      <c r="S55" s="191">
        <v>0.14000493782141901</v>
      </c>
      <c r="T55" s="191">
        <v>0</v>
      </c>
      <c r="U55" s="191">
        <v>3.60000103176338E-2</v>
      </c>
      <c r="V55" s="191">
        <v>6.1740017694742098E-2</v>
      </c>
      <c r="W55" s="191">
        <v>1526.25963651388</v>
      </c>
      <c r="X55" s="191">
        <v>4273.26301047175</v>
      </c>
      <c r="Y55" s="191">
        <v>0</v>
      </c>
      <c r="Z55" s="191">
        <v>1.1901861722702E-2</v>
      </c>
      <c r="AA55" s="191">
        <v>0.103926223025276</v>
      </c>
      <c r="AB55" s="191">
        <v>0</v>
      </c>
      <c r="AC55" s="191">
        <v>0.23990676044311801</v>
      </c>
      <c r="AD55" s="191">
        <v>0.67169743655496195</v>
      </c>
      <c r="AE55" s="191">
        <v>0</v>
      </c>
      <c r="AF55" s="191">
        <v>0.25624381913993</v>
      </c>
      <c r="AG55" s="191">
        <v>2.2375030828991198</v>
      </c>
      <c r="AH55" s="191">
        <v>0</v>
      </c>
      <c r="AI55" s="191">
        <v>0</v>
      </c>
      <c r="AJ55" s="191">
        <v>0</v>
      </c>
      <c r="AK55" s="191">
        <v>0</v>
      </c>
      <c r="AL55" s="191">
        <v>0</v>
      </c>
      <c r="AM55" s="191">
        <v>0.291714082481077</v>
      </c>
      <c r="AN55" s="191">
        <v>2.5472269382625301</v>
      </c>
      <c r="AO55" s="191">
        <v>0</v>
      </c>
      <c r="AP55" s="191">
        <v>0</v>
      </c>
      <c r="AQ55" s="191">
        <v>0</v>
      </c>
      <c r="AR55" s="191">
        <v>0</v>
      </c>
      <c r="AS55" s="191">
        <v>0</v>
      </c>
      <c r="AT55" s="191">
        <v>0.97107232447000602</v>
      </c>
      <c r="AU55" s="191">
        <v>21.069838160013401</v>
      </c>
      <c r="AV55" s="191">
        <v>0</v>
      </c>
      <c r="AW55" s="191">
        <v>1.44193442566776E-2</v>
      </c>
      <c r="AX55" s="191">
        <v>4.0371670044330898E-2</v>
      </c>
      <c r="AY55" s="191">
        <v>0</v>
      </c>
    </row>
    <row r="56" spans="1:51" x14ac:dyDescent="0.35">
      <c r="A56" s="191" t="s">
        <v>73</v>
      </c>
      <c r="B56" s="191">
        <v>2019</v>
      </c>
      <c r="C56" s="191" t="s">
        <v>111</v>
      </c>
      <c r="D56" s="191" t="s">
        <v>75</v>
      </c>
      <c r="E56" s="191" t="s">
        <v>75</v>
      </c>
      <c r="F56" s="191" t="s">
        <v>76</v>
      </c>
      <c r="G56" s="191">
        <v>6844.9638755866399</v>
      </c>
      <c r="H56" s="191">
        <v>475980.578361783</v>
      </c>
      <c r="I56" s="191">
        <v>30945.815549943702</v>
      </c>
      <c r="J56" s="191">
        <v>6.67044445619611</v>
      </c>
      <c r="K56" s="191">
        <v>25.9675905472788</v>
      </c>
      <c r="L56" s="191">
        <v>2.1278449620012898</v>
      </c>
      <c r="M56" s="191">
        <v>0.150487825015061</v>
      </c>
      <c r="N56" s="191">
        <v>0.148860418488895</v>
      </c>
      <c r="O56" s="191">
        <v>0</v>
      </c>
      <c r="P56" s="191">
        <v>9.0000025794084604E-3</v>
      </c>
      <c r="Q56" s="191">
        <v>2.6460007583460801E-2</v>
      </c>
      <c r="R56" s="191">
        <v>0.157292216682408</v>
      </c>
      <c r="S56" s="191">
        <v>0.15559122605463899</v>
      </c>
      <c r="T56" s="191">
        <v>0</v>
      </c>
      <c r="U56" s="191">
        <v>3.60000103176338E-2</v>
      </c>
      <c r="V56" s="191">
        <v>6.1740017694742001E-2</v>
      </c>
      <c r="W56" s="191">
        <v>1547.30722393101</v>
      </c>
      <c r="X56" s="191">
        <v>3224.4229173040198</v>
      </c>
      <c r="Y56" s="191">
        <v>0</v>
      </c>
      <c r="Z56" s="191">
        <v>1.31441158197016E-2</v>
      </c>
      <c r="AA56" s="191">
        <v>8.9341716346232794E-2</v>
      </c>
      <c r="AB56" s="191">
        <v>0</v>
      </c>
      <c r="AC56" s="191">
        <v>0.243215148080178</v>
      </c>
      <c r="AD56" s="191">
        <v>0.50683437986726798</v>
      </c>
      <c r="AE56" s="191">
        <v>0</v>
      </c>
      <c r="AF56" s="191">
        <v>0.282989209195187</v>
      </c>
      <c r="AG56" s="191">
        <v>1.92350265348887</v>
      </c>
      <c r="AH56" s="191">
        <v>0</v>
      </c>
      <c r="AI56" s="191">
        <v>0</v>
      </c>
      <c r="AJ56" s="191">
        <v>0</v>
      </c>
      <c r="AK56" s="191">
        <v>0</v>
      </c>
      <c r="AL56" s="191">
        <v>0</v>
      </c>
      <c r="AM56" s="191">
        <v>0.32216167316542998</v>
      </c>
      <c r="AN56" s="191">
        <v>2.1897613514962999</v>
      </c>
      <c r="AO56" s="191">
        <v>0</v>
      </c>
      <c r="AP56" s="191">
        <v>0</v>
      </c>
      <c r="AQ56" s="191">
        <v>0</v>
      </c>
      <c r="AR56" s="191">
        <v>0</v>
      </c>
      <c r="AS56" s="191">
        <v>0</v>
      </c>
      <c r="AT56" s="191">
        <v>1.0739424783895299</v>
      </c>
      <c r="AU56" s="191">
        <v>16.1031025229729</v>
      </c>
      <c r="AV56" s="191">
        <v>0</v>
      </c>
      <c r="AW56" s="191">
        <v>1.46181914262413E-2</v>
      </c>
      <c r="AX56" s="191">
        <v>3.0462748906814E-2</v>
      </c>
      <c r="AY56" s="191">
        <v>0</v>
      </c>
    </row>
    <row r="57" spans="1:51" x14ac:dyDescent="0.35">
      <c r="A57" s="191" t="s">
        <v>73</v>
      </c>
      <c r="B57" s="191">
        <v>2019</v>
      </c>
      <c r="C57" s="191" t="s">
        <v>112</v>
      </c>
      <c r="D57" s="191" t="s">
        <v>75</v>
      </c>
      <c r="E57" s="191" t="s">
        <v>75</v>
      </c>
      <c r="F57" s="191" t="s">
        <v>76</v>
      </c>
      <c r="G57" s="191">
        <v>2939.2802091035601</v>
      </c>
      <c r="H57" s="191">
        <v>120094.226994885</v>
      </c>
      <c r="I57" s="191">
        <v>11463.1928155039</v>
      </c>
      <c r="J57" s="191">
        <v>18.968677194411899</v>
      </c>
      <c r="K57" s="191">
        <v>67.990831580573499</v>
      </c>
      <c r="L57" s="191">
        <v>3.9846279012262897E-2</v>
      </c>
      <c r="M57" s="191">
        <v>1.6617036994281902E-2</v>
      </c>
      <c r="N57" s="191">
        <v>0.167707964054917</v>
      </c>
      <c r="O57" s="191">
        <v>0</v>
      </c>
      <c r="P57" s="191">
        <v>9.0000025794084709E-3</v>
      </c>
      <c r="Q57" s="191">
        <v>2.6460007583460898E-2</v>
      </c>
      <c r="R57" s="191">
        <v>1.7368385670153801E-2</v>
      </c>
      <c r="S57" s="191">
        <v>0.175290973996412</v>
      </c>
      <c r="T57" s="191">
        <v>0</v>
      </c>
      <c r="U57" s="191">
        <v>3.60000103176338E-2</v>
      </c>
      <c r="V57" s="191">
        <v>6.1740017694742001E-2</v>
      </c>
      <c r="W57" s="191">
        <v>4909.1177965080096</v>
      </c>
      <c r="X57" s="191">
        <v>4447.9236613162302</v>
      </c>
      <c r="Y57" s="191">
        <v>0</v>
      </c>
      <c r="Z57" s="191">
        <v>2.4467365761204798E-4</v>
      </c>
      <c r="AA57" s="191">
        <v>5.4235050927128499E-2</v>
      </c>
      <c r="AB57" s="191">
        <v>0</v>
      </c>
      <c r="AC57" s="191">
        <v>0.77164495412060896</v>
      </c>
      <c r="AD57" s="191">
        <v>0.69915165857494299</v>
      </c>
      <c r="AE57" s="191">
        <v>0</v>
      </c>
      <c r="AF57" s="191">
        <v>5.2677567535386596E-3</v>
      </c>
      <c r="AG57" s="191">
        <v>1.1676657740282399</v>
      </c>
      <c r="AH57" s="191">
        <v>0</v>
      </c>
      <c r="AI57" s="191">
        <v>0</v>
      </c>
      <c r="AJ57" s="191">
        <v>0</v>
      </c>
      <c r="AK57" s="191">
        <v>0</v>
      </c>
      <c r="AL57" s="191">
        <v>0</v>
      </c>
      <c r="AM57" s="191">
        <v>5.9969400754711598E-3</v>
      </c>
      <c r="AN57" s="191">
        <v>1.32929859950768</v>
      </c>
      <c r="AO57" s="191">
        <v>0</v>
      </c>
      <c r="AP57" s="191">
        <v>0</v>
      </c>
      <c r="AQ57" s="191">
        <v>0</v>
      </c>
      <c r="AR57" s="191">
        <v>0</v>
      </c>
      <c r="AS57" s="191">
        <v>0</v>
      </c>
      <c r="AT57" s="191">
        <v>2.7768829933746599E-2</v>
      </c>
      <c r="AU57" s="191">
        <v>4.7586409126095397</v>
      </c>
      <c r="AV57" s="191">
        <v>0</v>
      </c>
      <c r="AW57" s="191">
        <v>4.6378910777011798E-2</v>
      </c>
      <c r="AX57" s="191">
        <v>4.2021777268796703E-2</v>
      </c>
      <c r="AY57" s="191">
        <v>0</v>
      </c>
    </row>
    <row r="58" spans="1:51" x14ac:dyDescent="0.35">
      <c r="A58" s="191" t="s">
        <v>73</v>
      </c>
      <c r="B58" s="191">
        <v>2019</v>
      </c>
      <c r="C58" s="191" t="s">
        <v>112</v>
      </c>
      <c r="D58" s="191" t="s">
        <v>75</v>
      </c>
      <c r="E58" s="191" t="s">
        <v>75</v>
      </c>
      <c r="F58" s="191" t="s">
        <v>113</v>
      </c>
      <c r="G58" s="191">
        <v>4046.6681113628701</v>
      </c>
      <c r="H58" s="191">
        <v>164708.20583095</v>
      </c>
      <c r="I58" s="191">
        <v>15782.005634315199</v>
      </c>
      <c r="J58" s="191">
        <v>4.4691375311707899</v>
      </c>
      <c r="K58" s="191">
        <v>26.536406057214101</v>
      </c>
      <c r="L58" s="191">
        <v>0</v>
      </c>
      <c r="M58" s="191">
        <v>7.7120362182204099E-3</v>
      </c>
      <c r="N58" s="191">
        <v>6.2352530729636702E-2</v>
      </c>
      <c r="O58" s="191">
        <v>0</v>
      </c>
      <c r="P58" s="191">
        <v>9.0000025794084709E-3</v>
      </c>
      <c r="Q58" s="191">
        <v>2.6460007583460898E-2</v>
      </c>
      <c r="R58" s="191">
        <v>8.0607402743544491E-3</v>
      </c>
      <c r="S58" s="191">
        <v>6.5171835483973595E-2</v>
      </c>
      <c r="T58" s="191">
        <v>0</v>
      </c>
      <c r="U58" s="191">
        <v>3.60000103176338E-2</v>
      </c>
      <c r="V58" s="191">
        <v>6.1740017694742001E-2</v>
      </c>
      <c r="W58" s="191">
        <v>3552.75713309304</v>
      </c>
      <c r="X58" s="191">
        <v>4283.3726227752804</v>
      </c>
      <c r="Y58" s="191">
        <v>0</v>
      </c>
      <c r="Z58" s="191">
        <v>5.5923776473953204</v>
      </c>
      <c r="AA58" s="191">
        <v>1.35423970555356</v>
      </c>
      <c r="AB58" s="191">
        <v>0</v>
      </c>
      <c r="AC58" s="191">
        <v>0.72425278282384697</v>
      </c>
      <c r="AD58" s="191">
        <v>0.87319352989818799</v>
      </c>
      <c r="AE58" s="191">
        <v>0</v>
      </c>
      <c r="AF58" s="191">
        <v>0.479438328524327</v>
      </c>
      <c r="AG58" s="191">
        <v>9.1089504431038304E-2</v>
      </c>
      <c r="AH58" s="191">
        <v>0</v>
      </c>
      <c r="AI58" s="191">
        <v>0</v>
      </c>
      <c r="AJ58" s="191">
        <v>0</v>
      </c>
      <c r="AK58" s="191">
        <v>0</v>
      </c>
      <c r="AL58" s="191">
        <v>0</v>
      </c>
      <c r="AM58" s="191">
        <v>6.1626532060428296</v>
      </c>
      <c r="AN58" s="191">
        <v>1.4638402203682701</v>
      </c>
      <c r="AO58" s="191">
        <v>0</v>
      </c>
      <c r="AP58" s="191">
        <v>0</v>
      </c>
      <c r="AQ58" s="191">
        <v>0</v>
      </c>
      <c r="AR58" s="191">
        <v>0</v>
      </c>
      <c r="AS58" s="191">
        <v>0</v>
      </c>
      <c r="AT58" s="191">
        <v>12.7822523065689</v>
      </c>
      <c r="AU58" s="191">
        <v>19.4444341693704</v>
      </c>
      <c r="AV58" s="191">
        <v>0</v>
      </c>
      <c r="AW58" s="191">
        <v>0</v>
      </c>
      <c r="AX58" s="191">
        <v>0</v>
      </c>
      <c r="AY58" s="191">
        <v>0</v>
      </c>
    </row>
    <row r="59" spans="1:51" x14ac:dyDescent="0.35">
      <c r="A59" s="191" t="s">
        <v>73</v>
      </c>
      <c r="B59" s="191">
        <v>2019</v>
      </c>
      <c r="C59" s="191" t="s">
        <v>114</v>
      </c>
      <c r="D59" s="191" t="s">
        <v>75</v>
      </c>
      <c r="E59" s="191" t="s">
        <v>75</v>
      </c>
      <c r="F59" s="191" t="s">
        <v>76</v>
      </c>
      <c r="G59" s="191">
        <v>18972.299799851698</v>
      </c>
      <c r="H59" s="191">
        <v>2655663.2170506702</v>
      </c>
      <c r="I59" s="191">
        <v>240948.20745811699</v>
      </c>
      <c r="J59" s="191">
        <v>5.5211025006191203</v>
      </c>
      <c r="K59" s="191">
        <v>28.3255294570702</v>
      </c>
      <c r="L59" s="191">
        <v>1.08635235233281</v>
      </c>
      <c r="M59" s="191">
        <v>0.10085585515962001</v>
      </c>
      <c r="N59" s="191">
        <v>6.3007285879051203E-2</v>
      </c>
      <c r="O59" s="191">
        <v>0</v>
      </c>
      <c r="P59" s="191">
        <v>9.0000025794084795E-3</v>
      </c>
      <c r="Q59" s="191">
        <v>2.6460007583460801E-2</v>
      </c>
      <c r="R59" s="191">
        <v>0.105416109388709</v>
      </c>
      <c r="S59" s="191">
        <v>6.5856195755811697E-2</v>
      </c>
      <c r="T59" s="191">
        <v>0</v>
      </c>
      <c r="U59" s="191">
        <v>3.6000010317633897E-2</v>
      </c>
      <c r="V59" s="191">
        <v>6.1740017694742098E-2</v>
      </c>
      <c r="W59" s="191">
        <v>1482.06961207781</v>
      </c>
      <c r="X59" s="191">
        <v>4360.0838171547603</v>
      </c>
      <c r="Y59" s="191">
        <v>0</v>
      </c>
      <c r="Z59" s="191">
        <v>1.0579833653489201E-2</v>
      </c>
      <c r="AA59" s="191">
        <v>8.5970097089866901E-2</v>
      </c>
      <c r="AB59" s="191">
        <v>0</v>
      </c>
      <c r="AC59" s="191">
        <v>0.23296070398409099</v>
      </c>
      <c r="AD59" s="191">
        <v>0.68534445831461199</v>
      </c>
      <c r="AE59" s="191">
        <v>0</v>
      </c>
      <c r="AF59" s="191">
        <v>0.227780917338685</v>
      </c>
      <c r="AG59" s="191">
        <v>1.85091261547079</v>
      </c>
      <c r="AH59" s="191">
        <v>0</v>
      </c>
      <c r="AI59" s="191">
        <v>0</v>
      </c>
      <c r="AJ59" s="191">
        <v>0</v>
      </c>
      <c r="AK59" s="191">
        <v>0</v>
      </c>
      <c r="AL59" s="191">
        <v>0</v>
      </c>
      <c r="AM59" s="191">
        <v>0.25931123541312501</v>
      </c>
      <c r="AN59" s="191">
        <v>2.10712311885995</v>
      </c>
      <c r="AO59" s="191">
        <v>0</v>
      </c>
      <c r="AP59" s="191">
        <v>0</v>
      </c>
      <c r="AQ59" s="191">
        <v>0</v>
      </c>
      <c r="AR59" s="191">
        <v>0</v>
      </c>
      <c r="AS59" s="191">
        <v>0</v>
      </c>
      <c r="AT59" s="191">
        <v>0.84815600144792902</v>
      </c>
      <c r="AU59" s="191">
        <v>19.755623698146501</v>
      </c>
      <c r="AV59" s="191">
        <v>0</v>
      </c>
      <c r="AW59" s="191">
        <v>1.40018588172343E-2</v>
      </c>
      <c r="AX59" s="191">
        <v>4.1191909976158202E-2</v>
      </c>
      <c r="AY59" s="191">
        <v>0</v>
      </c>
    </row>
    <row r="60" spans="1:51" x14ac:dyDescent="0.35">
      <c r="A60" s="191" t="s">
        <v>73</v>
      </c>
      <c r="B60" s="191">
        <v>2019</v>
      </c>
      <c r="C60" s="191" t="s">
        <v>115</v>
      </c>
      <c r="D60" s="191" t="s">
        <v>75</v>
      </c>
      <c r="E60" s="191" t="s">
        <v>75</v>
      </c>
      <c r="F60" s="191" t="s">
        <v>76</v>
      </c>
      <c r="G60" s="191">
        <v>5601.86855695744</v>
      </c>
      <c r="H60" s="191">
        <v>392642.07142892003</v>
      </c>
      <c r="I60" s="191">
        <v>25325.829945855901</v>
      </c>
      <c r="J60" s="191">
        <v>6.24329286269794</v>
      </c>
      <c r="K60" s="191">
        <v>25.690932970901802</v>
      </c>
      <c r="L60" s="191">
        <v>2.50548584775107</v>
      </c>
      <c r="M60" s="191">
        <v>0.124688267999585</v>
      </c>
      <c r="N60" s="191">
        <v>8.4232941893398805E-2</v>
      </c>
      <c r="O60" s="191">
        <v>0</v>
      </c>
      <c r="P60" s="191">
        <v>9.0000025794084709E-3</v>
      </c>
      <c r="Q60" s="191">
        <v>2.6460007583460801E-2</v>
      </c>
      <c r="R60" s="191">
        <v>0.13032611818253101</v>
      </c>
      <c r="S60" s="191">
        <v>8.8041581747674402E-2</v>
      </c>
      <c r="T60" s="191">
        <v>0</v>
      </c>
      <c r="U60" s="191">
        <v>3.60000103176338E-2</v>
      </c>
      <c r="V60" s="191">
        <v>6.1740017694742098E-2</v>
      </c>
      <c r="W60" s="191">
        <v>1549.62457950165</v>
      </c>
      <c r="X60" s="191">
        <v>3702.9357390144601</v>
      </c>
      <c r="Y60" s="191">
        <v>0</v>
      </c>
      <c r="Z60" s="191">
        <v>1.30798295406746E-2</v>
      </c>
      <c r="AA60" s="191">
        <v>8.0937394597279194E-2</v>
      </c>
      <c r="AB60" s="191">
        <v>0</v>
      </c>
      <c r="AC60" s="191">
        <v>0.243579404104807</v>
      </c>
      <c r="AD60" s="191">
        <v>0.58204993175675901</v>
      </c>
      <c r="AE60" s="191">
        <v>0</v>
      </c>
      <c r="AF60" s="191">
        <v>0.28160514323643498</v>
      </c>
      <c r="AG60" s="191">
        <v>1.74255991088207</v>
      </c>
      <c r="AH60" s="191">
        <v>0</v>
      </c>
      <c r="AI60" s="191">
        <v>0</v>
      </c>
      <c r="AJ60" s="191">
        <v>0</v>
      </c>
      <c r="AK60" s="191">
        <v>0</v>
      </c>
      <c r="AL60" s="191">
        <v>0</v>
      </c>
      <c r="AM60" s="191">
        <v>0.32058601942827603</v>
      </c>
      <c r="AN60" s="191">
        <v>1.9837718126332</v>
      </c>
      <c r="AO60" s="191">
        <v>0</v>
      </c>
      <c r="AP60" s="191">
        <v>0</v>
      </c>
      <c r="AQ60" s="191">
        <v>0</v>
      </c>
      <c r="AR60" s="191">
        <v>0</v>
      </c>
      <c r="AS60" s="191">
        <v>0</v>
      </c>
      <c r="AT60" s="191">
        <v>1.03033370577436</v>
      </c>
      <c r="AU60" s="191">
        <v>16.909590542982698</v>
      </c>
      <c r="AV60" s="191">
        <v>0</v>
      </c>
      <c r="AW60" s="191">
        <v>1.46400846526222E-2</v>
      </c>
      <c r="AX60" s="191">
        <v>3.4983500777863198E-2</v>
      </c>
      <c r="AY60" s="191">
        <v>0</v>
      </c>
    </row>
    <row r="61" spans="1:51" x14ac:dyDescent="0.35">
      <c r="A61" s="191" t="s">
        <v>73</v>
      </c>
      <c r="B61" s="191">
        <v>2019</v>
      </c>
      <c r="C61" s="191" t="s">
        <v>116</v>
      </c>
      <c r="D61" s="191" t="s">
        <v>75</v>
      </c>
      <c r="E61" s="191" t="s">
        <v>75</v>
      </c>
      <c r="F61" s="191" t="s">
        <v>76</v>
      </c>
      <c r="G61" s="191">
        <v>666.16900954131404</v>
      </c>
      <c r="H61" s="191">
        <v>13520.4252583173</v>
      </c>
      <c r="I61" s="191">
        <v>7660.94360972511</v>
      </c>
      <c r="J61" s="191">
        <v>4.41660237277903</v>
      </c>
      <c r="K61" s="191">
        <v>14.193832474012099</v>
      </c>
      <c r="L61" s="191">
        <v>2.0347654249232598</v>
      </c>
      <c r="M61" s="191">
        <v>1.8571018148118301E-2</v>
      </c>
      <c r="N61" s="191">
        <v>9.9261696195928895E-3</v>
      </c>
      <c r="O61" s="191">
        <v>0</v>
      </c>
      <c r="P61" s="191">
        <v>9.0000025794084709E-3</v>
      </c>
      <c r="Q61" s="191">
        <v>2.6460007583460898E-2</v>
      </c>
      <c r="R61" s="191">
        <v>1.9410717181103699E-2</v>
      </c>
      <c r="S61" s="191">
        <v>1.03749869630655E-2</v>
      </c>
      <c r="T61" s="191">
        <v>0</v>
      </c>
      <c r="U61" s="191">
        <v>3.60000103176338E-2</v>
      </c>
      <c r="V61" s="191">
        <v>6.1740017694742098E-2</v>
      </c>
      <c r="W61" s="191">
        <v>1597.6971328550401</v>
      </c>
      <c r="X61" s="191">
        <v>1801.3711326796099</v>
      </c>
      <c r="Y61" s="191">
        <v>0</v>
      </c>
      <c r="Z61" s="191">
        <v>2.4017300236714098E-3</v>
      </c>
      <c r="AA61" s="191">
        <v>2.7214350576252599E-2</v>
      </c>
      <c r="AB61" s="191">
        <v>0</v>
      </c>
      <c r="AC61" s="191">
        <v>0.25113574004223799</v>
      </c>
      <c r="AD61" s="191">
        <v>0.28315045648721399</v>
      </c>
      <c r="AE61" s="191">
        <v>0</v>
      </c>
      <c r="AF61" s="191">
        <v>5.1708588802935697E-2</v>
      </c>
      <c r="AG61" s="191">
        <v>0.58591750513874796</v>
      </c>
      <c r="AH61" s="191">
        <v>0</v>
      </c>
      <c r="AI61" s="191">
        <v>0</v>
      </c>
      <c r="AJ61" s="191">
        <v>0</v>
      </c>
      <c r="AK61" s="191">
        <v>0</v>
      </c>
      <c r="AL61" s="191">
        <v>0</v>
      </c>
      <c r="AM61" s="191">
        <v>5.8866292227726102E-2</v>
      </c>
      <c r="AN61" s="191">
        <v>0.66702247880490595</v>
      </c>
      <c r="AO61" s="191">
        <v>0</v>
      </c>
      <c r="AP61" s="191">
        <v>0</v>
      </c>
      <c r="AQ61" s="191">
        <v>0</v>
      </c>
      <c r="AR61" s="191">
        <v>0</v>
      </c>
      <c r="AS61" s="191">
        <v>0</v>
      </c>
      <c r="AT61" s="191">
        <v>0.20664471581996499</v>
      </c>
      <c r="AU61" s="191">
        <v>6.6679678654727601</v>
      </c>
      <c r="AV61" s="191">
        <v>0</v>
      </c>
      <c r="AW61" s="191">
        <v>1.5094250300141601E-2</v>
      </c>
      <c r="AX61" s="191">
        <v>1.7018461259630101E-2</v>
      </c>
      <c r="AY61" s="191">
        <v>0</v>
      </c>
    </row>
    <row r="62" spans="1:51" x14ac:dyDescent="0.35">
      <c r="A62" s="191" t="s">
        <v>73</v>
      </c>
      <c r="B62" s="191">
        <v>2019</v>
      </c>
      <c r="C62" s="191" t="s">
        <v>117</v>
      </c>
      <c r="D62" s="191" t="s">
        <v>75</v>
      </c>
      <c r="E62" s="191" t="s">
        <v>75</v>
      </c>
      <c r="F62" s="191" t="s">
        <v>78</v>
      </c>
      <c r="G62" s="191">
        <v>101.268945129085</v>
      </c>
      <c r="H62" s="191">
        <v>7658.6733938246998</v>
      </c>
      <c r="I62" s="191">
        <v>2026.1890541427399</v>
      </c>
      <c r="J62" s="191">
        <v>6.1849128090943601</v>
      </c>
      <c r="K62" s="191">
        <v>0</v>
      </c>
      <c r="L62" s="191">
        <v>0.89598243195657201</v>
      </c>
      <c r="M62" s="191">
        <v>1.9767110198599998E-3</v>
      </c>
      <c r="N62" s="191">
        <v>0</v>
      </c>
      <c r="O62" s="191">
        <v>2.0361862302519002E-3</v>
      </c>
      <c r="P62" s="191">
        <v>5.0000014330047002E-3</v>
      </c>
      <c r="Q62" s="191">
        <v>2.6460007583460898E-2</v>
      </c>
      <c r="R62" s="191">
        <v>2.1292373163373998E-3</v>
      </c>
      <c r="S62" s="191">
        <v>0</v>
      </c>
      <c r="T62" s="191">
        <v>2.1715386936969898E-3</v>
      </c>
      <c r="U62" s="191">
        <v>2.0000005732018801E-2</v>
      </c>
      <c r="V62" s="191">
        <v>6.1740017694742098E-2</v>
      </c>
      <c r="W62" s="191">
        <v>2229.9773252434102</v>
      </c>
      <c r="X62" s="191">
        <v>0</v>
      </c>
      <c r="Y62" s="191">
        <v>58.077528943277997</v>
      </c>
      <c r="Z62" s="191">
        <v>0.17194999617090101</v>
      </c>
      <c r="AA62" s="191">
        <v>0</v>
      </c>
      <c r="AB62" s="191">
        <v>2.15777257056847E-4</v>
      </c>
      <c r="AC62" s="191">
        <v>0.188485400209216</v>
      </c>
      <c r="AD62" s="191">
        <v>0</v>
      </c>
      <c r="AE62" s="191">
        <v>2.4776488679146402E-2</v>
      </c>
      <c r="AF62" s="191">
        <v>1.0146962241936699</v>
      </c>
      <c r="AG62" s="191">
        <v>0</v>
      </c>
      <c r="AH62" s="191">
        <v>1.13457815628436E-3</v>
      </c>
      <c r="AI62" s="191">
        <v>0.30207152005177301</v>
      </c>
      <c r="AJ62" s="191">
        <v>1.3382732005256801</v>
      </c>
      <c r="AK62" s="191">
        <v>8.27328497248455E-2</v>
      </c>
      <c r="AL62" s="191">
        <v>0.12500039138886099</v>
      </c>
      <c r="AM62" s="191">
        <v>1.4105832601737101</v>
      </c>
      <c r="AN62" s="191">
        <v>0</v>
      </c>
      <c r="AO62" s="191">
        <v>1.24222026927812E-3</v>
      </c>
      <c r="AP62" s="191">
        <v>0.302071520051648</v>
      </c>
      <c r="AQ62" s="191">
        <v>1.3382732005251301</v>
      </c>
      <c r="AR62" s="191">
        <v>8.27328497248455E-2</v>
      </c>
      <c r="AS62" s="191">
        <v>0.12500039138886099</v>
      </c>
      <c r="AT62" s="191">
        <v>46.131507108243397</v>
      </c>
      <c r="AU62" s="191">
        <v>0</v>
      </c>
      <c r="AV62" s="191">
        <v>4.9204007918465598</v>
      </c>
      <c r="AW62" s="191">
        <v>2.2067433377682501E-2</v>
      </c>
      <c r="AX62" s="191">
        <v>0</v>
      </c>
      <c r="AY62" s="191">
        <v>5.7472422978844401E-4</v>
      </c>
    </row>
    <row r="63" spans="1:51" x14ac:dyDescent="0.35">
      <c r="A63" s="191" t="s">
        <v>73</v>
      </c>
      <c r="B63" s="191">
        <v>2019</v>
      </c>
      <c r="C63" s="191" t="s">
        <v>118</v>
      </c>
      <c r="D63" s="191" t="s">
        <v>75</v>
      </c>
      <c r="E63" s="191" t="s">
        <v>75</v>
      </c>
      <c r="F63" s="191" t="s">
        <v>78</v>
      </c>
      <c r="G63" s="191">
        <v>931.14686913302103</v>
      </c>
      <c r="H63" s="191">
        <v>87701.809444870101</v>
      </c>
      <c r="I63" s="191">
        <v>3724.58747653208</v>
      </c>
      <c r="J63" s="191">
        <v>0.271935093495557</v>
      </c>
      <c r="K63" s="191">
        <v>0</v>
      </c>
      <c r="L63" s="191">
        <v>0.83261374284144196</v>
      </c>
      <c r="M63" s="191">
        <v>4.6217543552396899E-4</v>
      </c>
      <c r="N63" s="191">
        <v>0</v>
      </c>
      <c r="O63" s="191">
        <v>1.7894388270784799E-4</v>
      </c>
      <c r="P63" s="191">
        <v>2.6389260623550801E-3</v>
      </c>
      <c r="Q63" s="191">
        <v>4.9490657520411097E-2</v>
      </c>
      <c r="R63" s="191">
        <v>5.02657955423879E-4</v>
      </c>
      <c r="S63" s="191">
        <v>0</v>
      </c>
      <c r="T63" s="191">
        <v>1.94617799441382E-4</v>
      </c>
      <c r="U63" s="191">
        <v>1.0555704249420299E-2</v>
      </c>
      <c r="V63" s="191">
        <v>0.115478200880959</v>
      </c>
      <c r="W63" s="191">
        <v>1824.6932065062299</v>
      </c>
      <c r="X63" s="191">
        <v>0</v>
      </c>
      <c r="Y63" s="191">
        <v>79.990409091593904</v>
      </c>
      <c r="Z63" s="191">
        <v>5.07188535205932E-3</v>
      </c>
      <c r="AA63" s="191">
        <v>0</v>
      </c>
      <c r="AB63" s="191">
        <v>0.105735229523115</v>
      </c>
      <c r="AC63" s="191">
        <v>2.2965218285296001E-2</v>
      </c>
      <c r="AD63" s="191">
        <v>0</v>
      </c>
      <c r="AE63" s="191">
        <v>7.1752901951370601E-2</v>
      </c>
      <c r="AF63" s="191">
        <v>1.64911913897288E-2</v>
      </c>
      <c r="AG63" s="191">
        <v>0</v>
      </c>
      <c r="AH63" s="191">
        <v>0.45106240482710802</v>
      </c>
      <c r="AI63" s="191">
        <v>8.5970620104653894E-2</v>
      </c>
      <c r="AJ63" s="191">
        <v>0.50706337248796196</v>
      </c>
      <c r="AK63" s="191">
        <v>1.9961838448591802E-2</v>
      </c>
      <c r="AL63" s="191">
        <v>2.5777000900082E-2</v>
      </c>
      <c r="AM63" s="191">
        <v>2.40639077641875E-2</v>
      </c>
      <c r="AN63" s="191">
        <v>0</v>
      </c>
      <c r="AO63" s="191">
        <v>0.49385655706660098</v>
      </c>
      <c r="AP63" s="191">
        <v>8.5970620104618506E-2</v>
      </c>
      <c r="AQ63" s="191">
        <v>0.50706337248775302</v>
      </c>
      <c r="AR63" s="191">
        <v>1.9961838448591802E-2</v>
      </c>
      <c r="AS63" s="191">
        <v>2.5777000900082E-2</v>
      </c>
      <c r="AT63" s="191">
        <v>0.32710039134138202</v>
      </c>
      <c r="AU63" s="191">
        <v>0</v>
      </c>
      <c r="AV63" s="191">
        <v>6.3482054210308902</v>
      </c>
      <c r="AW63" s="191">
        <v>1.80568184767936E-2</v>
      </c>
      <c r="AX63" s="191">
        <v>0</v>
      </c>
      <c r="AY63" s="191">
        <v>7.9156994266282095E-4</v>
      </c>
    </row>
    <row r="64" spans="1:51" x14ac:dyDescent="0.35">
      <c r="A64" s="191" t="s">
        <v>73</v>
      </c>
      <c r="B64" s="191">
        <v>2019</v>
      </c>
      <c r="C64" s="191" t="s">
        <v>118</v>
      </c>
      <c r="D64" s="191" t="s">
        <v>75</v>
      </c>
      <c r="E64" s="191" t="s">
        <v>75</v>
      </c>
      <c r="F64" s="191" t="s">
        <v>76</v>
      </c>
      <c r="G64" s="191">
        <v>18.1969183074131</v>
      </c>
      <c r="H64" s="191">
        <v>1877.4462267443801</v>
      </c>
      <c r="I64" s="191">
        <v>72.787673229652597</v>
      </c>
      <c r="J64" s="191">
        <v>2.4636483867715002</v>
      </c>
      <c r="K64" s="191">
        <v>0</v>
      </c>
      <c r="L64" s="191">
        <v>0</v>
      </c>
      <c r="M64" s="191">
        <v>6.1648425353455303E-3</v>
      </c>
      <c r="N64" s="191">
        <v>0</v>
      </c>
      <c r="O64" s="191">
        <v>0</v>
      </c>
      <c r="P64" s="191">
        <v>6.77501537737048E-3</v>
      </c>
      <c r="Q64" s="191">
        <v>3.7362467382100598E-2</v>
      </c>
      <c r="R64" s="191">
        <v>6.4435893587102598E-3</v>
      </c>
      <c r="S64" s="191">
        <v>0</v>
      </c>
      <c r="T64" s="191">
        <v>0</v>
      </c>
      <c r="U64" s="191">
        <v>2.7100061509481899E-2</v>
      </c>
      <c r="V64" s="191">
        <v>8.7179090558234806E-2</v>
      </c>
      <c r="W64" s="191">
        <v>1609.1507465944401</v>
      </c>
      <c r="X64" s="191">
        <v>0</v>
      </c>
      <c r="Y64" s="191">
        <v>0</v>
      </c>
      <c r="Z64" s="191">
        <v>8.6388116091837594E-2</v>
      </c>
      <c r="AA64" s="191">
        <v>0</v>
      </c>
      <c r="AB64" s="191">
        <v>0</v>
      </c>
      <c r="AC64" s="191">
        <v>0.252936088621109</v>
      </c>
      <c r="AD64" s="191">
        <v>0</v>
      </c>
      <c r="AE64" s="191">
        <v>0</v>
      </c>
      <c r="AF64" s="191">
        <v>2.9077580549695999E-3</v>
      </c>
      <c r="AG64" s="191">
        <v>0</v>
      </c>
      <c r="AH64" s="191">
        <v>0</v>
      </c>
      <c r="AI64" s="191">
        <v>0</v>
      </c>
      <c r="AJ64" s="191">
        <v>0</v>
      </c>
      <c r="AK64" s="191">
        <v>0</v>
      </c>
      <c r="AL64" s="191">
        <v>0</v>
      </c>
      <c r="AM64" s="191">
        <v>9.0072405945451794E-2</v>
      </c>
      <c r="AN64" s="191">
        <v>0</v>
      </c>
      <c r="AO64" s="191">
        <v>0</v>
      </c>
      <c r="AP64" s="191">
        <v>0</v>
      </c>
      <c r="AQ64" s="191">
        <v>0</v>
      </c>
      <c r="AR64" s="191">
        <v>0</v>
      </c>
      <c r="AS64" s="191">
        <v>0</v>
      </c>
      <c r="AT64" s="191">
        <v>0.21161262115179899</v>
      </c>
      <c r="AU64" s="191">
        <v>0</v>
      </c>
      <c r="AV64" s="191">
        <v>0</v>
      </c>
      <c r="AW64" s="191">
        <v>1.5212261424423799E-2</v>
      </c>
      <c r="AX64" s="191">
        <v>0</v>
      </c>
      <c r="AY64" s="191">
        <v>0</v>
      </c>
    </row>
    <row r="65" spans="1:51" x14ac:dyDescent="0.35">
      <c r="A65" s="191" t="s">
        <v>73</v>
      </c>
      <c r="B65" s="191">
        <v>2019</v>
      </c>
      <c r="C65" s="191" t="s">
        <v>118</v>
      </c>
      <c r="D65" s="191" t="s">
        <v>75</v>
      </c>
      <c r="E65" s="191" t="s">
        <v>75</v>
      </c>
      <c r="F65" s="191" t="s">
        <v>79</v>
      </c>
      <c r="G65" s="191">
        <v>12.116938862170199</v>
      </c>
      <c r="H65" s="191">
        <v>1072.9067167043399</v>
      </c>
      <c r="I65" s="191">
        <v>48.467755448680997</v>
      </c>
      <c r="J65" s="191">
        <v>0</v>
      </c>
      <c r="K65" s="191">
        <v>0</v>
      </c>
      <c r="L65" s="191">
        <v>0</v>
      </c>
      <c r="M65" s="191">
        <v>0</v>
      </c>
      <c r="N65" s="191">
        <v>0</v>
      </c>
      <c r="O65" s="191">
        <v>0</v>
      </c>
      <c r="P65" s="191">
        <v>3.0000018168034001E-3</v>
      </c>
      <c r="Q65" s="191">
        <v>5.5860033828879302E-2</v>
      </c>
      <c r="R65" s="191">
        <v>0</v>
      </c>
      <c r="S65" s="191">
        <v>0</v>
      </c>
      <c r="T65" s="191">
        <v>0</v>
      </c>
      <c r="U65" s="191">
        <v>1.20000072672136E-2</v>
      </c>
      <c r="V65" s="191">
        <v>0.130340078934051</v>
      </c>
      <c r="W65" s="191">
        <v>0</v>
      </c>
      <c r="X65" s="191">
        <v>0</v>
      </c>
      <c r="Y65" s="191">
        <v>0</v>
      </c>
      <c r="Z65" s="191">
        <v>0</v>
      </c>
      <c r="AA65" s="191">
        <v>0</v>
      </c>
      <c r="AB65" s="191">
        <v>0</v>
      </c>
      <c r="AC65" s="191">
        <v>0</v>
      </c>
      <c r="AD65" s="191">
        <v>0</v>
      </c>
      <c r="AE65" s="191">
        <v>0</v>
      </c>
      <c r="AF65" s="191">
        <v>0</v>
      </c>
      <c r="AG65" s="191">
        <v>0</v>
      </c>
      <c r="AH65" s="191">
        <v>0</v>
      </c>
      <c r="AI65" s="191">
        <v>0</v>
      </c>
      <c r="AJ65" s="191">
        <v>0</v>
      </c>
      <c r="AK65" s="191">
        <v>0</v>
      </c>
      <c r="AL65" s="191">
        <v>0</v>
      </c>
      <c r="AM65" s="191">
        <v>0</v>
      </c>
      <c r="AN65" s="191">
        <v>0</v>
      </c>
      <c r="AO65" s="191">
        <v>0</v>
      </c>
      <c r="AP65" s="191">
        <v>0</v>
      </c>
      <c r="AQ65" s="191">
        <v>0</v>
      </c>
      <c r="AR65" s="191">
        <v>0</v>
      </c>
      <c r="AS65" s="191">
        <v>0</v>
      </c>
      <c r="AT65" s="191">
        <v>0</v>
      </c>
      <c r="AU65" s="191">
        <v>0</v>
      </c>
      <c r="AV65" s="191">
        <v>0</v>
      </c>
      <c r="AW65" s="191">
        <v>0</v>
      </c>
      <c r="AX65" s="191">
        <v>0</v>
      </c>
      <c r="AY65" s="191">
        <v>0</v>
      </c>
    </row>
    <row r="66" spans="1:51" x14ac:dyDescent="0.35">
      <c r="A66" s="191" t="s">
        <v>73</v>
      </c>
      <c r="B66" s="191">
        <v>2019</v>
      </c>
      <c r="C66" s="191" t="s">
        <v>118</v>
      </c>
      <c r="D66" s="191" t="s">
        <v>75</v>
      </c>
      <c r="E66" s="191" t="s">
        <v>75</v>
      </c>
      <c r="F66" s="191" t="s">
        <v>113</v>
      </c>
      <c r="G66" s="191">
        <v>5193.0518563355499</v>
      </c>
      <c r="H66" s="191">
        <v>567942.67024299502</v>
      </c>
      <c r="I66" s="191">
        <v>20772.2074253422</v>
      </c>
      <c r="J66" s="191">
        <v>2.5694203416822501</v>
      </c>
      <c r="K66" s="191">
        <v>0</v>
      </c>
      <c r="L66" s="191">
        <v>0</v>
      </c>
      <c r="M66" s="191">
        <v>4.5801237888815401E-3</v>
      </c>
      <c r="N66" s="191">
        <v>0</v>
      </c>
      <c r="O66" s="191">
        <v>0</v>
      </c>
      <c r="P66" s="191">
        <v>8.3861436245732997E-3</v>
      </c>
      <c r="Q66" s="191">
        <v>2.93809404361304E-2</v>
      </c>
      <c r="R66" s="191">
        <v>4.7872166626164604E-3</v>
      </c>
      <c r="S66" s="191">
        <v>0</v>
      </c>
      <c r="T66" s="191">
        <v>0</v>
      </c>
      <c r="U66" s="191">
        <v>3.3544574498293199E-2</v>
      </c>
      <c r="V66" s="191">
        <v>6.8555527684304396E-2</v>
      </c>
      <c r="W66" s="191">
        <v>1970.8969078386001</v>
      </c>
      <c r="X66" s="191">
        <v>0</v>
      </c>
      <c r="Y66" s="191">
        <v>0</v>
      </c>
      <c r="Z66" s="191">
        <v>7.4150678488053403</v>
      </c>
      <c r="AA66" s="191">
        <v>0</v>
      </c>
      <c r="AB66" s="191">
        <v>0</v>
      </c>
      <c r="AC66" s="191">
        <v>0.40178022777433797</v>
      </c>
      <c r="AD66" s="191">
        <v>0</v>
      </c>
      <c r="AE66" s="191">
        <v>0</v>
      </c>
      <c r="AF66" s="191">
        <v>0.29007717306143199</v>
      </c>
      <c r="AG66" s="191">
        <v>0</v>
      </c>
      <c r="AH66" s="191">
        <v>0</v>
      </c>
      <c r="AI66" s="191">
        <v>0</v>
      </c>
      <c r="AJ66" s="191">
        <v>0</v>
      </c>
      <c r="AK66" s="191">
        <v>0</v>
      </c>
      <c r="AL66" s="191">
        <v>0</v>
      </c>
      <c r="AM66" s="191">
        <v>7.7774390241000804</v>
      </c>
      <c r="AN66" s="191">
        <v>0</v>
      </c>
      <c r="AO66" s="191">
        <v>0</v>
      </c>
      <c r="AP66" s="191">
        <v>0</v>
      </c>
      <c r="AQ66" s="191">
        <v>0</v>
      </c>
      <c r="AR66" s="191">
        <v>0</v>
      </c>
      <c r="AS66" s="191">
        <v>0</v>
      </c>
      <c r="AT66" s="191">
        <v>41.466732348779203</v>
      </c>
      <c r="AU66" s="191">
        <v>0</v>
      </c>
      <c r="AV66" s="191">
        <v>0</v>
      </c>
      <c r="AW66" s="191">
        <v>0</v>
      </c>
      <c r="AX66" s="191">
        <v>0</v>
      </c>
      <c r="AY66" s="191">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O63"/>
  <sheetViews>
    <sheetView topLeftCell="B1" zoomScale="80" zoomScaleNormal="80" workbookViewId="0">
      <pane xSplit="9" ySplit="10" topLeftCell="AK11" activePane="bottomRight" state="frozen"/>
      <selection activeCell="B1" sqref="B1"/>
      <selection pane="topRight" activeCell="J1" sqref="J1"/>
      <selection pane="bottomLeft" activeCell="B10" sqref="B10"/>
      <selection pane="bottomRight" activeCell="AM5" sqref="AM5"/>
    </sheetView>
  </sheetViews>
  <sheetFormatPr defaultRowHeight="14.5" x14ac:dyDescent="0.35"/>
  <cols>
    <col min="3" max="3" width="27.26953125" bestFit="1" customWidth="1"/>
    <col min="4" max="4" width="14" bestFit="1" customWidth="1"/>
    <col min="8" max="8" width="16.7265625" bestFit="1" customWidth="1"/>
    <col min="9" max="9" width="16.7265625" customWidth="1"/>
    <col min="10" max="10" width="16.26953125" bestFit="1" customWidth="1"/>
    <col min="11" max="12" width="12" bestFit="1" customWidth="1"/>
    <col min="13" max="13" width="11.1796875" bestFit="1" customWidth="1"/>
    <col min="14" max="14" width="12" bestFit="1" customWidth="1"/>
    <col min="15" max="15" width="11.54296875" bestFit="1" customWidth="1"/>
    <col min="16" max="16" width="10.26953125" bestFit="1" customWidth="1"/>
    <col min="17" max="17" width="11.54296875" bestFit="1" customWidth="1"/>
    <col min="18" max="18" width="10.81640625" bestFit="1" customWidth="1"/>
    <col min="19" max="21" width="12" bestFit="1" customWidth="1"/>
    <col min="22" max="22" width="11" bestFit="1" customWidth="1"/>
    <col min="23" max="23" width="12" bestFit="1" customWidth="1"/>
    <col min="24" max="24" width="11.453125" bestFit="1" customWidth="1"/>
    <col min="25" max="25" width="10.1796875" bestFit="1" customWidth="1"/>
    <col min="26" max="26" width="11.453125" bestFit="1" customWidth="1"/>
    <col min="27" max="27" width="10.7265625" bestFit="1" customWidth="1"/>
    <col min="28" max="30" width="12" bestFit="1" customWidth="1"/>
    <col min="31" max="31" width="9.81640625" bestFit="1" customWidth="1"/>
    <col min="32" max="32" width="12" bestFit="1" customWidth="1"/>
    <col min="34" max="34" width="11.1796875" customWidth="1"/>
  </cols>
  <sheetData>
    <row r="1" spans="1:67" s="191" customFormat="1" x14ac:dyDescent="0.35">
      <c r="E1" s="103" t="s">
        <v>299</v>
      </c>
      <c r="F1" s="103" t="s">
        <v>300</v>
      </c>
      <c r="H1" s="282" t="s">
        <v>299</v>
      </c>
      <c r="I1" s="282" t="s">
        <v>300</v>
      </c>
    </row>
    <row r="2" spans="1:67" x14ac:dyDescent="0.35">
      <c r="A2" t="s">
        <v>0</v>
      </c>
      <c r="D2" s="103" t="s">
        <v>207</v>
      </c>
      <c r="E2" s="142">
        <f>SUM(AH46,AH48,AH49,AH50,AH56)</f>
        <v>5.0573334924440525</v>
      </c>
      <c r="F2" s="144">
        <f>SUM(AT46,AT48,AT49,AT50,AT56)</f>
        <v>1.8213791063098259E-3</v>
      </c>
      <c r="H2" s="282">
        <f>SUM(AH46,AH48,AH49,AH50,AH56,AH34,AH35,AH38,AH39,AH40,AH41)</f>
        <v>5.3487855789338141</v>
      </c>
      <c r="I2" s="282">
        <f>SUM(AT46,AT48,AT49,AT50,AT56,AT34,AT35,AT38,AT39,AT40,AT41)</f>
        <v>1.8941276764320107E-3</v>
      </c>
      <c r="J2" t="s">
        <v>145</v>
      </c>
      <c r="L2" s="35" t="s">
        <v>278</v>
      </c>
    </row>
    <row r="3" spans="1:67" x14ac:dyDescent="0.35">
      <c r="A3" t="s">
        <v>1</v>
      </c>
      <c r="D3" s="103" t="s">
        <v>208</v>
      </c>
      <c r="E3" s="142">
        <f>SUM(AH34,AH35,AH38,AH39,AH40,AH41)</f>
        <v>0.29145208648976223</v>
      </c>
      <c r="F3" s="144">
        <f>SUM(AT34,AT35,AT38,AT39,AT40,AT41)</f>
        <v>7.2748570122184802E-5</v>
      </c>
      <c r="H3" s="282">
        <f>SUM(AH18:AH19)</f>
        <v>0.25990183056352512</v>
      </c>
      <c r="I3" s="282">
        <f>SUM(AT18:AT19)</f>
        <v>3.6987017961561202E-3</v>
      </c>
      <c r="J3" t="s">
        <v>146</v>
      </c>
    </row>
    <row r="4" spans="1:67" x14ac:dyDescent="0.35">
      <c r="A4" t="s">
        <v>2</v>
      </c>
      <c r="H4" s="282">
        <f>SUM(AH20:AH21)</f>
        <v>0.10231426657284753</v>
      </c>
      <c r="I4" s="282">
        <f>SUM(AT20:AT21)</f>
        <v>1.49861630639243E-3</v>
      </c>
      <c r="J4" t="s">
        <v>147</v>
      </c>
    </row>
    <row r="5" spans="1:67" x14ac:dyDescent="0.35">
      <c r="A5" t="s">
        <v>3</v>
      </c>
      <c r="H5" s="282">
        <f>SUM(H46,H48,H49,H50,H56,H34,H35,H38,H39,H40,H41)</f>
        <v>16216087.870565461</v>
      </c>
      <c r="I5" s="282"/>
      <c r="J5" t="s">
        <v>148</v>
      </c>
      <c r="K5">
        <f>SUM(J46,J48,J49,J50,J56,J34,J35,J38,J39,J40,J41,J59)</f>
        <v>1813365.8059713289</v>
      </c>
      <c r="L5" t="s">
        <v>165</v>
      </c>
      <c r="M5" t="s">
        <v>177</v>
      </c>
      <c r="N5">
        <f>SUM(J46,J48,J49,J50,J56,J59)</f>
        <v>741310.93258839531</v>
      </c>
    </row>
    <row r="6" spans="1:67" x14ac:dyDescent="0.35">
      <c r="A6" t="s">
        <v>4</v>
      </c>
      <c r="H6" s="282">
        <f>SUM(H18:H19)</f>
        <v>10913696.289607299</v>
      </c>
      <c r="I6" s="282"/>
      <c r="J6" t="s">
        <v>149</v>
      </c>
      <c r="K6">
        <f>SUM(J18:J21)</f>
        <v>5115570.2989267018</v>
      </c>
      <c r="L6" t="s">
        <v>166</v>
      </c>
      <c r="M6" t="s">
        <v>178</v>
      </c>
      <c r="N6">
        <f>SUM(J34,J35,J38,J39,J40,J41)</f>
        <v>1072054.8733829337</v>
      </c>
    </row>
    <row r="7" spans="1:67" x14ac:dyDescent="0.35">
      <c r="A7" t="s">
        <v>5</v>
      </c>
      <c r="H7" s="282">
        <f>SUM(H20:H21)</f>
        <v>2884983.3814211898</v>
      </c>
      <c r="I7" s="282"/>
      <c r="J7" t="s">
        <v>150</v>
      </c>
      <c r="M7" t="s">
        <v>181</v>
      </c>
      <c r="N7">
        <f>SUM(H46,H48,H49,H50,H56,H59)</f>
        <v>9501740.3965514358</v>
      </c>
    </row>
    <row r="8" spans="1:67" x14ac:dyDescent="0.35">
      <c r="A8" t="s">
        <v>6</v>
      </c>
      <c r="M8" t="s">
        <v>182</v>
      </c>
      <c r="N8">
        <f>SUM(H34,H35,H38,H39,H40,H41)</f>
        <v>6722394.7085280856</v>
      </c>
    </row>
    <row r="10" spans="1:67" x14ac:dyDescent="0.35">
      <c r="A10" t="s">
        <v>7</v>
      </c>
      <c r="B10" t="s">
        <v>8</v>
      </c>
      <c r="C10" t="s">
        <v>9</v>
      </c>
      <c r="D10" t="s">
        <v>10</v>
      </c>
      <c r="E10" t="s">
        <v>11</v>
      </c>
      <c r="F10" t="s">
        <v>12</v>
      </c>
      <c r="G10" t="s">
        <v>13</v>
      </c>
      <c r="H10" t="s">
        <v>14</v>
      </c>
      <c r="J10" t="s">
        <v>15</v>
      </c>
      <c r="K10" t="s">
        <v>16</v>
      </c>
      <c r="L10" t="s">
        <v>17</v>
      </c>
      <c r="M10" t="s">
        <v>18</v>
      </c>
      <c r="N10" t="s">
        <v>19</v>
      </c>
      <c r="O10" t="s">
        <v>20</v>
      </c>
      <c r="P10" t="s">
        <v>21</v>
      </c>
      <c r="Q10" t="s">
        <v>22</v>
      </c>
      <c r="R10" t="s">
        <v>23</v>
      </c>
      <c r="S10" t="s">
        <v>24</v>
      </c>
      <c r="T10" t="s">
        <v>25</v>
      </c>
      <c r="U10" t="s">
        <v>26</v>
      </c>
      <c r="V10" t="s">
        <v>27</v>
      </c>
      <c r="W10" t="s">
        <v>28</v>
      </c>
      <c r="X10" t="s">
        <v>29</v>
      </c>
      <c r="Y10" t="s">
        <v>30</v>
      </c>
      <c r="Z10" t="s">
        <v>31</v>
      </c>
      <c r="AA10" t="s">
        <v>32</v>
      </c>
      <c r="AB10" t="s">
        <v>33</v>
      </c>
      <c r="AC10" t="s">
        <v>34</v>
      </c>
      <c r="AD10" t="s">
        <v>35</v>
      </c>
      <c r="AE10" t="s">
        <v>36</v>
      </c>
      <c r="AF10" t="s">
        <v>37</v>
      </c>
      <c r="AG10" t="s">
        <v>38</v>
      </c>
      <c r="AH10" t="s">
        <v>39</v>
      </c>
      <c r="AI10" t="s">
        <v>40</v>
      </c>
      <c r="AJ10" t="s">
        <v>41</v>
      </c>
      <c r="AK10" t="s">
        <v>42</v>
      </c>
      <c r="AL10" t="s">
        <v>43</v>
      </c>
      <c r="AM10" t="s">
        <v>44</v>
      </c>
      <c r="AN10" t="s">
        <v>45</v>
      </c>
      <c r="AO10" t="s">
        <v>46</v>
      </c>
      <c r="AP10" t="s">
        <v>47</v>
      </c>
      <c r="AQ10" t="s">
        <v>48</v>
      </c>
      <c r="AR10" t="s">
        <v>49</v>
      </c>
      <c r="AS10" t="s">
        <v>50</v>
      </c>
      <c r="AT10" t="s">
        <v>51</v>
      </c>
      <c r="AU10" t="s">
        <v>52</v>
      </c>
      <c r="AV10" t="s">
        <v>53</v>
      </c>
      <c r="AW10" t="s">
        <v>54</v>
      </c>
      <c r="AX10" t="s">
        <v>55</v>
      </c>
      <c r="AY10" t="s">
        <v>56</v>
      </c>
      <c r="AZ10" t="s">
        <v>57</v>
      </c>
      <c r="BA10" t="s">
        <v>58</v>
      </c>
      <c r="BB10" t="s">
        <v>59</v>
      </c>
      <c r="BC10" t="s">
        <v>60</v>
      </c>
      <c r="BD10" t="s">
        <v>61</v>
      </c>
      <c r="BE10" t="s">
        <v>62</v>
      </c>
      <c r="BF10" t="s">
        <v>63</v>
      </c>
      <c r="BG10" t="s">
        <v>64</v>
      </c>
      <c r="BH10" t="s">
        <v>65</v>
      </c>
      <c r="BI10" t="s">
        <v>66</v>
      </c>
      <c r="BJ10" t="s">
        <v>67</v>
      </c>
      <c r="BK10" t="s">
        <v>68</v>
      </c>
      <c r="BL10" t="s">
        <v>69</v>
      </c>
      <c r="BM10" t="s">
        <v>70</v>
      </c>
      <c r="BN10" t="s">
        <v>71</v>
      </c>
      <c r="BO10" t="s">
        <v>72</v>
      </c>
    </row>
    <row r="11" spans="1:67" x14ac:dyDescent="0.35">
      <c r="A11" t="s">
        <v>73</v>
      </c>
      <c r="B11">
        <v>2023</v>
      </c>
      <c r="C11" t="s">
        <v>74</v>
      </c>
      <c r="D11" t="s">
        <v>75</v>
      </c>
      <c r="E11" t="s">
        <v>75</v>
      </c>
      <c r="F11" t="s">
        <v>76</v>
      </c>
      <c r="G11">
        <v>3282.2935928782199</v>
      </c>
      <c r="H11">
        <v>200394.73534263199</v>
      </c>
      <c r="J11">
        <v>27571.266180177001</v>
      </c>
      <c r="K11">
        <v>1.7233477950468E-3</v>
      </c>
      <c r="L11">
        <v>1.7848836715562101E-4</v>
      </c>
      <c r="M11">
        <v>0</v>
      </c>
      <c r="N11">
        <v>1.90183616220242E-3</v>
      </c>
      <c r="O11">
        <v>0</v>
      </c>
      <c r="P11">
        <v>0</v>
      </c>
      <c r="Q11">
        <v>0</v>
      </c>
      <c r="R11">
        <v>0</v>
      </c>
      <c r="S11">
        <v>1.90183616220242E-3</v>
      </c>
      <c r="T11">
        <v>1.96190028120576E-3</v>
      </c>
      <c r="U11">
        <v>2.0319541924215001E-4</v>
      </c>
      <c r="V11">
        <v>0</v>
      </c>
      <c r="W11">
        <v>2.1650957004479099E-3</v>
      </c>
      <c r="X11">
        <v>0</v>
      </c>
      <c r="Y11">
        <v>0</v>
      </c>
      <c r="Z11">
        <v>0</v>
      </c>
      <c r="AA11">
        <v>0</v>
      </c>
      <c r="AB11">
        <v>2.1650957004479099E-3</v>
      </c>
      <c r="AC11">
        <v>1.7411858569781401E-2</v>
      </c>
      <c r="AD11">
        <v>7.5580625103713597E-3</v>
      </c>
      <c r="AE11">
        <v>0</v>
      </c>
      <c r="AF11">
        <v>2.49699210801527E-2</v>
      </c>
      <c r="AG11">
        <v>0.29659382535299</v>
      </c>
      <c r="AH11">
        <v>1.0331498302140999E-2</v>
      </c>
      <c r="AI11">
        <v>6.6954979678240004E-2</v>
      </c>
      <c r="AJ11">
        <v>0.37388030333337102</v>
      </c>
      <c r="AK11">
        <v>209.67381516904601</v>
      </c>
      <c r="AL11">
        <v>2.2238504142497399</v>
      </c>
      <c r="AM11">
        <v>0</v>
      </c>
      <c r="AN11">
        <v>211.897665583296</v>
      </c>
      <c r="AO11">
        <v>8.0045041576475197E-5</v>
      </c>
      <c r="AP11">
        <v>8.2903223661251001E-6</v>
      </c>
      <c r="AQ11">
        <v>0</v>
      </c>
      <c r="AR11">
        <v>8.83353639426003E-5</v>
      </c>
      <c r="AS11">
        <v>1.87837592364908E-3</v>
      </c>
      <c r="AT11">
        <v>2.57881745762332E-6</v>
      </c>
      <c r="AU11">
        <v>0</v>
      </c>
      <c r="AV11">
        <v>1.8809547411067101E-3</v>
      </c>
      <c r="AW11">
        <v>2.6507686010145801E-3</v>
      </c>
      <c r="AX11">
        <v>2.8791764954686799E-2</v>
      </c>
      <c r="AY11">
        <v>3.3323488296808097E-2</v>
      </c>
      <c r="AZ11">
        <v>1.7971182126662801E-3</v>
      </c>
      <c r="BA11">
        <v>2.4672589559353899E-6</v>
      </c>
      <c r="BB11">
        <v>0</v>
      </c>
      <c r="BC11">
        <v>1.7995854716222101E-3</v>
      </c>
      <c r="BD11">
        <v>6.6269215025364697E-4</v>
      </c>
      <c r="BE11">
        <v>1.23393278377229E-2</v>
      </c>
      <c r="BF11">
        <v>1.48016054595987E-2</v>
      </c>
      <c r="BG11">
        <v>1.98089423988117E-3</v>
      </c>
      <c r="BH11">
        <v>2.10098360274173E-5</v>
      </c>
      <c r="BI11">
        <v>0</v>
      </c>
      <c r="BJ11">
        <v>2.0019040759085898E-3</v>
      </c>
      <c r="BK11">
        <v>3.2957803864780102E-2</v>
      </c>
      <c r="BL11">
        <v>3.4955831617963898E-4</v>
      </c>
      <c r="BM11">
        <v>0</v>
      </c>
      <c r="BN11">
        <v>3.3307362180959699E-2</v>
      </c>
      <c r="BO11">
        <v>18.884962100083701</v>
      </c>
    </row>
    <row r="12" spans="1:67" x14ac:dyDescent="0.35">
      <c r="A12" t="s">
        <v>73</v>
      </c>
      <c r="B12">
        <v>2023</v>
      </c>
      <c r="C12" t="s">
        <v>77</v>
      </c>
      <c r="D12" t="s">
        <v>75</v>
      </c>
      <c r="E12" t="s">
        <v>75</v>
      </c>
      <c r="F12" t="s">
        <v>78</v>
      </c>
      <c r="G12">
        <v>6459700.67915875</v>
      </c>
      <c r="H12">
        <v>246807537.84402201</v>
      </c>
      <c r="J12">
        <v>30522037.630054601</v>
      </c>
      <c r="K12">
        <v>2.5462318248125499</v>
      </c>
      <c r="L12">
        <v>0</v>
      </c>
      <c r="M12">
        <v>6.9388735067944198</v>
      </c>
      <c r="N12">
        <v>9.4851053316069702</v>
      </c>
      <c r="O12">
        <v>1.67040555940586</v>
      </c>
      <c r="P12">
        <v>3.1938111817183699</v>
      </c>
      <c r="Q12">
        <v>6.9357135413217001</v>
      </c>
      <c r="R12">
        <v>1.56542442315229</v>
      </c>
      <c r="S12">
        <v>22.850460037205199</v>
      </c>
      <c r="T12">
        <v>3.7144283934247602</v>
      </c>
      <c r="U12">
        <v>0</v>
      </c>
      <c r="V12">
        <v>7.5971691018488796</v>
      </c>
      <c r="W12">
        <v>11.311597495273601</v>
      </c>
      <c r="X12">
        <v>1.67040555940586</v>
      </c>
      <c r="Y12">
        <v>3.1938111817170598</v>
      </c>
      <c r="Z12">
        <v>6.93571354131885</v>
      </c>
      <c r="AA12">
        <v>1.56542442315229</v>
      </c>
      <c r="AB12">
        <v>24.676952200867699</v>
      </c>
      <c r="AC12">
        <v>178.06681535939501</v>
      </c>
      <c r="AD12">
        <v>0</v>
      </c>
      <c r="AE12">
        <v>70.307888525622602</v>
      </c>
      <c r="AF12">
        <v>248.37470388501799</v>
      </c>
      <c r="AG12">
        <v>9.3546924057505692</v>
      </c>
      <c r="AH12">
        <v>0</v>
      </c>
      <c r="AI12">
        <v>5.8653402390050697</v>
      </c>
      <c r="AJ12">
        <v>15.2200326447556</v>
      </c>
      <c r="AK12">
        <v>71971.5368302485</v>
      </c>
      <c r="AL12">
        <v>0</v>
      </c>
      <c r="AM12">
        <v>1792.69534280468</v>
      </c>
      <c r="AN12">
        <v>73764.232173053198</v>
      </c>
      <c r="AO12">
        <v>0.67688630025821594</v>
      </c>
      <c r="AP12">
        <v>0</v>
      </c>
      <c r="AQ12">
        <v>1.5806850435939499</v>
      </c>
      <c r="AR12">
        <v>2.2575713438521698</v>
      </c>
      <c r="AS12">
        <v>0.43075463648678203</v>
      </c>
      <c r="AT12">
        <v>0</v>
      </c>
      <c r="AU12">
        <v>6.0991560732388601E-2</v>
      </c>
      <c r="AV12">
        <v>0.49174619721917101</v>
      </c>
      <c r="AW12">
        <v>2.1764699246949202</v>
      </c>
      <c r="AX12">
        <v>9.9981587165672892</v>
      </c>
      <c r="AY12">
        <v>12.6663748384813</v>
      </c>
      <c r="AZ12">
        <v>0.39606609825317501</v>
      </c>
      <c r="BA12">
        <v>0</v>
      </c>
      <c r="BB12">
        <v>5.60808983183693E-2</v>
      </c>
      <c r="BC12">
        <v>0.452146996571544</v>
      </c>
      <c r="BD12">
        <v>0.54411748117373004</v>
      </c>
      <c r="BE12">
        <v>4.2849251642431199</v>
      </c>
      <c r="BF12">
        <v>5.2811896419883997</v>
      </c>
      <c r="BG12">
        <v>0.71221670109025403</v>
      </c>
      <c r="BH12">
        <v>0</v>
      </c>
      <c r="BI12">
        <v>1.7740173676208001E-2</v>
      </c>
      <c r="BJ12">
        <v>0.72995687476646198</v>
      </c>
      <c r="BK12">
        <v>1.1382879929645999</v>
      </c>
      <c r="BL12">
        <v>0</v>
      </c>
      <c r="BM12">
        <v>0.83085807885041096</v>
      </c>
      <c r="BN12">
        <v>1.96914607181501</v>
      </c>
      <c r="BO12">
        <v>7786.0509431567298</v>
      </c>
    </row>
    <row r="13" spans="1:67" x14ac:dyDescent="0.35">
      <c r="A13" t="s">
        <v>73</v>
      </c>
      <c r="B13">
        <v>2023</v>
      </c>
      <c r="C13" t="s">
        <v>77</v>
      </c>
      <c r="D13" t="s">
        <v>75</v>
      </c>
      <c r="E13" t="s">
        <v>75</v>
      </c>
      <c r="F13" t="s">
        <v>76</v>
      </c>
      <c r="G13">
        <v>60890.569665714203</v>
      </c>
      <c r="H13">
        <v>2412432.06251531</v>
      </c>
      <c r="J13">
        <v>289413.54245781898</v>
      </c>
      <c r="K13">
        <v>4.3287292589646399E-2</v>
      </c>
      <c r="L13">
        <v>0</v>
      </c>
      <c r="M13">
        <v>0</v>
      </c>
      <c r="N13">
        <v>4.3287292589646399E-2</v>
      </c>
      <c r="O13">
        <v>0</v>
      </c>
      <c r="P13">
        <v>0</v>
      </c>
      <c r="Q13">
        <v>0</v>
      </c>
      <c r="R13">
        <v>0</v>
      </c>
      <c r="S13">
        <v>4.3287292589646399E-2</v>
      </c>
      <c r="T13">
        <v>4.9279704678559202E-2</v>
      </c>
      <c r="U13">
        <v>0</v>
      </c>
      <c r="V13">
        <v>0</v>
      </c>
      <c r="W13">
        <v>4.9279704678559202E-2</v>
      </c>
      <c r="X13">
        <v>0</v>
      </c>
      <c r="Y13">
        <v>0</v>
      </c>
      <c r="Z13">
        <v>0</v>
      </c>
      <c r="AA13">
        <v>0</v>
      </c>
      <c r="AB13">
        <v>4.9279704678559202E-2</v>
      </c>
      <c r="AC13">
        <v>0.66805188685195205</v>
      </c>
      <c r="AD13">
        <v>0</v>
      </c>
      <c r="AE13">
        <v>0</v>
      </c>
      <c r="AF13">
        <v>0.66805188685195205</v>
      </c>
      <c r="AG13">
        <v>0.15680543660023</v>
      </c>
      <c r="AH13">
        <v>0</v>
      </c>
      <c r="AI13">
        <v>0</v>
      </c>
      <c r="AJ13">
        <v>0.15680543660023</v>
      </c>
      <c r="AK13">
        <v>542.22777468509696</v>
      </c>
      <c r="AL13">
        <v>0</v>
      </c>
      <c r="AM13">
        <v>0</v>
      </c>
      <c r="AN13">
        <v>542.22777468509696</v>
      </c>
      <c r="AO13">
        <v>2.0106120001649199E-3</v>
      </c>
      <c r="AP13">
        <v>0</v>
      </c>
      <c r="AQ13">
        <v>0</v>
      </c>
      <c r="AR13">
        <v>2.0106120001649199E-3</v>
      </c>
      <c r="AS13">
        <v>1.9179685805732101E-2</v>
      </c>
      <c r="AT13">
        <v>0</v>
      </c>
      <c r="AU13">
        <v>0</v>
      </c>
      <c r="AV13">
        <v>1.9179685805732101E-2</v>
      </c>
      <c r="AW13">
        <v>2.12740091947782E-2</v>
      </c>
      <c r="AX13">
        <v>9.7727479738512493E-2</v>
      </c>
      <c r="AY13">
        <v>0.138181174739022</v>
      </c>
      <c r="AZ13">
        <v>1.8349981087777901E-2</v>
      </c>
      <c r="BA13">
        <v>0</v>
      </c>
      <c r="BB13">
        <v>0</v>
      </c>
      <c r="BC13">
        <v>1.8349981087777901E-2</v>
      </c>
      <c r="BD13">
        <v>5.3185022986945597E-3</v>
      </c>
      <c r="BE13">
        <v>4.18832056022196E-2</v>
      </c>
      <c r="BF13">
        <v>6.5551688988692097E-2</v>
      </c>
      <c r="BG13">
        <v>5.1260024441775803E-3</v>
      </c>
      <c r="BH13">
        <v>0</v>
      </c>
      <c r="BI13">
        <v>0</v>
      </c>
      <c r="BJ13">
        <v>5.1260024441775803E-3</v>
      </c>
      <c r="BK13">
        <v>8.5230655214146106E-2</v>
      </c>
      <c r="BL13">
        <v>0</v>
      </c>
      <c r="BM13">
        <v>0</v>
      </c>
      <c r="BN13">
        <v>8.5230655214146106E-2</v>
      </c>
      <c r="BO13">
        <v>48.3249824690281</v>
      </c>
    </row>
    <row r="14" spans="1:67" x14ac:dyDescent="0.35">
      <c r="A14" t="s">
        <v>73</v>
      </c>
      <c r="B14">
        <v>2023</v>
      </c>
      <c r="C14" t="s">
        <v>80</v>
      </c>
      <c r="D14" t="s">
        <v>75</v>
      </c>
      <c r="E14" t="s">
        <v>75</v>
      </c>
      <c r="F14" t="s">
        <v>78</v>
      </c>
      <c r="G14">
        <v>737358.37798715802</v>
      </c>
      <c r="H14">
        <v>27059295.050678201</v>
      </c>
      <c r="J14">
        <v>3407418.81440815</v>
      </c>
      <c r="K14">
        <v>0.82084298480912798</v>
      </c>
      <c r="L14">
        <v>0</v>
      </c>
      <c r="M14">
        <v>1.2230426959070599</v>
      </c>
      <c r="N14">
        <v>2.04388568071619</v>
      </c>
      <c r="O14">
        <v>0.46349620831830202</v>
      </c>
      <c r="P14">
        <v>0.71279986281974494</v>
      </c>
      <c r="Q14">
        <v>2.4632807285345701</v>
      </c>
      <c r="R14">
        <v>0.38436380529022901</v>
      </c>
      <c r="S14">
        <v>6.0678262856790397</v>
      </c>
      <c r="T14">
        <v>1.1974850456291799</v>
      </c>
      <c r="U14">
        <v>0</v>
      </c>
      <c r="V14">
        <v>1.33907530182931</v>
      </c>
      <c r="W14">
        <v>2.5365603474584999</v>
      </c>
      <c r="X14">
        <v>0.46349620831830202</v>
      </c>
      <c r="Y14">
        <v>0.71279986281945096</v>
      </c>
      <c r="Z14">
        <v>2.4632807285335501</v>
      </c>
      <c r="AA14">
        <v>0.38436380529022901</v>
      </c>
      <c r="AB14">
        <v>6.5605009524200497</v>
      </c>
      <c r="AC14">
        <v>37.375966906147802</v>
      </c>
      <c r="AD14">
        <v>0</v>
      </c>
      <c r="AE14">
        <v>8.3292512637271194</v>
      </c>
      <c r="AF14">
        <v>45.705218169875003</v>
      </c>
      <c r="AG14">
        <v>2.9910759472070998</v>
      </c>
      <c r="AH14">
        <v>0</v>
      </c>
      <c r="AI14">
        <v>0.90741132784471801</v>
      </c>
      <c r="AJ14">
        <v>3.8984872750518198</v>
      </c>
      <c r="AK14">
        <v>9199.4053785680208</v>
      </c>
      <c r="AL14">
        <v>0</v>
      </c>
      <c r="AM14">
        <v>234.30635464305101</v>
      </c>
      <c r="AN14">
        <v>9433.7117332110793</v>
      </c>
      <c r="AO14">
        <v>0.187812566784234</v>
      </c>
      <c r="AP14">
        <v>0</v>
      </c>
      <c r="AQ14">
        <v>0.24811138978269201</v>
      </c>
      <c r="AR14">
        <v>0.43592395656692701</v>
      </c>
      <c r="AS14">
        <v>6.8545347297932102E-2</v>
      </c>
      <c r="AT14">
        <v>0</v>
      </c>
      <c r="AU14">
        <v>9.2465741330711795E-3</v>
      </c>
      <c r="AV14">
        <v>7.7791921431003302E-2</v>
      </c>
      <c r="AW14">
        <v>0.23862213600002299</v>
      </c>
      <c r="AX14">
        <v>1.0961704372501</v>
      </c>
      <c r="AY14">
        <v>1.4125844946811299</v>
      </c>
      <c r="AZ14">
        <v>6.3026908958561098E-2</v>
      </c>
      <c r="BA14">
        <v>0</v>
      </c>
      <c r="BB14">
        <v>8.5022092408653192E-3</v>
      </c>
      <c r="BC14">
        <v>7.1529118199426395E-2</v>
      </c>
      <c r="BD14">
        <v>5.9655534000005797E-2</v>
      </c>
      <c r="BE14">
        <v>0.46978733025004599</v>
      </c>
      <c r="BF14">
        <v>0.60097198244947803</v>
      </c>
      <c r="BG14">
        <v>9.1035573773686096E-2</v>
      </c>
      <c r="BH14">
        <v>0</v>
      </c>
      <c r="BI14">
        <v>2.3186513210347501E-3</v>
      </c>
      <c r="BJ14">
        <v>9.3354225094720897E-2</v>
      </c>
      <c r="BK14">
        <v>0.231198800797592</v>
      </c>
      <c r="BL14">
        <v>0</v>
      </c>
      <c r="BM14">
        <v>0.103733414753576</v>
      </c>
      <c r="BN14">
        <v>0.33493221555116898</v>
      </c>
      <c r="BO14">
        <v>995.75848584063897</v>
      </c>
    </row>
    <row r="15" spans="1:67" x14ac:dyDescent="0.35">
      <c r="A15" t="s">
        <v>73</v>
      </c>
      <c r="B15">
        <v>2023</v>
      </c>
      <c r="C15" t="s">
        <v>80</v>
      </c>
      <c r="D15" t="s">
        <v>75</v>
      </c>
      <c r="E15" t="s">
        <v>75</v>
      </c>
      <c r="F15" t="s">
        <v>76</v>
      </c>
      <c r="G15">
        <v>352.37319723272401</v>
      </c>
      <c r="H15">
        <v>8196.0991326485801</v>
      </c>
      <c r="J15">
        <v>1229.48749113758</v>
      </c>
      <c r="K15">
        <v>1.6454819525123299E-3</v>
      </c>
      <c r="L15">
        <v>0</v>
      </c>
      <c r="M15">
        <v>0</v>
      </c>
      <c r="N15">
        <v>1.6454819525123299E-3</v>
      </c>
      <c r="O15">
        <v>0</v>
      </c>
      <c r="P15">
        <v>0</v>
      </c>
      <c r="Q15">
        <v>0</v>
      </c>
      <c r="R15">
        <v>0</v>
      </c>
      <c r="S15">
        <v>1.6454819525123299E-3</v>
      </c>
      <c r="T15">
        <v>1.87327180386194E-3</v>
      </c>
      <c r="U15">
        <v>0</v>
      </c>
      <c r="V15">
        <v>0</v>
      </c>
      <c r="W15">
        <v>1.87327180386194E-3</v>
      </c>
      <c r="X15">
        <v>0</v>
      </c>
      <c r="Y15">
        <v>0</v>
      </c>
      <c r="Z15">
        <v>0</v>
      </c>
      <c r="AA15">
        <v>0</v>
      </c>
      <c r="AB15">
        <v>1.87327180386194E-3</v>
      </c>
      <c r="AC15">
        <v>9.6678275128259505E-3</v>
      </c>
      <c r="AD15">
        <v>0</v>
      </c>
      <c r="AE15">
        <v>0</v>
      </c>
      <c r="AF15">
        <v>9.6678275128259505E-3</v>
      </c>
      <c r="AG15">
        <v>8.8722878552228296E-3</v>
      </c>
      <c r="AH15">
        <v>0</v>
      </c>
      <c r="AI15">
        <v>0</v>
      </c>
      <c r="AJ15">
        <v>8.8722878552228296E-3</v>
      </c>
      <c r="AK15">
        <v>4.0218447978308403</v>
      </c>
      <c r="AL15">
        <v>0</v>
      </c>
      <c r="AM15">
        <v>0</v>
      </c>
      <c r="AN15">
        <v>4.0218447978308403</v>
      </c>
      <c r="AO15">
        <v>7.6429491470839296E-5</v>
      </c>
      <c r="AP15">
        <v>0</v>
      </c>
      <c r="AQ15">
        <v>0</v>
      </c>
      <c r="AR15">
        <v>7.6429491470839296E-5</v>
      </c>
      <c r="AS15">
        <v>1.2361563557424799E-3</v>
      </c>
      <c r="AT15">
        <v>0</v>
      </c>
      <c r="AU15">
        <v>0</v>
      </c>
      <c r="AV15">
        <v>1.2361563557424799E-3</v>
      </c>
      <c r="AW15">
        <v>7.2277222235008797E-5</v>
      </c>
      <c r="AX15">
        <v>3.32023489642071E-4</v>
      </c>
      <c r="AY15">
        <v>1.64045706761956E-3</v>
      </c>
      <c r="AZ15">
        <v>1.1826807789850099E-3</v>
      </c>
      <c r="BA15">
        <v>0</v>
      </c>
      <c r="BB15">
        <v>0</v>
      </c>
      <c r="BC15">
        <v>1.1826807789850099E-3</v>
      </c>
      <c r="BD15">
        <v>1.8069305558752199E-5</v>
      </c>
      <c r="BE15">
        <v>1.4229578127517299E-4</v>
      </c>
      <c r="BF15">
        <v>1.3430458658189399E-3</v>
      </c>
      <c r="BG15">
        <v>3.8020896800715698E-5</v>
      </c>
      <c r="BH15">
        <v>0</v>
      </c>
      <c r="BI15">
        <v>0</v>
      </c>
      <c r="BJ15">
        <v>3.8020896800715698E-5</v>
      </c>
      <c r="BK15">
        <v>6.3217799473256795E-4</v>
      </c>
      <c r="BL15">
        <v>0</v>
      </c>
      <c r="BM15">
        <v>0</v>
      </c>
      <c r="BN15">
        <v>6.3217799473256795E-4</v>
      </c>
      <c r="BO15">
        <v>0.35843899634466497</v>
      </c>
    </row>
    <row r="16" spans="1:67" x14ac:dyDescent="0.35">
      <c r="A16" t="s">
        <v>73</v>
      </c>
      <c r="B16">
        <v>2023</v>
      </c>
      <c r="C16" t="s">
        <v>81</v>
      </c>
      <c r="D16" t="s">
        <v>75</v>
      </c>
      <c r="E16" t="s">
        <v>75</v>
      </c>
      <c r="F16" t="s">
        <v>78</v>
      </c>
      <c r="G16">
        <v>2219228.8933938602</v>
      </c>
      <c r="H16">
        <v>82875046.154980406</v>
      </c>
      <c r="J16">
        <v>10414097.5424938</v>
      </c>
      <c r="K16">
        <v>1.5147829040046099</v>
      </c>
      <c r="L16">
        <v>0</v>
      </c>
      <c r="M16">
        <v>3.3320504673764599</v>
      </c>
      <c r="N16">
        <v>4.8468333713810798</v>
      </c>
      <c r="O16">
        <v>0.84523675936300402</v>
      </c>
      <c r="P16">
        <v>1.37165825012618</v>
      </c>
      <c r="Q16">
        <v>4.5837410726852097</v>
      </c>
      <c r="R16">
        <v>0.84589658763355202</v>
      </c>
      <c r="S16">
        <v>12.493366041189001</v>
      </c>
      <c r="T16">
        <v>2.2099994638828702</v>
      </c>
      <c r="U16">
        <v>0</v>
      </c>
      <c r="V16">
        <v>3.64817262240748</v>
      </c>
      <c r="W16">
        <v>5.8581720862903497</v>
      </c>
      <c r="X16">
        <v>0.84523675936300402</v>
      </c>
      <c r="Y16">
        <v>1.37165825012561</v>
      </c>
      <c r="Z16">
        <v>4.5837410726833197</v>
      </c>
      <c r="AA16">
        <v>0.84589658763355202</v>
      </c>
      <c r="AB16">
        <v>13.5047047560958</v>
      </c>
      <c r="AC16">
        <v>82.897624758181493</v>
      </c>
      <c r="AD16">
        <v>0</v>
      </c>
      <c r="AE16">
        <v>29.865379257736599</v>
      </c>
      <c r="AF16">
        <v>112.763004015918</v>
      </c>
      <c r="AG16">
        <v>6.5048555214924599</v>
      </c>
      <c r="AH16">
        <v>0</v>
      </c>
      <c r="AI16">
        <v>2.9668820806976601</v>
      </c>
      <c r="AJ16">
        <v>9.4717376021901192</v>
      </c>
      <c r="AK16">
        <v>29961.396759645399</v>
      </c>
      <c r="AL16">
        <v>0</v>
      </c>
      <c r="AM16">
        <v>773.87006701768598</v>
      </c>
      <c r="AN16">
        <v>30735.266826663101</v>
      </c>
      <c r="AO16">
        <v>0.375824284663756</v>
      </c>
      <c r="AP16">
        <v>0</v>
      </c>
      <c r="AQ16">
        <v>0.72754988092214601</v>
      </c>
      <c r="AR16">
        <v>1.1033741655859</v>
      </c>
      <c r="AS16">
        <v>0.15330454939301599</v>
      </c>
      <c r="AT16">
        <v>0</v>
      </c>
      <c r="AU16">
        <v>2.0939274729659001E-2</v>
      </c>
      <c r="AV16">
        <v>0.174243824122675</v>
      </c>
      <c r="AW16">
        <v>0.73083280616012403</v>
      </c>
      <c r="AX16">
        <v>3.35726320329807</v>
      </c>
      <c r="AY16">
        <v>4.26233983358087</v>
      </c>
      <c r="AZ16">
        <v>0.14095996207487599</v>
      </c>
      <c r="BA16">
        <v>0</v>
      </c>
      <c r="BB16">
        <v>1.9253233255469501E-2</v>
      </c>
      <c r="BC16">
        <v>0.160213195330346</v>
      </c>
      <c r="BD16">
        <v>0.18270820154003101</v>
      </c>
      <c r="BE16">
        <v>1.43882708712774</v>
      </c>
      <c r="BF16">
        <v>1.7817484839981199</v>
      </c>
      <c r="BG16">
        <v>0.29649230932140502</v>
      </c>
      <c r="BH16">
        <v>0</v>
      </c>
      <c r="BI16">
        <v>7.6580716555184796E-3</v>
      </c>
      <c r="BJ16">
        <v>0.30415038097692298</v>
      </c>
      <c r="BK16">
        <v>0.560880315472993</v>
      </c>
      <c r="BL16">
        <v>0</v>
      </c>
      <c r="BM16">
        <v>0.35007240696632702</v>
      </c>
      <c r="BN16">
        <v>0.91095272243932002</v>
      </c>
      <c r="BO16">
        <v>3244.2058463035901</v>
      </c>
    </row>
    <row r="17" spans="1:67" x14ac:dyDescent="0.35">
      <c r="A17" t="s">
        <v>73</v>
      </c>
      <c r="B17">
        <v>2023</v>
      </c>
      <c r="C17" t="s">
        <v>81</v>
      </c>
      <c r="D17" t="s">
        <v>75</v>
      </c>
      <c r="E17" t="s">
        <v>75</v>
      </c>
      <c r="F17" t="s">
        <v>76</v>
      </c>
      <c r="G17">
        <v>15172.536719789099</v>
      </c>
      <c r="H17">
        <v>633608.05133389204</v>
      </c>
      <c r="J17">
        <v>74551.809405397697</v>
      </c>
      <c r="K17">
        <v>1.4223109797479301E-2</v>
      </c>
      <c r="L17">
        <v>0</v>
      </c>
      <c r="M17">
        <v>0</v>
      </c>
      <c r="N17">
        <v>1.4223109797479301E-2</v>
      </c>
      <c r="O17">
        <v>0</v>
      </c>
      <c r="P17">
        <v>0</v>
      </c>
      <c r="Q17">
        <v>0</v>
      </c>
      <c r="R17">
        <v>0</v>
      </c>
      <c r="S17">
        <v>1.4223109797479301E-2</v>
      </c>
      <c r="T17">
        <v>1.61920648878408E-2</v>
      </c>
      <c r="U17">
        <v>0</v>
      </c>
      <c r="V17">
        <v>0</v>
      </c>
      <c r="W17">
        <v>1.61920648878408E-2</v>
      </c>
      <c r="X17">
        <v>0</v>
      </c>
      <c r="Y17">
        <v>0</v>
      </c>
      <c r="Z17">
        <v>0</v>
      </c>
      <c r="AA17">
        <v>0</v>
      </c>
      <c r="AB17">
        <v>1.61920648878408E-2</v>
      </c>
      <c r="AC17">
        <v>0.12243716580982</v>
      </c>
      <c r="AD17">
        <v>0</v>
      </c>
      <c r="AE17">
        <v>0</v>
      </c>
      <c r="AF17">
        <v>0.12243716580982</v>
      </c>
      <c r="AG17">
        <v>3.0320811763624899E-2</v>
      </c>
      <c r="AH17">
        <v>0</v>
      </c>
      <c r="AI17">
        <v>0</v>
      </c>
      <c r="AJ17">
        <v>3.0320811763624899E-2</v>
      </c>
      <c r="AK17">
        <v>194.248180416737</v>
      </c>
      <c r="AL17">
        <v>0</v>
      </c>
      <c r="AM17">
        <v>0</v>
      </c>
      <c r="AN17">
        <v>194.248180416737</v>
      </c>
      <c r="AO17">
        <v>6.6063626361597099E-4</v>
      </c>
      <c r="AP17">
        <v>0</v>
      </c>
      <c r="AQ17">
        <v>0</v>
      </c>
      <c r="AR17">
        <v>6.6063626361597099E-4</v>
      </c>
      <c r="AS17">
        <v>3.9219255700877302E-3</v>
      </c>
      <c r="AT17">
        <v>0</v>
      </c>
      <c r="AU17">
        <v>0</v>
      </c>
      <c r="AV17">
        <v>3.9219255700877302E-3</v>
      </c>
      <c r="AW17">
        <v>5.5874665734248702E-3</v>
      </c>
      <c r="AX17">
        <v>2.56674245716705E-2</v>
      </c>
      <c r="AY17">
        <v>3.51768167151831E-2</v>
      </c>
      <c r="AZ17">
        <v>3.7522648059893598E-3</v>
      </c>
      <c r="BA17">
        <v>0</v>
      </c>
      <c r="BB17">
        <v>0</v>
      </c>
      <c r="BC17">
        <v>3.7522648059893598E-3</v>
      </c>
      <c r="BD17">
        <v>1.39686664335621E-3</v>
      </c>
      <c r="BE17">
        <v>1.10003248164302E-2</v>
      </c>
      <c r="BF17">
        <v>1.61494562657758E-2</v>
      </c>
      <c r="BG17">
        <v>1.8363438652170001E-3</v>
      </c>
      <c r="BH17">
        <v>0</v>
      </c>
      <c r="BI17">
        <v>0</v>
      </c>
      <c r="BJ17">
        <v>1.8363438652170001E-3</v>
      </c>
      <c r="BK17">
        <v>3.0533108896329E-2</v>
      </c>
      <c r="BL17">
        <v>0</v>
      </c>
      <c r="BM17">
        <v>0</v>
      </c>
      <c r="BN17">
        <v>3.0533108896329E-2</v>
      </c>
      <c r="BO17">
        <v>17.3119864963226</v>
      </c>
    </row>
    <row r="18" spans="1:67" x14ac:dyDescent="0.35">
      <c r="A18" t="s">
        <v>73</v>
      </c>
      <c r="B18">
        <v>2023</v>
      </c>
      <c r="C18" t="s">
        <v>82</v>
      </c>
      <c r="D18" t="s">
        <v>75</v>
      </c>
      <c r="E18" t="s">
        <v>75</v>
      </c>
      <c r="F18" t="s">
        <v>78</v>
      </c>
      <c r="G18">
        <v>170372.49654373099</v>
      </c>
      <c r="H18">
        <v>6057759.0112457499</v>
      </c>
      <c r="J18">
        <v>2538296.3434817502</v>
      </c>
      <c r="K18">
        <v>0.195661330702117</v>
      </c>
      <c r="L18">
        <v>8.0282051730075493E-2</v>
      </c>
      <c r="M18">
        <v>0.317453739620633</v>
      </c>
      <c r="N18">
        <v>0.59339712205282602</v>
      </c>
      <c r="O18">
        <v>1.0456086744851E-2</v>
      </c>
      <c r="P18">
        <v>0.32624344676235001</v>
      </c>
      <c r="Q18">
        <v>2.1878382717105298</v>
      </c>
      <c r="R18">
        <v>6.3169218727998303E-3</v>
      </c>
      <c r="S18">
        <v>3.1242518491433602</v>
      </c>
      <c r="T18">
        <v>0.28550855446177498</v>
      </c>
      <c r="U18">
        <v>0.117147381429064</v>
      </c>
      <c r="V18">
        <v>0.34757188628268698</v>
      </c>
      <c r="W18">
        <v>0.75022782217352701</v>
      </c>
      <c r="X18">
        <v>1.0456086744851E-2</v>
      </c>
      <c r="Y18">
        <v>0.32624344676221601</v>
      </c>
      <c r="Z18">
        <v>2.1878382717096301</v>
      </c>
      <c r="AA18">
        <v>6.3169218727998303E-3</v>
      </c>
      <c r="AB18">
        <v>3.2810825492630298</v>
      </c>
      <c r="AC18">
        <v>4.7859786917836997</v>
      </c>
      <c r="AD18">
        <v>0.70519479637070404</v>
      </c>
      <c r="AE18">
        <v>4.6489022687515504</v>
      </c>
      <c r="AF18">
        <v>10.140075756905899</v>
      </c>
      <c r="AG18">
        <v>1.19911493988514</v>
      </c>
      <c r="AH18">
        <v>7.0069377315931198E-3</v>
      </c>
      <c r="AI18">
        <v>1.3920863093315201</v>
      </c>
      <c r="AJ18">
        <v>2.5982081869482498</v>
      </c>
      <c r="AK18">
        <v>5313.49799933751</v>
      </c>
      <c r="AL18">
        <v>22.530798956647999</v>
      </c>
      <c r="AM18">
        <v>52.394655325589497</v>
      </c>
      <c r="AN18">
        <v>5388.42345361974</v>
      </c>
      <c r="AO18">
        <v>4.1113230525276899E-2</v>
      </c>
      <c r="AP18">
        <v>2.2851143027075499E-2</v>
      </c>
      <c r="AQ18">
        <v>6.4662119051828004E-2</v>
      </c>
      <c r="AR18">
        <v>0.12862649260417999</v>
      </c>
      <c r="AS18">
        <v>8.5071360885611604E-3</v>
      </c>
      <c r="AT18">
        <v>0</v>
      </c>
      <c r="AU18">
        <v>1.13456354854128E-3</v>
      </c>
      <c r="AV18">
        <v>9.6416996371024508E-3</v>
      </c>
      <c r="AW18">
        <v>5.34202902156026E-2</v>
      </c>
      <c r="AX18">
        <v>0.51043087301008205</v>
      </c>
      <c r="AY18">
        <v>0.573492862862787</v>
      </c>
      <c r="AZ18">
        <v>7.8219976116300494E-3</v>
      </c>
      <c r="BA18">
        <v>0</v>
      </c>
      <c r="BB18">
        <v>1.0431893030211799E-3</v>
      </c>
      <c r="BC18">
        <v>8.8651869146512303E-3</v>
      </c>
      <c r="BD18">
        <v>1.33550725539006E-2</v>
      </c>
      <c r="BE18">
        <v>0.21875608843289199</v>
      </c>
      <c r="BF18">
        <v>0.24097634790144401</v>
      </c>
      <c r="BG18">
        <v>5.25813701222414E-2</v>
      </c>
      <c r="BH18">
        <v>2.2296052040238399E-4</v>
      </c>
      <c r="BI18">
        <v>5.1848758848607496E-4</v>
      </c>
      <c r="BJ18">
        <v>5.3322818231129797E-2</v>
      </c>
      <c r="BK18">
        <v>7.41693620760836E-2</v>
      </c>
      <c r="BL18">
        <v>6.0003469040688904E-4</v>
      </c>
      <c r="BM18">
        <v>0.11348602058184</v>
      </c>
      <c r="BN18">
        <v>0.18825541734833001</v>
      </c>
      <c r="BO18">
        <v>568.76535249166795</v>
      </c>
    </row>
    <row r="19" spans="1:67" x14ac:dyDescent="0.35">
      <c r="A19" t="s">
        <v>73</v>
      </c>
      <c r="B19">
        <v>2023</v>
      </c>
      <c r="C19" t="s">
        <v>82</v>
      </c>
      <c r="D19" t="s">
        <v>75</v>
      </c>
      <c r="E19" t="s">
        <v>75</v>
      </c>
      <c r="F19" t="s">
        <v>76</v>
      </c>
      <c r="G19">
        <v>121835.782802906</v>
      </c>
      <c r="H19">
        <v>4855937.2783615496</v>
      </c>
      <c r="J19">
        <v>1532540.87824579</v>
      </c>
      <c r="K19">
        <v>0.354312511001665</v>
      </c>
      <c r="L19">
        <v>1.47408296830264E-2</v>
      </c>
      <c r="M19">
        <v>0</v>
      </c>
      <c r="N19">
        <v>0.36905334068469098</v>
      </c>
      <c r="O19">
        <v>0</v>
      </c>
      <c r="P19">
        <v>0</v>
      </c>
      <c r="Q19">
        <v>0</v>
      </c>
      <c r="R19">
        <v>0</v>
      </c>
      <c r="S19">
        <v>0.36905334068469098</v>
      </c>
      <c r="T19">
        <v>0.403361237479127</v>
      </c>
      <c r="U19">
        <v>1.6781454557179401E-2</v>
      </c>
      <c r="V19">
        <v>0</v>
      </c>
      <c r="W19">
        <v>0.420142692036306</v>
      </c>
      <c r="X19">
        <v>0</v>
      </c>
      <c r="Y19">
        <v>0</v>
      </c>
      <c r="Z19">
        <v>0</v>
      </c>
      <c r="AA19">
        <v>0</v>
      </c>
      <c r="AB19">
        <v>0.420142692036306</v>
      </c>
      <c r="AC19">
        <v>1.90930258724581</v>
      </c>
      <c r="AD19">
        <v>0.12217960335231</v>
      </c>
      <c r="AE19">
        <v>0</v>
      </c>
      <c r="AF19">
        <v>2.03148219059812</v>
      </c>
      <c r="AG19">
        <v>7.1971415505090501</v>
      </c>
      <c r="AH19">
        <v>0.25289489283193201</v>
      </c>
      <c r="AI19">
        <v>0</v>
      </c>
      <c r="AJ19">
        <v>7.4500364433409896</v>
      </c>
      <c r="AK19">
        <v>2471.0645995079899</v>
      </c>
      <c r="AL19">
        <v>17.543152797504899</v>
      </c>
      <c r="AM19">
        <v>0</v>
      </c>
      <c r="AN19">
        <v>2488.6077523055001</v>
      </c>
      <c r="AO19">
        <v>1.6457138892509601E-2</v>
      </c>
      <c r="AP19">
        <v>6.8468336271437704E-4</v>
      </c>
      <c r="AQ19">
        <v>0</v>
      </c>
      <c r="AR19">
        <v>1.7141822255223999E-2</v>
      </c>
      <c r="AS19">
        <v>7.3319480072370699E-2</v>
      </c>
      <c r="AT19">
        <v>3.6987017961561202E-3</v>
      </c>
      <c r="AU19">
        <v>0</v>
      </c>
      <c r="AV19">
        <v>7.7018181868526894E-2</v>
      </c>
      <c r="AW19">
        <v>6.4233055044927795E-2</v>
      </c>
      <c r="AX19">
        <v>0.40916456063619</v>
      </c>
      <c r="AY19">
        <v>0.55041579754964498</v>
      </c>
      <c r="AZ19">
        <v>7.0147711819742997E-2</v>
      </c>
      <c r="BA19">
        <v>3.53869759370671E-3</v>
      </c>
      <c r="BB19">
        <v>0</v>
      </c>
      <c r="BC19">
        <v>7.3686409413449699E-2</v>
      </c>
      <c r="BD19">
        <v>1.60582637612319E-2</v>
      </c>
      <c r="BE19">
        <v>0.17535624027265301</v>
      </c>
      <c r="BF19">
        <v>0.265100913447334</v>
      </c>
      <c r="BG19">
        <v>2.33604469711183E-2</v>
      </c>
      <c r="BH19">
        <v>1.6584588307158601E-4</v>
      </c>
      <c r="BI19">
        <v>0</v>
      </c>
      <c r="BJ19">
        <v>2.35262928541899E-2</v>
      </c>
      <c r="BK19">
        <v>0.388416943442009</v>
      </c>
      <c r="BL19">
        <v>2.7575393169809101E-3</v>
      </c>
      <c r="BM19">
        <v>0</v>
      </c>
      <c r="BN19">
        <v>0.39117448275899003</v>
      </c>
      <c r="BO19">
        <v>221.792264463571</v>
      </c>
    </row>
    <row r="20" spans="1:67" x14ac:dyDescent="0.35">
      <c r="A20" t="s">
        <v>73</v>
      </c>
      <c r="B20">
        <v>2023</v>
      </c>
      <c r="C20" t="s">
        <v>83</v>
      </c>
      <c r="D20" t="s">
        <v>75</v>
      </c>
      <c r="E20" t="s">
        <v>75</v>
      </c>
      <c r="F20" t="s">
        <v>78</v>
      </c>
      <c r="G20">
        <v>29153.365428688201</v>
      </c>
      <c r="H20">
        <v>1003759.33299696</v>
      </c>
      <c r="J20">
        <v>434341.706372966</v>
      </c>
      <c r="K20">
        <v>2.11723788204909E-2</v>
      </c>
      <c r="L20">
        <v>1.3816667139420201E-2</v>
      </c>
      <c r="M20">
        <v>5.47027679128399E-2</v>
      </c>
      <c r="N20">
        <v>8.9691813872751103E-2</v>
      </c>
      <c r="O20">
        <v>1.5931960774954301E-3</v>
      </c>
      <c r="P20">
        <v>5.3820225238393797E-2</v>
      </c>
      <c r="Q20">
        <v>0.33230870077365499</v>
      </c>
      <c r="R20">
        <v>9.9485552797278507E-4</v>
      </c>
      <c r="S20">
        <v>0.47840879149026899</v>
      </c>
      <c r="T20">
        <v>3.0894685474456101E-2</v>
      </c>
      <c r="U20">
        <v>2.0161248256361199E-2</v>
      </c>
      <c r="V20">
        <v>5.98926453065921E-2</v>
      </c>
      <c r="W20">
        <v>0.110948579037409</v>
      </c>
      <c r="X20">
        <v>1.5931960774954301E-3</v>
      </c>
      <c r="Y20">
        <v>5.3820225238371697E-2</v>
      </c>
      <c r="Z20">
        <v>0.33230870077351798</v>
      </c>
      <c r="AA20">
        <v>9.9485552797278507E-4</v>
      </c>
      <c r="AB20">
        <v>0.49966555665476797</v>
      </c>
      <c r="AC20">
        <v>0.54150649819239405</v>
      </c>
      <c r="AD20">
        <v>0.120905457503077</v>
      </c>
      <c r="AE20">
        <v>0.78104682888866594</v>
      </c>
      <c r="AF20">
        <v>1.44345878458413</v>
      </c>
      <c r="AG20">
        <v>0.195980717050979</v>
      </c>
      <c r="AH20">
        <v>1.2049922224175299E-3</v>
      </c>
      <c r="AI20">
        <v>0.244543552536408</v>
      </c>
      <c r="AJ20">
        <v>0.44172926180980499</v>
      </c>
      <c r="AK20">
        <v>1011.23103259411</v>
      </c>
      <c r="AL20">
        <v>4.4542310375689302</v>
      </c>
      <c r="AM20">
        <v>10.2120291463486</v>
      </c>
      <c r="AN20">
        <v>1025.8972927780301</v>
      </c>
      <c r="AO20">
        <v>4.8701337751576998E-3</v>
      </c>
      <c r="AP20">
        <v>3.9309886163982396E-3</v>
      </c>
      <c r="AQ20">
        <v>1.1191634196241199E-2</v>
      </c>
      <c r="AR20">
        <v>1.99927565877971E-2</v>
      </c>
      <c r="AS20">
        <v>1.2625145928793901E-3</v>
      </c>
      <c r="AT20">
        <v>0</v>
      </c>
      <c r="AU20">
        <v>1.6170316946791601E-4</v>
      </c>
      <c r="AV20">
        <v>1.42421776234731E-3</v>
      </c>
      <c r="AW20">
        <v>8.8516421296677798E-3</v>
      </c>
      <c r="AX20">
        <v>9.8673680640471495E-2</v>
      </c>
      <c r="AY20">
        <v>0.108949540532486</v>
      </c>
      <c r="AZ20">
        <v>1.1608355652649399E-3</v>
      </c>
      <c r="BA20">
        <v>0</v>
      </c>
      <c r="BB20">
        <v>1.4868009541680799E-4</v>
      </c>
      <c r="BC20">
        <v>1.30951566068175E-3</v>
      </c>
      <c r="BD20">
        <v>2.2129105324169402E-3</v>
      </c>
      <c r="BE20">
        <v>4.2288720274487802E-2</v>
      </c>
      <c r="BF20">
        <v>4.5811146467586501E-2</v>
      </c>
      <c r="BG20">
        <v>1.00069508279775E-2</v>
      </c>
      <c r="BH20">
        <v>4.4078226965661597E-5</v>
      </c>
      <c r="BI20">
        <v>1.01056306845363E-4</v>
      </c>
      <c r="BJ20">
        <v>1.01520853617885E-2</v>
      </c>
      <c r="BK20">
        <v>1.30157555836282E-2</v>
      </c>
      <c r="BL20">
        <v>1.00527055129251E-4</v>
      </c>
      <c r="BM20">
        <v>1.9422057394202701E-2</v>
      </c>
      <c r="BN20">
        <v>3.2538340032960203E-2</v>
      </c>
      <c r="BO20">
        <v>108.286744790849</v>
      </c>
    </row>
    <row r="21" spans="1:67" x14ac:dyDescent="0.35">
      <c r="A21" t="s">
        <v>73</v>
      </c>
      <c r="B21">
        <v>2023</v>
      </c>
      <c r="C21" t="s">
        <v>83</v>
      </c>
      <c r="D21" t="s">
        <v>75</v>
      </c>
      <c r="E21" t="s">
        <v>75</v>
      </c>
      <c r="F21" t="s">
        <v>76</v>
      </c>
      <c r="G21">
        <v>48525.629258171903</v>
      </c>
      <c r="H21">
        <v>1881224.04842423</v>
      </c>
      <c r="J21">
        <v>610391.37082619604</v>
      </c>
      <c r="K21">
        <v>0.13003609909828101</v>
      </c>
      <c r="L21">
        <v>5.8710833525282896E-3</v>
      </c>
      <c r="M21">
        <v>0</v>
      </c>
      <c r="N21">
        <v>0.13590718245080999</v>
      </c>
      <c r="O21">
        <v>0</v>
      </c>
      <c r="P21">
        <v>0</v>
      </c>
      <c r="Q21">
        <v>0</v>
      </c>
      <c r="R21">
        <v>0</v>
      </c>
      <c r="S21">
        <v>0.13590718245080999</v>
      </c>
      <c r="T21">
        <v>0.14803745343611299</v>
      </c>
      <c r="U21">
        <v>6.6838380607107204E-3</v>
      </c>
      <c r="V21">
        <v>0</v>
      </c>
      <c r="W21">
        <v>0.15472129149682301</v>
      </c>
      <c r="X21">
        <v>0</v>
      </c>
      <c r="Y21">
        <v>0</v>
      </c>
      <c r="Z21">
        <v>0</v>
      </c>
      <c r="AA21">
        <v>0</v>
      </c>
      <c r="AB21">
        <v>0.15472129149682301</v>
      </c>
      <c r="AC21">
        <v>0.68905902038753997</v>
      </c>
      <c r="AD21">
        <v>4.8662568572122797E-2</v>
      </c>
      <c r="AE21">
        <v>0</v>
      </c>
      <c r="AF21">
        <v>0.737721588959663</v>
      </c>
      <c r="AG21">
        <v>2.46227473946856</v>
      </c>
      <c r="AH21">
        <v>0.10110927435043</v>
      </c>
      <c r="AI21">
        <v>0</v>
      </c>
      <c r="AJ21">
        <v>2.5633840138189901</v>
      </c>
      <c r="AK21">
        <v>1056.4387694004199</v>
      </c>
      <c r="AL21">
        <v>11.235066786833601</v>
      </c>
      <c r="AM21">
        <v>0</v>
      </c>
      <c r="AN21">
        <v>1067.6738361872599</v>
      </c>
      <c r="AO21">
        <v>6.0399282482308699E-3</v>
      </c>
      <c r="AP21">
        <v>2.7270059956083502E-4</v>
      </c>
      <c r="AQ21">
        <v>0</v>
      </c>
      <c r="AR21">
        <v>6.3126288477917004E-3</v>
      </c>
      <c r="AS21">
        <v>3.1364047537473801E-2</v>
      </c>
      <c r="AT21">
        <v>1.49861630639243E-3</v>
      </c>
      <c r="AU21">
        <v>0</v>
      </c>
      <c r="AV21">
        <v>3.2862663843866199E-2</v>
      </c>
      <c r="AW21">
        <v>2.4884334563532E-2</v>
      </c>
      <c r="AX21">
        <v>0.184932079697982</v>
      </c>
      <c r="AY21">
        <v>0.24267907810538</v>
      </c>
      <c r="AZ21">
        <v>3.0007252724484498E-2</v>
      </c>
      <c r="BA21">
        <v>1.43378682834929E-3</v>
      </c>
      <c r="BB21">
        <v>0</v>
      </c>
      <c r="BC21">
        <v>3.1441039552833797E-2</v>
      </c>
      <c r="BD21">
        <v>6.221083640883E-3</v>
      </c>
      <c r="BE21">
        <v>7.9256605584849496E-2</v>
      </c>
      <c r="BF21">
        <v>0.116918728778566</v>
      </c>
      <c r="BG21">
        <v>9.9871455629795703E-3</v>
      </c>
      <c r="BH21">
        <v>1.06211784970355E-4</v>
      </c>
      <c r="BI21">
        <v>0</v>
      </c>
      <c r="BJ21">
        <v>1.0093357347949901E-2</v>
      </c>
      <c r="BK21">
        <v>0.166057462773677</v>
      </c>
      <c r="BL21">
        <v>1.76599604137327E-3</v>
      </c>
      <c r="BM21">
        <v>0</v>
      </c>
      <c r="BN21">
        <v>0.16782345881505101</v>
      </c>
      <c r="BO21">
        <v>95.154327803207593</v>
      </c>
    </row>
    <row r="22" spans="1:67" x14ac:dyDescent="0.35">
      <c r="A22" t="s">
        <v>73</v>
      </c>
      <c r="B22">
        <v>2023</v>
      </c>
      <c r="C22" t="s">
        <v>84</v>
      </c>
      <c r="D22" t="s">
        <v>75</v>
      </c>
      <c r="E22" t="s">
        <v>75</v>
      </c>
      <c r="F22" t="s">
        <v>78</v>
      </c>
      <c r="G22">
        <v>297600.18058412097</v>
      </c>
      <c r="H22">
        <v>2024753.65767273</v>
      </c>
      <c r="J22">
        <v>595200.36116824299</v>
      </c>
      <c r="K22">
        <v>5.5410242710201798</v>
      </c>
      <c r="L22">
        <v>0</v>
      </c>
      <c r="M22">
        <v>1.18546182707908</v>
      </c>
      <c r="N22">
        <v>6.7264860980992696</v>
      </c>
      <c r="O22">
        <v>0.755707193695068</v>
      </c>
      <c r="P22">
        <v>0.44220857593155499</v>
      </c>
      <c r="Q22">
        <v>1.2299703253066601</v>
      </c>
      <c r="R22">
        <v>0.44935265607907998</v>
      </c>
      <c r="S22">
        <v>9.6037248491116394</v>
      </c>
      <c r="T22">
        <v>6.8902070589638296</v>
      </c>
      <c r="U22">
        <v>0</v>
      </c>
      <c r="V22">
        <v>1.2904123290952501</v>
      </c>
      <c r="W22">
        <v>8.1806193880590907</v>
      </c>
      <c r="X22">
        <v>0.755707193695068</v>
      </c>
      <c r="Y22">
        <v>0.44220857593137303</v>
      </c>
      <c r="Z22">
        <v>1.22997032530616</v>
      </c>
      <c r="AA22">
        <v>0.44935265607907998</v>
      </c>
      <c r="AB22">
        <v>11.057858139070699</v>
      </c>
      <c r="AC22">
        <v>41.8681161062024</v>
      </c>
      <c r="AD22">
        <v>0</v>
      </c>
      <c r="AE22">
        <v>5.6062489298980003</v>
      </c>
      <c r="AF22">
        <v>47.474365036100401</v>
      </c>
      <c r="AG22">
        <v>2.5158079285066299</v>
      </c>
      <c r="AH22">
        <v>0</v>
      </c>
      <c r="AI22">
        <v>0.172839701350986</v>
      </c>
      <c r="AJ22">
        <v>2.6886476298576198</v>
      </c>
      <c r="AK22">
        <v>489.67614782911897</v>
      </c>
      <c r="AL22">
        <v>0</v>
      </c>
      <c r="AM22">
        <v>39.0133030923608</v>
      </c>
      <c r="AN22">
        <v>528.68945092147999</v>
      </c>
      <c r="AO22">
        <v>0.81240992614080099</v>
      </c>
      <c r="AP22">
        <v>0</v>
      </c>
      <c r="AQ22">
        <v>0.154220712651261</v>
      </c>
      <c r="AR22">
        <v>0.96663063879206201</v>
      </c>
      <c r="AS22">
        <v>5.18736071432038E-3</v>
      </c>
      <c r="AT22">
        <v>0</v>
      </c>
      <c r="AU22">
        <v>2.0195665890466999E-3</v>
      </c>
      <c r="AV22">
        <v>7.2069273033670798E-3</v>
      </c>
      <c r="AW22">
        <v>8.9276354347527405E-3</v>
      </c>
      <c r="AX22">
        <v>2.6247248178173001E-2</v>
      </c>
      <c r="AY22">
        <v>4.2381810916292798E-2</v>
      </c>
      <c r="AZ22">
        <v>4.8455084759907504E-3</v>
      </c>
      <c r="BA22">
        <v>0</v>
      </c>
      <c r="BB22">
        <v>1.8983446269316201E-3</v>
      </c>
      <c r="BC22">
        <v>6.7438531029223696E-3</v>
      </c>
      <c r="BD22">
        <v>2.2319088586881799E-3</v>
      </c>
      <c r="BE22">
        <v>1.1248820647788401E-2</v>
      </c>
      <c r="BF22">
        <v>2.0224582609399001E-2</v>
      </c>
      <c r="BG22">
        <v>4.8457424416545498E-3</v>
      </c>
      <c r="BH22">
        <v>0</v>
      </c>
      <c r="BI22">
        <v>3.8606826046539902E-4</v>
      </c>
      <c r="BJ22">
        <v>5.2318107021199498E-3</v>
      </c>
      <c r="BK22">
        <v>0.14557615221933601</v>
      </c>
      <c r="BL22">
        <v>0</v>
      </c>
      <c r="BM22">
        <v>9.8732666335898198E-3</v>
      </c>
      <c r="BN22">
        <v>0.15544941885292499</v>
      </c>
      <c r="BO22">
        <v>55.804864725318303</v>
      </c>
    </row>
    <row r="23" spans="1:67" x14ac:dyDescent="0.35">
      <c r="A23" t="s">
        <v>73</v>
      </c>
      <c r="B23">
        <v>2023</v>
      </c>
      <c r="C23" t="s">
        <v>85</v>
      </c>
      <c r="D23" t="s">
        <v>75</v>
      </c>
      <c r="E23" t="s">
        <v>75</v>
      </c>
      <c r="F23" t="s">
        <v>78</v>
      </c>
      <c r="G23">
        <v>1540538.65441781</v>
      </c>
      <c r="H23">
        <v>53902320.5344989</v>
      </c>
      <c r="J23">
        <v>7127894.3301280402</v>
      </c>
      <c r="K23">
        <v>1.3153203100639299</v>
      </c>
      <c r="L23">
        <v>0</v>
      </c>
      <c r="M23">
        <v>2.93236912228069</v>
      </c>
      <c r="N23">
        <v>4.2476894323446199</v>
      </c>
      <c r="O23">
        <v>0.68872750846799902</v>
      </c>
      <c r="P23">
        <v>1.1138479039915199</v>
      </c>
      <c r="Q23">
        <v>3.4177653642557599</v>
      </c>
      <c r="R23">
        <v>0.715623773430066</v>
      </c>
      <c r="S23">
        <v>10.183653982489901</v>
      </c>
      <c r="T23">
        <v>1.9156006730971999</v>
      </c>
      <c r="U23">
        <v>0</v>
      </c>
      <c r="V23">
        <v>3.2105467119105402</v>
      </c>
      <c r="W23">
        <v>5.1261473850077497</v>
      </c>
      <c r="X23">
        <v>0.68872750846799902</v>
      </c>
      <c r="Y23">
        <v>1.11384790399106</v>
      </c>
      <c r="Z23">
        <v>3.41776536425435</v>
      </c>
      <c r="AA23">
        <v>0.715623773430066</v>
      </c>
      <c r="AB23">
        <v>11.062111935151201</v>
      </c>
      <c r="AC23">
        <v>62.719804715681597</v>
      </c>
      <c r="AD23">
        <v>0</v>
      </c>
      <c r="AE23">
        <v>23.7262316244517</v>
      </c>
      <c r="AF23">
        <v>86.446036340133304</v>
      </c>
      <c r="AG23">
        <v>5.5483805049923198</v>
      </c>
      <c r="AH23">
        <v>0</v>
      </c>
      <c r="AI23">
        <v>2.54047992648995</v>
      </c>
      <c r="AJ23">
        <v>8.0888604314822707</v>
      </c>
      <c r="AK23">
        <v>24045.9526536995</v>
      </c>
      <c r="AL23">
        <v>0</v>
      </c>
      <c r="AM23">
        <v>656.70992983305302</v>
      </c>
      <c r="AN23">
        <v>24702.662583532601</v>
      </c>
      <c r="AO23">
        <v>0.31580372419326502</v>
      </c>
      <c r="AP23">
        <v>0</v>
      </c>
      <c r="AQ23">
        <v>0.60395175800939604</v>
      </c>
      <c r="AR23">
        <v>0.91975548220266201</v>
      </c>
      <c r="AS23">
        <v>0.103148482395202</v>
      </c>
      <c r="AT23">
        <v>0</v>
      </c>
      <c r="AU23">
        <v>1.53887325299318E-2</v>
      </c>
      <c r="AV23">
        <v>0.118537214925134</v>
      </c>
      <c r="AW23">
        <v>0.47533710088199999</v>
      </c>
      <c r="AX23">
        <v>2.1835798071766899</v>
      </c>
      <c r="AY23">
        <v>2.7774541229838201</v>
      </c>
      <c r="AZ23">
        <v>9.4851545694590395E-2</v>
      </c>
      <c r="BA23">
        <v>0</v>
      </c>
      <c r="BB23">
        <v>1.41509884212763E-2</v>
      </c>
      <c r="BC23">
        <v>0.109002534115866</v>
      </c>
      <c r="BD23">
        <v>0.1188342752205</v>
      </c>
      <c r="BE23">
        <v>0.93581991736143799</v>
      </c>
      <c r="BF23">
        <v>1.1636567266978</v>
      </c>
      <c r="BG23">
        <v>0.237954194503077</v>
      </c>
      <c r="BH23">
        <v>0</v>
      </c>
      <c r="BI23">
        <v>6.4986771215136E-3</v>
      </c>
      <c r="BJ23">
        <v>0.24445287162459001</v>
      </c>
      <c r="BK23">
        <v>0.45372335149925802</v>
      </c>
      <c r="BL23">
        <v>0</v>
      </c>
      <c r="BM23">
        <v>0.264158500941997</v>
      </c>
      <c r="BN23">
        <v>0.71788185244125502</v>
      </c>
      <c r="BO23">
        <v>2607.4451484259998</v>
      </c>
    </row>
    <row r="24" spans="1:67" x14ac:dyDescent="0.35">
      <c r="A24" t="s">
        <v>73</v>
      </c>
      <c r="B24">
        <v>2023</v>
      </c>
      <c r="C24" t="s">
        <v>85</v>
      </c>
      <c r="D24" t="s">
        <v>75</v>
      </c>
      <c r="E24" t="s">
        <v>75</v>
      </c>
      <c r="F24" t="s">
        <v>76</v>
      </c>
      <c r="G24">
        <v>35106.866985991997</v>
      </c>
      <c r="H24">
        <v>1383747.20132357</v>
      </c>
      <c r="J24">
        <v>171565.71315610199</v>
      </c>
      <c r="K24">
        <v>2.0348194948921899E-2</v>
      </c>
      <c r="L24">
        <v>0</v>
      </c>
      <c r="M24">
        <v>0</v>
      </c>
      <c r="N24">
        <v>2.0348194948921899E-2</v>
      </c>
      <c r="O24">
        <v>0</v>
      </c>
      <c r="P24">
        <v>0</v>
      </c>
      <c r="Q24">
        <v>0</v>
      </c>
      <c r="R24">
        <v>0</v>
      </c>
      <c r="S24">
        <v>2.0348194948921899E-2</v>
      </c>
      <c r="T24">
        <v>2.3165067109428401E-2</v>
      </c>
      <c r="U24">
        <v>0</v>
      </c>
      <c r="V24">
        <v>0</v>
      </c>
      <c r="W24">
        <v>2.3165067109428401E-2</v>
      </c>
      <c r="X24">
        <v>0</v>
      </c>
      <c r="Y24">
        <v>0</v>
      </c>
      <c r="Z24">
        <v>0</v>
      </c>
      <c r="AA24">
        <v>0</v>
      </c>
      <c r="AB24">
        <v>2.3165067109428401E-2</v>
      </c>
      <c r="AC24">
        <v>0.37851634656053101</v>
      </c>
      <c r="AD24">
        <v>0</v>
      </c>
      <c r="AE24">
        <v>0</v>
      </c>
      <c r="AF24">
        <v>0.37851634656053101</v>
      </c>
      <c r="AG24">
        <v>6.4464266494246802E-2</v>
      </c>
      <c r="AH24">
        <v>0</v>
      </c>
      <c r="AI24">
        <v>0</v>
      </c>
      <c r="AJ24">
        <v>6.4464266494246802E-2</v>
      </c>
      <c r="AK24">
        <v>552.57478884236298</v>
      </c>
      <c r="AL24">
        <v>0</v>
      </c>
      <c r="AM24">
        <v>0</v>
      </c>
      <c r="AN24">
        <v>552.57478884236298</v>
      </c>
      <c r="AO24">
        <v>9.4513476122974605E-4</v>
      </c>
      <c r="AP24">
        <v>0</v>
      </c>
      <c r="AQ24">
        <v>0</v>
      </c>
      <c r="AR24">
        <v>9.4513476122974605E-4</v>
      </c>
      <c r="AS24">
        <v>7.0722927569994501E-3</v>
      </c>
      <c r="AT24">
        <v>0</v>
      </c>
      <c r="AU24">
        <v>0</v>
      </c>
      <c r="AV24">
        <v>7.0722927569994501E-3</v>
      </c>
      <c r="AW24">
        <v>1.22025615318315E-2</v>
      </c>
      <c r="AX24">
        <v>5.6055517036851098E-2</v>
      </c>
      <c r="AY24">
        <v>7.5330371325682197E-2</v>
      </c>
      <c r="AZ24">
        <v>6.7663485029240203E-3</v>
      </c>
      <c r="BA24">
        <v>0</v>
      </c>
      <c r="BB24">
        <v>0</v>
      </c>
      <c r="BC24">
        <v>6.7663485029240203E-3</v>
      </c>
      <c r="BD24">
        <v>3.0506403829578801E-3</v>
      </c>
      <c r="BE24">
        <v>2.4023793015793299E-2</v>
      </c>
      <c r="BF24">
        <v>3.38407819016752E-2</v>
      </c>
      <c r="BG24">
        <v>5.2238189381609203E-3</v>
      </c>
      <c r="BH24">
        <v>0</v>
      </c>
      <c r="BI24">
        <v>0</v>
      </c>
      <c r="BJ24">
        <v>5.2238189381609203E-3</v>
      </c>
      <c r="BK24">
        <v>8.6857061749012296E-2</v>
      </c>
      <c r="BL24">
        <v>0</v>
      </c>
      <c r="BM24">
        <v>0</v>
      </c>
      <c r="BN24">
        <v>8.6857061749012296E-2</v>
      </c>
      <c r="BO24">
        <v>49.247139726736002</v>
      </c>
    </row>
    <row r="25" spans="1:67" x14ac:dyDescent="0.35">
      <c r="A25" t="s">
        <v>73</v>
      </c>
      <c r="B25">
        <v>2023</v>
      </c>
      <c r="C25" t="s">
        <v>85</v>
      </c>
      <c r="D25" t="s">
        <v>75</v>
      </c>
      <c r="E25" t="s">
        <v>75</v>
      </c>
      <c r="F25" t="s">
        <v>79</v>
      </c>
      <c r="G25">
        <v>15923.812915774</v>
      </c>
      <c r="H25">
        <v>522899.05033722299</v>
      </c>
      <c r="J25">
        <v>81168.8079857954</v>
      </c>
      <c r="K25">
        <v>0</v>
      </c>
      <c r="L25">
        <v>0</v>
      </c>
      <c r="M25">
        <v>0</v>
      </c>
      <c r="N25">
        <v>0</v>
      </c>
      <c r="O25">
        <v>4.1162238575354098E-4</v>
      </c>
      <c r="P25">
        <v>4.3734769052701901E-4</v>
      </c>
      <c r="Q25">
        <v>0</v>
      </c>
      <c r="R25">
        <v>1.3850931951835401E-4</v>
      </c>
      <c r="S25">
        <v>9.87479395798915E-4</v>
      </c>
      <c r="T25">
        <v>0</v>
      </c>
      <c r="U25">
        <v>0</v>
      </c>
      <c r="V25">
        <v>0</v>
      </c>
      <c r="W25">
        <v>0</v>
      </c>
      <c r="X25">
        <v>4.1162238575354098E-4</v>
      </c>
      <c r="Y25">
        <v>4.3734769052683898E-4</v>
      </c>
      <c r="Z25">
        <v>0</v>
      </c>
      <c r="AA25">
        <v>1.3850931951835401E-4</v>
      </c>
      <c r="AB25">
        <v>9.8747939579873502E-4</v>
      </c>
      <c r="AC25">
        <v>0</v>
      </c>
      <c r="AD25">
        <v>0</v>
      </c>
      <c r="AE25">
        <v>0</v>
      </c>
      <c r="AF25">
        <v>0</v>
      </c>
      <c r="AG25">
        <v>0</v>
      </c>
      <c r="AH25">
        <v>0</v>
      </c>
      <c r="AI25">
        <v>0</v>
      </c>
      <c r="AJ25">
        <v>0</v>
      </c>
      <c r="AK25">
        <v>0</v>
      </c>
      <c r="AL25">
        <v>0</v>
      </c>
      <c r="AM25">
        <v>0</v>
      </c>
      <c r="AN25">
        <v>0</v>
      </c>
      <c r="AO25">
        <v>0</v>
      </c>
      <c r="AP25">
        <v>0</v>
      </c>
      <c r="AQ25">
        <v>0</v>
      </c>
      <c r="AR25">
        <v>0</v>
      </c>
      <c r="AS25">
        <v>0</v>
      </c>
      <c r="AT25">
        <v>0</v>
      </c>
      <c r="AU25">
        <v>0</v>
      </c>
      <c r="AV25">
        <v>0</v>
      </c>
      <c r="AW25">
        <v>4.6111803012667298E-3</v>
      </c>
      <c r="AX25">
        <v>2.1182609508944E-2</v>
      </c>
      <c r="AY25">
        <v>2.5793789810210799E-2</v>
      </c>
      <c r="AZ25">
        <v>0</v>
      </c>
      <c r="BA25">
        <v>0</v>
      </c>
      <c r="BB25">
        <v>0</v>
      </c>
      <c r="BC25">
        <v>0</v>
      </c>
      <c r="BD25">
        <v>1.1527950753166801E-3</v>
      </c>
      <c r="BE25">
        <v>9.0782612181188899E-3</v>
      </c>
      <c r="BF25">
        <v>1.02310562934355E-2</v>
      </c>
      <c r="BG25">
        <v>0</v>
      </c>
      <c r="BH25">
        <v>0</v>
      </c>
      <c r="BI25">
        <v>0</v>
      </c>
      <c r="BJ25">
        <v>0</v>
      </c>
      <c r="BK25">
        <v>0</v>
      </c>
      <c r="BL25">
        <v>0</v>
      </c>
      <c r="BM25">
        <v>0</v>
      </c>
      <c r="BN25">
        <v>0</v>
      </c>
      <c r="BO25">
        <v>0</v>
      </c>
    </row>
    <row r="26" spans="1:67" x14ac:dyDescent="0.35">
      <c r="A26" t="s">
        <v>73</v>
      </c>
      <c r="B26">
        <v>2023</v>
      </c>
      <c r="C26" t="s">
        <v>86</v>
      </c>
      <c r="D26" t="s">
        <v>75</v>
      </c>
      <c r="E26" t="s">
        <v>75</v>
      </c>
      <c r="F26" t="s">
        <v>78</v>
      </c>
      <c r="G26">
        <v>33691.868809027299</v>
      </c>
      <c r="H26">
        <v>321144.17365724099</v>
      </c>
      <c r="J26">
        <v>3370.5345556550901</v>
      </c>
      <c r="K26">
        <v>1.56762478369134E-2</v>
      </c>
      <c r="L26">
        <v>0</v>
      </c>
      <c r="M26">
        <v>4.5818055476016801E-4</v>
      </c>
      <c r="N26">
        <v>1.6134428391673599E-2</v>
      </c>
      <c r="O26">
        <v>4.0464482997617304E-3</v>
      </c>
      <c r="P26">
        <v>2.7296841699232598E-4</v>
      </c>
      <c r="Q26">
        <v>6.3795237322085098E-3</v>
      </c>
      <c r="R26">
        <v>1.6828394487805899E-3</v>
      </c>
      <c r="S26">
        <v>2.85162082894167E-2</v>
      </c>
      <c r="T26">
        <v>2.28747440449317E-2</v>
      </c>
      <c r="U26">
        <v>0</v>
      </c>
      <c r="V26">
        <v>5.0165003526607996E-4</v>
      </c>
      <c r="W26">
        <v>2.3376394080197802E-2</v>
      </c>
      <c r="X26">
        <v>4.0464482997617304E-3</v>
      </c>
      <c r="Y26">
        <v>2.7296841699221399E-4</v>
      </c>
      <c r="Z26">
        <v>6.3795237322058704E-3</v>
      </c>
      <c r="AA26">
        <v>1.6828394487805899E-3</v>
      </c>
      <c r="AB26">
        <v>3.57581739779382E-2</v>
      </c>
      <c r="AC26">
        <v>0.43224782569584203</v>
      </c>
      <c r="AD26">
        <v>0</v>
      </c>
      <c r="AE26">
        <v>1.00943138068343E-2</v>
      </c>
      <c r="AF26">
        <v>0.44234213950267698</v>
      </c>
      <c r="AG26">
        <v>0.109119288423581</v>
      </c>
      <c r="AH26">
        <v>0</v>
      </c>
      <c r="AI26">
        <v>1.22736424527297E-3</v>
      </c>
      <c r="AJ26">
        <v>0.110346652668854</v>
      </c>
      <c r="AK26">
        <v>583.18025971311999</v>
      </c>
      <c r="AL26">
        <v>0</v>
      </c>
      <c r="AM26">
        <v>9.3788215098597999E-2</v>
      </c>
      <c r="AN26">
        <v>583.27404792821903</v>
      </c>
      <c r="AO26">
        <v>3.7202522679828901E-3</v>
      </c>
      <c r="AP26">
        <v>0</v>
      </c>
      <c r="AQ26">
        <v>1.1439418157369999E-4</v>
      </c>
      <c r="AR26">
        <v>3.83464644955659E-3</v>
      </c>
      <c r="AS26">
        <v>4.6986107259370001E-4</v>
      </c>
      <c r="AT26">
        <v>0</v>
      </c>
      <c r="AU26">
        <v>1.2716803159952299E-6</v>
      </c>
      <c r="AV26">
        <v>4.7113275290969501E-4</v>
      </c>
      <c r="AW26">
        <v>4.2480102607181103E-3</v>
      </c>
      <c r="AX26">
        <v>4.6140471448499802E-2</v>
      </c>
      <c r="AY26">
        <v>5.0859614462127702E-2</v>
      </c>
      <c r="AZ26">
        <v>4.32019912384811E-4</v>
      </c>
      <c r="BA26">
        <v>0</v>
      </c>
      <c r="BB26">
        <v>1.16926310933789E-6</v>
      </c>
      <c r="BC26">
        <v>4.33189175494149E-4</v>
      </c>
      <c r="BD26">
        <v>1.06200256517952E-3</v>
      </c>
      <c r="BE26">
        <v>1.9774487763642799E-2</v>
      </c>
      <c r="BF26">
        <v>2.1269679504316401E-2</v>
      </c>
      <c r="BG26">
        <v>5.7710414284118904E-3</v>
      </c>
      <c r="BH26">
        <v>0</v>
      </c>
      <c r="BI26">
        <v>9.2811041837573698E-7</v>
      </c>
      <c r="BJ26">
        <v>5.7719695388302704E-3</v>
      </c>
      <c r="BK26">
        <v>7.3534467885124598E-3</v>
      </c>
      <c r="BL26">
        <v>0</v>
      </c>
      <c r="BM26">
        <v>1.3645872947608601E-4</v>
      </c>
      <c r="BN26">
        <v>7.4899055179885503E-3</v>
      </c>
      <c r="BO26">
        <v>61.566443751981097</v>
      </c>
    </row>
    <row r="27" spans="1:67" x14ac:dyDescent="0.35">
      <c r="A27" t="s">
        <v>73</v>
      </c>
      <c r="B27">
        <v>2023</v>
      </c>
      <c r="C27" t="s">
        <v>86</v>
      </c>
      <c r="D27" t="s">
        <v>75</v>
      </c>
      <c r="E27" t="s">
        <v>75</v>
      </c>
      <c r="F27" t="s">
        <v>76</v>
      </c>
      <c r="G27">
        <v>12560.081471981701</v>
      </c>
      <c r="H27">
        <v>119509.05989465</v>
      </c>
      <c r="J27">
        <v>1256.00814719817</v>
      </c>
      <c r="K27">
        <v>8.8944607638346395E-3</v>
      </c>
      <c r="L27">
        <v>0</v>
      </c>
      <c r="M27">
        <v>0</v>
      </c>
      <c r="N27">
        <v>8.8944607638346395E-3</v>
      </c>
      <c r="O27">
        <v>0</v>
      </c>
      <c r="P27">
        <v>0</v>
      </c>
      <c r="Q27">
        <v>0</v>
      </c>
      <c r="R27">
        <v>0</v>
      </c>
      <c r="S27">
        <v>8.8944607638346395E-3</v>
      </c>
      <c r="T27">
        <v>1.0125752235695101E-2</v>
      </c>
      <c r="U27">
        <v>0</v>
      </c>
      <c r="V27">
        <v>0</v>
      </c>
      <c r="W27">
        <v>1.0125752235695101E-2</v>
      </c>
      <c r="X27">
        <v>0</v>
      </c>
      <c r="Y27">
        <v>0</v>
      </c>
      <c r="Z27">
        <v>0</v>
      </c>
      <c r="AA27">
        <v>0</v>
      </c>
      <c r="AB27">
        <v>1.0125752235695101E-2</v>
      </c>
      <c r="AC27">
        <v>3.6910387297977298E-2</v>
      </c>
      <c r="AD27">
        <v>0</v>
      </c>
      <c r="AE27">
        <v>0</v>
      </c>
      <c r="AF27">
        <v>3.6910387297977298E-2</v>
      </c>
      <c r="AG27">
        <v>0.46958806465722402</v>
      </c>
      <c r="AH27">
        <v>0</v>
      </c>
      <c r="AI27">
        <v>0</v>
      </c>
      <c r="AJ27">
        <v>0.46958806465722402</v>
      </c>
      <c r="AK27">
        <v>125.61061725627999</v>
      </c>
      <c r="AL27">
        <v>0</v>
      </c>
      <c r="AM27">
        <v>0</v>
      </c>
      <c r="AN27">
        <v>125.61061725627999</v>
      </c>
      <c r="AO27">
        <v>4.1313070134211502E-4</v>
      </c>
      <c r="AP27">
        <v>0</v>
      </c>
      <c r="AQ27">
        <v>0</v>
      </c>
      <c r="AR27">
        <v>4.1313070134211502E-4</v>
      </c>
      <c r="AS27">
        <v>1.12717505837353E-2</v>
      </c>
      <c r="AT27">
        <v>0</v>
      </c>
      <c r="AU27">
        <v>0</v>
      </c>
      <c r="AV27">
        <v>1.12717505837353E-2</v>
      </c>
      <c r="AW27">
        <v>2.1077790156770102E-3</v>
      </c>
      <c r="AX27">
        <v>1.71704948064588E-2</v>
      </c>
      <c r="AY27">
        <v>3.05500244058712E-2</v>
      </c>
      <c r="AZ27">
        <v>1.0784139642990199E-2</v>
      </c>
      <c r="BA27">
        <v>0</v>
      </c>
      <c r="BB27">
        <v>0</v>
      </c>
      <c r="BC27">
        <v>1.0784139642990199E-2</v>
      </c>
      <c r="BD27">
        <v>5.2694475391925298E-4</v>
      </c>
      <c r="BE27">
        <v>7.3587834884823698E-3</v>
      </c>
      <c r="BF27">
        <v>1.8669867885391801E-2</v>
      </c>
      <c r="BG27">
        <v>1.1874720571890399E-3</v>
      </c>
      <c r="BH27">
        <v>0</v>
      </c>
      <c r="BI27">
        <v>0</v>
      </c>
      <c r="BJ27">
        <v>1.1874720571890399E-3</v>
      </c>
      <c r="BK27">
        <v>1.97442398018501E-2</v>
      </c>
      <c r="BL27">
        <v>0</v>
      </c>
      <c r="BM27">
        <v>0</v>
      </c>
      <c r="BN27">
        <v>1.97442398018501E-2</v>
      </c>
      <c r="BO27">
        <v>11.1947988654008</v>
      </c>
    </row>
    <row r="28" spans="1:67" x14ac:dyDescent="0.35">
      <c r="A28" t="s">
        <v>73</v>
      </c>
      <c r="B28">
        <v>2023</v>
      </c>
      <c r="C28" t="s">
        <v>87</v>
      </c>
      <c r="D28" t="s">
        <v>75</v>
      </c>
      <c r="E28" t="s">
        <v>75</v>
      </c>
      <c r="F28" t="s">
        <v>76</v>
      </c>
      <c r="G28">
        <v>876.43712130524398</v>
      </c>
      <c r="H28">
        <v>123513.966496211</v>
      </c>
      <c r="J28">
        <v>12795.981971056501</v>
      </c>
      <c r="K28">
        <v>2.1892725032800599E-3</v>
      </c>
      <c r="L28">
        <v>3.8595096448908999E-3</v>
      </c>
      <c r="M28">
        <v>0</v>
      </c>
      <c r="N28">
        <v>6.0487821481709702E-3</v>
      </c>
      <c r="O28">
        <v>0</v>
      </c>
      <c r="P28">
        <v>0</v>
      </c>
      <c r="Q28">
        <v>0</v>
      </c>
      <c r="R28">
        <v>0</v>
      </c>
      <c r="S28">
        <v>6.0487821481709702E-3</v>
      </c>
      <c r="T28">
        <v>2.4923200947401E-3</v>
      </c>
      <c r="U28">
        <v>4.3937579398604003E-3</v>
      </c>
      <c r="V28">
        <v>0</v>
      </c>
      <c r="W28">
        <v>6.8860780346005103E-3</v>
      </c>
      <c r="X28">
        <v>0</v>
      </c>
      <c r="Y28">
        <v>0</v>
      </c>
      <c r="Z28">
        <v>0</v>
      </c>
      <c r="AA28">
        <v>0</v>
      </c>
      <c r="AB28">
        <v>6.8860780346005103E-3</v>
      </c>
      <c r="AC28">
        <v>2.3827552537367E-2</v>
      </c>
      <c r="AD28">
        <v>5.7027418610349198E-2</v>
      </c>
      <c r="AE28">
        <v>0</v>
      </c>
      <c r="AF28">
        <v>8.0854971147716198E-2</v>
      </c>
      <c r="AG28">
        <v>0.27634402061838798</v>
      </c>
      <c r="AH28">
        <v>4.5607581738130697E-2</v>
      </c>
      <c r="AI28">
        <v>3.1309884659628001E-2</v>
      </c>
      <c r="AJ28">
        <v>0.35326148701614601</v>
      </c>
      <c r="AK28">
        <v>195.025426454865</v>
      </c>
      <c r="AL28">
        <v>10.097872045964101</v>
      </c>
      <c r="AM28">
        <v>0</v>
      </c>
      <c r="AN28">
        <v>205.12329850082901</v>
      </c>
      <c r="AO28">
        <v>1.01686037520085E-4</v>
      </c>
      <c r="AP28">
        <v>1.7926422680205901E-4</v>
      </c>
      <c r="AQ28">
        <v>0</v>
      </c>
      <c r="AR28">
        <v>2.8095026432214498E-4</v>
      </c>
      <c r="AS28">
        <v>2.1710557070333801E-3</v>
      </c>
      <c r="AT28">
        <v>1.6425394250005099E-5</v>
      </c>
      <c r="AU28">
        <v>0</v>
      </c>
      <c r="AV28">
        <v>2.1874811012833899E-3</v>
      </c>
      <c r="AW28">
        <v>1.6338101079109201E-3</v>
      </c>
      <c r="AX28">
        <v>1.7745900788759102E-2</v>
      </c>
      <c r="AY28">
        <v>2.15671919979534E-2</v>
      </c>
      <c r="AZ28">
        <v>2.0771367981778201E-3</v>
      </c>
      <c r="BA28">
        <v>1.5714838965548101E-5</v>
      </c>
      <c r="BB28">
        <v>0</v>
      </c>
      <c r="BC28">
        <v>2.0928516371433599E-3</v>
      </c>
      <c r="BD28">
        <v>4.0845252697773002E-4</v>
      </c>
      <c r="BE28">
        <v>7.6053860523253398E-3</v>
      </c>
      <c r="BF28">
        <v>1.0106690216446401E-2</v>
      </c>
      <c r="BG28">
        <v>1.8425035266484899E-3</v>
      </c>
      <c r="BH28">
        <v>9.5399688104976305E-5</v>
      </c>
      <c r="BI28">
        <v>0</v>
      </c>
      <c r="BJ28">
        <v>1.9379032147534699E-3</v>
      </c>
      <c r="BK28">
        <v>3.0655281149734301E-2</v>
      </c>
      <c r="BL28">
        <v>1.58724486447777E-3</v>
      </c>
      <c r="BM28">
        <v>0</v>
      </c>
      <c r="BN28">
        <v>3.2242526014212097E-2</v>
      </c>
      <c r="BO28">
        <v>18.2812099763768</v>
      </c>
    </row>
    <row r="29" spans="1:67" x14ac:dyDescent="0.35">
      <c r="A29" t="s">
        <v>73</v>
      </c>
      <c r="B29">
        <v>2023</v>
      </c>
      <c r="C29" t="s">
        <v>88</v>
      </c>
      <c r="D29" t="s">
        <v>75</v>
      </c>
      <c r="E29" t="s">
        <v>75</v>
      </c>
      <c r="F29" t="s">
        <v>78</v>
      </c>
      <c r="G29">
        <v>5826.4153866146899</v>
      </c>
      <c r="H29">
        <v>235991.190741775</v>
      </c>
      <c r="J29">
        <v>116574.919055386</v>
      </c>
      <c r="K29">
        <v>1.3777239629963601E-2</v>
      </c>
      <c r="L29">
        <v>4.7820971773351803E-3</v>
      </c>
      <c r="M29">
        <v>1.9696854453431702E-2</v>
      </c>
      <c r="N29">
        <v>3.8256191260730502E-2</v>
      </c>
      <c r="O29">
        <v>3.3419797801957098E-4</v>
      </c>
      <c r="P29">
        <v>3.8887073813959499E-3</v>
      </c>
      <c r="Q29">
        <v>4.5575500987027603E-2</v>
      </c>
      <c r="R29">
        <v>1.6893143079765399E-4</v>
      </c>
      <c r="S29">
        <v>8.8223529037971399E-2</v>
      </c>
      <c r="T29">
        <v>2.0103715727115001E-2</v>
      </c>
      <c r="U29">
        <v>6.9780249755907802E-3</v>
      </c>
      <c r="V29">
        <v>2.15655763400238E-2</v>
      </c>
      <c r="W29">
        <v>4.86473170427296E-2</v>
      </c>
      <c r="X29">
        <v>3.3419797801957098E-4</v>
      </c>
      <c r="Y29">
        <v>3.8887073813943501E-3</v>
      </c>
      <c r="Z29">
        <v>4.5575500987008903E-2</v>
      </c>
      <c r="AA29">
        <v>1.6893143079765399E-4</v>
      </c>
      <c r="AB29">
        <v>9.8614654819950104E-2</v>
      </c>
      <c r="AC29">
        <v>0.34104151706614899</v>
      </c>
      <c r="AD29">
        <v>3.7022248297275399E-2</v>
      </c>
      <c r="AE29">
        <v>0.40909128179172199</v>
      </c>
      <c r="AF29">
        <v>0.78715504715514695</v>
      </c>
      <c r="AG29">
        <v>0.10914849875296</v>
      </c>
      <c r="AH29">
        <v>4.1712765290507001E-4</v>
      </c>
      <c r="AI29">
        <v>4.0855524248946402E-2</v>
      </c>
      <c r="AJ29">
        <v>0.15042115065481099</v>
      </c>
      <c r="AK29">
        <v>432.06259263075901</v>
      </c>
      <c r="AL29">
        <v>2.41037648844708</v>
      </c>
      <c r="AM29">
        <v>3.3551075969633302</v>
      </c>
      <c r="AN29">
        <v>437.82807671616899</v>
      </c>
      <c r="AO29">
        <v>2.8812405359700298E-3</v>
      </c>
      <c r="AP29">
        <v>1.2681943060269001E-3</v>
      </c>
      <c r="AQ29">
        <v>3.7642110760967699E-3</v>
      </c>
      <c r="AR29">
        <v>7.9136459180937195E-3</v>
      </c>
      <c r="AS29">
        <v>2.5008216828449799E-4</v>
      </c>
      <c r="AT29">
        <v>0</v>
      </c>
      <c r="AU29">
        <v>3.4994709565228498E-5</v>
      </c>
      <c r="AV29">
        <v>2.8507687784972698E-4</v>
      </c>
      <c r="AW29">
        <v>3.12162910599809E-3</v>
      </c>
      <c r="AX29">
        <v>3.3906094806315901E-2</v>
      </c>
      <c r="AY29">
        <v>3.7312800790163698E-2</v>
      </c>
      <c r="AZ29">
        <v>2.2994132251661899E-4</v>
      </c>
      <c r="BA29">
        <v>0</v>
      </c>
      <c r="BB29">
        <v>3.2176343694203297E-5</v>
      </c>
      <c r="BC29">
        <v>2.6211766621082199E-4</v>
      </c>
      <c r="BD29">
        <v>7.8040727649952195E-4</v>
      </c>
      <c r="BE29">
        <v>1.45311834884211E-2</v>
      </c>
      <c r="BF29">
        <v>1.55737084311314E-2</v>
      </c>
      <c r="BG29">
        <v>4.2756096081951502E-3</v>
      </c>
      <c r="BH29">
        <v>2.3852629339238801E-5</v>
      </c>
      <c r="BI29">
        <v>3.3201509509906403E-5</v>
      </c>
      <c r="BJ29">
        <v>4.3326637470442898E-3</v>
      </c>
      <c r="BK29">
        <v>5.46626303419071E-3</v>
      </c>
      <c r="BL29">
        <v>3.5661583299128802E-5</v>
      </c>
      <c r="BM29">
        <v>3.2295075868542201E-3</v>
      </c>
      <c r="BN29">
        <v>8.7314322043440598E-3</v>
      </c>
      <c r="BO29">
        <v>46.214155685358797</v>
      </c>
    </row>
    <row r="30" spans="1:67" x14ac:dyDescent="0.35">
      <c r="A30" t="s">
        <v>73</v>
      </c>
      <c r="B30">
        <v>2023</v>
      </c>
      <c r="C30" t="s">
        <v>89</v>
      </c>
      <c r="D30" t="s">
        <v>75</v>
      </c>
      <c r="E30" t="s">
        <v>75</v>
      </c>
      <c r="F30" t="s">
        <v>76</v>
      </c>
      <c r="G30">
        <v>0</v>
      </c>
      <c r="H30">
        <v>189327.36299341399</v>
      </c>
      <c r="J30">
        <v>0</v>
      </c>
      <c r="K30">
        <v>5.0598629524172198E-3</v>
      </c>
      <c r="L30">
        <v>0</v>
      </c>
      <c r="M30">
        <v>0</v>
      </c>
      <c r="N30">
        <v>5.0598629524172198E-3</v>
      </c>
      <c r="O30">
        <v>0</v>
      </c>
      <c r="P30">
        <v>0</v>
      </c>
      <c r="Q30">
        <v>0</v>
      </c>
      <c r="R30">
        <v>0</v>
      </c>
      <c r="S30">
        <v>5.0598629524172198E-3</v>
      </c>
      <c r="T30">
        <v>5.7602688080384701E-3</v>
      </c>
      <c r="U30">
        <v>0</v>
      </c>
      <c r="V30">
        <v>0</v>
      </c>
      <c r="W30">
        <v>5.7602688080384701E-3</v>
      </c>
      <c r="X30">
        <v>0</v>
      </c>
      <c r="Y30">
        <v>0</v>
      </c>
      <c r="Z30">
        <v>0</v>
      </c>
      <c r="AA30">
        <v>0</v>
      </c>
      <c r="AB30">
        <v>5.7602688080384701E-3</v>
      </c>
      <c r="AC30">
        <v>8.1081697569941796E-2</v>
      </c>
      <c r="AD30">
        <v>0</v>
      </c>
      <c r="AE30">
        <v>0</v>
      </c>
      <c r="AF30">
        <v>8.1081697569941796E-2</v>
      </c>
      <c r="AG30">
        <v>0.87168803206522305</v>
      </c>
      <c r="AH30">
        <v>0</v>
      </c>
      <c r="AI30">
        <v>0</v>
      </c>
      <c r="AJ30">
        <v>0.87168803206522305</v>
      </c>
      <c r="AK30">
        <v>405.01351739891197</v>
      </c>
      <c r="AL30">
        <v>0</v>
      </c>
      <c r="AM30">
        <v>0</v>
      </c>
      <c r="AN30">
        <v>405.01351739891197</v>
      </c>
      <c r="AO30">
        <v>2.3501752899884201E-4</v>
      </c>
      <c r="AP30">
        <v>0</v>
      </c>
      <c r="AQ30">
        <v>0</v>
      </c>
      <c r="AR30">
        <v>2.3501752899884201E-4</v>
      </c>
      <c r="AS30">
        <v>8.9819938338211904E-4</v>
      </c>
      <c r="AT30">
        <v>0</v>
      </c>
      <c r="AU30">
        <v>0</v>
      </c>
      <c r="AV30">
        <v>8.9819938338211904E-4</v>
      </c>
      <c r="AW30">
        <v>0</v>
      </c>
      <c r="AX30">
        <v>0</v>
      </c>
      <c r="AY30">
        <v>8.9819938338211904E-4</v>
      </c>
      <c r="AZ30">
        <v>8.5934367565029704E-4</v>
      </c>
      <c r="BA30">
        <v>0</v>
      </c>
      <c r="BB30">
        <v>0</v>
      </c>
      <c r="BC30">
        <v>8.5934367565029704E-4</v>
      </c>
      <c r="BD30">
        <v>0</v>
      </c>
      <c r="BE30">
        <v>0</v>
      </c>
      <c r="BF30">
        <v>8.5934367565029704E-4</v>
      </c>
      <c r="BG30">
        <v>3.8263668882196102E-3</v>
      </c>
      <c r="BH30">
        <v>0</v>
      </c>
      <c r="BI30">
        <v>0</v>
      </c>
      <c r="BJ30">
        <v>3.8263668882196102E-3</v>
      </c>
      <c r="BK30">
        <v>6.3662484789796497E-2</v>
      </c>
      <c r="BL30">
        <v>0</v>
      </c>
      <c r="BM30">
        <v>0</v>
      </c>
      <c r="BN30">
        <v>6.3662484789796497E-2</v>
      </c>
      <c r="BO30">
        <v>36.096032040019701</v>
      </c>
    </row>
    <row r="31" spans="1:67" x14ac:dyDescent="0.35">
      <c r="A31" t="s">
        <v>73</v>
      </c>
      <c r="B31">
        <v>2023</v>
      </c>
      <c r="C31" t="s">
        <v>90</v>
      </c>
      <c r="D31" t="s">
        <v>75</v>
      </c>
      <c r="E31" t="s">
        <v>75</v>
      </c>
      <c r="F31" t="s">
        <v>78</v>
      </c>
      <c r="G31">
        <v>2711.85480117511</v>
      </c>
      <c r="H31">
        <v>107297.305828678</v>
      </c>
      <c r="J31">
        <v>10847.4192047004</v>
      </c>
      <c r="K31">
        <v>6.7042161600904598E-3</v>
      </c>
      <c r="L31">
        <v>3.17504897687187E-2</v>
      </c>
      <c r="M31">
        <v>3.9418903998015798E-3</v>
      </c>
      <c r="N31">
        <v>4.23965963286108E-2</v>
      </c>
      <c r="O31">
        <v>1.06405699095582E-4</v>
      </c>
      <c r="P31">
        <v>8.9911473875947895E-4</v>
      </c>
      <c r="Q31">
        <v>5.4531869909230403E-3</v>
      </c>
      <c r="R31">
        <v>5.6654427235480402E-5</v>
      </c>
      <c r="S31">
        <v>4.8911958184624398E-2</v>
      </c>
      <c r="T31">
        <v>9.7827764832123E-3</v>
      </c>
      <c r="U31">
        <v>4.6330240138871603E-2</v>
      </c>
      <c r="V31">
        <v>4.3158738133497803E-3</v>
      </c>
      <c r="W31">
        <v>6.0428890435433702E-2</v>
      </c>
      <c r="X31">
        <v>1.06405699095582E-4</v>
      </c>
      <c r="Y31">
        <v>8.9911473875910804E-4</v>
      </c>
      <c r="Z31">
        <v>5.4531869909207999E-3</v>
      </c>
      <c r="AA31">
        <v>5.6654427235480402E-5</v>
      </c>
      <c r="AB31">
        <v>6.6944252291444697E-2</v>
      </c>
      <c r="AC31">
        <v>0.14718628613373599</v>
      </c>
      <c r="AD31">
        <v>0.245477233743079</v>
      </c>
      <c r="AE31">
        <v>9.2229170211458295E-2</v>
      </c>
      <c r="AF31">
        <v>0.48489269008827302</v>
      </c>
      <c r="AG31">
        <v>5.1912215394018697E-2</v>
      </c>
      <c r="AH31">
        <v>2.7655593119827199E-3</v>
      </c>
      <c r="AI31">
        <v>6.9796909307373997E-3</v>
      </c>
      <c r="AJ31">
        <v>6.1657465636738802E-2</v>
      </c>
      <c r="AK31">
        <v>102.362142856649</v>
      </c>
      <c r="AL31">
        <v>7.7228820188713296</v>
      </c>
      <c r="AM31">
        <v>0.564739556681914</v>
      </c>
      <c r="AN31">
        <v>110.64976443220201</v>
      </c>
      <c r="AO31">
        <v>1.35097286804098E-3</v>
      </c>
      <c r="AP31">
        <v>7.1718608101133396E-3</v>
      </c>
      <c r="AQ31">
        <v>6.7891939377047895E-4</v>
      </c>
      <c r="AR31">
        <v>9.2017530719248099E-3</v>
      </c>
      <c r="AS31">
        <v>1.29488879795361E-4</v>
      </c>
      <c r="AT31">
        <v>0</v>
      </c>
      <c r="AU31">
        <v>5.4402755495248601E-6</v>
      </c>
      <c r="AV31">
        <v>1.3492915534488601E-4</v>
      </c>
      <c r="AW31">
        <v>9.4620027077332695E-4</v>
      </c>
      <c r="AX31">
        <v>8.8091244049901402E-2</v>
      </c>
      <c r="AY31">
        <v>8.9172373476019598E-2</v>
      </c>
      <c r="AZ31">
        <v>1.1906024518096899E-4</v>
      </c>
      <c r="BA31">
        <v>0</v>
      </c>
      <c r="BB31">
        <v>5.0021325522476897E-6</v>
      </c>
      <c r="BC31">
        <v>1.24062377733217E-4</v>
      </c>
      <c r="BD31">
        <v>2.3655006769333101E-4</v>
      </c>
      <c r="BE31">
        <v>3.77533903071006E-2</v>
      </c>
      <c r="BF31">
        <v>3.8114002752527097E-2</v>
      </c>
      <c r="BG31">
        <v>1.0129563840472499E-3</v>
      </c>
      <c r="BH31">
        <v>7.6424178177032697E-5</v>
      </c>
      <c r="BI31">
        <v>5.5885557228523704E-6</v>
      </c>
      <c r="BJ31">
        <v>1.09496911794713E-3</v>
      </c>
      <c r="BK31">
        <v>2.9183876885061598E-3</v>
      </c>
      <c r="BL31">
        <v>2.57428993900758E-4</v>
      </c>
      <c r="BM31">
        <v>6.3601106459332799E-4</v>
      </c>
      <c r="BN31">
        <v>3.8118277470002501E-3</v>
      </c>
      <c r="BO31">
        <v>11.679437002696</v>
      </c>
    </row>
    <row r="32" spans="1:67" x14ac:dyDescent="0.35">
      <c r="A32" t="s">
        <v>73</v>
      </c>
      <c r="B32">
        <v>2023</v>
      </c>
      <c r="C32" t="s">
        <v>90</v>
      </c>
      <c r="D32" t="s">
        <v>75</v>
      </c>
      <c r="E32" t="s">
        <v>75</v>
      </c>
      <c r="F32" t="s">
        <v>76</v>
      </c>
      <c r="G32">
        <v>6393.27399836943</v>
      </c>
      <c r="H32">
        <v>202053.50433606599</v>
      </c>
      <c r="J32">
        <v>73777.495547476894</v>
      </c>
      <c r="K32">
        <v>2.5734666331713198E-2</v>
      </c>
      <c r="L32">
        <v>1.9819368948214302E-3</v>
      </c>
      <c r="M32">
        <v>0</v>
      </c>
      <c r="N32">
        <v>2.7716603226534599E-2</v>
      </c>
      <c r="O32">
        <v>0</v>
      </c>
      <c r="P32">
        <v>0</v>
      </c>
      <c r="Q32">
        <v>0</v>
      </c>
      <c r="R32">
        <v>0</v>
      </c>
      <c r="S32">
        <v>2.7716603226534599E-2</v>
      </c>
      <c r="T32">
        <v>2.9296958662690199E-2</v>
      </c>
      <c r="U32">
        <v>2.2562842871636599E-3</v>
      </c>
      <c r="V32">
        <v>0</v>
      </c>
      <c r="W32">
        <v>3.1553242949853899E-2</v>
      </c>
      <c r="X32">
        <v>0</v>
      </c>
      <c r="Y32">
        <v>0</v>
      </c>
      <c r="Z32">
        <v>0</v>
      </c>
      <c r="AA32">
        <v>0</v>
      </c>
      <c r="AB32">
        <v>3.1553242949853899E-2</v>
      </c>
      <c r="AC32">
        <v>7.4123846558358006E-2</v>
      </c>
      <c r="AD32">
        <v>4.5325262559093998E-2</v>
      </c>
      <c r="AE32">
        <v>0</v>
      </c>
      <c r="AF32">
        <v>0.119449109117452</v>
      </c>
      <c r="AG32">
        <v>1.54037287558792</v>
      </c>
      <c r="AH32">
        <v>0.29562074653439702</v>
      </c>
      <c r="AI32">
        <v>7.4982325666381397E-2</v>
      </c>
      <c r="AJ32">
        <v>1.9109759477887001</v>
      </c>
      <c r="AK32">
        <v>269.54979363437502</v>
      </c>
      <c r="AL32">
        <v>25.5048404521682</v>
      </c>
      <c r="AM32">
        <v>0</v>
      </c>
      <c r="AN32">
        <v>295.05463408654401</v>
      </c>
      <c r="AO32">
        <v>1.19530859783457E-3</v>
      </c>
      <c r="AP32">
        <v>9.2055835510337604E-5</v>
      </c>
      <c r="AQ32">
        <v>0</v>
      </c>
      <c r="AR32">
        <v>1.2873644333449099E-3</v>
      </c>
      <c r="AS32">
        <v>9.2861718831563703E-3</v>
      </c>
      <c r="AT32">
        <v>3.6120915973544799E-4</v>
      </c>
      <c r="AU32">
        <v>0</v>
      </c>
      <c r="AV32">
        <v>9.6473810428918099E-3</v>
      </c>
      <c r="AW32">
        <v>2.6727103588986699E-3</v>
      </c>
      <c r="AX32">
        <v>0.16588622294231101</v>
      </c>
      <c r="AY32">
        <v>0.178206314344101</v>
      </c>
      <c r="AZ32">
        <v>8.88445619807012E-3</v>
      </c>
      <c r="BA32">
        <v>3.4558341137667101E-4</v>
      </c>
      <c r="BB32">
        <v>0</v>
      </c>
      <c r="BC32">
        <v>9.2300396094467906E-3</v>
      </c>
      <c r="BD32">
        <v>6.6817758972466802E-4</v>
      </c>
      <c r="BE32">
        <v>7.1094095546704705E-2</v>
      </c>
      <c r="BF32">
        <v>8.0992312745876205E-2</v>
      </c>
      <c r="BG32">
        <v>2.5465727951819099E-3</v>
      </c>
      <c r="BH32">
        <v>2.4095708612949799E-4</v>
      </c>
      <c r="BI32">
        <v>0</v>
      </c>
      <c r="BJ32">
        <v>2.7875298813114001E-3</v>
      </c>
      <c r="BK32">
        <v>4.2369473857435599E-2</v>
      </c>
      <c r="BL32">
        <v>4.0090057432653698E-3</v>
      </c>
      <c r="BM32">
        <v>0</v>
      </c>
      <c r="BN32">
        <v>4.6378479600701003E-2</v>
      </c>
      <c r="BO32">
        <v>26.296163135351101</v>
      </c>
    </row>
    <row r="33" spans="1:67" x14ac:dyDescent="0.35">
      <c r="A33" t="s">
        <v>73</v>
      </c>
      <c r="B33">
        <v>2023</v>
      </c>
      <c r="C33" t="s">
        <v>91</v>
      </c>
      <c r="D33" t="s">
        <v>75</v>
      </c>
      <c r="E33" t="s">
        <v>75</v>
      </c>
      <c r="F33" t="s">
        <v>76</v>
      </c>
      <c r="G33">
        <v>18.406953179759899</v>
      </c>
      <c r="H33">
        <v>177.65499097478099</v>
      </c>
      <c r="J33">
        <v>80.990593990943793</v>
      </c>
      <c r="K33">
        <v>1.76874516792458E-6</v>
      </c>
      <c r="L33">
        <v>1.0009546425716001E-6</v>
      </c>
      <c r="M33">
        <v>0</v>
      </c>
      <c r="N33">
        <v>2.7696998104961799E-6</v>
      </c>
      <c r="O33">
        <v>0</v>
      </c>
      <c r="P33">
        <v>0</v>
      </c>
      <c r="Q33">
        <v>0</v>
      </c>
      <c r="R33">
        <v>0</v>
      </c>
      <c r="S33">
        <v>2.7696998104961799E-6</v>
      </c>
      <c r="T33">
        <v>2.0135817345205802E-6</v>
      </c>
      <c r="U33">
        <v>1.1395106666104501E-6</v>
      </c>
      <c r="V33">
        <v>0</v>
      </c>
      <c r="W33">
        <v>3.15309240113104E-6</v>
      </c>
      <c r="X33">
        <v>0</v>
      </c>
      <c r="Y33">
        <v>0</v>
      </c>
      <c r="Z33">
        <v>0</v>
      </c>
      <c r="AA33">
        <v>0</v>
      </c>
      <c r="AB33">
        <v>3.15309240113104E-6</v>
      </c>
      <c r="AC33">
        <v>1.66749403761459E-5</v>
      </c>
      <c r="AD33">
        <v>4.23852706994991E-5</v>
      </c>
      <c r="AE33">
        <v>0</v>
      </c>
      <c r="AF33">
        <v>5.9060211075645102E-5</v>
      </c>
      <c r="AG33">
        <v>3.5890804019929698E-4</v>
      </c>
      <c r="AH33">
        <v>5.7938572440590799E-5</v>
      </c>
      <c r="AI33">
        <v>3.4750388751375198E-4</v>
      </c>
      <c r="AJ33">
        <v>7.6435050015364095E-4</v>
      </c>
      <c r="AK33">
        <v>0.206898574025242</v>
      </c>
      <c r="AL33">
        <v>1.32656541364703E-2</v>
      </c>
      <c r="AM33">
        <v>0</v>
      </c>
      <c r="AN33">
        <v>0.22016422816171199</v>
      </c>
      <c r="AO33">
        <v>8.2153631966591695E-8</v>
      </c>
      <c r="AP33">
        <v>4.6491750655957399E-8</v>
      </c>
      <c r="AQ33">
        <v>0</v>
      </c>
      <c r="AR33">
        <v>1.28645382622549E-7</v>
      </c>
      <c r="AS33">
        <v>2.5524278728555899E-6</v>
      </c>
      <c r="AT33">
        <v>1.44618909774785E-8</v>
      </c>
      <c r="AU33">
        <v>0</v>
      </c>
      <c r="AV33">
        <v>2.5668897638330702E-6</v>
      </c>
      <c r="AW33">
        <v>2.3499732719240601E-6</v>
      </c>
      <c r="AX33">
        <v>2.5524626355215098E-5</v>
      </c>
      <c r="AY33">
        <v>3.0441489390972299E-5</v>
      </c>
      <c r="AZ33">
        <v>2.4420109729232101E-6</v>
      </c>
      <c r="BA33">
        <v>1.38362759754347E-8</v>
      </c>
      <c r="BB33">
        <v>0</v>
      </c>
      <c r="BC33">
        <v>2.4558472488986398E-6</v>
      </c>
      <c r="BD33">
        <v>5.8749331798101502E-7</v>
      </c>
      <c r="BE33">
        <v>1.0939125580806501E-5</v>
      </c>
      <c r="BF33">
        <v>1.3982466147686101E-5</v>
      </c>
      <c r="BG33">
        <v>1.9546751376455802E-6</v>
      </c>
      <c r="BH33">
        <v>1.2532732256530899E-7</v>
      </c>
      <c r="BI33">
        <v>0</v>
      </c>
      <c r="BJ33">
        <v>2.08000246021089E-6</v>
      </c>
      <c r="BK33">
        <v>3.2521574604482399E-5</v>
      </c>
      <c r="BL33">
        <v>2.0851760951423801E-6</v>
      </c>
      <c r="BM33">
        <v>0</v>
      </c>
      <c r="BN33">
        <v>3.4606750699624798E-5</v>
      </c>
      <c r="BO33">
        <v>1.9621703208399399E-2</v>
      </c>
    </row>
    <row r="34" spans="1:67" x14ac:dyDescent="0.35">
      <c r="A34" t="s">
        <v>73</v>
      </c>
      <c r="B34">
        <v>2023</v>
      </c>
      <c r="C34" t="s">
        <v>92</v>
      </c>
      <c r="D34" t="s">
        <v>75</v>
      </c>
      <c r="E34" t="s">
        <v>75</v>
      </c>
      <c r="F34" t="s">
        <v>76</v>
      </c>
      <c r="G34">
        <v>482.45697619713599</v>
      </c>
      <c r="H34">
        <v>94431.717631389794</v>
      </c>
      <c r="J34">
        <v>7043.8718524781898</v>
      </c>
      <c r="K34">
        <v>6.9162391354137096E-4</v>
      </c>
      <c r="L34">
        <v>2.62356048526593E-5</v>
      </c>
      <c r="M34">
        <v>0</v>
      </c>
      <c r="N34">
        <v>7.1785951839403099E-4</v>
      </c>
      <c r="O34">
        <v>0</v>
      </c>
      <c r="P34">
        <v>0</v>
      </c>
      <c r="Q34">
        <v>0</v>
      </c>
      <c r="R34">
        <v>0</v>
      </c>
      <c r="S34">
        <v>7.1785951839403099E-4</v>
      </c>
      <c r="T34">
        <v>7.8736117826326199E-4</v>
      </c>
      <c r="U34">
        <v>2.98672390367016E-5</v>
      </c>
      <c r="V34">
        <v>0</v>
      </c>
      <c r="W34">
        <v>8.1722841729996404E-4</v>
      </c>
      <c r="X34">
        <v>0</v>
      </c>
      <c r="Y34">
        <v>0</v>
      </c>
      <c r="Z34">
        <v>0</v>
      </c>
      <c r="AA34">
        <v>0</v>
      </c>
      <c r="AB34">
        <v>8.1722841729996404E-4</v>
      </c>
      <c r="AC34">
        <v>6.8761212855254E-3</v>
      </c>
      <c r="AD34">
        <v>1.1109426604867399E-3</v>
      </c>
      <c r="AE34">
        <v>0</v>
      </c>
      <c r="AF34">
        <v>7.9870639460121497E-3</v>
      </c>
      <c r="AG34">
        <v>0.101548706909767</v>
      </c>
      <c r="AH34">
        <v>1.5186037684717299E-3</v>
      </c>
      <c r="AI34">
        <v>1.01771010797317E-2</v>
      </c>
      <c r="AJ34">
        <v>0.11324441175797099</v>
      </c>
      <c r="AK34">
        <v>87.613075169288294</v>
      </c>
      <c r="AL34">
        <v>0.31334933575298601</v>
      </c>
      <c r="AM34">
        <v>0</v>
      </c>
      <c r="AN34">
        <v>87.926424505041297</v>
      </c>
      <c r="AO34">
        <v>3.21241394649534E-5</v>
      </c>
      <c r="AP34">
        <v>1.21857589469225E-6</v>
      </c>
      <c r="AQ34">
        <v>0</v>
      </c>
      <c r="AR34">
        <v>3.3342715359645598E-5</v>
      </c>
      <c r="AS34">
        <v>6.3641967574122301E-4</v>
      </c>
      <c r="AT34">
        <v>3.7905459545358301E-7</v>
      </c>
      <c r="AU34">
        <v>0</v>
      </c>
      <c r="AV34">
        <v>6.3679873033667595E-4</v>
      </c>
      <c r="AW34">
        <v>1.2491178054611801E-3</v>
      </c>
      <c r="AX34">
        <v>1.35675012303175E-2</v>
      </c>
      <c r="AY34">
        <v>1.5453417766115401E-2</v>
      </c>
      <c r="AZ34">
        <v>6.0888844228360398E-4</v>
      </c>
      <c r="BA34">
        <v>3.6265686144502798E-7</v>
      </c>
      <c r="BB34">
        <v>0</v>
      </c>
      <c r="BC34">
        <v>6.0925109914504905E-4</v>
      </c>
      <c r="BD34">
        <v>3.1227945136529599E-4</v>
      </c>
      <c r="BE34">
        <v>5.8146433844218203E-3</v>
      </c>
      <c r="BF34">
        <v>6.7361739349321697E-3</v>
      </c>
      <c r="BG34">
        <v>8.2772489164274396E-4</v>
      </c>
      <c r="BH34">
        <v>2.9603691513088698E-6</v>
      </c>
      <c r="BI34">
        <v>0</v>
      </c>
      <c r="BJ34">
        <v>8.3068526079405297E-4</v>
      </c>
      <c r="BK34">
        <v>1.37715553327038E-2</v>
      </c>
      <c r="BL34">
        <v>4.9254151933944599E-5</v>
      </c>
      <c r="BM34">
        <v>0</v>
      </c>
      <c r="BN34">
        <v>1.38208094846377E-2</v>
      </c>
      <c r="BO34">
        <v>7.8362694077006898</v>
      </c>
    </row>
    <row r="35" spans="1:67" x14ac:dyDescent="0.35">
      <c r="A35" t="s">
        <v>73</v>
      </c>
      <c r="B35">
        <v>2023</v>
      </c>
      <c r="C35" t="s">
        <v>93</v>
      </c>
      <c r="D35" t="s">
        <v>75</v>
      </c>
      <c r="E35" t="s">
        <v>75</v>
      </c>
      <c r="F35" t="s">
        <v>76</v>
      </c>
      <c r="G35">
        <v>251.44366442315001</v>
      </c>
      <c r="H35">
        <v>13135.142184394899</v>
      </c>
      <c r="J35">
        <v>3671.0775005779901</v>
      </c>
      <c r="K35">
        <v>9.6846608620506194E-5</v>
      </c>
      <c r="L35">
        <v>1.36732951288384E-5</v>
      </c>
      <c r="M35">
        <v>0</v>
      </c>
      <c r="N35">
        <v>1.10519903749344E-4</v>
      </c>
      <c r="O35">
        <v>0</v>
      </c>
      <c r="P35">
        <v>0</v>
      </c>
      <c r="Q35">
        <v>0</v>
      </c>
      <c r="R35">
        <v>0</v>
      </c>
      <c r="S35">
        <v>1.10519903749344E-4</v>
      </c>
      <c r="T35">
        <v>1.1025249182579199E-4</v>
      </c>
      <c r="U35">
        <v>1.5566005675336699E-5</v>
      </c>
      <c r="V35">
        <v>0</v>
      </c>
      <c r="W35">
        <v>1.25818497501129E-4</v>
      </c>
      <c r="X35">
        <v>0</v>
      </c>
      <c r="Y35">
        <v>0</v>
      </c>
      <c r="Z35">
        <v>0</v>
      </c>
      <c r="AA35">
        <v>0</v>
      </c>
      <c r="AB35">
        <v>1.25818497501129E-4</v>
      </c>
      <c r="AC35">
        <v>9.6336778076228698E-4</v>
      </c>
      <c r="AD35">
        <v>5.7899358346649699E-4</v>
      </c>
      <c r="AE35">
        <v>0</v>
      </c>
      <c r="AF35">
        <v>1.5423613642287801E-3</v>
      </c>
      <c r="AG35">
        <v>1.43115140772443E-2</v>
      </c>
      <c r="AH35">
        <v>7.9145564307336804E-4</v>
      </c>
      <c r="AI35">
        <v>5.3067823610880799E-3</v>
      </c>
      <c r="AJ35">
        <v>2.0409752081405701E-2</v>
      </c>
      <c r="AK35">
        <v>12.8869231077927</v>
      </c>
      <c r="AL35">
        <v>0.163080407013383</v>
      </c>
      <c r="AM35">
        <v>0</v>
      </c>
      <c r="AN35">
        <v>13.0500035148061</v>
      </c>
      <c r="AO35">
        <v>4.4982741358708097E-6</v>
      </c>
      <c r="AP35">
        <v>6.3508914464103503E-7</v>
      </c>
      <c r="AQ35">
        <v>0</v>
      </c>
      <c r="AR35">
        <v>5.1333632805118498E-6</v>
      </c>
      <c r="AS35">
        <v>8.9933123799567895E-5</v>
      </c>
      <c r="AT35">
        <v>1.9755311084638301E-7</v>
      </c>
      <c r="AU35">
        <v>0</v>
      </c>
      <c r="AV35">
        <v>9.0130676910414297E-5</v>
      </c>
      <c r="AW35">
        <v>1.73748189605503E-4</v>
      </c>
      <c r="AX35">
        <v>1.8871949194317699E-3</v>
      </c>
      <c r="AY35">
        <v>2.1510737859476901E-3</v>
      </c>
      <c r="AZ35">
        <v>8.6042656673429704E-5</v>
      </c>
      <c r="BA35">
        <v>1.8900705071922599E-7</v>
      </c>
      <c r="BB35">
        <v>0</v>
      </c>
      <c r="BC35">
        <v>8.6231663724148906E-5</v>
      </c>
      <c r="BD35">
        <v>4.3437047401375798E-5</v>
      </c>
      <c r="BE35">
        <v>8.0879782261361697E-4</v>
      </c>
      <c r="BF35">
        <v>9.3846653373914196E-4</v>
      </c>
      <c r="BG35">
        <v>1.2174925959847199E-4</v>
      </c>
      <c r="BH35">
        <v>1.54070282276229E-6</v>
      </c>
      <c r="BI35">
        <v>0</v>
      </c>
      <c r="BJ35">
        <v>1.2328996242123399E-4</v>
      </c>
      <c r="BK35">
        <v>2.0256448515743701E-3</v>
      </c>
      <c r="BL35">
        <v>2.5633968954121701E-5</v>
      </c>
      <c r="BM35">
        <v>0</v>
      </c>
      <c r="BN35">
        <v>2.0512788205284999E-3</v>
      </c>
      <c r="BO35">
        <v>1.16305586050071</v>
      </c>
    </row>
    <row r="36" spans="1:67" x14ac:dyDescent="0.35">
      <c r="A36" t="s">
        <v>73</v>
      </c>
      <c r="B36">
        <v>2023</v>
      </c>
      <c r="C36" t="s">
        <v>94</v>
      </c>
      <c r="D36" t="s">
        <v>75</v>
      </c>
      <c r="E36" t="s">
        <v>75</v>
      </c>
      <c r="F36" t="s">
        <v>76</v>
      </c>
      <c r="G36">
        <v>4372.5869398137602</v>
      </c>
      <c r="H36">
        <v>287926.20990852499</v>
      </c>
      <c r="J36">
        <v>19768.295549108701</v>
      </c>
      <c r="K36">
        <v>3.79977308019746E-3</v>
      </c>
      <c r="L36">
        <v>2.4049533441915499E-4</v>
      </c>
      <c r="M36">
        <v>0</v>
      </c>
      <c r="N36">
        <v>4.0402684146166098E-3</v>
      </c>
      <c r="O36">
        <v>0</v>
      </c>
      <c r="P36">
        <v>0</v>
      </c>
      <c r="Q36">
        <v>0</v>
      </c>
      <c r="R36">
        <v>0</v>
      </c>
      <c r="S36">
        <v>4.0402684146166098E-3</v>
      </c>
      <c r="T36">
        <v>4.3257524081812097E-3</v>
      </c>
      <c r="U36">
        <v>2.7378563142142699E-4</v>
      </c>
      <c r="V36">
        <v>0</v>
      </c>
      <c r="W36">
        <v>4.5995380396026296E-3</v>
      </c>
      <c r="X36">
        <v>0</v>
      </c>
      <c r="Y36">
        <v>0</v>
      </c>
      <c r="Z36">
        <v>0</v>
      </c>
      <c r="AA36">
        <v>0</v>
      </c>
      <c r="AB36">
        <v>4.5995380396026296E-3</v>
      </c>
      <c r="AC36">
        <v>2.6356926869164601E-2</v>
      </c>
      <c r="AD36">
        <v>9.9423129405826396E-3</v>
      </c>
      <c r="AE36">
        <v>0</v>
      </c>
      <c r="AF36">
        <v>3.6299239809747197E-2</v>
      </c>
      <c r="AG36">
        <v>0.46374904843316</v>
      </c>
      <c r="AH36">
        <v>1.4470594941953199E-2</v>
      </c>
      <c r="AI36">
        <v>5.67076104117211E-2</v>
      </c>
      <c r="AJ36">
        <v>0.53492725378683403</v>
      </c>
      <c r="AK36">
        <v>294.619896455419</v>
      </c>
      <c r="AL36">
        <v>2.9722834635360802</v>
      </c>
      <c r="AM36">
        <v>0</v>
      </c>
      <c r="AN36">
        <v>297.59217991895503</v>
      </c>
      <c r="AO36">
        <v>1.76489618090883E-4</v>
      </c>
      <c r="AP36">
        <v>1.1170385396295901E-5</v>
      </c>
      <c r="AQ36">
        <v>0</v>
      </c>
      <c r="AR36">
        <v>1.87660003487179E-4</v>
      </c>
      <c r="AS36">
        <v>3.2710120561154801E-3</v>
      </c>
      <c r="AT36">
        <v>5.6071370141431196E-6</v>
      </c>
      <c r="AU36">
        <v>0</v>
      </c>
      <c r="AV36">
        <v>3.2766191931296201E-3</v>
      </c>
      <c r="AW36">
        <v>3.8086118147250899E-3</v>
      </c>
      <c r="AX36">
        <v>4.1367871994272297E-2</v>
      </c>
      <c r="AY36">
        <v>4.8453103002126997E-2</v>
      </c>
      <c r="AZ36">
        <v>3.1295095225008299E-3</v>
      </c>
      <c r="BA36">
        <v>5.3645747489437596E-6</v>
      </c>
      <c r="BB36">
        <v>0</v>
      </c>
      <c r="BC36">
        <v>3.13487409724977E-3</v>
      </c>
      <c r="BD36">
        <v>9.5215295368127203E-4</v>
      </c>
      <c r="BE36">
        <v>1.77290879975452E-2</v>
      </c>
      <c r="BF36">
        <v>2.18161150484763E-2</v>
      </c>
      <c r="BG36">
        <v>2.78342269573527E-3</v>
      </c>
      <c r="BH36">
        <v>2.80806603698499E-5</v>
      </c>
      <c r="BI36">
        <v>0</v>
      </c>
      <c r="BJ36">
        <v>2.8115033561051201E-3</v>
      </c>
      <c r="BK36">
        <v>4.63101448991661E-2</v>
      </c>
      <c r="BL36">
        <v>4.6720156898357801E-4</v>
      </c>
      <c r="BM36">
        <v>0</v>
      </c>
      <c r="BN36">
        <v>4.67773464681496E-2</v>
      </c>
      <c r="BO36">
        <v>26.522316909817601</v>
      </c>
    </row>
    <row r="37" spans="1:67" x14ac:dyDescent="0.35">
      <c r="A37" t="s">
        <v>73</v>
      </c>
      <c r="B37">
        <v>2023</v>
      </c>
      <c r="C37" t="s">
        <v>95</v>
      </c>
      <c r="D37" t="s">
        <v>75</v>
      </c>
      <c r="E37" t="s">
        <v>75</v>
      </c>
      <c r="F37" t="s">
        <v>76</v>
      </c>
      <c r="G37">
        <v>13425.6738478266</v>
      </c>
      <c r="H37">
        <v>753063.82835859503</v>
      </c>
      <c r="J37">
        <v>60696.949477025199</v>
      </c>
      <c r="K37">
        <v>6.04817152917637E-3</v>
      </c>
      <c r="L37">
        <v>7.3019403233221805E-4</v>
      </c>
      <c r="M37">
        <v>0</v>
      </c>
      <c r="N37">
        <v>6.7783655615085902E-3</v>
      </c>
      <c r="O37">
        <v>0</v>
      </c>
      <c r="P37">
        <v>0</v>
      </c>
      <c r="Q37">
        <v>0</v>
      </c>
      <c r="R37">
        <v>0</v>
      </c>
      <c r="S37">
        <v>6.7783655615085902E-3</v>
      </c>
      <c r="T37">
        <v>6.8853828913562698E-3</v>
      </c>
      <c r="U37">
        <v>8.3127032249949396E-4</v>
      </c>
      <c r="V37">
        <v>0</v>
      </c>
      <c r="W37">
        <v>7.7166532138557599E-3</v>
      </c>
      <c r="X37">
        <v>0</v>
      </c>
      <c r="Y37">
        <v>0</v>
      </c>
      <c r="Z37">
        <v>0</v>
      </c>
      <c r="AA37">
        <v>0</v>
      </c>
      <c r="AB37">
        <v>7.7166532138557599E-3</v>
      </c>
      <c r="AC37">
        <v>5.9171688785003403E-2</v>
      </c>
      <c r="AD37">
        <v>3.0859426132974301E-2</v>
      </c>
      <c r="AE37">
        <v>0</v>
      </c>
      <c r="AF37">
        <v>9.0031114917977703E-2</v>
      </c>
      <c r="AG37">
        <v>0.93996945607543403</v>
      </c>
      <c r="AH37">
        <v>4.25628294929844E-2</v>
      </c>
      <c r="AI37">
        <v>0.17832748415271399</v>
      </c>
      <c r="AJ37">
        <v>1.16085976972113</v>
      </c>
      <c r="AK37">
        <v>763.94327588242902</v>
      </c>
      <c r="AL37">
        <v>8.9704449766249894</v>
      </c>
      <c r="AM37">
        <v>0</v>
      </c>
      <c r="AN37">
        <v>772.91372085905402</v>
      </c>
      <c r="AO37">
        <v>2.8092190265136099E-4</v>
      </c>
      <c r="AP37">
        <v>3.3915621585449598E-5</v>
      </c>
      <c r="AQ37">
        <v>0</v>
      </c>
      <c r="AR37">
        <v>3.1483752423680999E-4</v>
      </c>
      <c r="AS37">
        <v>6.0712997690485996E-3</v>
      </c>
      <c r="AT37">
        <v>1.0971185779926499E-5</v>
      </c>
      <c r="AU37">
        <v>0</v>
      </c>
      <c r="AV37">
        <v>6.0822709548285199E-3</v>
      </c>
      <c r="AW37">
        <v>9.96132931017241E-3</v>
      </c>
      <c r="AX37">
        <v>0.108196638523989</v>
      </c>
      <c r="AY37">
        <v>0.12424023878899</v>
      </c>
      <c r="AZ37">
        <v>5.8086580285364297E-3</v>
      </c>
      <c r="BA37">
        <v>1.04965771395474E-5</v>
      </c>
      <c r="BB37">
        <v>0</v>
      </c>
      <c r="BC37">
        <v>5.8191546056759798E-3</v>
      </c>
      <c r="BD37">
        <v>2.4903323275430999E-3</v>
      </c>
      <c r="BE37">
        <v>4.6369987938852601E-2</v>
      </c>
      <c r="BF37">
        <v>5.4679474872071698E-2</v>
      </c>
      <c r="BG37">
        <v>7.2173572726350697E-3</v>
      </c>
      <c r="BH37">
        <v>8.4748316183597204E-5</v>
      </c>
      <c r="BI37">
        <v>0</v>
      </c>
      <c r="BJ37">
        <v>7.3021055888186697E-3</v>
      </c>
      <c r="BK37">
        <v>0.120081244432221</v>
      </c>
      <c r="BL37">
        <v>1.4100290295240099E-3</v>
      </c>
      <c r="BM37">
        <v>0</v>
      </c>
      <c r="BN37">
        <v>0.121491273461745</v>
      </c>
      <c r="BO37">
        <v>68.884413072120907</v>
      </c>
    </row>
    <row r="38" spans="1:67" x14ac:dyDescent="0.35">
      <c r="A38" t="s">
        <v>73</v>
      </c>
      <c r="B38">
        <v>2023</v>
      </c>
      <c r="C38" t="s">
        <v>96</v>
      </c>
      <c r="D38" t="s">
        <v>75</v>
      </c>
      <c r="E38" t="s">
        <v>75</v>
      </c>
      <c r="F38" t="s">
        <v>76</v>
      </c>
      <c r="G38">
        <v>19718.246374865601</v>
      </c>
      <c r="H38">
        <v>2745022.2348677302</v>
      </c>
      <c r="J38">
        <v>227545.82933513101</v>
      </c>
      <c r="K38">
        <v>2.10160032771157E-2</v>
      </c>
      <c r="L38">
        <v>1.0722616643581799E-3</v>
      </c>
      <c r="M38">
        <v>0</v>
      </c>
      <c r="N38">
        <v>2.2088264941473899E-2</v>
      </c>
      <c r="O38">
        <v>0</v>
      </c>
      <c r="P38">
        <v>0</v>
      </c>
      <c r="Q38">
        <v>0</v>
      </c>
      <c r="R38">
        <v>0</v>
      </c>
      <c r="S38">
        <v>2.2088264941473899E-2</v>
      </c>
      <c r="T38">
        <v>2.3925119965743601E-2</v>
      </c>
      <c r="U38">
        <v>1.22068828293208E-3</v>
      </c>
      <c r="V38">
        <v>0</v>
      </c>
      <c r="W38">
        <v>2.51458082486757E-2</v>
      </c>
      <c r="X38">
        <v>0</v>
      </c>
      <c r="Y38">
        <v>0</v>
      </c>
      <c r="Z38">
        <v>0</v>
      </c>
      <c r="AA38">
        <v>0</v>
      </c>
      <c r="AB38">
        <v>2.51458082486757E-2</v>
      </c>
      <c r="AC38">
        <v>0.20892964076317</v>
      </c>
      <c r="AD38">
        <v>4.5404755591875602E-2</v>
      </c>
      <c r="AE38">
        <v>0</v>
      </c>
      <c r="AF38">
        <v>0.25433439635504601</v>
      </c>
      <c r="AG38">
        <v>3.2449555099499401</v>
      </c>
      <c r="AH38">
        <v>6.2066059213308003E-2</v>
      </c>
      <c r="AI38">
        <v>0.53396569344324996</v>
      </c>
      <c r="AJ38">
        <v>3.8409872626064998</v>
      </c>
      <c r="AK38">
        <v>2621.6137665759302</v>
      </c>
      <c r="AL38">
        <v>13.020377326737201</v>
      </c>
      <c r="AM38">
        <v>0</v>
      </c>
      <c r="AN38">
        <v>2634.6341439026701</v>
      </c>
      <c r="AO38">
        <v>9.7613892037525505E-4</v>
      </c>
      <c r="AP38">
        <v>4.9803777131405997E-5</v>
      </c>
      <c r="AQ38">
        <v>0</v>
      </c>
      <c r="AR38">
        <v>1.02594269750666E-3</v>
      </c>
      <c r="AS38">
        <v>2.0744091500929599E-2</v>
      </c>
      <c r="AT38">
        <v>1.5492141831160301E-5</v>
      </c>
      <c r="AU38">
        <v>0</v>
      </c>
      <c r="AV38">
        <v>2.0759583642760801E-2</v>
      </c>
      <c r="AW38">
        <v>3.6310428698803701E-2</v>
      </c>
      <c r="AX38">
        <v>0.39439177305017298</v>
      </c>
      <c r="AY38">
        <v>0.45146178539173698</v>
      </c>
      <c r="AZ38">
        <v>1.9846711285094701E-2</v>
      </c>
      <c r="BA38">
        <v>1.48219586332328E-5</v>
      </c>
      <c r="BB38">
        <v>0</v>
      </c>
      <c r="BC38">
        <v>1.98615332437279E-2</v>
      </c>
      <c r="BD38">
        <v>9.0776071747009201E-3</v>
      </c>
      <c r="BE38">
        <v>0.16902504559293099</v>
      </c>
      <c r="BF38">
        <v>0.19796418601136001</v>
      </c>
      <c r="BG38">
        <v>2.4767706950992199E-2</v>
      </c>
      <c r="BH38">
        <v>1.2301006888637301E-4</v>
      </c>
      <c r="BI38">
        <v>0</v>
      </c>
      <c r="BJ38">
        <v>2.4890717019878598E-2</v>
      </c>
      <c r="BK38">
        <v>0.412081175984498</v>
      </c>
      <c r="BL38">
        <v>2.0466219963330202E-3</v>
      </c>
      <c r="BM38">
        <v>0</v>
      </c>
      <c r="BN38">
        <v>0.41412779798083099</v>
      </c>
      <c r="BO38">
        <v>234.80657900702499</v>
      </c>
    </row>
    <row r="39" spans="1:67" x14ac:dyDescent="0.35">
      <c r="A39" t="s">
        <v>73</v>
      </c>
      <c r="B39">
        <v>2023</v>
      </c>
      <c r="C39" t="s">
        <v>97</v>
      </c>
      <c r="D39" t="s">
        <v>75</v>
      </c>
      <c r="E39" t="s">
        <v>75</v>
      </c>
      <c r="F39" t="s">
        <v>76</v>
      </c>
      <c r="G39">
        <v>71719.660250316301</v>
      </c>
      <c r="H39">
        <v>3808050.0958037102</v>
      </c>
      <c r="J39">
        <v>827634.93573617795</v>
      </c>
      <c r="K39">
        <v>2.94134559697329E-2</v>
      </c>
      <c r="L39">
        <v>3.9000548428704501E-3</v>
      </c>
      <c r="M39">
        <v>0</v>
      </c>
      <c r="N39">
        <v>3.3313510812603302E-2</v>
      </c>
      <c r="O39">
        <v>0</v>
      </c>
      <c r="P39">
        <v>0</v>
      </c>
      <c r="Q39">
        <v>0</v>
      </c>
      <c r="R39">
        <v>0</v>
      </c>
      <c r="S39">
        <v>3.3313510812603302E-2</v>
      </c>
      <c r="T39">
        <v>3.3484980631367602E-2</v>
      </c>
      <c r="U39">
        <v>4.4399155614073902E-3</v>
      </c>
      <c r="V39">
        <v>0</v>
      </c>
      <c r="W39">
        <v>3.7924896192774997E-2</v>
      </c>
      <c r="X39">
        <v>0</v>
      </c>
      <c r="Y39">
        <v>0</v>
      </c>
      <c r="Z39">
        <v>0</v>
      </c>
      <c r="AA39">
        <v>0</v>
      </c>
      <c r="AB39">
        <v>3.7924896192774997E-2</v>
      </c>
      <c r="AC39">
        <v>0.292419881942939</v>
      </c>
      <c r="AD39">
        <v>0.16514722368764101</v>
      </c>
      <c r="AE39">
        <v>0</v>
      </c>
      <c r="AF39">
        <v>0.45756710563058101</v>
      </c>
      <c r="AG39">
        <v>4.5679789343506201</v>
      </c>
      <c r="AH39">
        <v>0.22574810128797701</v>
      </c>
      <c r="AI39">
        <v>1.94371647097936</v>
      </c>
      <c r="AJ39">
        <v>6.7374435066179599</v>
      </c>
      <c r="AK39">
        <v>3829.5120814086699</v>
      </c>
      <c r="AL39">
        <v>47.6575900818777</v>
      </c>
      <c r="AM39">
        <v>0</v>
      </c>
      <c r="AN39">
        <v>3877.1696714905502</v>
      </c>
      <c r="AO39">
        <v>1.3661788483857E-3</v>
      </c>
      <c r="AP39">
        <v>1.8114744623537701E-4</v>
      </c>
      <c r="AQ39">
        <v>0</v>
      </c>
      <c r="AR39">
        <v>1.54732629462108E-3</v>
      </c>
      <c r="AS39">
        <v>2.9411177592569199E-2</v>
      </c>
      <c r="AT39">
        <v>5.6348375385795598E-5</v>
      </c>
      <c r="AU39">
        <v>0</v>
      </c>
      <c r="AV39">
        <v>2.9467525967954999E-2</v>
      </c>
      <c r="AW39">
        <v>5.0371880318053598E-2</v>
      </c>
      <c r="AX39">
        <v>0.54712257338792503</v>
      </c>
      <c r="AY39">
        <v>0.62696197967393397</v>
      </c>
      <c r="AZ39">
        <v>2.8138863068947001E-2</v>
      </c>
      <c r="BA39">
        <v>5.3910769609548999E-5</v>
      </c>
      <c r="BB39">
        <v>0</v>
      </c>
      <c r="BC39">
        <v>2.8192773838556499E-2</v>
      </c>
      <c r="BD39">
        <v>1.25929700795134E-2</v>
      </c>
      <c r="BE39">
        <v>0.234481102880539</v>
      </c>
      <c r="BF39">
        <v>0.27526684679860902</v>
      </c>
      <c r="BG39">
        <v>3.61793312984829E-2</v>
      </c>
      <c r="BH39">
        <v>4.5024528028784799E-4</v>
      </c>
      <c r="BI39">
        <v>0</v>
      </c>
      <c r="BJ39">
        <v>3.6629576578770799E-2</v>
      </c>
      <c r="BK39">
        <v>0.60194597010177897</v>
      </c>
      <c r="BL39">
        <v>7.4911094898534097E-3</v>
      </c>
      <c r="BM39">
        <v>0</v>
      </c>
      <c r="BN39">
        <v>0.60943707959163196</v>
      </c>
      <c r="BO39">
        <v>345.54511065583398</v>
      </c>
    </row>
    <row r="40" spans="1:67" x14ac:dyDescent="0.35">
      <c r="A40" t="s">
        <v>73</v>
      </c>
      <c r="B40">
        <v>2023</v>
      </c>
      <c r="C40" t="s">
        <v>98</v>
      </c>
      <c r="D40" t="s">
        <v>75</v>
      </c>
      <c r="E40" t="s">
        <v>75</v>
      </c>
      <c r="F40" t="s">
        <v>76</v>
      </c>
      <c r="G40">
        <v>276.76400740614997</v>
      </c>
      <c r="H40">
        <v>54219.535050988197</v>
      </c>
      <c r="J40">
        <v>4040.7545081297899</v>
      </c>
      <c r="K40">
        <v>3.97005695993753E-4</v>
      </c>
      <c r="L40">
        <v>1.50501940980936E-5</v>
      </c>
      <c r="M40">
        <v>0</v>
      </c>
      <c r="N40">
        <v>4.12055890091847E-4</v>
      </c>
      <c r="O40">
        <v>0</v>
      </c>
      <c r="P40">
        <v>0</v>
      </c>
      <c r="Q40">
        <v>0</v>
      </c>
      <c r="R40">
        <v>0</v>
      </c>
      <c r="S40">
        <v>4.12055890091847E-4</v>
      </c>
      <c r="T40">
        <v>4.5196076430369098E-4</v>
      </c>
      <c r="U40">
        <v>1.7133500340509699E-5</v>
      </c>
      <c r="V40">
        <v>0</v>
      </c>
      <c r="W40">
        <v>4.6909426464420101E-4</v>
      </c>
      <c r="X40">
        <v>0</v>
      </c>
      <c r="Y40">
        <v>0</v>
      </c>
      <c r="Z40">
        <v>0</v>
      </c>
      <c r="AA40">
        <v>0</v>
      </c>
      <c r="AB40">
        <v>4.6909426464420101E-4</v>
      </c>
      <c r="AC40">
        <v>3.9492996674811796E-3</v>
      </c>
      <c r="AD40">
        <v>6.3729815897433804E-4</v>
      </c>
      <c r="AE40">
        <v>0</v>
      </c>
      <c r="AF40">
        <v>4.5865978264555199E-3</v>
      </c>
      <c r="AG40">
        <v>5.8284680664098198E-2</v>
      </c>
      <c r="AH40">
        <v>8.7115511923405403E-4</v>
      </c>
      <c r="AI40">
        <v>5.8384825513683198E-3</v>
      </c>
      <c r="AJ40">
        <v>6.4994318334700596E-2</v>
      </c>
      <c r="AK40">
        <v>50.303700464890802</v>
      </c>
      <c r="AL40">
        <v>0.17971122039388099</v>
      </c>
      <c r="AM40">
        <v>0</v>
      </c>
      <c r="AN40">
        <v>50.4834116852847</v>
      </c>
      <c r="AO40">
        <v>1.8439886326633399E-5</v>
      </c>
      <c r="AP40">
        <v>6.9904253556851203E-7</v>
      </c>
      <c r="AQ40">
        <v>0</v>
      </c>
      <c r="AR40">
        <v>1.9138928862201898E-5</v>
      </c>
      <c r="AS40">
        <v>3.6467018841547798E-4</v>
      </c>
      <c r="AT40">
        <v>2.1744668237647E-7</v>
      </c>
      <c r="AU40">
        <v>0</v>
      </c>
      <c r="AV40">
        <v>3.6488763509785499E-4</v>
      </c>
      <c r="AW40">
        <v>7.1720168111718695E-4</v>
      </c>
      <c r="AX40">
        <v>7.7900055930678396E-3</v>
      </c>
      <c r="AY40">
        <v>8.8720949092828908E-3</v>
      </c>
      <c r="AZ40">
        <v>3.4889471748804802E-4</v>
      </c>
      <c r="BA40">
        <v>2.0804003515092801E-7</v>
      </c>
      <c r="BB40">
        <v>0</v>
      </c>
      <c r="BC40">
        <v>3.4910275752319901E-4</v>
      </c>
      <c r="BD40">
        <v>1.7930042027929601E-4</v>
      </c>
      <c r="BE40">
        <v>3.3385738256004999E-3</v>
      </c>
      <c r="BF40">
        <v>3.8669770034029998E-3</v>
      </c>
      <c r="BG40">
        <v>4.7524441912439902E-4</v>
      </c>
      <c r="BH40">
        <v>1.69782250126581E-6</v>
      </c>
      <c r="BI40">
        <v>0</v>
      </c>
      <c r="BJ40">
        <v>4.7694224162566501E-4</v>
      </c>
      <c r="BK40">
        <v>7.9070411928063508E-3</v>
      </c>
      <c r="BL40">
        <v>2.8248101219823499E-5</v>
      </c>
      <c r="BM40">
        <v>0</v>
      </c>
      <c r="BN40">
        <v>7.93528929402618E-3</v>
      </c>
      <c r="BO40">
        <v>4.4992346363757099</v>
      </c>
    </row>
    <row r="41" spans="1:67" x14ac:dyDescent="0.35">
      <c r="A41" t="s">
        <v>73</v>
      </c>
      <c r="B41">
        <v>2023</v>
      </c>
      <c r="C41" t="s">
        <v>99</v>
      </c>
      <c r="D41" t="s">
        <v>75</v>
      </c>
      <c r="E41" t="s">
        <v>75</v>
      </c>
      <c r="F41" t="s">
        <v>76</v>
      </c>
      <c r="G41">
        <v>145.09619523552399</v>
      </c>
      <c r="H41">
        <v>7535.9829898728904</v>
      </c>
      <c r="J41">
        <v>2118.4044504386502</v>
      </c>
      <c r="K41">
        <v>5.5633331604937602E-5</v>
      </c>
      <c r="L41">
        <v>7.8902091411941098E-6</v>
      </c>
      <c r="M41">
        <v>0</v>
      </c>
      <c r="N41">
        <v>6.3523540746131705E-5</v>
      </c>
      <c r="O41">
        <v>0</v>
      </c>
      <c r="P41">
        <v>0</v>
      </c>
      <c r="Q41">
        <v>0</v>
      </c>
      <c r="R41">
        <v>0</v>
      </c>
      <c r="S41">
        <v>6.3523540746131705E-5</v>
      </c>
      <c r="T41">
        <v>6.3334313151325495E-5</v>
      </c>
      <c r="U41">
        <v>8.9824024943616192E-6</v>
      </c>
      <c r="V41">
        <v>0</v>
      </c>
      <c r="W41">
        <v>7.2316715645687096E-5</v>
      </c>
      <c r="X41">
        <v>0</v>
      </c>
      <c r="Y41">
        <v>0</v>
      </c>
      <c r="Z41">
        <v>0</v>
      </c>
      <c r="AA41">
        <v>0</v>
      </c>
      <c r="AB41">
        <v>7.2316715645687096E-5</v>
      </c>
      <c r="AC41">
        <v>5.5352267165976099E-4</v>
      </c>
      <c r="AD41">
        <v>3.3410969498675399E-4</v>
      </c>
      <c r="AE41">
        <v>0</v>
      </c>
      <c r="AF41">
        <v>8.8763236664651595E-4</v>
      </c>
      <c r="AG41">
        <v>8.2350532194959605E-3</v>
      </c>
      <c r="AH41">
        <v>4.5671145769802802E-4</v>
      </c>
      <c r="AI41">
        <v>3.0620219820068099E-3</v>
      </c>
      <c r="AJ41">
        <v>1.17537866592008E-2</v>
      </c>
      <c r="AK41">
        <v>7.3979693614596496</v>
      </c>
      <c r="AL41">
        <v>9.4156230527197696E-2</v>
      </c>
      <c r="AM41">
        <v>0</v>
      </c>
      <c r="AN41">
        <v>7.4921255919868504</v>
      </c>
      <c r="AO41">
        <v>2.5840241616661698E-6</v>
      </c>
      <c r="AP41">
        <v>3.6647977881725998E-7</v>
      </c>
      <c r="AQ41">
        <v>0</v>
      </c>
      <c r="AR41">
        <v>2.9505039404834299E-6</v>
      </c>
      <c r="AS41">
        <v>5.1747974297784897E-5</v>
      </c>
      <c r="AT41">
        <v>1.13998516552453E-7</v>
      </c>
      <c r="AU41">
        <v>0</v>
      </c>
      <c r="AV41">
        <v>5.1861972814337397E-5</v>
      </c>
      <c r="AW41">
        <v>9.9683991464048096E-5</v>
      </c>
      <c r="AX41">
        <v>1.08273428728533E-3</v>
      </c>
      <c r="AY41">
        <v>1.2342802515637201E-3</v>
      </c>
      <c r="AZ41">
        <v>4.9509379836210699E-5</v>
      </c>
      <c r="BA41">
        <v>1.09066991188514E-7</v>
      </c>
      <c r="BB41">
        <v>0</v>
      </c>
      <c r="BC41">
        <v>4.9618446827399203E-5</v>
      </c>
      <c r="BD41">
        <v>2.4920997866012E-5</v>
      </c>
      <c r="BE41">
        <v>4.6402898026514299E-4</v>
      </c>
      <c r="BF41">
        <v>5.3856842495855501E-4</v>
      </c>
      <c r="BG41">
        <v>6.9892346276609696E-5</v>
      </c>
      <c r="BH41">
        <v>8.8954137906956098E-7</v>
      </c>
      <c r="BI41">
        <v>0</v>
      </c>
      <c r="BJ41">
        <v>7.0781887655679197E-5</v>
      </c>
      <c r="BK41">
        <v>1.16285776083228E-3</v>
      </c>
      <c r="BL41">
        <v>1.4800048236163801E-5</v>
      </c>
      <c r="BM41">
        <v>0</v>
      </c>
      <c r="BN41">
        <v>1.17765780906844E-3</v>
      </c>
      <c r="BO41">
        <v>0.66772093719985004</v>
      </c>
    </row>
    <row r="42" spans="1:67" x14ac:dyDescent="0.35">
      <c r="A42" t="s">
        <v>73</v>
      </c>
      <c r="B42">
        <v>2023</v>
      </c>
      <c r="C42" t="s">
        <v>100</v>
      </c>
      <c r="D42" t="s">
        <v>75</v>
      </c>
      <c r="E42" t="s">
        <v>75</v>
      </c>
      <c r="F42" t="s">
        <v>76</v>
      </c>
      <c r="G42">
        <v>6538.6398802283402</v>
      </c>
      <c r="H42">
        <v>101500.415857302</v>
      </c>
      <c r="J42">
        <v>19833.874283525402</v>
      </c>
      <c r="K42">
        <v>4.5722126195548302E-3</v>
      </c>
      <c r="L42">
        <v>2.5024729526434901E-3</v>
      </c>
      <c r="M42">
        <v>0</v>
      </c>
      <c r="N42">
        <v>7.0746855721983198E-3</v>
      </c>
      <c r="O42">
        <v>0</v>
      </c>
      <c r="P42">
        <v>0</v>
      </c>
      <c r="Q42">
        <v>0</v>
      </c>
      <c r="R42">
        <v>0</v>
      </c>
      <c r="S42">
        <v>7.0746855721983198E-3</v>
      </c>
      <c r="T42">
        <v>5.2051160246463996E-3</v>
      </c>
      <c r="U42">
        <v>2.8488749651185401E-3</v>
      </c>
      <c r="V42">
        <v>0</v>
      </c>
      <c r="W42">
        <v>8.0539909897649406E-3</v>
      </c>
      <c r="X42">
        <v>0</v>
      </c>
      <c r="Y42">
        <v>0</v>
      </c>
      <c r="Z42">
        <v>0</v>
      </c>
      <c r="AA42">
        <v>0</v>
      </c>
      <c r="AB42">
        <v>8.0539909897649406E-3</v>
      </c>
      <c r="AC42">
        <v>1.5707390010349698E-2</v>
      </c>
      <c r="AD42">
        <v>5.2117088564952799E-2</v>
      </c>
      <c r="AE42">
        <v>0</v>
      </c>
      <c r="AF42">
        <v>6.7824478575302494E-2</v>
      </c>
      <c r="AG42">
        <v>0.50972420019564901</v>
      </c>
      <c r="AH42">
        <v>0.24979504259566501</v>
      </c>
      <c r="AI42">
        <v>3.61212033201967E-2</v>
      </c>
      <c r="AJ42">
        <v>0.79564044611151197</v>
      </c>
      <c r="AK42">
        <v>113.584300230068</v>
      </c>
      <c r="AL42">
        <v>24.054788731018299</v>
      </c>
      <c r="AM42">
        <v>0</v>
      </c>
      <c r="AN42">
        <v>137.639088961086</v>
      </c>
      <c r="AO42">
        <v>2.12367434060987E-4</v>
      </c>
      <c r="AP42">
        <v>1.16233387197917E-4</v>
      </c>
      <c r="AQ42">
        <v>0</v>
      </c>
      <c r="AR42">
        <v>3.2860082125890498E-4</v>
      </c>
      <c r="AS42">
        <v>2.9049698680076699E-3</v>
      </c>
      <c r="AT42">
        <v>4.7150668360997701E-4</v>
      </c>
      <c r="AU42">
        <v>0</v>
      </c>
      <c r="AV42">
        <v>3.3764765516176398E-3</v>
      </c>
      <c r="AW42">
        <v>1.3426206775564E-3</v>
      </c>
      <c r="AX42">
        <v>1.4583098259391801E-2</v>
      </c>
      <c r="AY42">
        <v>1.9302195488565901E-2</v>
      </c>
      <c r="AZ42">
        <v>2.7793021574198098E-3</v>
      </c>
      <c r="BA42">
        <v>4.5110951319224201E-4</v>
      </c>
      <c r="BB42">
        <v>0</v>
      </c>
      <c r="BC42">
        <v>3.2304116706120501E-3</v>
      </c>
      <c r="BD42">
        <v>3.35655169389102E-4</v>
      </c>
      <c r="BE42">
        <v>6.2498992540250802E-3</v>
      </c>
      <c r="BF42">
        <v>9.8159660940262405E-3</v>
      </c>
      <c r="BG42">
        <v>1.0730881482996499E-3</v>
      </c>
      <c r="BH42">
        <v>2.2725771646982099E-4</v>
      </c>
      <c r="BI42">
        <v>0</v>
      </c>
      <c r="BJ42">
        <v>1.3003458647694701E-3</v>
      </c>
      <c r="BK42">
        <v>1.7853870241654801E-2</v>
      </c>
      <c r="BL42">
        <v>3.7810778058597698E-3</v>
      </c>
      <c r="BM42">
        <v>0</v>
      </c>
      <c r="BN42">
        <v>2.1634948047514601E-2</v>
      </c>
      <c r="BO42">
        <v>12.2668127153028</v>
      </c>
    </row>
    <row r="43" spans="1:67" x14ac:dyDescent="0.35">
      <c r="A43" t="s">
        <v>73</v>
      </c>
      <c r="B43">
        <v>2023</v>
      </c>
      <c r="C43" t="s">
        <v>101</v>
      </c>
      <c r="D43" t="s">
        <v>75</v>
      </c>
      <c r="E43" t="s">
        <v>75</v>
      </c>
      <c r="F43" t="s">
        <v>76</v>
      </c>
      <c r="G43">
        <v>1732.0176048465601</v>
      </c>
      <c r="H43">
        <v>29032.184424092698</v>
      </c>
      <c r="J43">
        <v>19918.202455735402</v>
      </c>
      <c r="K43">
        <v>1.86287679259414E-4</v>
      </c>
      <c r="L43">
        <v>2.5885303170050601E-4</v>
      </c>
      <c r="M43">
        <v>0</v>
      </c>
      <c r="N43">
        <v>4.4514071095992002E-4</v>
      </c>
      <c r="O43">
        <v>0</v>
      </c>
      <c r="P43">
        <v>0</v>
      </c>
      <c r="Q43">
        <v>0</v>
      </c>
      <c r="R43">
        <v>0</v>
      </c>
      <c r="S43">
        <v>4.4514071095992002E-4</v>
      </c>
      <c r="T43">
        <v>2.1207434237863101E-4</v>
      </c>
      <c r="U43">
        <v>2.9468447236467101E-4</v>
      </c>
      <c r="V43">
        <v>0</v>
      </c>
      <c r="W43">
        <v>5.0675881474330196E-4</v>
      </c>
      <c r="X43">
        <v>0</v>
      </c>
      <c r="Y43">
        <v>0</v>
      </c>
      <c r="Z43">
        <v>0</v>
      </c>
      <c r="AA43">
        <v>0</v>
      </c>
      <c r="AB43">
        <v>5.0675881474330196E-4</v>
      </c>
      <c r="AC43">
        <v>1.8532770587038601E-3</v>
      </c>
      <c r="AD43">
        <v>1.09610918950576E-2</v>
      </c>
      <c r="AE43">
        <v>0</v>
      </c>
      <c r="AF43">
        <v>1.28143689537615E-2</v>
      </c>
      <c r="AG43">
        <v>2.5226844485629701E-2</v>
      </c>
      <c r="AH43">
        <v>1.4983271459848801E-2</v>
      </c>
      <c r="AI43">
        <v>4.2874375797818498E-2</v>
      </c>
      <c r="AJ43">
        <v>8.3084491743297004E-2</v>
      </c>
      <c r="AK43">
        <v>29.458774852650802</v>
      </c>
      <c r="AL43">
        <v>3.1458947453537802</v>
      </c>
      <c r="AM43">
        <v>0</v>
      </c>
      <c r="AN43">
        <v>32.604669598004598</v>
      </c>
      <c r="AO43">
        <v>8.6525802129801304E-6</v>
      </c>
      <c r="AP43">
        <v>1.2023052888230701E-5</v>
      </c>
      <c r="AQ43">
        <v>0</v>
      </c>
      <c r="AR43">
        <v>2.0675633101210899E-5</v>
      </c>
      <c r="AS43">
        <v>1.32421178259449E-4</v>
      </c>
      <c r="AT43">
        <v>3.73993402340878E-6</v>
      </c>
      <c r="AU43">
        <v>0</v>
      </c>
      <c r="AV43">
        <v>1.3616111228285799E-4</v>
      </c>
      <c r="AW43">
        <v>3.8403006325824201E-4</v>
      </c>
      <c r="AX43">
        <v>4.1712065370899396E-3</v>
      </c>
      <c r="AY43">
        <v>4.69139771263104E-3</v>
      </c>
      <c r="AZ43">
        <v>1.2669269670496599E-4</v>
      </c>
      <c r="BA43">
        <v>3.5781461330601102E-6</v>
      </c>
      <c r="BB43">
        <v>0</v>
      </c>
      <c r="BC43">
        <v>1.30270842838026E-4</v>
      </c>
      <c r="BD43">
        <v>9.6007515814560597E-5</v>
      </c>
      <c r="BE43">
        <v>1.78765994446712E-3</v>
      </c>
      <c r="BF43">
        <v>2.0139383031197002E-3</v>
      </c>
      <c r="BG43">
        <v>2.7831189780433402E-4</v>
      </c>
      <c r="BH43">
        <v>2.97208536760756E-5</v>
      </c>
      <c r="BI43">
        <v>0</v>
      </c>
      <c r="BJ43">
        <v>3.0803275148040998E-4</v>
      </c>
      <c r="BK43">
        <v>4.6305091692427601E-3</v>
      </c>
      <c r="BL43">
        <v>4.9449084480587195E-4</v>
      </c>
      <c r="BM43">
        <v>0</v>
      </c>
      <c r="BN43">
        <v>5.1250000140486401E-3</v>
      </c>
      <c r="BO43">
        <v>2.9058269610904399</v>
      </c>
    </row>
    <row r="44" spans="1:67" x14ac:dyDescent="0.35">
      <c r="A44" t="s">
        <v>73</v>
      </c>
      <c r="B44">
        <v>2023</v>
      </c>
      <c r="C44" t="s">
        <v>102</v>
      </c>
      <c r="D44" t="s">
        <v>75</v>
      </c>
      <c r="E44" t="s">
        <v>75</v>
      </c>
      <c r="F44" t="s">
        <v>78</v>
      </c>
      <c r="G44">
        <v>24928.0213512542</v>
      </c>
      <c r="H44">
        <v>1310043.2131942599</v>
      </c>
      <c r="J44">
        <v>498759.85119589401</v>
      </c>
      <c r="K44">
        <v>6.7000316609485702E-2</v>
      </c>
      <c r="L44">
        <v>2.7670802360752901E-2</v>
      </c>
      <c r="M44">
        <v>0.106295974143228</v>
      </c>
      <c r="N44">
        <v>0.200967093113467</v>
      </c>
      <c r="O44">
        <v>1.02028082182881E-3</v>
      </c>
      <c r="P44">
        <v>4.1673959287660399E-2</v>
      </c>
      <c r="Q44">
        <v>0.21624455042350599</v>
      </c>
      <c r="R44">
        <v>6.6754308129295104E-4</v>
      </c>
      <c r="S44">
        <v>0.46057342672775498</v>
      </c>
      <c r="T44">
        <v>9.7766704718872097E-2</v>
      </c>
      <c r="U44">
        <v>4.0377169849895797E-2</v>
      </c>
      <c r="V44">
        <v>0.11638071197828199</v>
      </c>
      <c r="W44">
        <v>0.25452458654705001</v>
      </c>
      <c r="X44">
        <v>1.02028082182881E-3</v>
      </c>
      <c r="Y44">
        <v>4.1673959287643302E-2</v>
      </c>
      <c r="Z44">
        <v>0.216244550423417</v>
      </c>
      <c r="AA44">
        <v>6.6754308129295104E-4</v>
      </c>
      <c r="AB44">
        <v>0.51413092016123296</v>
      </c>
      <c r="AC44">
        <v>1.70307241360077</v>
      </c>
      <c r="AD44">
        <v>0.39581454590972798</v>
      </c>
      <c r="AE44">
        <v>2.2662826678662902</v>
      </c>
      <c r="AF44">
        <v>4.3651696273767904</v>
      </c>
      <c r="AG44">
        <v>0.49326966485851997</v>
      </c>
      <c r="AH44">
        <v>2.4606634133921201E-3</v>
      </c>
      <c r="AI44">
        <v>0.19172452547801599</v>
      </c>
      <c r="AJ44">
        <v>0.68745485374992799</v>
      </c>
      <c r="AK44">
        <v>2379.97575664142</v>
      </c>
      <c r="AL44">
        <v>14.843230721373899</v>
      </c>
      <c r="AM44">
        <v>20.829278224628101</v>
      </c>
      <c r="AN44">
        <v>2415.6482655874202</v>
      </c>
      <c r="AO44">
        <v>1.4089252302195E-2</v>
      </c>
      <c r="AP44">
        <v>7.3744845674377597E-3</v>
      </c>
      <c r="AQ44">
        <v>2.0424087095232399E-2</v>
      </c>
      <c r="AR44">
        <v>4.1887823964865199E-2</v>
      </c>
      <c r="AS44">
        <v>1.4923750334023701E-3</v>
      </c>
      <c r="AT44">
        <v>0</v>
      </c>
      <c r="AU44">
        <v>2.2160748407719201E-4</v>
      </c>
      <c r="AV44">
        <v>1.71398251747956E-3</v>
      </c>
      <c r="AW44">
        <v>1.7328905420445202E-2</v>
      </c>
      <c r="AX44">
        <v>0.188220794375069</v>
      </c>
      <c r="AY44">
        <v>0.207263682312994</v>
      </c>
      <c r="AZ44">
        <v>1.37218375554446E-3</v>
      </c>
      <c r="BA44">
        <v>0</v>
      </c>
      <c r="BB44">
        <v>2.0375990146694799E-4</v>
      </c>
      <c r="BC44">
        <v>1.5759436570114099E-3</v>
      </c>
      <c r="BD44">
        <v>4.3322263551113004E-3</v>
      </c>
      <c r="BE44">
        <v>8.0666054732172601E-2</v>
      </c>
      <c r="BF44">
        <v>8.6574224744295297E-2</v>
      </c>
      <c r="BG44">
        <v>2.3551789453487501E-2</v>
      </c>
      <c r="BH44">
        <v>1.4688580074137501E-4</v>
      </c>
      <c r="BI44">
        <v>2.0612259341113299E-4</v>
      </c>
      <c r="BJ44">
        <v>2.3904797847639998E-2</v>
      </c>
      <c r="BK44">
        <v>2.6537459122158401E-2</v>
      </c>
      <c r="BL44">
        <v>2.2069556366741301E-4</v>
      </c>
      <c r="BM44">
        <v>1.5986203186002999E-2</v>
      </c>
      <c r="BN44">
        <v>4.27443578718288E-2</v>
      </c>
      <c r="BO44">
        <v>254.979410786611</v>
      </c>
    </row>
    <row r="45" spans="1:67" x14ac:dyDescent="0.35">
      <c r="A45" t="s">
        <v>73</v>
      </c>
      <c r="B45">
        <v>2023</v>
      </c>
      <c r="C45" t="s">
        <v>103</v>
      </c>
      <c r="D45" t="s">
        <v>75</v>
      </c>
      <c r="E45" t="s">
        <v>75</v>
      </c>
      <c r="F45" t="s">
        <v>76</v>
      </c>
      <c r="G45">
        <v>16.173592071078701</v>
      </c>
      <c r="H45">
        <v>188.88471578162901</v>
      </c>
      <c r="J45">
        <v>71.163805112746402</v>
      </c>
      <c r="K45">
        <v>3.9958710114331999E-6</v>
      </c>
      <c r="L45">
        <v>1.30173394675566E-5</v>
      </c>
      <c r="M45">
        <v>0</v>
      </c>
      <c r="N45">
        <v>1.7013210478989799E-5</v>
      </c>
      <c r="O45">
        <v>0</v>
      </c>
      <c r="P45">
        <v>0</v>
      </c>
      <c r="Q45">
        <v>0</v>
      </c>
      <c r="R45">
        <v>0</v>
      </c>
      <c r="S45">
        <v>1.7013210478989799E-5</v>
      </c>
      <c r="T45">
        <v>4.5489949756658696E-6</v>
      </c>
      <c r="U45">
        <v>1.48192500871576E-5</v>
      </c>
      <c r="V45">
        <v>0</v>
      </c>
      <c r="W45">
        <v>1.93682450628235E-5</v>
      </c>
      <c r="X45">
        <v>0</v>
      </c>
      <c r="Y45">
        <v>0</v>
      </c>
      <c r="Z45">
        <v>0</v>
      </c>
      <c r="AA45">
        <v>0</v>
      </c>
      <c r="AB45">
        <v>1.93682450628235E-5</v>
      </c>
      <c r="AC45">
        <v>3.9407374888878699E-5</v>
      </c>
      <c r="AD45">
        <v>1.9234186083510999E-4</v>
      </c>
      <c r="AE45">
        <v>0</v>
      </c>
      <c r="AF45">
        <v>2.31749235723989E-4</v>
      </c>
      <c r="AG45">
        <v>6.6278044028071398E-4</v>
      </c>
      <c r="AH45">
        <v>1.53825078417796E-4</v>
      </c>
      <c r="AI45">
        <v>5.1860506106460097E-4</v>
      </c>
      <c r="AJ45">
        <v>1.33521057976311E-3</v>
      </c>
      <c r="AK45">
        <v>0.33779136782177299</v>
      </c>
      <c r="AL45">
        <v>3.6722291186490397E-2</v>
      </c>
      <c r="AM45">
        <v>0</v>
      </c>
      <c r="AN45">
        <v>0.374513659008264</v>
      </c>
      <c r="AO45">
        <v>1.85597859099425E-7</v>
      </c>
      <c r="AP45">
        <v>6.0462170311209005E-7</v>
      </c>
      <c r="AQ45">
        <v>0</v>
      </c>
      <c r="AR45">
        <v>7.9021956221151598E-7</v>
      </c>
      <c r="AS45">
        <v>5.5485630311954901E-6</v>
      </c>
      <c r="AT45">
        <v>5.53995073244114E-8</v>
      </c>
      <c r="AU45">
        <v>0</v>
      </c>
      <c r="AV45">
        <v>5.6039625385198998E-6</v>
      </c>
      <c r="AW45">
        <v>7.4955513120058202E-6</v>
      </c>
      <c r="AX45">
        <v>1.28548705000899E-5</v>
      </c>
      <c r="AY45">
        <v>2.5954384350615698E-5</v>
      </c>
      <c r="AZ45">
        <v>5.3085346505703304E-6</v>
      </c>
      <c r="BA45">
        <v>5.3002949160478103E-8</v>
      </c>
      <c r="BB45">
        <v>0</v>
      </c>
      <c r="BC45">
        <v>5.3615375997308098E-6</v>
      </c>
      <c r="BD45">
        <v>1.87388782800145E-6</v>
      </c>
      <c r="BE45">
        <v>5.50923021432428E-6</v>
      </c>
      <c r="BF45">
        <v>1.27446556420565E-5</v>
      </c>
      <c r="BG45">
        <v>3.1912853508210302E-6</v>
      </c>
      <c r="BH45">
        <v>3.4693399854392898E-7</v>
      </c>
      <c r="BI45">
        <v>0</v>
      </c>
      <c r="BJ45">
        <v>3.5382193493649599E-6</v>
      </c>
      <c r="BK45">
        <v>5.3096098999820699E-5</v>
      </c>
      <c r="BL45">
        <v>5.7722327865018201E-6</v>
      </c>
      <c r="BM45">
        <v>0</v>
      </c>
      <c r="BN45">
        <v>5.8868331786322503E-5</v>
      </c>
      <c r="BO45">
        <v>3.3377792232234298E-2</v>
      </c>
    </row>
    <row r="46" spans="1:67" x14ac:dyDescent="0.35">
      <c r="A46" t="s">
        <v>73</v>
      </c>
      <c r="B46">
        <v>2023</v>
      </c>
      <c r="C46" t="s">
        <v>104</v>
      </c>
      <c r="D46" t="s">
        <v>75</v>
      </c>
      <c r="E46" t="s">
        <v>75</v>
      </c>
      <c r="F46" t="s">
        <v>76</v>
      </c>
      <c r="G46">
        <v>10059.4933818632</v>
      </c>
      <c r="H46">
        <v>1830559.42623982</v>
      </c>
      <c r="J46">
        <v>146868.60337520301</v>
      </c>
      <c r="K46">
        <v>3.65381557887502E-2</v>
      </c>
      <c r="L46">
        <v>0.115701905376624</v>
      </c>
      <c r="M46">
        <v>0</v>
      </c>
      <c r="N46">
        <v>0.152240061165374</v>
      </c>
      <c r="O46">
        <v>0</v>
      </c>
      <c r="P46">
        <v>0</v>
      </c>
      <c r="Q46">
        <v>0</v>
      </c>
      <c r="R46">
        <v>0</v>
      </c>
      <c r="S46">
        <v>0.152240061165374</v>
      </c>
      <c r="T46">
        <v>4.1595909033987001E-2</v>
      </c>
      <c r="U46">
        <v>0.13171781189314499</v>
      </c>
      <c r="V46">
        <v>0</v>
      </c>
      <c r="W46">
        <v>0.17331372092713199</v>
      </c>
      <c r="X46">
        <v>0</v>
      </c>
      <c r="Y46">
        <v>0</v>
      </c>
      <c r="Z46">
        <v>0</v>
      </c>
      <c r="AA46">
        <v>0</v>
      </c>
      <c r="AB46">
        <v>0.17331372092713199</v>
      </c>
      <c r="AC46">
        <v>0.38514190074619897</v>
      </c>
      <c r="AD46">
        <v>1.70959049180307</v>
      </c>
      <c r="AE46">
        <v>0</v>
      </c>
      <c r="AF46">
        <v>2.09473239254927</v>
      </c>
      <c r="AG46">
        <v>4.6568954704366599</v>
      </c>
      <c r="AH46">
        <v>1.3672421090350699</v>
      </c>
      <c r="AI46">
        <v>0.36005636152006698</v>
      </c>
      <c r="AJ46">
        <v>6.3841939409917998</v>
      </c>
      <c r="AK46">
        <v>2553.9186372106401</v>
      </c>
      <c r="AL46">
        <v>282.86612569235501</v>
      </c>
      <c r="AM46">
        <v>0</v>
      </c>
      <c r="AN46">
        <v>2836.7847629029902</v>
      </c>
      <c r="AO46">
        <v>1.6971027018715E-3</v>
      </c>
      <c r="AP46">
        <v>5.3740538346165601E-3</v>
      </c>
      <c r="AQ46">
        <v>0</v>
      </c>
      <c r="AR46">
        <v>7.07115653648806E-3</v>
      </c>
      <c r="AS46">
        <v>4.35549544325185E-2</v>
      </c>
      <c r="AT46">
        <v>4.9240695998870997E-4</v>
      </c>
      <c r="AU46">
        <v>0</v>
      </c>
      <c r="AV46">
        <v>4.4047361392507201E-2</v>
      </c>
      <c r="AW46">
        <v>7.2642468991082995E-2</v>
      </c>
      <c r="AX46">
        <v>0.124581834319707</v>
      </c>
      <c r="AY46">
        <v>0.241271664703297</v>
      </c>
      <c r="AZ46">
        <v>4.1670786383626902E-2</v>
      </c>
      <c r="BA46">
        <v>4.7110565286646199E-4</v>
      </c>
      <c r="BB46">
        <v>0</v>
      </c>
      <c r="BC46">
        <v>4.2141892036493302E-2</v>
      </c>
      <c r="BD46">
        <v>1.81606172477707E-2</v>
      </c>
      <c r="BE46">
        <v>5.3392214708445997E-2</v>
      </c>
      <c r="BF46">
        <v>0.11369472399271</v>
      </c>
      <c r="BG46">
        <v>2.4128156935080101E-2</v>
      </c>
      <c r="BH46">
        <v>2.67237889762121E-3</v>
      </c>
      <c r="BI46">
        <v>0</v>
      </c>
      <c r="BJ46">
        <v>2.6800535832701301E-2</v>
      </c>
      <c r="BK46">
        <v>0.401440444358455</v>
      </c>
      <c r="BL46">
        <v>4.4462615816107498E-2</v>
      </c>
      <c r="BM46">
        <v>0</v>
      </c>
      <c r="BN46">
        <v>0.44590306017456299</v>
      </c>
      <c r="BO46">
        <v>252.822854777788</v>
      </c>
    </row>
    <row r="47" spans="1:67" x14ac:dyDescent="0.35">
      <c r="A47" t="s">
        <v>73</v>
      </c>
      <c r="B47">
        <v>2023</v>
      </c>
      <c r="C47" t="s">
        <v>105</v>
      </c>
      <c r="D47" t="s">
        <v>75</v>
      </c>
      <c r="E47" t="s">
        <v>75</v>
      </c>
      <c r="F47" t="s">
        <v>76</v>
      </c>
      <c r="G47">
        <v>1134.1997503089999</v>
      </c>
      <c r="H47">
        <v>206819.89772340201</v>
      </c>
      <c r="J47">
        <v>5127.6729735620902</v>
      </c>
      <c r="K47">
        <v>4.0715298141754397E-3</v>
      </c>
      <c r="L47">
        <v>1.9933901783455101E-3</v>
      </c>
      <c r="M47">
        <v>0</v>
      </c>
      <c r="N47">
        <v>6.0649199925209597E-3</v>
      </c>
      <c r="O47">
        <v>0</v>
      </c>
      <c r="P47">
        <v>0</v>
      </c>
      <c r="Q47">
        <v>0</v>
      </c>
      <c r="R47">
        <v>0</v>
      </c>
      <c r="S47">
        <v>6.0649199925209597E-3</v>
      </c>
      <c r="T47">
        <v>4.6351267633423301E-3</v>
      </c>
      <c r="U47">
        <v>2.2693229786171299E-3</v>
      </c>
      <c r="V47">
        <v>0</v>
      </c>
      <c r="W47">
        <v>6.90444974195946E-3</v>
      </c>
      <c r="X47">
        <v>0</v>
      </c>
      <c r="Y47">
        <v>0</v>
      </c>
      <c r="Z47">
        <v>0</v>
      </c>
      <c r="AA47">
        <v>0</v>
      </c>
      <c r="AB47">
        <v>6.90444974195946E-3</v>
      </c>
      <c r="AC47">
        <v>4.2917152350898997E-2</v>
      </c>
      <c r="AD47">
        <v>2.94539738499556E-2</v>
      </c>
      <c r="AE47">
        <v>0</v>
      </c>
      <c r="AF47">
        <v>7.2371126200854702E-2</v>
      </c>
      <c r="AG47">
        <v>0.51538071273527697</v>
      </c>
      <c r="AH47">
        <v>2.35557658510398E-2</v>
      </c>
      <c r="AI47">
        <v>2.56933385879386E-2</v>
      </c>
      <c r="AJ47">
        <v>0.56462981717425598</v>
      </c>
      <c r="AK47">
        <v>298.03672906916103</v>
      </c>
      <c r="AL47">
        <v>4.8536412956911201</v>
      </c>
      <c r="AM47">
        <v>0</v>
      </c>
      <c r="AN47">
        <v>302.890370364852</v>
      </c>
      <c r="AO47">
        <v>1.8911201452906899E-4</v>
      </c>
      <c r="AP47">
        <v>9.2587810865809894E-5</v>
      </c>
      <c r="AQ47">
        <v>0</v>
      </c>
      <c r="AR47">
        <v>2.8169982539487902E-4</v>
      </c>
      <c r="AS47">
        <v>4.79279878141159E-3</v>
      </c>
      <c r="AT47">
        <v>8.4835180077231501E-6</v>
      </c>
      <c r="AU47">
        <v>0</v>
      </c>
      <c r="AV47">
        <v>4.8012822994193197E-3</v>
      </c>
      <c r="AW47">
        <v>8.2072768530503208E-3</v>
      </c>
      <c r="AX47">
        <v>1.40754798029813E-2</v>
      </c>
      <c r="AY47">
        <v>2.70840389554509E-2</v>
      </c>
      <c r="AZ47">
        <v>4.5854644276885599E-3</v>
      </c>
      <c r="BA47">
        <v>8.1165247739886392E-6</v>
      </c>
      <c r="BB47">
        <v>0</v>
      </c>
      <c r="BC47">
        <v>4.5935809524625497E-3</v>
      </c>
      <c r="BD47">
        <v>2.0518192132625802E-3</v>
      </c>
      <c r="BE47">
        <v>6.0323484869919796E-3</v>
      </c>
      <c r="BF47">
        <v>1.26777486527171E-2</v>
      </c>
      <c r="BG47">
        <v>2.8157032360485398E-3</v>
      </c>
      <c r="BH47">
        <v>4.5854796305071997E-5</v>
      </c>
      <c r="BI47">
        <v>0</v>
      </c>
      <c r="BJ47">
        <v>2.86155803235361E-3</v>
      </c>
      <c r="BK47">
        <v>4.6847223403850703E-2</v>
      </c>
      <c r="BL47">
        <v>7.6292482074795701E-4</v>
      </c>
      <c r="BM47">
        <v>0</v>
      </c>
      <c r="BN47">
        <v>4.7610148224598602E-2</v>
      </c>
      <c r="BO47">
        <v>26.994507698207801</v>
      </c>
    </row>
    <row r="48" spans="1:67" x14ac:dyDescent="0.35">
      <c r="A48" t="s">
        <v>73</v>
      </c>
      <c r="B48">
        <v>2023</v>
      </c>
      <c r="C48" t="s">
        <v>106</v>
      </c>
      <c r="D48" t="s">
        <v>75</v>
      </c>
      <c r="E48" t="s">
        <v>75</v>
      </c>
      <c r="F48" t="s">
        <v>76</v>
      </c>
      <c r="G48">
        <v>11292.8787165263</v>
      </c>
      <c r="H48">
        <v>2231531.1785158701</v>
      </c>
      <c r="J48">
        <v>164876.02926128299</v>
      </c>
      <c r="K48">
        <v>3.9867686360873497E-2</v>
      </c>
      <c r="L48">
        <v>0.161208524001002</v>
      </c>
      <c r="M48">
        <v>0</v>
      </c>
      <c r="N48">
        <v>0.20107621036187601</v>
      </c>
      <c r="O48">
        <v>0</v>
      </c>
      <c r="P48">
        <v>0</v>
      </c>
      <c r="Q48">
        <v>0</v>
      </c>
      <c r="R48">
        <v>0</v>
      </c>
      <c r="S48">
        <v>0.20107621036187601</v>
      </c>
      <c r="T48">
        <v>4.5386326142191499E-2</v>
      </c>
      <c r="U48">
        <v>0.18352363317454601</v>
      </c>
      <c r="V48">
        <v>0</v>
      </c>
      <c r="W48">
        <v>0.22890995931673799</v>
      </c>
      <c r="X48">
        <v>0</v>
      </c>
      <c r="Y48">
        <v>0</v>
      </c>
      <c r="Z48">
        <v>0</v>
      </c>
      <c r="AA48">
        <v>0</v>
      </c>
      <c r="AB48">
        <v>0.22890995931673799</v>
      </c>
      <c r="AC48">
        <v>0.42023298640385898</v>
      </c>
      <c r="AD48">
        <v>2.3819880833648099</v>
      </c>
      <c r="AE48">
        <v>0</v>
      </c>
      <c r="AF48">
        <v>2.8022210697686698</v>
      </c>
      <c r="AG48">
        <v>4.7813907166900202</v>
      </c>
      <c r="AH48">
        <v>1.9049909474878299</v>
      </c>
      <c r="AI48">
        <v>0.40485669644042899</v>
      </c>
      <c r="AJ48">
        <v>7.0912383606182798</v>
      </c>
      <c r="AK48">
        <v>2914.61349273001</v>
      </c>
      <c r="AL48">
        <v>376.18876238572801</v>
      </c>
      <c r="AM48">
        <v>0</v>
      </c>
      <c r="AN48">
        <v>3290.8022551157401</v>
      </c>
      <c r="AO48">
        <v>1.8517507733993501E-3</v>
      </c>
      <c r="AP48">
        <v>7.4877184067143098E-3</v>
      </c>
      <c r="AQ48">
        <v>0</v>
      </c>
      <c r="AR48">
        <v>9.3394691801136596E-3</v>
      </c>
      <c r="AS48">
        <v>4.25243231780945E-2</v>
      </c>
      <c r="AT48">
        <v>6.8607512529036095E-4</v>
      </c>
      <c r="AU48">
        <v>0</v>
      </c>
      <c r="AV48">
        <v>4.3210398303384898E-2</v>
      </c>
      <c r="AW48">
        <v>8.8554314115305205E-2</v>
      </c>
      <c r="AX48">
        <v>0.151870648707748</v>
      </c>
      <c r="AY48">
        <v>0.283635361126438</v>
      </c>
      <c r="AZ48">
        <v>4.0684739781054198E-2</v>
      </c>
      <c r="BA48">
        <v>6.5639581906552595E-4</v>
      </c>
      <c r="BB48">
        <v>0</v>
      </c>
      <c r="BC48">
        <v>4.1341135600119698E-2</v>
      </c>
      <c r="BD48">
        <v>2.2138578528826301E-2</v>
      </c>
      <c r="BE48">
        <v>6.5087420874749294E-2</v>
      </c>
      <c r="BF48">
        <v>0.12856713500369499</v>
      </c>
      <c r="BG48">
        <v>2.7535823081074801E-2</v>
      </c>
      <c r="BH48">
        <v>3.55404489548262E-3</v>
      </c>
      <c r="BI48">
        <v>0</v>
      </c>
      <c r="BJ48">
        <v>3.1089867976557401E-2</v>
      </c>
      <c r="BK48">
        <v>0.45813665267449299</v>
      </c>
      <c r="BL48">
        <v>5.9131634710071899E-2</v>
      </c>
      <c r="BM48">
        <v>0</v>
      </c>
      <c r="BN48">
        <v>0.51726828738456498</v>
      </c>
      <c r="BO48">
        <v>293.28626955685399</v>
      </c>
    </row>
    <row r="49" spans="1:67" x14ac:dyDescent="0.35">
      <c r="A49" t="s">
        <v>73</v>
      </c>
      <c r="B49">
        <v>2023</v>
      </c>
      <c r="C49" t="s">
        <v>107</v>
      </c>
      <c r="D49" t="s">
        <v>75</v>
      </c>
      <c r="E49" t="s">
        <v>75</v>
      </c>
      <c r="F49" t="s">
        <v>76</v>
      </c>
      <c r="G49">
        <v>3986.7027435599798</v>
      </c>
      <c r="H49">
        <v>719231.01672604098</v>
      </c>
      <c r="J49">
        <v>58205.860055975703</v>
      </c>
      <c r="K49">
        <v>1.4366795386602901E-2</v>
      </c>
      <c r="L49">
        <v>5.6911127893326502E-2</v>
      </c>
      <c r="M49">
        <v>0</v>
      </c>
      <c r="N49">
        <v>7.1277923279929503E-2</v>
      </c>
      <c r="O49">
        <v>0</v>
      </c>
      <c r="P49">
        <v>0</v>
      </c>
      <c r="Q49">
        <v>0</v>
      </c>
      <c r="R49">
        <v>0</v>
      </c>
      <c r="S49">
        <v>7.1277923279929503E-2</v>
      </c>
      <c r="T49">
        <v>1.6355502928668199E-2</v>
      </c>
      <c r="U49">
        <v>6.4788986958156103E-2</v>
      </c>
      <c r="V49">
        <v>0</v>
      </c>
      <c r="W49">
        <v>8.1144489886824406E-2</v>
      </c>
      <c r="X49">
        <v>0</v>
      </c>
      <c r="Y49">
        <v>0</v>
      </c>
      <c r="Z49">
        <v>0</v>
      </c>
      <c r="AA49">
        <v>0</v>
      </c>
      <c r="AB49">
        <v>8.1144489886824406E-2</v>
      </c>
      <c r="AC49">
        <v>0.151438194943325</v>
      </c>
      <c r="AD49">
        <v>0.84090856418926996</v>
      </c>
      <c r="AE49">
        <v>0</v>
      </c>
      <c r="AF49">
        <v>0.99234675913259596</v>
      </c>
      <c r="AG49">
        <v>1.8325070646463399</v>
      </c>
      <c r="AH49">
        <v>0.67251520426695799</v>
      </c>
      <c r="AI49">
        <v>0.142684729122246</v>
      </c>
      <c r="AJ49">
        <v>2.6477069980355399</v>
      </c>
      <c r="AK49">
        <v>1003.9513989638</v>
      </c>
      <c r="AL49">
        <v>139.18141179550699</v>
      </c>
      <c r="AM49">
        <v>0</v>
      </c>
      <c r="AN49">
        <v>1143.1328107593099</v>
      </c>
      <c r="AO49">
        <v>6.6730043543538503E-4</v>
      </c>
      <c r="AP49">
        <v>2.64337448974523E-3</v>
      </c>
      <c r="AQ49">
        <v>0</v>
      </c>
      <c r="AR49">
        <v>3.3106749251806101E-3</v>
      </c>
      <c r="AS49">
        <v>1.71369069374495E-2</v>
      </c>
      <c r="AT49">
        <v>2.4220375096038201E-4</v>
      </c>
      <c r="AU49">
        <v>0</v>
      </c>
      <c r="AV49">
        <v>1.7379110688409902E-2</v>
      </c>
      <c r="AW49">
        <v>2.85413934565714E-2</v>
      </c>
      <c r="AX49">
        <v>4.894848977802E-2</v>
      </c>
      <c r="AY49">
        <v>9.4868993923001396E-2</v>
      </c>
      <c r="AZ49">
        <v>1.6395571929089001E-2</v>
      </c>
      <c r="BA49">
        <v>2.31726123906764E-4</v>
      </c>
      <c r="BB49">
        <v>0</v>
      </c>
      <c r="BC49">
        <v>1.6627298052995801E-2</v>
      </c>
      <c r="BD49">
        <v>7.1353483641428597E-3</v>
      </c>
      <c r="BE49">
        <v>2.0977924190580002E-2</v>
      </c>
      <c r="BF49">
        <v>4.4740570607718702E-2</v>
      </c>
      <c r="BG49">
        <v>9.4848350125391907E-3</v>
      </c>
      <c r="BH49">
        <v>1.3149169661551101E-3</v>
      </c>
      <c r="BI49">
        <v>0</v>
      </c>
      <c r="BJ49">
        <v>1.0799751978694301E-2</v>
      </c>
      <c r="BK49">
        <v>0.15780717907070901</v>
      </c>
      <c r="BL49">
        <v>2.18773797189755E-2</v>
      </c>
      <c r="BM49">
        <v>0</v>
      </c>
      <c r="BN49">
        <v>0.17968455878968501</v>
      </c>
      <c r="BO49">
        <v>101.87946029101199</v>
      </c>
    </row>
    <row r="50" spans="1:67" x14ac:dyDescent="0.35">
      <c r="A50" t="s">
        <v>73</v>
      </c>
      <c r="B50">
        <v>2023</v>
      </c>
      <c r="C50" t="s">
        <v>108</v>
      </c>
      <c r="D50" t="s">
        <v>75</v>
      </c>
      <c r="E50" t="s">
        <v>75</v>
      </c>
      <c r="F50" t="s">
        <v>76</v>
      </c>
      <c r="G50">
        <v>14304.157027940901</v>
      </c>
      <c r="H50">
        <v>1906700.56465705</v>
      </c>
      <c r="J50">
        <v>108711.59341235</v>
      </c>
      <c r="K50">
        <v>4.8676836935060599E-2</v>
      </c>
      <c r="L50">
        <v>5.1544499816789401E-2</v>
      </c>
      <c r="M50">
        <v>0</v>
      </c>
      <c r="N50">
        <v>0.10022133675184999</v>
      </c>
      <c r="O50">
        <v>0</v>
      </c>
      <c r="P50">
        <v>0</v>
      </c>
      <c r="Q50">
        <v>0</v>
      </c>
      <c r="R50">
        <v>0</v>
      </c>
      <c r="S50">
        <v>0.10022133675184999</v>
      </c>
      <c r="T50">
        <v>5.54148735070095E-2</v>
      </c>
      <c r="U50">
        <v>5.8679489407663703E-2</v>
      </c>
      <c r="V50">
        <v>0</v>
      </c>
      <c r="W50">
        <v>0.11409436291467299</v>
      </c>
      <c r="X50">
        <v>0</v>
      </c>
      <c r="Y50">
        <v>0</v>
      </c>
      <c r="Z50">
        <v>0</v>
      </c>
      <c r="AA50">
        <v>0</v>
      </c>
      <c r="AB50">
        <v>0.11409436291467299</v>
      </c>
      <c r="AC50">
        <v>0.59434911583731698</v>
      </c>
      <c r="AD50">
        <v>0.76161223537924405</v>
      </c>
      <c r="AE50">
        <v>0</v>
      </c>
      <c r="AF50">
        <v>1.35596135121656</v>
      </c>
      <c r="AG50">
        <v>6.4416821242288904</v>
      </c>
      <c r="AH50">
        <v>0.60909809919952596</v>
      </c>
      <c r="AI50">
        <v>0.21146561578209699</v>
      </c>
      <c r="AJ50">
        <v>7.26224583921051</v>
      </c>
      <c r="AK50">
        <v>3091.9701017684501</v>
      </c>
      <c r="AL50">
        <v>128.86455510467101</v>
      </c>
      <c r="AM50">
        <v>0</v>
      </c>
      <c r="AN50">
        <v>3220.8346568731199</v>
      </c>
      <c r="AO50">
        <v>2.2609130017034098E-3</v>
      </c>
      <c r="AP50">
        <v>2.3941085152585002E-3</v>
      </c>
      <c r="AQ50">
        <v>0</v>
      </c>
      <c r="AR50">
        <v>4.6550215169619104E-3</v>
      </c>
      <c r="AS50">
        <v>4.4671378537726202E-2</v>
      </c>
      <c r="AT50">
        <v>2.19364325732632E-4</v>
      </c>
      <c r="AU50">
        <v>0</v>
      </c>
      <c r="AV50">
        <v>4.4890742863458802E-2</v>
      </c>
      <c r="AW50">
        <v>7.5663993562825799E-2</v>
      </c>
      <c r="AX50">
        <v>0.12976374896024601</v>
      </c>
      <c r="AY50">
        <v>0.25031848538653101</v>
      </c>
      <c r="AZ50">
        <v>4.2738914476234999E-2</v>
      </c>
      <c r="BA50">
        <v>2.09874722104359E-4</v>
      </c>
      <c r="BB50">
        <v>0</v>
      </c>
      <c r="BC50">
        <v>4.2948789198339402E-2</v>
      </c>
      <c r="BD50">
        <v>1.8915998390706401E-2</v>
      </c>
      <c r="BE50">
        <v>5.5613035268677002E-2</v>
      </c>
      <c r="BF50">
        <v>0.117477822857722</v>
      </c>
      <c r="BG50">
        <v>2.9211400381778E-2</v>
      </c>
      <c r="BH50">
        <v>1.2174484197079499E-3</v>
      </c>
      <c r="BI50">
        <v>0</v>
      </c>
      <c r="BJ50">
        <v>3.0428848801486E-2</v>
      </c>
      <c r="BK50">
        <v>0.486014641779135</v>
      </c>
      <c r="BL50">
        <v>2.02557135178646E-2</v>
      </c>
      <c r="BM50">
        <v>0</v>
      </c>
      <c r="BN50">
        <v>0.50627035529700004</v>
      </c>
      <c r="BO50">
        <v>287.05054516881802</v>
      </c>
    </row>
    <row r="51" spans="1:67" x14ac:dyDescent="0.35">
      <c r="A51" t="s">
        <v>73</v>
      </c>
      <c r="B51">
        <v>2023</v>
      </c>
      <c r="C51" t="s">
        <v>109</v>
      </c>
      <c r="D51" t="s">
        <v>75</v>
      </c>
      <c r="E51" t="s">
        <v>75</v>
      </c>
      <c r="F51" t="s">
        <v>76</v>
      </c>
      <c r="G51">
        <v>8285.5468577547108</v>
      </c>
      <c r="H51">
        <v>167881.283207776</v>
      </c>
      <c r="J51">
        <v>25132.8254433898</v>
      </c>
      <c r="K51">
        <v>1.35266753788574E-2</v>
      </c>
      <c r="L51">
        <v>1.0525034094113201E-2</v>
      </c>
      <c r="M51">
        <v>0</v>
      </c>
      <c r="N51">
        <v>2.4051709472970601E-2</v>
      </c>
      <c r="O51">
        <v>0</v>
      </c>
      <c r="P51">
        <v>0</v>
      </c>
      <c r="Q51">
        <v>0</v>
      </c>
      <c r="R51">
        <v>0</v>
      </c>
      <c r="S51">
        <v>2.4051709472970601E-2</v>
      </c>
      <c r="T51">
        <v>1.53990902508676E-2</v>
      </c>
      <c r="U51">
        <v>1.1981950136989101E-2</v>
      </c>
      <c r="V51">
        <v>0</v>
      </c>
      <c r="W51">
        <v>2.73810403878567E-2</v>
      </c>
      <c r="X51">
        <v>0</v>
      </c>
      <c r="Y51">
        <v>0</v>
      </c>
      <c r="Z51">
        <v>0</v>
      </c>
      <c r="AA51">
        <v>0</v>
      </c>
      <c r="AB51">
        <v>2.73810403878567E-2</v>
      </c>
      <c r="AC51">
        <v>5.9517273719421802E-2</v>
      </c>
      <c r="AD51">
        <v>9.8934809653960704E-2</v>
      </c>
      <c r="AE51">
        <v>0</v>
      </c>
      <c r="AF51">
        <v>0.15845208337338201</v>
      </c>
      <c r="AG51">
        <v>1.52162341809436</v>
      </c>
      <c r="AH51">
        <v>0.29592847423878699</v>
      </c>
      <c r="AI51">
        <v>7.2551913825545794E-2</v>
      </c>
      <c r="AJ51">
        <v>1.8901038061587001</v>
      </c>
      <c r="AK51">
        <v>289.63596783296902</v>
      </c>
      <c r="AL51">
        <v>29.570091869599899</v>
      </c>
      <c r="AM51">
        <v>0</v>
      </c>
      <c r="AN51">
        <v>319.20605970256901</v>
      </c>
      <c r="AO51">
        <v>6.2827903700234805E-4</v>
      </c>
      <c r="AP51">
        <v>4.88860573633791E-4</v>
      </c>
      <c r="AQ51">
        <v>0</v>
      </c>
      <c r="AR51">
        <v>1.11713961063614E-3</v>
      </c>
      <c r="AS51">
        <v>9.0057258561291997E-3</v>
      </c>
      <c r="AT51">
        <v>7.5235672575373405E-4</v>
      </c>
      <c r="AU51">
        <v>0</v>
      </c>
      <c r="AV51">
        <v>9.7580825818829407E-3</v>
      </c>
      <c r="AW51">
        <v>6.6620677454075497E-3</v>
      </c>
      <c r="AX51">
        <v>1.14254461833739E-2</v>
      </c>
      <c r="AY51">
        <v>2.78455965106644E-2</v>
      </c>
      <c r="AZ51">
        <v>8.6161421420310504E-3</v>
      </c>
      <c r="BA51">
        <v>7.1981010683279801E-4</v>
      </c>
      <c r="BB51">
        <v>0</v>
      </c>
      <c r="BC51">
        <v>9.3359522488638495E-3</v>
      </c>
      <c r="BD51">
        <v>1.6655169363518801E-3</v>
      </c>
      <c r="BE51">
        <v>4.8966197928745504E-3</v>
      </c>
      <c r="BF51">
        <v>1.5898088978090301E-2</v>
      </c>
      <c r="BG51">
        <v>2.73633700936938E-3</v>
      </c>
      <c r="BH51">
        <v>2.7936356578441701E-4</v>
      </c>
      <c r="BI51">
        <v>0</v>
      </c>
      <c r="BJ51">
        <v>3.0157005751538001E-3</v>
      </c>
      <c r="BK51">
        <v>4.5526740725009597E-2</v>
      </c>
      <c r="BL51">
        <v>4.6480066541264298E-3</v>
      </c>
      <c r="BM51">
        <v>0</v>
      </c>
      <c r="BN51">
        <v>5.0174747379135999E-2</v>
      </c>
      <c r="BO51">
        <v>28.448611375713401</v>
      </c>
    </row>
    <row r="52" spans="1:67" x14ac:dyDescent="0.35">
      <c r="A52" t="s">
        <v>73</v>
      </c>
      <c r="B52">
        <v>2023</v>
      </c>
      <c r="C52" t="s">
        <v>110</v>
      </c>
      <c r="D52" t="s">
        <v>75</v>
      </c>
      <c r="E52" t="s">
        <v>75</v>
      </c>
      <c r="F52" t="s">
        <v>76</v>
      </c>
      <c r="G52">
        <v>13925.416317548201</v>
      </c>
      <c r="H52">
        <v>953490.44343895104</v>
      </c>
      <c r="J52">
        <v>160697.37361901</v>
      </c>
      <c r="K52">
        <v>1.4750440427357301E-2</v>
      </c>
      <c r="L52">
        <v>3.3557000017766701E-2</v>
      </c>
      <c r="M52">
        <v>0</v>
      </c>
      <c r="N52">
        <v>4.8307440445124097E-2</v>
      </c>
      <c r="O52">
        <v>0</v>
      </c>
      <c r="P52">
        <v>0</v>
      </c>
      <c r="Q52">
        <v>0</v>
      </c>
      <c r="R52">
        <v>0</v>
      </c>
      <c r="S52">
        <v>4.8307440445124097E-2</v>
      </c>
      <c r="T52">
        <v>1.6792253604012201E-2</v>
      </c>
      <c r="U52">
        <v>3.82020901181414E-2</v>
      </c>
      <c r="V52">
        <v>0</v>
      </c>
      <c r="W52">
        <v>5.4994343722153699E-2</v>
      </c>
      <c r="X52">
        <v>0</v>
      </c>
      <c r="Y52">
        <v>0</v>
      </c>
      <c r="Z52">
        <v>0</v>
      </c>
      <c r="AA52">
        <v>0</v>
      </c>
      <c r="AB52">
        <v>5.4994343722153699E-2</v>
      </c>
      <c r="AC52">
        <v>0.15253767762300199</v>
      </c>
      <c r="AD52">
        <v>0.49583218164875698</v>
      </c>
      <c r="AE52">
        <v>0</v>
      </c>
      <c r="AF52">
        <v>0.64836985927176005</v>
      </c>
      <c r="AG52">
        <v>1.70533395123928</v>
      </c>
      <c r="AH52">
        <v>0.39654095002009299</v>
      </c>
      <c r="AI52">
        <v>0.63588842372271703</v>
      </c>
      <c r="AJ52">
        <v>2.7377633249820899</v>
      </c>
      <c r="AK52">
        <v>1405.75746173684</v>
      </c>
      <c r="AL52">
        <v>84.732612427036102</v>
      </c>
      <c r="AM52">
        <v>0</v>
      </c>
      <c r="AN52">
        <v>1490.4900741638701</v>
      </c>
      <c r="AO52">
        <v>6.8511975393050102E-4</v>
      </c>
      <c r="AP52">
        <v>1.55863573755927E-3</v>
      </c>
      <c r="AQ52">
        <v>0</v>
      </c>
      <c r="AR52">
        <v>2.2437554914897699E-3</v>
      </c>
      <c r="AS52">
        <v>1.35048413858935E-2</v>
      </c>
      <c r="AT52">
        <v>1.42812690173968E-4</v>
      </c>
      <c r="AU52">
        <v>0</v>
      </c>
      <c r="AV52">
        <v>1.3647654076067399E-2</v>
      </c>
      <c r="AW52">
        <v>3.7837558823798398E-2</v>
      </c>
      <c r="AX52">
        <v>6.4891413382814206E-2</v>
      </c>
      <c r="AY52">
        <v>0.11637662628268</v>
      </c>
      <c r="AZ52">
        <v>1.29206279255379E-2</v>
      </c>
      <c r="BA52">
        <v>1.3663467641392699E-4</v>
      </c>
      <c r="BB52">
        <v>0</v>
      </c>
      <c r="BC52">
        <v>1.3057262601951799E-2</v>
      </c>
      <c r="BD52">
        <v>9.4593897059495995E-3</v>
      </c>
      <c r="BE52">
        <v>2.7810605735491802E-2</v>
      </c>
      <c r="BF52">
        <v>5.0327258043393303E-2</v>
      </c>
      <c r="BG52">
        <v>1.3280899459855699E-2</v>
      </c>
      <c r="BH52">
        <v>8.0051170791868402E-4</v>
      </c>
      <c r="BI52">
        <v>0</v>
      </c>
      <c r="BJ52">
        <v>1.4081411167774401E-2</v>
      </c>
      <c r="BK52">
        <v>0.22096549665975401</v>
      </c>
      <c r="BL52">
        <v>1.3318786702427201E-2</v>
      </c>
      <c r="BM52">
        <v>0</v>
      </c>
      <c r="BN52">
        <v>0.23428428336218099</v>
      </c>
      <c r="BO52">
        <v>132.8369922512</v>
      </c>
    </row>
    <row r="53" spans="1:67" x14ac:dyDescent="0.35">
      <c r="A53" t="s">
        <v>73</v>
      </c>
      <c r="B53">
        <v>2023</v>
      </c>
      <c r="C53" t="s">
        <v>111</v>
      </c>
      <c r="D53" t="s">
        <v>75</v>
      </c>
      <c r="E53" t="s">
        <v>75</v>
      </c>
      <c r="F53" t="s">
        <v>76</v>
      </c>
      <c r="G53">
        <v>7393.6943701314804</v>
      </c>
      <c r="H53">
        <v>513082.12580767099</v>
      </c>
      <c r="J53">
        <v>33426.604781188304</v>
      </c>
      <c r="K53">
        <v>1.10694435620934E-2</v>
      </c>
      <c r="L53">
        <v>1.2846909932835601E-2</v>
      </c>
      <c r="M53">
        <v>0</v>
      </c>
      <c r="N53">
        <v>2.3916353494928998E-2</v>
      </c>
      <c r="O53">
        <v>0</v>
      </c>
      <c r="P53">
        <v>0</v>
      </c>
      <c r="Q53">
        <v>0</v>
      </c>
      <c r="R53">
        <v>0</v>
      </c>
      <c r="S53">
        <v>2.3916353494928998E-2</v>
      </c>
      <c r="T53">
        <v>1.2601718875134201E-2</v>
      </c>
      <c r="U53">
        <v>1.4625229035193499E-2</v>
      </c>
      <c r="V53">
        <v>0</v>
      </c>
      <c r="W53">
        <v>2.7226947910327801E-2</v>
      </c>
      <c r="X53">
        <v>0</v>
      </c>
      <c r="Y53">
        <v>0</v>
      </c>
      <c r="Z53">
        <v>0</v>
      </c>
      <c r="AA53">
        <v>0</v>
      </c>
      <c r="AB53">
        <v>2.7226947910327801E-2</v>
      </c>
      <c r="AC53">
        <v>9.4572720495693999E-2</v>
      </c>
      <c r="AD53">
        <v>0.18914269375575299</v>
      </c>
      <c r="AE53">
        <v>0</v>
      </c>
      <c r="AF53">
        <v>0.28371541425144697</v>
      </c>
      <c r="AG53">
        <v>1.1941431729746499</v>
      </c>
      <c r="AH53">
        <v>0.15480560573712401</v>
      </c>
      <c r="AI53">
        <v>0.16322014542914301</v>
      </c>
      <c r="AJ53">
        <v>1.51216892414092</v>
      </c>
      <c r="AK53">
        <v>767.55443697671205</v>
      </c>
      <c r="AL53">
        <v>32.529852308853599</v>
      </c>
      <c r="AM53">
        <v>0</v>
      </c>
      <c r="AN53">
        <v>800.084289285566</v>
      </c>
      <c r="AO53">
        <v>5.1414698339063199E-4</v>
      </c>
      <c r="AP53">
        <v>5.9670569264002205E-4</v>
      </c>
      <c r="AQ53">
        <v>0</v>
      </c>
      <c r="AR53">
        <v>1.1108526760306499E-3</v>
      </c>
      <c r="AS53">
        <v>8.7845432231948503E-3</v>
      </c>
      <c r="AT53">
        <v>6.3107982112512007E-5</v>
      </c>
      <c r="AU53">
        <v>0</v>
      </c>
      <c r="AV53">
        <v>8.8476512053073594E-3</v>
      </c>
      <c r="AW53">
        <v>2.0360744305593301E-2</v>
      </c>
      <c r="AX53">
        <v>3.4918676484092498E-2</v>
      </c>
      <c r="AY53">
        <v>6.4127071994993207E-2</v>
      </c>
      <c r="AZ53">
        <v>8.4045277718896392E-3</v>
      </c>
      <c r="BA53">
        <v>6.0377958741447602E-5</v>
      </c>
      <c r="BB53">
        <v>0</v>
      </c>
      <c r="BC53">
        <v>8.4649057306310903E-3</v>
      </c>
      <c r="BD53">
        <v>5.0901860763983304E-3</v>
      </c>
      <c r="BE53">
        <v>1.4965147064611099E-2</v>
      </c>
      <c r="BF53">
        <v>2.8520238871640499E-2</v>
      </c>
      <c r="BG53">
        <v>7.2514737320755699E-3</v>
      </c>
      <c r="BH53">
        <v>3.0732591483033399E-4</v>
      </c>
      <c r="BI53">
        <v>0</v>
      </c>
      <c r="BJ53">
        <v>7.5587996469059001E-3</v>
      </c>
      <c r="BK53">
        <v>0.12064886866786299</v>
      </c>
      <c r="BL53">
        <v>5.1132397780862E-3</v>
      </c>
      <c r="BM53">
        <v>0</v>
      </c>
      <c r="BN53">
        <v>0.12576210844594901</v>
      </c>
      <c r="BO53">
        <v>71.305936469086802</v>
      </c>
    </row>
    <row r="54" spans="1:67" x14ac:dyDescent="0.35">
      <c r="A54" t="s">
        <v>73</v>
      </c>
      <c r="B54">
        <v>2023</v>
      </c>
      <c r="C54" t="s">
        <v>112</v>
      </c>
      <c r="D54" t="s">
        <v>75</v>
      </c>
      <c r="E54" t="s">
        <v>75</v>
      </c>
      <c r="F54" t="s">
        <v>76</v>
      </c>
      <c r="G54">
        <v>1997.11537168623</v>
      </c>
      <c r="H54">
        <v>81598.898274285501</v>
      </c>
      <c r="J54">
        <v>7788.7499495763204</v>
      </c>
      <c r="K54">
        <v>5.8024718787833799E-4</v>
      </c>
      <c r="L54">
        <v>2.4207824086086298E-3</v>
      </c>
      <c r="M54">
        <v>0</v>
      </c>
      <c r="N54">
        <v>3.0010295964869602E-3</v>
      </c>
      <c r="O54">
        <v>0</v>
      </c>
      <c r="P54">
        <v>0</v>
      </c>
      <c r="Q54">
        <v>0</v>
      </c>
      <c r="R54">
        <v>0</v>
      </c>
      <c r="S54">
        <v>3.0010295964869602E-3</v>
      </c>
      <c r="T54">
        <v>6.6056725423578599E-4</v>
      </c>
      <c r="U54">
        <v>2.7558764991243399E-3</v>
      </c>
      <c r="V54">
        <v>0</v>
      </c>
      <c r="W54">
        <v>3.4164437533601199E-3</v>
      </c>
      <c r="X54">
        <v>0</v>
      </c>
      <c r="Y54">
        <v>0</v>
      </c>
      <c r="Z54">
        <v>0</v>
      </c>
      <c r="AA54">
        <v>0</v>
      </c>
      <c r="AB54">
        <v>3.4164437533601199E-3</v>
      </c>
      <c r="AC54">
        <v>2.7194801028247702E-3</v>
      </c>
      <c r="AD54">
        <v>1.0416672061662999E-2</v>
      </c>
      <c r="AE54">
        <v>0</v>
      </c>
      <c r="AF54">
        <v>1.31361521644878E-2</v>
      </c>
      <c r="AG54">
        <v>1.6683108542321901</v>
      </c>
      <c r="AH54">
        <v>0.151527058971833</v>
      </c>
      <c r="AI54">
        <v>4.5649412864353798E-4</v>
      </c>
      <c r="AJ54">
        <v>1.8202944073326699</v>
      </c>
      <c r="AK54">
        <v>440.51197867857599</v>
      </c>
      <c r="AL54">
        <v>9.8377737005169195</v>
      </c>
      <c r="AM54">
        <v>0</v>
      </c>
      <c r="AN54">
        <v>450.34975237909299</v>
      </c>
      <c r="AO54">
        <v>2.6950979025735699E-5</v>
      </c>
      <c r="AP54">
        <v>1.12439073007555E-4</v>
      </c>
      <c r="AQ54">
        <v>0</v>
      </c>
      <c r="AR54">
        <v>1.3939005203329101E-4</v>
      </c>
      <c r="AS54">
        <v>1.50079787900457E-3</v>
      </c>
      <c r="AT54">
        <v>3.4551008824195898E-4</v>
      </c>
      <c r="AU54">
        <v>0</v>
      </c>
      <c r="AV54">
        <v>1.84630796724653E-3</v>
      </c>
      <c r="AW54">
        <v>3.2381059869616802E-3</v>
      </c>
      <c r="AX54">
        <v>5.55335176763928E-3</v>
      </c>
      <c r="AY54">
        <v>1.0637765721847501E-2</v>
      </c>
      <c r="AZ54">
        <v>1.4358740270959201E-3</v>
      </c>
      <c r="BA54">
        <v>3.30563474766704E-4</v>
      </c>
      <c r="BB54">
        <v>0</v>
      </c>
      <c r="BC54">
        <v>1.7664375018626301E-3</v>
      </c>
      <c r="BD54">
        <v>8.0952649674042004E-4</v>
      </c>
      <c r="BE54">
        <v>2.38000790041683E-3</v>
      </c>
      <c r="BF54">
        <v>4.9559718990198802E-3</v>
      </c>
      <c r="BG54">
        <v>4.1617387486345102E-3</v>
      </c>
      <c r="BH54">
        <v>9.2942407905807905E-5</v>
      </c>
      <c r="BI54">
        <v>0</v>
      </c>
      <c r="BJ54">
        <v>4.25468115654031E-3</v>
      </c>
      <c r="BK54">
        <v>6.9242348557780206E-2</v>
      </c>
      <c r="BL54">
        <v>1.5463610266561901E-3</v>
      </c>
      <c r="BM54">
        <v>0</v>
      </c>
      <c r="BN54">
        <v>7.0788709584436393E-2</v>
      </c>
      <c r="BO54">
        <v>40.136534690223101</v>
      </c>
    </row>
    <row r="55" spans="1:67" x14ac:dyDescent="0.35">
      <c r="A55" t="s">
        <v>73</v>
      </c>
      <c r="B55">
        <v>2023</v>
      </c>
      <c r="C55" t="s">
        <v>112</v>
      </c>
      <c r="D55" t="s">
        <v>75</v>
      </c>
      <c r="E55" t="s">
        <v>75</v>
      </c>
      <c r="F55" t="s">
        <v>113</v>
      </c>
      <c r="G55">
        <v>5254.2042948840699</v>
      </c>
      <c r="H55">
        <v>214025.89727579101</v>
      </c>
      <c r="J55">
        <v>20491.396750047799</v>
      </c>
      <c r="K55">
        <v>7.1361171482622596E-2</v>
      </c>
      <c r="L55">
        <v>3.4347794501024699E-4</v>
      </c>
      <c r="M55">
        <v>0</v>
      </c>
      <c r="N55">
        <v>7.1704649427632897E-2</v>
      </c>
      <c r="O55">
        <v>0</v>
      </c>
      <c r="P55">
        <v>0</v>
      </c>
      <c r="Q55">
        <v>0</v>
      </c>
      <c r="R55">
        <v>0</v>
      </c>
      <c r="S55">
        <v>7.1704649427632897E-2</v>
      </c>
      <c r="T55">
        <v>1.2426778830513201</v>
      </c>
      <c r="U55">
        <v>7.7450989635181799E-3</v>
      </c>
      <c r="V55">
        <v>0</v>
      </c>
      <c r="W55">
        <v>1.25042298201484</v>
      </c>
      <c r="X55">
        <v>0</v>
      </c>
      <c r="Y55">
        <v>0</v>
      </c>
      <c r="Z55">
        <v>0</v>
      </c>
      <c r="AA55">
        <v>0</v>
      </c>
      <c r="AB55">
        <v>1.25042298201484</v>
      </c>
      <c r="AC55">
        <v>3.2004610157377398</v>
      </c>
      <c r="AD55">
        <v>0.117781128335932</v>
      </c>
      <c r="AE55">
        <v>0</v>
      </c>
      <c r="AF55">
        <v>3.31824214407367</v>
      </c>
      <c r="AG55">
        <v>0.64910327175165705</v>
      </c>
      <c r="AH55">
        <v>0.13256049690702801</v>
      </c>
      <c r="AI55">
        <v>0</v>
      </c>
      <c r="AJ55">
        <v>0.78166376865868603</v>
      </c>
      <c r="AK55">
        <v>796.39967224222096</v>
      </c>
      <c r="AL55">
        <v>23.312745399348302</v>
      </c>
      <c r="AM55">
        <v>0</v>
      </c>
      <c r="AN55">
        <v>819.712417641569</v>
      </c>
      <c r="AO55">
        <v>1.15640492097314</v>
      </c>
      <c r="AP55">
        <v>7.3223059869321197E-3</v>
      </c>
      <c r="AQ55">
        <v>0</v>
      </c>
      <c r="AR55">
        <v>1.16372722696007</v>
      </c>
      <c r="AS55">
        <v>1.3489952261520599E-3</v>
      </c>
      <c r="AT55">
        <v>2.2400533639313399E-4</v>
      </c>
      <c r="AU55">
        <v>0</v>
      </c>
      <c r="AV55">
        <v>1.5730005625452001E-3</v>
      </c>
      <c r="AW55">
        <v>8.49323402632245E-3</v>
      </c>
      <c r="AX55">
        <v>1.4565896355143E-2</v>
      </c>
      <c r="AY55">
        <v>2.4632130944010601E-2</v>
      </c>
      <c r="AZ55">
        <v>1.29063828980947E-3</v>
      </c>
      <c r="BA55">
        <v>2.1431496469805899E-4</v>
      </c>
      <c r="BB55">
        <v>0</v>
      </c>
      <c r="BC55">
        <v>1.5049532545075299E-3</v>
      </c>
      <c r="BD55">
        <v>2.1233085065806099E-3</v>
      </c>
      <c r="BE55">
        <v>6.2425270093470001E-3</v>
      </c>
      <c r="BF55">
        <v>9.8707887704351498E-3</v>
      </c>
      <c r="BG55">
        <v>0</v>
      </c>
      <c r="BH55">
        <v>0</v>
      </c>
      <c r="BI55">
        <v>0</v>
      </c>
      <c r="BJ55">
        <v>0</v>
      </c>
      <c r="BK55">
        <v>0.16235128303275501</v>
      </c>
      <c r="BL55">
        <v>4.7524556557690502E-3</v>
      </c>
      <c r="BM55">
        <v>0</v>
      </c>
      <c r="BN55">
        <v>0.16710373868852399</v>
      </c>
      <c r="BO55">
        <v>94.746253238842996</v>
      </c>
    </row>
    <row r="56" spans="1:67" x14ac:dyDescent="0.35">
      <c r="A56" t="s">
        <v>73</v>
      </c>
      <c r="B56">
        <v>2023</v>
      </c>
      <c r="C56" t="s">
        <v>114</v>
      </c>
      <c r="D56" t="s">
        <v>75</v>
      </c>
      <c r="E56" t="s">
        <v>75</v>
      </c>
      <c r="F56" t="s">
        <v>76</v>
      </c>
      <c r="G56">
        <v>20563.851338159999</v>
      </c>
      <c r="H56">
        <v>2805670.9758985899</v>
      </c>
      <c r="J56">
        <v>261160.91199463201</v>
      </c>
      <c r="K56">
        <v>5.4606335343345302E-2</v>
      </c>
      <c r="L56">
        <v>4.2607245763320402E-2</v>
      </c>
      <c r="M56">
        <v>0</v>
      </c>
      <c r="N56">
        <v>9.7213581106665795E-2</v>
      </c>
      <c r="O56">
        <v>0</v>
      </c>
      <c r="P56">
        <v>0</v>
      </c>
      <c r="Q56">
        <v>0</v>
      </c>
      <c r="R56">
        <v>0</v>
      </c>
      <c r="S56">
        <v>9.7213581106665795E-2</v>
      </c>
      <c r="T56">
        <v>6.2165156083781502E-2</v>
      </c>
      <c r="U56">
        <v>4.8505105983085099E-2</v>
      </c>
      <c r="V56">
        <v>0</v>
      </c>
      <c r="W56">
        <v>0.110670262066866</v>
      </c>
      <c r="X56">
        <v>0</v>
      </c>
      <c r="Y56">
        <v>0</v>
      </c>
      <c r="Z56">
        <v>0</v>
      </c>
      <c r="AA56">
        <v>0</v>
      </c>
      <c r="AB56">
        <v>0.110670262066866</v>
      </c>
      <c r="AC56">
        <v>0.57566222395772904</v>
      </c>
      <c r="AD56">
        <v>0.62955698094843804</v>
      </c>
      <c r="AE56">
        <v>0</v>
      </c>
      <c r="AF56">
        <v>1.2052192049061601</v>
      </c>
      <c r="AG56">
        <v>7.11294583983985</v>
      </c>
      <c r="AH56">
        <v>0.50348713245466803</v>
      </c>
      <c r="AI56">
        <v>0.53495159731584796</v>
      </c>
      <c r="AJ56">
        <v>8.1513845696103697</v>
      </c>
      <c r="AK56">
        <v>3983.55130262271</v>
      </c>
      <c r="AL56">
        <v>105.335304804852</v>
      </c>
      <c r="AM56">
        <v>0</v>
      </c>
      <c r="AN56">
        <v>4088.8866074275602</v>
      </c>
      <c r="AO56">
        <v>2.5363228452549799E-3</v>
      </c>
      <c r="AP56">
        <v>1.97899621213224E-3</v>
      </c>
      <c r="AQ56">
        <v>0</v>
      </c>
      <c r="AR56">
        <v>4.5153190573872203E-3</v>
      </c>
      <c r="AS56">
        <v>6.3442331873549807E-2</v>
      </c>
      <c r="AT56">
        <v>1.81328944337741E-4</v>
      </c>
      <c r="AU56">
        <v>0</v>
      </c>
      <c r="AV56">
        <v>6.3623660817887603E-2</v>
      </c>
      <c r="AW56">
        <v>0.11133802265275</v>
      </c>
      <c r="AX56">
        <v>0.19094470884946599</v>
      </c>
      <c r="AY56">
        <v>0.36590639232010402</v>
      </c>
      <c r="AZ56">
        <v>6.0697844679824801E-2</v>
      </c>
      <c r="BA56">
        <v>1.73484734472023E-4</v>
      </c>
      <c r="BB56">
        <v>0</v>
      </c>
      <c r="BC56">
        <v>6.08713294142968E-2</v>
      </c>
      <c r="BD56">
        <v>2.78345056631875E-2</v>
      </c>
      <c r="BE56">
        <v>8.1833446649771394E-2</v>
      </c>
      <c r="BF56">
        <v>0.17053928172725499</v>
      </c>
      <c r="BG56">
        <v>3.7634617480845102E-2</v>
      </c>
      <c r="BH56">
        <v>9.9515572975019209E-4</v>
      </c>
      <c r="BI56">
        <v>0</v>
      </c>
      <c r="BJ56">
        <v>3.8629773210595297E-2</v>
      </c>
      <c r="BK56">
        <v>0.62615879055416801</v>
      </c>
      <c r="BL56">
        <v>1.65572430348357E-2</v>
      </c>
      <c r="BM56">
        <v>0</v>
      </c>
      <c r="BN56">
        <v>0.64271603358900398</v>
      </c>
      <c r="BO56">
        <v>364.41396558215001</v>
      </c>
    </row>
    <row r="57" spans="1:67" x14ac:dyDescent="0.35">
      <c r="A57" t="s">
        <v>73</v>
      </c>
      <c r="B57">
        <v>2023</v>
      </c>
      <c r="C57" t="s">
        <v>115</v>
      </c>
      <c r="D57" t="s">
        <v>75</v>
      </c>
      <c r="E57" t="s">
        <v>75</v>
      </c>
      <c r="F57" t="s">
        <v>76</v>
      </c>
      <c r="G57">
        <v>6213.2366016625501</v>
      </c>
      <c r="H57">
        <v>423247.58162118902</v>
      </c>
      <c r="J57">
        <v>28089.801106032799</v>
      </c>
      <c r="K57">
        <v>9.5188249728814494E-3</v>
      </c>
      <c r="L57">
        <v>1.08724536518683E-2</v>
      </c>
      <c r="M57">
        <v>0</v>
      </c>
      <c r="N57">
        <v>2.0391278624749799E-2</v>
      </c>
      <c r="O57">
        <v>0</v>
      </c>
      <c r="P57">
        <v>0</v>
      </c>
      <c r="Q57">
        <v>0</v>
      </c>
      <c r="R57">
        <v>0</v>
      </c>
      <c r="S57">
        <v>2.0391278624749799E-2</v>
      </c>
      <c r="T57">
        <v>1.08364576464017E-2</v>
      </c>
      <c r="U57">
        <v>1.23774608574689E-2</v>
      </c>
      <c r="V57">
        <v>0</v>
      </c>
      <c r="W57">
        <v>2.3213918503870602E-2</v>
      </c>
      <c r="X57">
        <v>0</v>
      </c>
      <c r="Y57">
        <v>0</v>
      </c>
      <c r="Z57">
        <v>0</v>
      </c>
      <c r="AA57">
        <v>0</v>
      </c>
      <c r="AB57">
        <v>2.3213918503870602E-2</v>
      </c>
      <c r="AC57">
        <v>9.1894238107373696E-2</v>
      </c>
      <c r="AD57">
        <v>0.16038195952753201</v>
      </c>
      <c r="AE57">
        <v>0</v>
      </c>
      <c r="AF57">
        <v>0.252276197634906</v>
      </c>
      <c r="AG57">
        <v>1.1979411773139801</v>
      </c>
      <c r="AH57">
        <v>0.12959193473153799</v>
      </c>
      <c r="AI57">
        <v>0.13865417041342701</v>
      </c>
      <c r="AJ57">
        <v>1.4661872824589399</v>
      </c>
      <c r="AK57">
        <v>635.07427711820799</v>
      </c>
      <c r="AL57">
        <v>27.469993777943799</v>
      </c>
      <c r="AM57">
        <v>0</v>
      </c>
      <c r="AN57">
        <v>662.54427089615103</v>
      </c>
      <c r="AO57">
        <v>4.4212476605326798E-4</v>
      </c>
      <c r="AP57">
        <v>5.0499731226828E-4</v>
      </c>
      <c r="AQ57">
        <v>0</v>
      </c>
      <c r="AR57">
        <v>9.4712207832154901E-4</v>
      </c>
      <c r="AS57">
        <v>1.0390726473842E-2</v>
      </c>
      <c r="AT57">
        <v>4.8222380502518897E-5</v>
      </c>
      <c r="AU57">
        <v>0</v>
      </c>
      <c r="AV57">
        <v>1.04389488543446E-2</v>
      </c>
      <c r="AW57">
        <v>1.6795821475527498E-2</v>
      </c>
      <c r="AX57">
        <v>2.8804833830529598E-2</v>
      </c>
      <c r="AY57">
        <v>5.6039604160401803E-2</v>
      </c>
      <c r="AZ57">
        <v>9.9412282461004507E-3</v>
      </c>
      <c r="BA57">
        <v>4.6136301667902897E-5</v>
      </c>
      <c r="BB57">
        <v>0</v>
      </c>
      <c r="BC57">
        <v>9.9873645477683501E-3</v>
      </c>
      <c r="BD57">
        <v>4.1989553688818702E-3</v>
      </c>
      <c r="BE57">
        <v>1.2344928784512699E-2</v>
      </c>
      <c r="BF57">
        <v>2.6531248701162899E-2</v>
      </c>
      <c r="BG57">
        <v>5.9998668714350504E-3</v>
      </c>
      <c r="BH57">
        <v>2.5952288033882098E-4</v>
      </c>
      <c r="BI57">
        <v>0</v>
      </c>
      <c r="BJ57">
        <v>6.2593897517738703E-3</v>
      </c>
      <c r="BK57">
        <v>9.9824832432957006E-2</v>
      </c>
      <c r="BL57">
        <v>4.3179004797059403E-3</v>
      </c>
      <c r="BM57">
        <v>0</v>
      </c>
      <c r="BN57">
        <v>0.104142732912663</v>
      </c>
      <c r="BO57">
        <v>59.047953223358803</v>
      </c>
    </row>
    <row r="58" spans="1:67" x14ac:dyDescent="0.35">
      <c r="A58" t="s">
        <v>73</v>
      </c>
      <c r="B58">
        <v>2023</v>
      </c>
      <c r="C58" t="s">
        <v>116</v>
      </c>
      <c r="D58" t="s">
        <v>75</v>
      </c>
      <c r="E58" t="s">
        <v>75</v>
      </c>
      <c r="F58" t="s">
        <v>76</v>
      </c>
      <c r="G58">
        <v>689.52904866568497</v>
      </c>
      <c r="H58">
        <v>13993.711387670401</v>
      </c>
      <c r="J58">
        <v>7929.5840596553699</v>
      </c>
      <c r="K58">
        <v>1.8959722449806601E-4</v>
      </c>
      <c r="L58">
        <v>4.8297256323730599E-4</v>
      </c>
      <c r="M58">
        <v>0</v>
      </c>
      <c r="N58">
        <v>6.7256978773537197E-4</v>
      </c>
      <c r="O58">
        <v>0</v>
      </c>
      <c r="P58">
        <v>0</v>
      </c>
      <c r="Q58">
        <v>0</v>
      </c>
      <c r="R58">
        <v>0</v>
      </c>
      <c r="S58">
        <v>6.7256978773537197E-4</v>
      </c>
      <c r="T58">
        <v>2.15842007705987E-4</v>
      </c>
      <c r="U58">
        <v>5.4982749875175595E-4</v>
      </c>
      <c r="V58">
        <v>0</v>
      </c>
      <c r="W58">
        <v>7.6566950645774398E-4</v>
      </c>
      <c r="X58">
        <v>0</v>
      </c>
      <c r="Y58">
        <v>0</v>
      </c>
      <c r="Z58">
        <v>0</v>
      </c>
      <c r="AA58">
        <v>0</v>
      </c>
      <c r="AB58">
        <v>7.6566950645774398E-4</v>
      </c>
      <c r="AC58">
        <v>1.9988402702097998E-3</v>
      </c>
      <c r="AD58">
        <v>7.1363155103154902E-3</v>
      </c>
      <c r="AE58">
        <v>0</v>
      </c>
      <c r="AF58">
        <v>9.1351557805252892E-3</v>
      </c>
      <c r="AG58">
        <v>2.2992747807553799E-2</v>
      </c>
      <c r="AH58">
        <v>5.7072562791179596E-3</v>
      </c>
      <c r="AI58">
        <v>2.8586232468998999E-2</v>
      </c>
      <c r="AJ58">
        <v>5.7286236555670798E-2</v>
      </c>
      <c r="AK58">
        <v>23.142968942044199</v>
      </c>
      <c r="AL58">
        <v>1.2812446753892399</v>
      </c>
      <c r="AM58">
        <v>0</v>
      </c>
      <c r="AN58">
        <v>24.424213617433502</v>
      </c>
      <c r="AO58">
        <v>8.8063000175305995E-6</v>
      </c>
      <c r="AP58">
        <v>2.2432824654281099E-5</v>
      </c>
      <c r="AQ58">
        <v>0</v>
      </c>
      <c r="AR58">
        <v>3.1239124671811703E-5</v>
      </c>
      <c r="AS58">
        <v>1.2979880526323799E-4</v>
      </c>
      <c r="AT58">
        <v>2.0554462854134202E-6</v>
      </c>
      <c r="AU58">
        <v>0</v>
      </c>
      <c r="AV58">
        <v>1.3185425154865101E-4</v>
      </c>
      <c r="AW58">
        <v>5.55315348399859E-4</v>
      </c>
      <c r="AX58">
        <v>9.5236582250575799E-4</v>
      </c>
      <c r="AY58">
        <v>1.6395354224542601E-3</v>
      </c>
      <c r="AZ58">
        <v>1.24183766403762E-4</v>
      </c>
      <c r="BA58">
        <v>1.9665285889619301E-6</v>
      </c>
      <c r="BB58">
        <v>0</v>
      </c>
      <c r="BC58">
        <v>1.2615029499272399E-4</v>
      </c>
      <c r="BD58">
        <v>1.3882883709996399E-4</v>
      </c>
      <c r="BE58">
        <v>4.08156781073896E-4</v>
      </c>
      <c r="BF58">
        <v>6.7313591316658504E-4</v>
      </c>
      <c r="BG58">
        <v>2.1864329522541199E-4</v>
      </c>
      <c r="BH58">
        <v>1.2104564393559299E-5</v>
      </c>
      <c r="BI58">
        <v>0</v>
      </c>
      <c r="BJ58">
        <v>2.3074785961897201E-4</v>
      </c>
      <c r="BK58">
        <v>3.6377524328712299E-3</v>
      </c>
      <c r="BL58">
        <v>2.0139382058855299E-4</v>
      </c>
      <c r="BM58">
        <v>0</v>
      </c>
      <c r="BN58">
        <v>3.83914625345978E-3</v>
      </c>
      <c r="BO58">
        <v>2.1767599337155699</v>
      </c>
    </row>
    <row r="59" spans="1:67" x14ac:dyDescent="0.35">
      <c r="A59" t="s">
        <v>73</v>
      </c>
      <c r="B59">
        <v>2023</v>
      </c>
      <c r="C59" t="s">
        <v>117</v>
      </c>
      <c r="D59" t="s">
        <v>75</v>
      </c>
      <c r="E59" t="s">
        <v>75</v>
      </c>
      <c r="F59" t="s">
        <v>78</v>
      </c>
      <c r="G59">
        <v>74.366977656514905</v>
      </c>
      <c r="H59">
        <v>8047.2345140638399</v>
      </c>
      <c r="J59">
        <v>1487.9344889515401</v>
      </c>
      <c r="K59">
        <v>4.1876783109860696E-3</v>
      </c>
      <c r="L59">
        <v>0</v>
      </c>
      <c r="M59">
        <v>2.7549881975470301E-6</v>
      </c>
      <c r="N59">
        <v>4.1904332991836097E-3</v>
      </c>
      <c r="O59">
        <v>5.57510576403445E-6</v>
      </c>
      <c r="P59">
        <v>2.12411020741504E-4</v>
      </c>
      <c r="Q59">
        <v>1.0739261520302001E-3</v>
      </c>
      <c r="R59">
        <v>3.8179433817949498E-6</v>
      </c>
      <c r="S59">
        <v>5.4861635211011497E-3</v>
      </c>
      <c r="T59">
        <v>6.1106503611631701E-3</v>
      </c>
      <c r="U59">
        <v>0</v>
      </c>
      <c r="V59">
        <v>3.0163652998773E-6</v>
      </c>
      <c r="W59">
        <v>6.1136667264630401E-3</v>
      </c>
      <c r="X59">
        <v>5.57510576403445E-6</v>
      </c>
      <c r="Y59">
        <v>2.1241102074141699E-4</v>
      </c>
      <c r="Z59">
        <v>1.0739261520297601E-3</v>
      </c>
      <c r="AA59">
        <v>3.8179433817949498E-6</v>
      </c>
      <c r="AB59">
        <v>7.4093969483800598E-3</v>
      </c>
      <c r="AC59">
        <v>0.28004313560808802</v>
      </c>
      <c r="AD59">
        <v>0</v>
      </c>
      <c r="AE59">
        <v>8.99745937344602E-3</v>
      </c>
      <c r="AF59">
        <v>0.289040594981534</v>
      </c>
      <c r="AG59">
        <v>3.4450497904117403E-2</v>
      </c>
      <c r="AH59">
        <v>0</v>
      </c>
      <c r="AI59">
        <v>9.0570718018299998E-4</v>
      </c>
      <c r="AJ59">
        <v>3.5356205084300402E-2</v>
      </c>
      <c r="AK59">
        <v>17.826583913385001</v>
      </c>
      <c r="AL59">
        <v>0</v>
      </c>
      <c r="AM59">
        <v>7.7399625692549906E-2</v>
      </c>
      <c r="AN59">
        <v>17.903983539077601</v>
      </c>
      <c r="AO59">
        <v>8.4229249696770605E-4</v>
      </c>
      <c r="AP59">
        <v>0</v>
      </c>
      <c r="AQ59">
        <v>5.2504044005220201E-7</v>
      </c>
      <c r="AR59">
        <v>8.4281753740775799E-4</v>
      </c>
      <c r="AS59">
        <v>1.1289252119707E-5</v>
      </c>
      <c r="AT59">
        <v>0</v>
      </c>
      <c r="AU59">
        <v>1.25261184838899E-6</v>
      </c>
      <c r="AV59">
        <v>1.2541863968096E-5</v>
      </c>
      <c r="AW59">
        <v>1.7741115253027399E-4</v>
      </c>
      <c r="AX59">
        <v>5.47668227860955E-4</v>
      </c>
      <c r="AY59">
        <v>7.3762124435932503E-4</v>
      </c>
      <c r="AZ59">
        <v>1.03800506067104E-5</v>
      </c>
      <c r="BA59">
        <v>0</v>
      </c>
      <c r="BB59">
        <v>1.1517303572435701E-6</v>
      </c>
      <c r="BC59">
        <v>1.1531780963954E-5</v>
      </c>
      <c r="BD59">
        <v>4.4352788132568497E-5</v>
      </c>
      <c r="BE59">
        <v>2.3471495479755199E-4</v>
      </c>
      <c r="BF59">
        <v>2.9059952389407499E-4</v>
      </c>
      <c r="BG59">
        <v>1.7640849904935701E-4</v>
      </c>
      <c r="BH59">
        <v>0</v>
      </c>
      <c r="BI59">
        <v>7.6593204069528902E-7</v>
      </c>
      <c r="BJ59">
        <v>1.77174431090053E-4</v>
      </c>
      <c r="BK59">
        <v>1.27611599814698E-3</v>
      </c>
      <c r="BL59">
        <v>0</v>
      </c>
      <c r="BM59">
        <v>2.27471015867762E-5</v>
      </c>
      <c r="BN59">
        <v>1.29886309973376E-3</v>
      </c>
      <c r="BO59">
        <v>1.88982280183786</v>
      </c>
    </row>
    <row r="60" spans="1:67" x14ac:dyDescent="0.35">
      <c r="A60" t="s">
        <v>73</v>
      </c>
      <c r="B60">
        <v>2023</v>
      </c>
      <c r="C60" t="s">
        <v>118</v>
      </c>
      <c r="D60" t="s">
        <v>75</v>
      </c>
      <c r="E60" t="s">
        <v>75</v>
      </c>
      <c r="F60" t="s">
        <v>78</v>
      </c>
      <c r="G60">
        <v>957.76861839051696</v>
      </c>
      <c r="H60">
        <v>89782.631724474893</v>
      </c>
      <c r="J60">
        <v>3831.0744735620701</v>
      </c>
      <c r="K60">
        <v>1.5849708526318399E-3</v>
      </c>
      <c r="L60">
        <v>0</v>
      </c>
      <c r="M60">
        <v>1.5724539401963699E-3</v>
      </c>
      <c r="N60">
        <v>3.15742479282821E-3</v>
      </c>
      <c r="O60">
        <v>1.96688833854252E-5</v>
      </c>
      <c r="P60">
        <v>2.35970788766617E-4</v>
      </c>
      <c r="Q60">
        <v>1.4118232838543001E-3</v>
      </c>
      <c r="R60">
        <v>1.4597397669741799E-5</v>
      </c>
      <c r="S60">
        <v>4.8394851465043002E-3</v>
      </c>
      <c r="T60">
        <v>2.3127857475726899E-3</v>
      </c>
      <c r="U60">
        <v>0</v>
      </c>
      <c r="V60">
        <v>1.7216391362717201E-3</v>
      </c>
      <c r="W60">
        <v>4.0344248838444204E-3</v>
      </c>
      <c r="X60">
        <v>1.96688833854252E-5</v>
      </c>
      <c r="Y60">
        <v>2.3597078876651999E-4</v>
      </c>
      <c r="Z60">
        <v>1.41182328385372E-3</v>
      </c>
      <c r="AA60">
        <v>1.4597397669741799E-5</v>
      </c>
      <c r="AB60">
        <v>5.7164852375198296E-3</v>
      </c>
      <c r="AC60">
        <v>2.68886354958781E-2</v>
      </c>
      <c r="AD60">
        <v>0</v>
      </c>
      <c r="AE60">
        <v>2.66222857965321E-2</v>
      </c>
      <c r="AF60">
        <v>5.3510921292410203E-2</v>
      </c>
      <c r="AG60">
        <v>1.95516693740364E-2</v>
      </c>
      <c r="AH60">
        <v>0</v>
      </c>
      <c r="AI60">
        <v>2.9246781936074799E-3</v>
      </c>
      <c r="AJ60">
        <v>2.2476347567643901E-2</v>
      </c>
      <c r="AK60">
        <v>166.65628248160399</v>
      </c>
      <c r="AL60">
        <v>0</v>
      </c>
      <c r="AM60">
        <v>0.3131967858395</v>
      </c>
      <c r="AN60">
        <v>166.969479267444</v>
      </c>
      <c r="AO60">
        <v>4.9367969497724699E-4</v>
      </c>
      <c r="AP60">
        <v>0</v>
      </c>
      <c r="AQ60">
        <v>3.71864571257085E-4</v>
      </c>
      <c r="AR60">
        <v>8.6554426623433199E-4</v>
      </c>
      <c r="AS60">
        <v>1.40978354074268E-4</v>
      </c>
      <c r="AT60">
        <v>0</v>
      </c>
      <c r="AU60">
        <v>2.46925537399704E-6</v>
      </c>
      <c r="AV60">
        <v>1.4344760944826499E-4</v>
      </c>
      <c r="AW60">
        <v>1.0446809715969499E-3</v>
      </c>
      <c r="AX60">
        <v>1.14286907101639E-2</v>
      </c>
      <c r="AY60">
        <v>1.26168192912091E-2</v>
      </c>
      <c r="AZ60">
        <v>1.2962439267231299E-4</v>
      </c>
      <c r="BA60">
        <v>0</v>
      </c>
      <c r="BB60">
        <v>2.2703891693798298E-6</v>
      </c>
      <c r="BC60">
        <v>1.31894781841693E-4</v>
      </c>
      <c r="BD60">
        <v>2.6117024289923802E-4</v>
      </c>
      <c r="BE60">
        <v>4.8980103043559896E-3</v>
      </c>
      <c r="BF60">
        <v>5.29107532909692E-3</v>
      </c>
      <c r="BG60">
        <v>1.6491990160633599E-3</v>
      </c>
      <c r="BH60">
        <v>0</v>
      </c>
      <c r="BI60">
        <v>3.0993360907214802E-6</v>
      </c>
      <c r="BJ60">
        <v>1.6522983521540799E-3</v>
      </c>
      <c r="BK60">
        <v>1.7773246172638601E-3</v>
      </c>
      <c r="BL60">
        <v>0</v>
      </c>
      <c r="BM60">
        <v>2.7417546951267801E-4</v>
      </c>
      <c r="BN60">
        <v>2.0515000867765399E-3</v>
      </c>
      <c r="BO60">
        <v>17.6241632730448</v>
      </c>
    </row>
    <row r="61" spans="1:67" x14ac:dyDescent="0.35">
      <c r="A61" t="s">
        <v>73</v>
      </c>
      <c r="B61">
        <v>2023</v>
      </c>
      <c r="C61" t="s">
        <v>118</v>
      </c>
      <c r="D61" t="s">
        <v>75</v>
      </c>
      <c r="E61" t="s">
        <v>75</v>
      </c>
      <c r="F61" t="s">
        <v>76</v>
      </c>
      <c r="G61">
        <v>13.000460951254</v>
      </c>
      <c r="H61">
        <v>1416.6215721880901</v>
      </c>
      <c r="J61">
        <v>52.0018438050162</v>
      </c>
      <c r="K61">
        <v>2.1804686188508501E-6</v>
      </c>
      <c r="L61">
        <v>0</v>
      </c>
      <c r="M61">
        <v>0</v>
      </c>
      <c r="N61">
        <v>2.1804686188508501E-6</v>
      </c>
      <c r="O61">
        <v>0</v>
      </c>
      <c r="P61">
        <v>0</v>
      </c>
      <c r="Q61">
        <v>0</v>
      </c>
      <c r="R61">
        <v>0</v>
      </c>
      <c r="S61">
        <v>2.1804686188508501E-6</v>
      </c>
      <c r="T61">
        <v>1.5574775848934601E-4</v>
      </c>
      <c r="U61">
        <v>0</v>
      </c>
      <c r="V61">
        <v>0</v>
      </c>
      <c r="W61">
        <v>1.5574775848934601E-4</v>
      </c>
      <c r="X61">
        <v>0</v>
      </c>
      <c r="Y61">
        <v>0</v>
      </c>
      <c r="Z61">
        <v>0</v>
      </c>
      <c r="AA61">
        <v>0</v>
      </c>
      <c r="AB61">
        <v>1.5574775848934601E-4</v>
      </c>
      <c r="AC61">
        <v>2.4896606906736802E-4</v>
      </c>
      <c r="AD61">
        <v>0</v>
      </c>
      <c r="AE61">
        <v>0</v>
      </c>
      <c r="AF61">
        <v>2.4896606906736802E-4</v>
      </c>
      <c r="AG61">
        <v>2.0355112771475699E-3</v>
      </c>
      <c r="AH61">
        <v>0</v>
      </c>
      <c r="AI61">
        <v>0</v>
      </c>
      <c r="AJ61">
        <v>2.0355112771475699E-3</v>
      </c>
      <c r="AK61">
        <v>2.68730212705433</v>
      </c>
      <c r="AL61">
        <v>0</v>
      </c>
      <c r="AM61">
        <v>0</v>
      </c>
      <c r="AN61">
        <v>2.68730212705433</v>
      </c>
      <c r="AO61">
        <v>1.52608099040833E-4</v>
      </c>
      <c r="AP61">
        <v>0</v>
      </c>
      <c r="AQ61">
        <v>0</v>
      </c>
      <c r="AR61">
        <v>1.52608099040833E-4</v>
      </c>
      <c r="AS61">
        <v>1.00018985344232E-5</v>
      </c>
      <c r="AT61">
        <v>0</v>
      </c>
      <c r="AU61">
        <v>0</v>
      </c>
      <c r="AV61">
        <v>1.00018985344232E-5</v>
      </c>
      <c r="AW61">
        <v>4.9988711257274902E-5</v>
      </c>
      <c r="AX61">
        <v>1.14210588545821E-4</v>
      </c>
      <c r="AY61">
        <v>1.7420119833751901E-4</v>
      </c>
      <c r="AZ61">
        <v>9.5692208312238408E-6</v>
      </c>
      <c r="BA61">
        <v>0</v>
      </c>
      <c r="BB61">
        <v>0</v>
      </c>
      <c r="BC61">
        <v>9.5692208312238408E-6</v>
      </c>
      <c r="BD61">
        <v>1.24971778143187E-5</v>
      </c>
      <c r="BE61">
        <v>4.8947395091066299E-5</v>
      </c>
      <c r="BF61">
        <v>7.1013793736608903E-5</v>
      </c>
      <c r="BG61">
        <v>2.5404669245363001E-5</v>
      </c>
      <c r="BH61">
        <v>0</v>
      </c>
      <c r="BI61">
        <v>0</v>
      </c>
      <c r="BJ61">
        <v>2.5404669245363001E-5</v>
      </c>
      <c r="BK61">
        <v>4.2240647148742197E-4</v>
      </c>
      <c r="BL61">
        <v>0</v>
      </c>
      <c r="BM61">
        <v>0</v>
      </c>
      <c r="BN61">
        <v>4.2240647148742197E-4</v>
      </c>
      <c r="BO61">
        <v>0.239500509272698</v>
      </c>
    </row>
    <row r="62" spans="1:67" x14ac:dyDescent="0.35">
      <c r="A62" t="s">
        <v>73</v>
      </c>
      <c r="B62">
        <v>2023</v>
      </c>
      <c r="C62" t="s">
        <v>118</v>
      </c>
      <c r="D62" t="s">
        <v>75</v>
      </c>
      <c r="E62" t="s">
        <v>75</v>
      </c>
      <c r="F62" t="s">
        <v>79</v>
      </c>
      <c r="G62">
        <v>12.116938862170199</v>
      </c>
      <c r="H62">
        <v>1072.9067167043399</v>
      </c>
      <c r="J62">
        <v>48.467755448680997</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c r="AM62">
        <v>0</v>
      </c>
      <c r="AN62">
        <v>0</v>
      </c>
      <c r="AO62">
        <v>0</v>
      </c>
      <c r="AP62">
        <v>0</v>
      </c>
      <c r="AQ62">
        <v>0</v>
      </c>
      <c r="AR62">
        <v>0</v>
      </c>
      <c r="AS62">
        <v>0</v>
      </c>
      <c r="AT62">
        <v>0</v>
      </c>
      <c r="AU62">
        <v>0</v>
      </c>
      <c r="AV62">
        <v>0</v>
      </c>
      <c r="AW62">
        <v>1.41921310399691E-5</v>
      </c>
      <c r="AX62">
        <v>1.5415019664579801E-4</v>
      </c>
      <c r="AY62">
        <v>1.6834232768576701E-4</v>
      </c>
      <c r="AZ62">
        <v>0</v>
      </c>
      <c r="BA62">
        <v>0</v>
      </c>
      <c r="BB62">
        <v>0</v>
      </c>
      <c r="BC62">
        <v>0</v>
      </c>
      <c r="BD62">
        <v>3.5480327599922801E-6</v>
      </c>
      <c r="BE62">
        <v>6.6064369991056303E-5</v>
      </c>
      <c r="BF62">
        <v>6.96124027510486E-5</v>
      </c>
      <c r="BG62">
        <v>0</v>
      </c>
      <c r="BH62">
        <v>0</v>
      </c>
      <c r="BI62">
        <v>0</v>
      </c>
      <c r="BJ62">
        <v>0</v>
      </c>
      <c r="BK62">
        <v>0</v>
      </c>
      <c r="BL62">
        <v>0</v>
      </c>
      <c r="BM62">
        <v>0</v>
      </c>
      <c r="BN62">
        <v>0</v>
      </c>
      <c r="BO62">
        <v>0</v>
      </c>
    </row>
    <row r="63" spans="1:67" x14ac:dyDescent="0.35">
      <c r="A63" t="s">
        <v>73</v>
      </c>
      <c r="B63">
        <v>2023</v>
      </c>
      <c r="C63" t="s">
        <v>118</v>
      </c>
      <c r="D63" t="s">
        <v>75</v>
      </c>
      <c r="E63" t="s">
        <v>75</v>
      </c>
      <c r="F63" t="s">
        <v>113</v>
      </c>
      <c r="G63">
        <v>5322.1970653068802</v>
      </c>
      <c r="H63">
        <v>581948.56231903995</v>
      </c>
      <c r="J63">
        <v>21288.788261227499</v>
      </c>
      <c r="K63">
        <v>5.8105660003215202E-2</v>
      </c>
      <c r="L63">
        <v>0</v>
      </c>
      <c r="M63">
        <v>0</v>
      </c>
      <c r="N63">
        <v>5.8105660003215202E-2</v>
      </c>
      <c r="O63">
        <v>0</v>
      </c>
      <c r="P63">
        <v>0</v>
      </c>
      <c r="Q63">
        <v>0</v>
      </c>
      <c r="R63">
        <v>0</v>
      </c>
      <c r="S63">
        <v>5.8105660003215202E-2</v>
      </c>
      <c r="T63">
        <v>4.1403761268641297</v>
      </c>
      <c r="U63">
        <v>0</v>
      </c>
      <c r="V63">
        <v>0</v>
      </c>
      <c r="W63">
        <v>4.1403761268641297</v>
      </c>
      <c r="X63">
        <v>0</v>
      </c>
      <c r="Y63">
        <v>0</v>
      </c>
      <c r="Z63">
        <v>0</v>
      </c>
      <c r="AA63">
        <v>0</v>
      </c>
      <c r="AB63">
        <v>4.1403761268641297</v>
      </c>
      <c r="AC63">
        <v>31.523922980872399</v>
      </c>
      <c r="AD63">
        <v>0</v>
      </c>
      <c r="AE63">
        <v>0</v>
      </c>
      <c r="AF63">
        <v>31.523922980872399</v>
      </c>
      <c r="AG63">
        <v>0.310101868768907</v>
      </c>
      <c r="AH63">
        <v>0</v>
      </c>
      <c r="AI63">
        <v>0</v>
      </c>
      <c r="AJ63">
        <v>0.310101868768907</v>
      </c>
      <c r="AK63">
        <v>1280.5440332072801</v>
      </c>
      <c r="AL63">
        <v>0</v>
      </c>
      <c r="AM63">
        <v>0</v>
      </c>
      <c r="AN63">
        <v>1280.5440332072801</v>
      </c>
      <c r="AO63">
        <v>4.0567593519755603</v>
      </c>
      <c r="AP63">
        <v>0</v>
      </c>
      <c r="AQ63">
        <v>0</v>
      </c>
      <c r="AR63">
        <v>4.0567593519755603</v>
      </c>
      <c r="AS63">
        <v>2.1345597379688799E-3</v>
      </c>
      <c r="AT63">
        <v>0</v>
      </c>
      <c r="AU63">
        <v>0</v>
      </c>
      <c r="AV63">
        <v>2.1345597379688799E-3</v>
      </c>
      <c r="AW63">
        <v>2.1506587004132601E-2</v>
      </c>
      <c r="AX63">
        <v>4.4011601798488002E-2</v>
      </c>
      <c r="AY63">
        <v>6.7652748540589502E-2</v>
      </c>
      <c r="AZ63">
        <v>2.04221962857989E-3</v>
      </c>
      <c r="BA63">
        <v>0</v>
      </c>
      <c r="BB63">
        <v>0</v>
      </c>
      <c r="BC63">
        <v>2.04221962857989E-3</v>
      </c>
      <c r="BD63">
        <v>5.3766467510331503E-3</v>
      </c>
      <c r="BE63">
        <v>1.8862115056494801E-2</v>
      </c>
      <c r="BF63">
        <v>2.6280981436107902E-2</v>
      </c>
      <c r="BG63">
        <v>0</v>
      </c>
      <c r="BH63">
        <v>0</v>
      </c>
      <c r="BI63">
        <v>0</v>
      </c>
      <c r="BJ63">
        <v>0</v>
      </c>
      <c r="BK63">
        <v>0.26104727816601903</v>
      </c>
      <c r="BL63">
        <v>0</v>
      </c>
      <c r="BM63">
        <v>0</v>
      </c>
      <c r="BN63">
        <v>0.26104727816601903</v>
      </c>
      <c r="BO63">
        <v>148.01135940189999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Z63"/>
  <sheetViews>
    <sheetView zoomScale="80" zoomScaleNormal="80" workbookViewId="0">
      <pane xSplit="11" ySplit="10" topLeftCell="AB11" activePane="bottomRight" state="frozen"/>
      <selection pane="topRight" activeCell="K1" sqref="K1"/>
      <selection pane="bottomLeft" activeCell="A10" sqref="A10"/>
      <selection pane="bottomRight" activeCell="AD4" sqref="AD4"/>
    </sheetView>
  </sheetViews>
  <sheetFormatPr defaultRowHeight="14.5" x14ac:dyDescent="0.35"/>
  <cols>
    <col min="3" max="3" width="27.26953125" bestFit="1" customWidth="1"/>
    <col min="4" max="4" width="14" bestFit="1" customWidth="1"/>
    <col min="9" max="9" width="12.54296875" bestFit="1" customWidth="1"/>
    <col min="10" max="10" width="12.54296875" customWidth="1"/>
    <col min="11" max="11" width="31" bestFit="1" customWidth="1"/>
    <col min="12" max="15" width="0" hidden="1" customWidth="1"/>
    <col min="16" max="21" width="11.7265625" hidden="1" customWidth="1"/>
    <col min="22" max="27" width="0" hidden="1" customWidth="1"/>
  </cols>
  <sheetData>
    <row r="1" spans="1:52" s="191" customFormat="1" x14ac:dyDescent="0.35">
      <c r="E1" s="103" t="s">
        <v>301</v>
      </c>
      <c r="F1" s="103" t="s">
        <v>302</v>
      </c>
      <c r="G1" s="282"/>
      <c r="H1" s="282"/>
      <c r="I1" s="282" t="s">
        <v>265</v>
      </c>
      <c r="J1" s="282" t="s">
        <v>303</v>
      </c>
    </row>
    <row r="2" spans="1:52" x14ac:dyDescent="0.35">
      <c r="A2" t="s">
        <v>119</v>
      </c>
      <c r="D2" t="s">
        <v>175</v>
      </c>
      <c r="E2" s="383">
        <f>((H46*AB46)+(SUMPRODUCT(H48:H50,AB48:AB50))+(H56*AB56))/SUM(H46,H48:H50,H56)</f>
        <v>2.3722327403364463</v>
      </c>
      <c r="F2" s="383">
        <f>((H46*AK46)+(SUMPRODUCT(H48:H50,AK48:AK50))+(H56*AK56))/SUM(H46,H48:H50,H56)</f>
        <v>2.019396535010242E-2</v>
      </c>
      <c r="H2" t="s">
        <v>154</v>
      </c>
      <c r="I2" s="2">
        <f>((H34*AB34)+(H35*AB35)+(SUMPRODUCT(H38:H41,AB38:AB41))+(H46*AB46)+(SUMPRODUCT(H48:H50,AB48:AB50))+(H56*AB56))/SUM(H34,H35,H38:H41,H46,H48:H50,H56)</f>
        <v>1.8361074062104912</v>
      </c>
      <c r="J2" s="146">
        <f>((H34*AK34)+(H35*AK35)+(SUMPRODUCT(H38:H41,AK38:AK41))+(H46*AK46)+(SUMPRODUCT(H48:H50,AK48:AK50))+(H56*AK56))/SUM(H34,H35,H38:H41,H46,H48:H50,H56)</f>
        <v>1.4692330550275766E-2</v>
      </c>
      <c r="K2" t="s">
        <v>132</v>
      </c>
      <c r="O2" s="35" t="s">
        <v>160</v>
      </c>
    </row>
    <row r="3" spans="1:52" x14ac:dyDescent="0.35">
      <c r="A3" t="s">
        <v>1</v>
      </c>
      <c r="D3" t="s">
        <v>176</v>
      </c>
      <c r="E3" s="383">
        <f>((H34*AB34)+(H35*AB35)+(SUMPRODUCT(H38:H41,AB38:AB41)))/SUM(H34,H35,H38:H41)</f>
        <v>1.0789651021250717</v>
      </c>
      <c r="F3" s="383">
        <f>((H34*AK34)+(H35*AK35)+(SUMPRODUCT(H38:H41,AK38:AK41)))/SUM(H34,H35,H38:H41)</f>
        <v>6.9226539775983694E-3</v>
      </c>
      <c r="H3" t="s">
        <v>154</v>
      </c>
      <c r="I3" s="2">
        <f>SUMPRODUCT(H18:H19,AB18:AB19)/SUM(H18:H19)</f>
        <v>0.69792650831703928</v>
      </c>
      <c r="J3" s="146">
        <f>SUMPRODUCT(H18:H19,AK18:AK19)/SUM(H18:H19)</f>
        <v>6.8017174761077753E-3</v>
      </c>
      <c r="K3" t="s">
        <v>133</v>
      </c>
      <c r="P3" s="4"/>
      <c r="Q3" s="4"/>
      <c r="R3" s="4"/>
      <c r="S3" s="4"/>
      <c r="T3" s="63"/>
      <c r="U3" s="4"/>
    </row>
    <row r="4" spans="1:52" x14ac:dyDescent="0.35">
      <c r="A4" t="s">
        <v>2</v>
      </c>
      <c r="H4" t="s">
        <v>154</v>
      </c>
      <c r="I4" s="2">
        <f>SUMPRODUCT(H20:H21,AB20:AB21)/SUM(H20:H21)</f>
        <v>0.83589024874545792</v>
      </c>
      <c r="J4" s="146">
        <f>SUMPRODUCT(H20:H21,AK20:AK21)/SUM(H20:H21)</f>
        <v>1.0259444805412922E-2</v>
      </c>
      <c r="K4" t="s">
        <v>134</v>
      </c>
      <c r="Y4" t="s">
        <v>161</v>
      </c>
    </row>
    <row r="5" spans="1:52" x14ac:dyDescent="0.35">
      <c r="A5" t="s">
        <v>3</v>
      </c>
      <c r="H5" t="s">
        <v>154</v>
      </c>
      <c r="I5" s="2">
        <f>SUMPRODUCT(H12:H17,AB12:AB17)/SUM(H12:H17)</f>
        <v>4.8023893028997358E-2</v>
      </c>
      <c r="J5" s="146">
        <f>SUMPRODUCT(H12:H17,AK12:AK17)/SUM(H12:H17)</f>
        <v>1.7068330512742566E-3</v>
      </c>
      <c r="K5" t="s">
        <v>151</v>
      </c>
    </row>
    <row r="6" spans="1:52" x14ac:dyDescent="0.35">
      <c r="A6" t="s">
        <v>4</v>
      </c>
      <c r="H6" t="s">
        <v>162</v>
      </c>
      <c r="I6" s="2">
        <f>SUMPRODUCT(I12:I17,AD12:AD17)/SUM(I12:I17)</f>
        <v>0.19762685788582271</v>
      </c>
      <c r="J6" s="146">
        <f>SUMPRODUCT(I12:I17,AM12:AM17)/SUM(I12:I17)</f>
        <v>1.8500803644692968E-3</v>
      </c>
      <c r="K6" t="s">
        <v>152</v>
      </c>
    </row>
    <row r="7" spans="1:52" x14ac:dyDescent="0.35">
      <c r="A7" t="s">
        <v>5</v>
      </c>
      <c r="H7" t="s">
        <v>163</v>
      </c>
      <c r="I7" s="2">
        <f>SUM(H12:H17)/SUM(I12:I17)</f>
        <v>8.0475550022756188</v>
      </c>
      <c r="J7" s="2">
        <f>SUM(H12:H17)/SUM(I12:I17)</f>
        <v>8.0475550022756188</v>
      </c>
      <c r="K7" t="s">
        <v>153</v>
      </c>
      <c r="P7" s="4"/>
      <c r="Q7" s="4"/>
      <c r="R7" s="4"/>
      <c r="S7" s="4"/>
      <c r="T7" s="4"/>
      <c r="U7" s="4"/>
    </row>
    <row r="8" spans="1:52" x14ac:dyDescent="0.35">
      <c r="A8" t="s">
        <v>120</v>
      </c>
    </row>
    <row r="10" spans="1:52" x14ac:dyDescent="0.35">
      <c r="A10" t="s">
        <v>7</v>
      </c>
      <c r="B10" t="s">
        <v>8</v>
      </c>
      <c r="C10" t="s">
        <v>9</v>
      </c>
      <c r="D10" t="s">
        <v>10</v>
      </c>
      <c r="E10" t="s">
        <v>11</v>
      </c>
      <c r="F10" t="s">
        <v>12</v>
      </c>
      <c r="G10" t="s">
        <v>13</v>
      </c>
      <c r="H10" t="s">
        <v>14</v>
      </c>
      <c r="I10" t="s">
        <v>15</v>
      </c>
      <c r="K10" t="s">
        <v>16</v>
      </c>
      <c r="L10" t="s">
        <v>17</v>
      </c>
      <c r="M10" t="s">
        <v>18</v>
      </c>
      <c r="N10" t="s">
        <v>121</v>
      </c>
      <c r="O10" t="s">
        <v>122</v>
      </c>
      <c r="P10" t="s">
        <v>123</v>
      </c>
      <c r="Q10" t="s">
        <v>20</v>
      </c>
      <c r="R10" t="s">
        <v>25</v>
      </c>
      <c r="S10" t="s">
        <v>26</v>
      </c>
      <c r="T10" t="s">
        <v>27</v>
      </c>
      <c r="U10" t="s">
        <v>124</v>
      </c>
      <c r="V10" t="s">
        <v>125</v>
      </c>
      <c r="W10" t="s">
        <v>126</v>
      </c>
      <c r="X10" t="s">
        <v>29</v>
      </c>
      <c r="Y10" t="s">
        <v>34</v>
      </c>
      <c r="Z10" t="s">
        <v>35</v>
      </c>
      <c r="AA10" t="s">
        <v>36</v>
      </c>
      <c r="AB10" t="s">
        <v>38</v>
      </c>
      <c r="AC10" t="s">
        <v>39</v>
      </c>
      <c r="AD10" t="s">
        <v>40</v>
      </c>
      <c r="AE10" t="s">
        <v>42</v>
      </c>
      <c r="AF10" t="s">
        <v>43</v>
      </c>
      <c r="AG10" t="s">
        <v>44</v>
      </c>
      <c r="AH10" t="s">
        <v>46</v>
      </c>
      <c r="AI10" t="s">
        <v>47</v>
      </c>
      <c r="AJ10" t="s">
        <v>48</v>
      </c>
      <c r="AK10" t="s">
        <v>50</v>
      </c>
      <c r="AL10" t="s">
        <v>51</v>
      </c>
      <c r="AM10" t="s">
        <v>52</v>
      </c>
      <c r="AN10" t="s">
        <v>54</v>
      </c>
      <c r="AO10" t="s">
        <v>55</v>
      </c>
      <c r="AP10" t="s">
        <v>57</v>
      </c>
      <c r="AQ10" t="s">
        <v>58</v>
      </c>
      <c r="AR10" t="s">
        <v>59</v>
      </c>
      <c r="AS10" t="s">
        <v>61</v>
      </c>
      <c r="AT10" t="s">
        <v>62</v>
      </c>
      <c r="AU10" t="s">
        <v>64</v>
      </c>
      <c r="AV10" t="s">
        <v>65</v>
      </c>
      <c r="AW10" t="s">
        <v>66</v>
      </c>
      <c r="AX10" t="s">
        <v>68</v>
      </c>
      <c r="AY10" t="s">
        <v>69</v>
      </c>
      <c r="AZ10" t="s">
        <v>70</v>
      </c>
    </row>
    <row r="11" spans="1:52" x14ac:dyDescent="0.35">
      <c r="A11" t="s">
        <v>73</v>
      </c>
      <c r="B11">
        <v>2023</v>
      </c>
      <c r="C11" t="s">
        <v>74</v>
      </c>
      <c r="D11" t="s">
        <v>75</v>
      </c>
      <c r="E11" t="s">
        <v>75</v>
      </c>
      <c r="F11" t="s">
        <v>76</v>
      </c>
      <c r="G11">
        <v>3282.2935928782199</v>
      </c>
      <c r="H11">
        <v>200394.73534263199</v>
      </c>
      <c r="I11">
        <v>27571.266180177001</v>
      </c>
      <c r="K11">
        <v>7.8015785533310797E-3</v>
      </c>
      <c r="L11">
        <v>4.9331957905716803E-2</v>
      </c>
      <c r="M11">
        <v>0</v>
      </c>
      <c r="N11">
        <v>0</v>
      </c>
      <c r="O11">
        <v>0</v>
      </c>
      <c r="P11">
        <v>0</v>
      </c>
      <c r="Q11">
        <v>0</v>
      </c>
      <c r="R11">
        <v>8.8815033167541305E-3</v>
      </c>
      <c r="S11">
        <v>5.6160678863449102E-2</v>
      </c>
      <c r="T11">
        <v>0</v>
      </c>
      <c r="U11">
        <v>0</v>
      </c>
      <c r="V11">
        <v>0</v>
      </c>
      <c r="W11">
        <v>0</v>
      </c>
      <c r="X11">
        <v>0</v>
      </c>
      <c r="Y11">
        <v>7.8823312846117197E-2</v>
      </c>
      <c r="Z11">
        <v>2.0889541853746101</v>
      </c>
      <c r="AA11">
        <v>0</v>
      </c>
      <c r="AB11">
        <v>1.3426773362723701</v>
      </c>
      <c r="AC11">
        <v>2.8554972375304999</v>
      </c>
      <c r="AD11">
        <v>2.2030382225635599</v>
      </c>
      <c r="AE11">
        <v>949.19130329900304</v>
      </c>
      <c r="AF11">
        <v>614.64451029868599</v>
      </c>
      <c r="AG11">
        <v>0</v>
      </c>
      <c r="AH11">
        <v>3.6236311756592503E-4</v>
      </c>
      <c r="AI11">
        <v>2.2913416740146602E-3</v>
      </c>
      <c r="AJ11">
        <v>0</v>
      </c>
      <c r="AK11">
        <v>8.5033893698956906E-3</v>
      </c>
      <c r="AL11">
        <v>7.1275297260735E-4</v>
      </c>
      <c r="AM11">
        <v>0</v>
      </c>
      <c r="AN11">
        <v>1.2000003439211201E-2</v>
      </c>
      <c r="AO11">
        <v>0.13034003735556601</v>
      </c>
      <c r="AP11">
        <v>8.1355365098297796E-3</v>
      </c>
      <c r="AQ11">
        <v>6.8191959451669002E-4</v>
      </c>
      <c r="AR11">
        <v>0</v>
      </c>
      <c r="AS11">
        <v>3.0000008598028201E-3</v>
      </c>
      <c r="AT11">
        <v>5.5860016009528501E-2</v>
      </c>
      <c r="AU11">
        <v>8.9674887812499597E-3</v>
      </c>
      <c r="AV11">
        <v>5.80685656453393E-3</v>
      </c>
      <c r="AW11">
        <v>0</v>
      </c>
      <c r="AX11">
        <v>0.149199654611434</v>
      </c>
      <c r="AY11">
        <v>9.6613557590182197E-2</v>
      </c>
      <c r="AZ11">
        <v>0</v>
      </c>
    </row>
    <row r="12" spans="1:52" x14ac:dyDescent="0.35">
      <c r="A12" t="s">
        <v>73</v>
      </c>
      <c r="B12">
        <v>2023</v>
      </c>
      <c r="C12" t="s">
        <v>77</v>
      </c>
      <c r="D12" t="s">
        <v>75</v>
      </c>
      <c r="E12" t="s">
        <v>75</v>
      </c>
      <c r="F12" t="s">
        <v>78</v>
      </c>
      <c r="G12">
        <v>6459700.67915875</v>
      </c>
      <c r="H12">
        <v>246807537.84402201</v>
      </c>
      <c r="I12">
        <v>30522037.630054601</v>
      </c>
      <c r="K12">
        <v>9.3591279187444608E-3</v>
      </c>
      <c r="L12">
        <v>0</v>
      </c>
      <c r="M12">
        <v>0.206239243872199</v>
      </c>
      <c r="N12">
        <v>9.4927397443287806E-2</v>
      </c>
      <c r="O12">
        <v>0.20614532244689601</v>
      </c>
      <c r="P12">
        <v>0.219844482871976</v>
      </c>
      <c r="Q12">
        <v>0.23458778396632399</v>
      </c>
      <c r="R12">
        <v>1.36530421701245E-2</v>
      </c>
      <c r="S12">
        <v>0</v>
      </c>
      <c r="T12">
        <v>0.225805299606677</v>
      </c>
      <c r="U12">
        <v>9.4927397443248795E-2</v>
      </c>
      <c r="V12">
        <v>0.206145322446811</v>
      </c>
      <c r="W12">
        <v>0.219844482871976</v>
      </c>
      <c r="X12">
        <v>0.23458778396632399</v>
      </c>
      <c r="Y12">
        <v>0.65451624898872895</v>
      </c>
      <c r="Z12">
        <v>0</v>
      </c>
      <c r="AA12">
        <v>2.0897117887473899</v>
      </c>
      <c r="AB12">
        <v>3.4384835666867203E-2</v>
      </c>
      <c r="AC12">
        <v>0</v>
      </c>
      <c r="AD12">
        <v>0.17433137162121601</v>
      </c>
      <c r="AE12">
        <v>264.54418373806601</v>
      </c>
      <c r="AF12">
        <v>0</v>
      </c>
      <c r="AG12">
        <v>53.2830194456239</v>
      </c>
      <c r="AH12">
        <v>2.4880159806457101E-3</v>
      </c>
      <c r="AI12">
        <v>0</v>
      </c>
      <c r="AJ12">
        <v>4.6981586834188599E-2</v>
      </c>
      <c r="AK12">
        <v>1.58331527600353E-3</v>
      </c>
      <c r="AL12">
        <v>0</v>
      </c>
      <c r="AM12">
        <v>1.81280914772638E-3</v>
      </c>
      <c r="AN12">
        <v>8.0000022928075204E-3</v>
      </c>
      <c r="AO12">
        <v>3.6750010532584497E-2</v>
      </c>
      <c r="AP12">
        <v>1.4558113843787001E-3</v>
      </c>
      <c r="AQ12">
        <v>0</v>
      </c>
      <c r="AR12">
        <v>1.66685299184787E-3</v>
      </c>
      <c r="AS12">
        <v>2.0000005732018801E-3</v>
      </c>
      <c r="AT12">
        <v>1.5750004513964799E-2</v>
      </c>
      <c r="AU12">
        <v>2.6178791524061602E-3</v>
      </c>
      <c r="AV12">
        <v>0</v>
      </c>
      <c r="AW12">
        <v>5.2727867161148003E-4</v>
      </c>
      <c r="AX12">
        <v>4.1839799623551296E-3</v>
      </c>
      <c r="AY12">
        <v>0</v>
      </c>
      <c r="AZ12">
        <v>2.4695008747375E-2</v>
      </c>
    </row>
    <row r="13" spans="1:52" x14ac:dyDescent="0.35">
      <c r="A13" t="s">
        <v>73</v>
      </c>
      <c r="B13">
        <v>2023</v>
      </c>
      <c r="C13" t="s">
        <v>77</v>
      </c>
      <c r="D13" t="s">
        <v>75</v>
      </c>
      <c r="E13" t="s">
        <v>75</v>
      </c>
      <c r="F13" t="s">
        <v>76</v>
      </c>
      <c r="G13">
        <v>60890.569665714203</v>
      </c>
      <c r="H13">
        <v>2412432.06251531</v>
      </c>
      <c r="I13">
        <v>289413.54245781898</v>
      </c>
      <c r="K13">
        <v>1.6278005560494E-2</v>
      </c>
      <c r="L13">
        <v>0</v>
      </c>
      <c r="M13">
        <v>0</v>
      </c>
      <c r="N13">
        <v>0</v>
      </c>
      <c r="O13">
        <v>0</v>
      </c>
      <c r="P13">
        <v>0</v>
      </c>
      <c r="Q13">
        <v>0</v>
      </c>
      <c r="R13">
        <v>1.8531427095280099E-2</v>
      </c>
      <c r="S13">
        <v>0</v>
      </c>
      <c r="T13">
        <v>0</v>
      </c>
      <c r="U13">
        <v>0</v>
      </c>
      <c r="V13">
        <v>0</v>
      </c>
      <c r="W13">
        <v>0</v>
      </c>
      <c r="X13">
        <v>0</v>
      </c>
      <c r="Y13">
        <v>0.25121812149267098</v>
      </c>
      <c r="Z13">
        <v>0</v>
      </c>
      <c r="AA13">
        <v>0</v>
      </c>
      <c r="AB13">
        <v>5.8966029432498103E-2</v>
      </c>
      <c r="AC13">
        <v>0</v>
      </c>
      <c r="AD13">
        <v>0</v>
      </c>
      <c r="AE13">
        <v>203.90248969946899</v>
      </c>
      <c r="AF13">
        <v>0</v>
      </c>
      <c r="AG13">
        <v>0</v>
      </c>
      <c r="AH13">
        <v>7.5608224401885497E-4</v>
      </c>
      <c r="AI13">
        <v>0</v>
      </c>
      <c r="AJ13">
        <v>0</v>
      </c>
      <c r="AK13">
        <v>7.2124407306755501E-3</v>
      </c>
      <c r="AL13">
        <v>0</v>
      </c>
      <c r="AM13">
        <v>0</v>
      </c>
      <c r="AN13">
        <v>8.00000229280751E-3</v>
      </c>
      <c r="AO13">
        <v>3.6750010532584497E-2</v>
      </c>
      <c r="AP13">
        <v>6.9004337372962198E-3</v>
      </c>
      <c r="AQ13">
        <v>0</v>
      </c>
      <c r="AR13">
        <v>0</v>
      </c>
      <c r="AS13">
        <v>2.0000005732018701E-3</v>
      </c>
      <c r="AT13">
        <v>1.5750004513964699E-2</v>
      </c>
      <c r="AU13">
        <v>1.9276118070129899E-3</v>
      </c>
      <c r="AV13">
        <v>0</v>
      </c>
      <c r="AW13">
        <v>0</v>
      </c>
      <c r="AX13">
        <v>3.2050631871401801E-2</v>
      </c>
      <c r="AY13">
        <v>0</v>
      </c>
      <c r="AZ13">
        <v>0</v>
      </c>
    </row>
    <row r="14" spans="1:52" x14ac:dyDescent="0.35">
      <c r="A14" t="s">
        <v>73</v>
      </c>
      <c r="B14">
        <v>2023</v>
      </c>
      <c r="C14" t="s">
        <v>80</v>
      </c>
      <c r="D14" t="s">
        <v>75</v>
      </c>
      <c r="E14" t="s">
        <v>75</v>
      </c>
      <c r="F14" t="s">
        <v>78</v>
      </c>
      <c r="G14">
        <v>737358.37798715802</v>
      </c>
      <c r="H14">
        <v>27059295.050678201</v>
      </c>
      <c r="I14">
        <v>3407418.81440815</v>
      </c>
      <c r="K14">
        <v>2.75194324826065E-2</v>
      </c>
      <c r="L14">
        <v>0</v>
      </c>
      <c r="M14">
        <v>0.325620667290695</v>
      </c>
      <c r="N14">
        <v>0.18977454160252599</v>
      </c>
      <c r="O14">
        <v>0.65581938981685695</v>
      </c>
      <c r="P14">
        <v>0.47288955969289698</v>
      </c>
      <c r="Q14">
        <v>0.57024754894771401</v>
      </c>
      <c r="R14">
        <v>4.0146665649809198E-2</v>
      </c>
      <c r="S14">
        <v>0</v>
      </c>
      <c r="T14">
        <v>0.35651297766900197</v>
      </c>
      <c r="U14">
        <v>0.189774541602448</v>
      </c>
      <c r="V14">
        <v>0.65581938981658705</v>
      </c>
      <c r="W14">
        <v>0.47288955969289698</v>
      </c>
      <c r="X14">
        <v>0.57024754894771401</v>
      </c>
      <c r="Y14">
        <v>1.25305986258145</v>
      </c>
      <c r="Z14">
        <v>0</v>
      </c>
      <c r="AA14">
        <v>2.2175647371944001</v>
      </c>
      <c r="AB14">
        <v>0.100278267711156</v>
      </c>
      <c r="AC14">
        <v>0</v>
      </c>
      <c r="AD14">
        <v>0.24158754479196401</v>
      </c>
      <c r="AE14">
        <v>308.41759006382699</v>
      </c>
      <c r="AF14">
        <v>0</v>
      </c>
      <c r="AG14">
        <v>62.381298547175099</v>
      </c>
      <c r="AH14">
        <v>6.2965699246435199E-3</v>
      </c>
      <c r="AI14">
        <v>0</v>
      </c>
      <c r="AJ14">
        <v>6.6056726043847797E-2</v>
      </c>
      <c r="AK14">
        <v>2.2980388355282001E-3</v>
      </c>
      <c r="AL14">
        <v>0</v>
      </c>
      <c r="AM14">
        <v>2.46179111280372E-3</v>
      </c>
      <c r="AN14">
        <v>8.0000022928075395E-3</v>
      </c>
      <c r="AO14">
        <v>3.6750010532584601E-2</v>
      </c>
      <c r="AP14">
        <v>2.11302867633793E-3</v>
      </c>
      <c r="AQ14">
        <v>0</v>
      </c>
      <c r="AR14">
        <v>2.2636127550742799E-3</v>
      </c>
      <c r="AS14">
        <v>2.0000005732018801E-3</v>
      </c>
      <c r="AT14">
        <v>1.5750004513964799E-2</v>
      </c>
      <c r="AU14">
        <v>3.0520420742376798E-3</v>
      </c>
      <c r="AV14">
        <v>0</v>
      </c>
      <c r="AW14">
        <v>6.1731351889546596E-4</v>
      </c>
      <c r="AX14">
        <v>7.7511289081534001E-3</v>
      </c>
      <c r="AY14">
        <v>0</v>
      </c>
      <c r="AZ14">
        <v>2.76177960470552E-2</v>
      </c>
    </row>
    <row r="15" spans="1:52" x14ac:dyDescent="0.35">
      <c r="A15" t="s">
        <v>73</v>
      </c>
      <c r="B15">
        <v>2023</v>
      </c>
      <c r="C15" t="s">
        <v>80</v>
      </c>
      <c r="D15" t="s">
        <v>75</v>
      </c>
      <c r="E15" t="s">
        <v>75</v>
      </c>
      <c r="F15" t="s">
        <v>76</v>
      </c>
      <c r="G15">
        <v>352.37319723272401</v>
      </c>
      <c r="H15">
        <v>8196.0991326485801</v>
      </c>
      <c r="I15">
        <v>1229.48749113758</v>
      </c>
      <c r="K15">
        <v>0.18213012323674899</v>
      </c>
      <c r="L15">
        <v>0</v>
      </c>
      <c r="M15">
        <v>0</v>
      </c>
      <c r="N15">
        <v>0</v>
      </c>
      <c r="O15">
        <v>0</v>
      </c>
      <c r="P15">
        <v>0</v>
      </c>
      <c r="Q15">
        <v>0</v>
      </c>
      <c r="R15">
        <v>0.20734303647170901</v>
      </c>
      <c r="S15">
        <v>0</v>
      </c>
      <c r="T15">
        <v>0</v>
      </c>
      <c r="U15">
        <v>0</v>
      </c>
      <c r="V15">
        <v>0</v>
      </c>
      <c r="W15">
        <v>0</v>
      </c>
      <c r="X15">
        <v>0</v>
      </c>
      <c r="Y15">
        <v>1.0700832140116801</v>
      </c>
      <c r="Z15">
        <v>0</v>
      </c>
      <c r="AA15">
        <v>0</v>
      </c>
      <c r="AB15">
        <v>0.98202892957681098</v>
      </c>
      <c r="AC15">
        <v>0</v>
      </c>
      <c r="AD15">
        <v>0</v>
      </c>
      <c r="AE15">
        <v>445.15777736098801</v>
      </c>
      <c r="AF15">
        <v>0</v>
      </c>
      <c r="AG15">
        <v>0</v>
      </c>
      <c r="AH15">
        <v>8.45959609538878E-3</v>
      </c>
      <c r="AI15">
        <v>0</v>
      </c>
      <c r="AJ15">
        <v>0</v>
      </c>
      <c r="AK15">
        <v>0.136823931169541</v>
      </c>
      <c r="AL15">
        <v>0</v>
      </c>
      <c r="AM15">
        <v>0</v>
      </c>
      <c r="AN15">
        <v>8.0000022928075204E-3</v>
      </c>
      <c r="AO15">
        <v>3.6750010532584497E-2</v>
      </c>
      <c r="AP15">
        <v>0.130904988473072</v>
      </c>
      <c r="AQ15">
        <v>0</v>
      </c>
      <c r="AR15">
        <v>0</v>
      </c>
      <c r="AS15">
        <v>2.0000005732018801E-3</v>
      </c>
      <c r="AT15">
        <v>1.5750004513964799E-2</v>
      </c>
      <c r="AU15">
        <v>4.2083418838555599E-3</v>
      </c>
      <c r="AV15">
        <v>0</v>
      </c>
      <c r="AW15">
        <v>0</v>
      </c>
      <c r="AX15">
        <v>6.9972603414099596E-2</v>
      </c>
      <c r="AY15">
        <v>0</v>
      </c>
      <c r="AZ15">
        <v>0</v>
      </c>
    </row>
    <row r="16" spans="1:52" x14ac:dyDescent="0.35">
      <c r="A16" t="s">
        <v>73</v>
      </c>
      <c r="B16">
        <v>2023</v>
      </c>
      <c r="C16" t="s">
        <v>81</v>
      </c>
      <c r="D16" t="s">
        <v>75</v>
      </c>
      <c r="E16" t="s">
        <v>75</v>
      </c>
      <c r="F16" t="s">
        <v>78</v>
      </c>
      <c r="G16">
        <v>2219228.8933938602</v>
      </c>
      <c r="H16">
        <v>82875046.154980406</v>
      </c>
      <c r="I16">
        <v>10414097.5424938</v>
      </c>
      <c r="K16">
        <v>1.6581448729447799E-2</v>
      </c>
      <c r="L16">
        <v>0</v>
      </c>
      <c r="M16">
        <v>0.29025906382312</v>
      </c>
      <c r="N16">
        <v>0.119486857556621</v>
      </c>
      <c r="O16">
        <v>0.39929539050852397</v>
      </c>
      <c r="P16">
        <v>0.34578889006747798</v>
      </c>
      <c r="Q16">
        <v>0.34551916290621099</v>
      </c>
      <c r="R16">
        <v>2.41915806585901E-2</v>
      </c>
      <c r="S16">
        <v>0</v>
      </c>
      <c r="T16">
        <v>0.31779685824473197</v>
      </c>
      <c r="U16">
        <v>0.119486857556572</v>
      </c>
      <c r="V16">
        <v>0.39929539050835899</v>
      </c>
      <c r="W16">
        <v>0.34578889006747798</v>
      </c>
      <c r="X16">
        <v>0.34551916290621099</v>
      </c>
      <c r="Y16">
        <v>0.90743215485656203</v>
      </c>
      <c r="Z16">
        <v>0</v>
      </c>
      <c r="AA16">
        <v>2.6016103624320199</v>
      </c>
      <c r="AB16">
        <v>7.1204875653761601E-2</v>
      </c>
      <c r="AC16">
        <v>0</v>
      </c>
      <c r="AD16">
        <v>0.25844879111178098</v>
      </c>
      <c r="AE16">
        <v>327.97001003860697</v>
      </c>
      <c r="AF16">
        <v>0</v>
      </c>
      <c r="AG16">
        <v>67.4127848219984</v>
      </c>
      <c r="AH16">
        <v>4.1139301816509504E-3</v>
      </c>
      <c r="AI16">
        <v>0</v>
      </c>
      <c r="AJ16">
        <v>6.3377775753606203E-2</v>
      </c>
      <c r="AK16">
        <v>1.6781358695236799E-3</v>
      </c>
      <c r="AL16">
        <v>0</v>
      </c>
      <c r="AM16">
        <v>1.82404628611504E-3</v>
      </c>
      <c r="AN16">
        <v>8.0000022928075204E-3</v>
      </c>
      <c r="AO16">
        <v>3.6750010532584497E-2</v>
      </c>
      <c r="AP16">
        <v>1.5430068413568199E-3</v>
      </c>
      <c r="AQ16">
        <v>0</v>
      </c>
      <c r="AR16">
        <v>1.6771731145779601E-3</v>
      </c>
      <c r="AS16">
        <v>2.0000005732018801E-3</v>
      </c>
      <c r="AT16">
        <v>1.5750004513964799E-2</v>
      </c>
      <c r="AU16">
        <v>3.2455291201738201E-3</v>
      </c>
      <c r="AV16">
        <v>0</v>
      </c>
      <c r="AW16">
        <v>6.6710415438915496E-4</v>
      </c>
      <c r="AX16">
        <v>6.1396310783446801E-3</v>
      </c>
      <c r="AY16">
        <v>0</v>
      </c>
      <c r="AZ16">
        <v>3.04952431276822E-2</v>
      </c>
    </row>
    <row r="17" spans="1:52" x14ac:dyDescent="0.35">
      <c r="A17" t="s">
        <v>73</v>
      </c>
      <c r="B17">
        <v>2023</v>
      </c>
      <c r="C17" t="s">
        <v>81</v>
      </c>
      <c r="D17" t="s">
        <v>75</v>
      </c>
      <c r="E17" t="s">
        <v>75</v>
      </c>
      <c r="F17" t="s">
        <v>76</v>
      </c>
      <c r="G17">
        <v>15172.536719789099</v>
      </c>
      <c r="H17">
        <v>633608.05133389204</v>
      </c>
      <c r="I17">
        <v>74551.809405397697</v>
      </c>
      <c r="K17">
        <v>2.03643117136257E-2</v>
      </c>
      <c r="L17">
        <v>0</v>
      </c>
      <c r="M17">
        <v>0</v>
      </c>
      <c r="N17">
        <v>0</v>
      </c>
      <c r="O17">
        <v>0</v>
      </c>
      <c r="P17">
        <v>0</v>
      </c>
      <c r="Q17">
        <v>0</v>
      </c>
      <c r="R17">
        <v>2.3183414974528301E-2</v>
      </c>
      <c r="S17">
        <v>0</v>
      </c>
      <c r="T17">
        <v>0</v>
      </c>
      <c r="U17">
        <v>0</v>
      </c>
      <c r="V17">
        <v>0</v>
      </c>
      <c r="W17">
        <v>0</v>
      </c>
      <c r="X17">
        <v>0</v>
      </c>
      <c r="Y17">
        <v>0.17530263390963399</v>
      </c>
      <c r="Z17">
        <v>0</v>
      </c>
      <c r="AA17">
        <v>0</v>
      </c>
      <c r="AB17">
        <v>4.3412620091989498E-2</v>
      </c>
      <c r="AC17">
        <v>0</v>
      </c>
      <c r="AD17">
        <v>0</v>
      </c>
      <c r="AE17">
        <v>278.11994367870801</v>
      </c>
      <c r="AF17">
        <v>0</v>
      </c>
      <c r="AG17">
        <v>0</v>
      </c>
      <c r="AH17">
        <v>9.4588335414417201E-4</v>
      </c>
      <c r="AI17">
        <v>0</v>
      </c>
      <c r="AJ17">
        <v>0</v>
      </c>
      <c r="AK17">
        <v>5.6153201349159101E-3</v>
      </c>
      <c r="AL17">
        <v>0</v>
      </c>
      <c r="AM17">
        <v>0</v>
      </c>
      <c r="AN17">
        <v>8.0000022928075204E-3</v>
      </c>
      <c r="AO17">
        <v>3.6750010532584497E-2</v>
      </c>
      <c r="AP17">
        <v>5.3724038715342298E-3</v>
      </c>
      <c r="AQ17">
        <v>0</v>
      </c>
      <c r="AR17">
        <v>0</v>
      </c>
      <c r="AS17">
        <v>2.0000005732018801E-3</v>
      </c>
      <c r="AT17">
        <v>1.5750004513964799E-2</v>
      </c>
      <c r="AU17">
        <v>2.6292336498246402E-3</v>
      </c>
      <c r="AV17">
        <v>0</v>
      </c>
      <c r="AW17">
        <v>0</v>
      </c>
      <c r="AX17">
        <v>4.3716582098038401E-2</v>
      </c>
      <c r="AY17">
        <v>0</v>
      </c>
      <c r="AZ17">
        <v>0</v>
      </c>
    </row>
    <row r="18" spans="1:52" x14ac:dyDescent="0.35">
      <c r="A18" t="s">
        <v>73</v>
      </c>
      <c r="B18">
        <v>2023</v>
      </c>
      <c r="C18" t="s">
        <v>82</v>
      </c>
      <c r="D18" t="s">
        <v>75</v>
      </c>
      <c r="E18" t="s">
        <v>75</v>
      </c>
      <c r="F18" t="s">
        <v>78</v>
      </c>
      <c r="G18">
        <v>170372.49654373099</v>
      </c>
      <c r="H18">
        <v>6057759.0112457499</v>
      </c>
      <c r="I18">
        <v>2538296.3434817502</v>
      </c>
      <c r="K18">
        <v>2.9301433741996601E-2</v>
      </c>
      <c r="L18">
        <v>0.427479050763656</v>
      </c>
      <c r="M18">
        <v>0.11345770225659001</v>
      </c>
      <c r="N18">
        <v>0.116599136271509</v>
      </c>
      <c r="O18">
        <v>0.78193157690927095</v>
      </c>
      <c r="P18">
        <v>3.3635809097303203E-2</v>
      </c>
      <c r="Q18">
        <v>5.5675682672131799E-2</v>
      </c>
      <c r="R18">
        <v>4.2756583333634697E-2</v>
      </c>
      <c r="S18">
        <v>0.62377642740268902</v>
      </c>
      <c r="T18">
        <v>0.12422190279991099</v>
      </c>
      <c r="U18">
        <v>0.116599136271461</v>
      </c>
      <c r="V18">
        <v>0.78193157690894999</v>
      </c>
      <c r="W18">
        <v>3.3635809097303203E-2</v>
      </c>
      <c r="X18">
        <v>5.5675682672131799E-2</v>
      </c>
      <c r="Y18">
        <v>0.716728425717439</v>
      </c>
      <c r="Z18">
        <v>3.7549613601004399</v>
      </c>
      <c r="AA18">
        <v>1.66151380058815</v>
      </c>
      <c r="AB18">
        <v>0.17957450679702699</v>
      </c>
      <c r="AC18">
        <v>3.7309946939726203E-2</v>
      </c>
      <c r="AD18">
        <v>0.49753048802750799</v>
      </c>
      <c r="AE18">
        <v>795.72754108911295</v>
      </c>
      <c r="AF18">
        <v>119.970084762127</v>
      </c>
      <c r="AG18">
        <v>18.725806194223299</v>
      </c>
      <c r="AH18">
        <v>6.1569478027821501E-3</v>
      </c>
      <c r="AI18">
        <v>0.12167582566178101</v>
      </c>
      <c r="AJ18">
        <v>2.3110187517178801E-2</v>
      </c>
      <c r="AK18">
        <v>1.27399360690551E-3</v>
      </c>
      <c r="AL18">
        <v>0</v>
      </c>
      <c r="AM18">
        <v>4.0549206771168497E-4</v>
      </c>
      <c r="AN18">
        <v>8.0000022928075204E-3</v>
      </c>
      <c r="AO18">
        <v>7.6440021907775796E-2</v>
      </c>
      <c r="AP18">
        <v>1.17139009493996E-3</v>
      </c>
      <c r="AQ18">
        <v>0</v>
      </c>
      <c r="AR18">
        <v>3.7283498843289098E-4</v>
      </c>
      <c r="AS18">
        <v>2.0000005732018801E-3</v>
      </c>
      <c r="AT18">
        <v>3.2760009389046801E-2</v>
      </c>
      <c r="AU18">
        <v>7.8743690803467596E-3</v>
      </c>
      <c r="AV18">
        <v>1.18720124318492E-3</v>
      </c>
      <c r="AW18">
        <v>1.85307032478149E-4</v>
      </c>
      <c r="AX18">
        <v>1.11072977003677E-2</v>
      </c>
      <c r="AY18">
        <v>3.1950137590256601E-3</v>
      </c>
      <c r="AZ18">
        <v>4.0559809277555599E-2</v>
      </c>
    </row>
    <row r="19" spans="1:52" x14ac:dyDescent="0.35">
      <c r="A19" t="s">
        <v>73</v>
      </c>
      <c r="B19">
        <v>2023</v>
      </c>
      <c r="C19" t="s">
        <v>82</v>
      </c>
      <c r="D19" t="s">
        <v>75</v>
      </c>
      <c r="E19" t="s">
        <v>75</v>
      </c>
      <c r="F19" t="s">
        <v>76</v>
      </c>
      <c r="G19">
        <v>121835.782802906</v>
      </c>
      <c r="H19">
        <v>4855937.2783615496</v>
      </c>
      <c r="I19">
        <v>1532540.87824579</v>
      </c>
      <c r="K19">
        <v>6.6192575576573098E-2</v>
      </c>
      <c r="L19">
        <v>0.10975970497624001</v>
      </c>
      <c r="M19">
        <v>0</v>
      </c>
      <c r="N19">
        <v>0</v>
      </c>
      <c r="O19">
        <v>0</v>
      </c>
      <c r="P19">
        <v>0</v>
      </c>
      <c r="Q19">
        <v>0</v>
      </c>
      <c r="R19">
        <v>7.5355846512492095E-2</v>
      </c>
      <c r="S19">
        <v>0.12495412679444499</v>
      </c>
      <c r="T19">
        <v>0</v>
      </c>
      <c r="U19">
        <v>0</v>
      </c>
      <c r="V19">
        <v>0</v>
      </c>
      <c r="W19">
        <v>0</v>
      </c>
      <c r="X19">
        <v>0</v>
      </c>
      <c r="Y19">
        <v>0.356695436600659</v>
      </c>
      <c r="Z19">
        <v>0.90974507584910602</v>
      </c>
      <c r="AA19">
        <v>0</v>
      </c>
      <c r="AB19">
        <v>1.34456820243394</v>
      </c>
      <c r="AC19">
        <v>1.8830465736398001</v>
      </c>
      <c r="AD19">
        <v>0</v>
      </c>
      <c r="AE19">
        <v>461.64367663765199</v>
      </c>
      <c r="AF19">
        <v>130.62570539190401</v>
      </c>
      <c r="AG19">
        <v>0</v>
      </c>
      <c r="AH19">
        <v>3.0745186130655198E-3</v>
      </c>
      <c r="AI19">
        <v>5.0981284981674903E-3</v>
      </c>
      <c r="AJ19">
        <v>0</v>
      </c>
      <c r="AK19">
        <v>1.3697527113014101E-2</v>
      </c>
      <c r="AL19">
        <v>2.7540404893806301E-2</v>
      </c>
      <c r="AM19">
        <v>0</v>
      </c>
      <c r="AN19">
        <v>1.2000003439211201E-2</v>
      </c>
      <c r="AO19">
        <v>7.6440021907775796E-2</v>
      </c>
      <c r="AP19">
        <v>1.31049781533968E-2</v>
      </c>
      <c r="AQ19">
        <v>2.63490191690239E-2</v>
      </c>
      <c r="AR19">
        <v>0</v>
      </c>
      <c r="AS19">
        <v>3.0000008598028201E-3</v>
      </c>
      <c r="AT19">
        <v>3.2760009389046801E-2</v>
      </c>
      <c r="AU19">
        <v>4.3641929190330201E-3</v>
      </c>
      <c r="AV19">
        <v>1.23488267545901E-3</v>
      </c>
      <c r="AW19">
        <v>0</v>
      </c>
      <c r="AX19">
        <v>7.2563957200726295E-2</v>
      </c>
      <c r="AY19">
        <v>2.0532541817555799E-2</v>
      </c>
      <c r="AZ19">
        <v>0</v>
      </c>
    </row>
    <row r="20" spans="1:52" x14ac:dyDescent="0.35">
      <c r="A20" t="s">
        <v>73</v>
      </c>
      <c r="B20">
        <v>2023</v>
      </c>
      <c r="C20" t="s">
        <v>83</v>
      </c>
      <c r="D20" t="s">
        <v>75</v>
      </c>
      <c r="E20" t="s">
        <v>75</v>
      </c>
      <c r="F20" t="s">
        <v>78</v>
      </c>
      <c r="G20">
        <v>29153.365428688201</v>
      </c>
      <c r="H20">
        <v>1003759.33299696</v>
      </c>
      <c r="I20">
        <v>434341.706372966</v>
      </c>
      <c r="K20">
        <v>1.91353284087722E-2</v>
      </c>
      <c r="L20">
        <v>0.42994258105586203</v>
      </c>
      <c r="M20">
        <v>0.11425458292599799</v>
      </c>
      <c r="N20">
        <v>0.112411265868552</v>
      </c>
      <c r="O20">
        <v>0.69407442179287804</v>
      </c>
      <c r="P20">
        <v>3.09575926783352E-2</v>
      </c>
      <c r="Q20">
        <v>4.95765604522772E-2</v>
      </c>
      <c r="R20">
        <v>2.7922226295483101E-2</v>
      </c>
      <c r="S20">
        <v>0.62737120502214405</v>
      </c>
      <c r="T20">
        <v>0.12509438682778601</v>
      </c>
      <c r="U20">
        <v>0.112411265868506</v>
      </c>
      <c r="V20">
        <v>0.69407442179259105</v>
      </c>
      <c r="W20">
        <v>3.09575926783352E-2</v>
      </c>
      <c r="X20">
        <v>4.95765604522772E-2</v>
      </c>
      <c r="Y20">
        <v>0.48940672969478899</v>
      </c>
      <c r="Z20">
        <v>3.7622969373201598</v>
      </c>
      <c r="AA20">
        <v>1.6313284150910701</v>
      </c>
      <c r="AB20">
        <v>0.177124895334279</v>
      </c>
      <c r="AC20">
        <v>3.7496558397959102E-2</v>
      </c>
      <c r="AD20">
        <v>0.510764311721986</v>
      </c>
      <c r="AE20">
        <v>913.93782767115601</v>
      </c>
      <c r="AF20">
        <v>138.60532135478999</v>
      </c>
      <c r="AG20">
        <v>21.329288726363199</v>
      </c>
      <c r="AH20">
        <v>4.4015653589243404E-3</v>
      </c>
      <c r="AI20">
        <v>0.122323232859352</v>
      </c>
      <c r="AJ20">
        <v>2.33753344874481E-2</v>
      </c>
      <c r="AK20">
        <v>1.1410447338224201E-3</v>
      </c>
      <c r="AL20">
        <v>0</v>
      </c>
      <c r="AM20">
        <v>3.3774028061626102E-4</v>
      </c>
      <c r="AN20">
        <v>8.0000022928075204E-3</v>
      </c>
      <c r="AO20">
        <v>8.9180025559071799E-2</v>
      </c>
      <c r="AP20">
        <v>1.0491485136488001E-3</v>
      </c>
      <c r="AQ20">
        <v>0</v>
      </c>
      <c r="AR20">
        <v>3.1053972110354198E-4</v>
      </c>
      <c r="AS20">
        <v>2.0000005732018801E-3</v>
      </c>
      <c r="AT20">
        <v>3.8220010953887898E-2</v>
      </c>
      <c r="AU20">
        <v>9.0441556939488792E-3</v>
      </c>
      <c r="AV20">
        <v>1.37161201603484E-3</v>
      </c>
      <c r="AW20">
        <v>2.1107060266229301E-4</v>
      </c>
      <c r="AX20">
        <v>1.17634754078739E-2</v>
      </c>
      <c r="AY20">
        <v>3.1281684006776102E-3</v>
      </c>
      <c r="AZ20">
        <v>4.0565754747093397E-2</v>
      </c>
    </row>
    <row r="21" spans="1:52" x14ac:dyDescent="0.35">
      <c r="A21" t="s">
        <v>73</v>
      </c>
      <c r="B21">
        <v>2023</v>
      </c>
      <c r="C21" t="s">
        <v>83</v>
      </c>
      <c r="D21" t="s">
        <v>75</v>
      </c>
      <c r="E21" t="s">
        <v>75</v>
      </c>
      <c r="F21" t="s">
        <v>76</v>
      </c>
      <c r="G21">
        <v>48525.629258171903</v>
      </c>
      <c r="H21">
        <v>1881224.04842423</v>
      </c>
      <c r="I21">
        <v>610391.37082619604</v>
      </c>
      <c r="K21">
        <v>6.2707468926567797E-2</v>
      </c>
      <c r="L21">
        <v>0.10975970497624001</v>
      </c>
      <c r="M21">
        <v>0</v>
      </c>
      <c r="N21">
        <v>0</v>
      </c>
      <c r="O21">
        <v>0</v>
      </c>
      <c r="P21">
        <v>0</v>
      </c>
      <c r="Q21">
        <v>0</v>
      </c>
      <c r="R21">
        <v>7.1388284297094401E-2</v>
      </c>
      <c r="S21">
        <v>0.12495412679444499</v>
      </c>
      <c r="T21">
        <v>0</v>
      </c>
      <c r="U21">
        <v>0</v>
      </c>
      <c r="V21">
        <v>0</v>
      </c>
      <c r="W21">
        <v>0</v>
      </c>
      <c r="X21">
        <v>0</v>
      </c>
      <c r="Y21">
        <v>0.33228578378735601</v>
      </c>
      <c r="Z21">
        <v>0.90974507584910602</v>
      </c>
      <c r="AA21">
        <v>0</v>
      </c>
      <c r="AB21">
        <v>1.1873857935187599</v>
      </c>
      <c r="AC21">
        <v>1.8902344689563899</v>
      </c>
      <c r="AD21">
        <v>0</v>
      </c>
      <c r="AE21">
        <v>509.44777461318199</v>
      </c>
      <c r="AF21">
        <v>210.03919410889901</v>
      </c>
      <c r="AG21">
        <v>0</v>
      </c>
      <c r="AH21">
        <v>2.9126420707097302E-3</v>
      </c>
      <c r="AI21">
        <v>5.0981284981674799E-3</v>
      </c>
      <c r="AJ21">
        <v>0</v>
      </c>
      <c r="AK21">
        <v>1.5124723442226901E-2</v>
      </c>
      <c r="AL21">
        <v>2.8016581231363798E-2</v>
      </c>
      <c r="AM21">
        <v>0</v>
      </c>
      <c r="AN21">
        <v>1.2000003439211201E-2</v>
      </c>
      <c r="AO21">
        <v>8.9180025559071896E-2</v>
      </c>
      <c r="AP21">
        <v>1.4470434601164799E-2</v>
      </c>
      <c r="AQ21">
        <v>2.6804596329001E-2</v>
      </c>
      <c r="AR21">
        <v>0</v>
      </c>
      <c r="AS21">
        <v>3.0000008598028201E-3</v>
      </c>
      <c r="AT21">
        <v>3.8220010953887898E-2</v>
      </c>
      <c r="AU21">
        <v>4.8161135592226199E-3</v>
      </c>
      <c r="AV21">
        <v>1.9856257326555898E-3</v>
      </c>
      <c r="AW21">
        <v>0</v>
      </c>
      <c r="AX21">
        <v>8.0078095691219306E-2</v>
      </c>
      <c r="AY21">
        <v>3.3015236345923599E-2</v>
      </c>
      <c r="AZ21">
        <v>0</v>
      </c>
    </row>
    <row r="22" spans="1:52" x14ac:dyDescent="0.35">
      <c r="A22" t="s">
        <v>73</v>
      </c>
      <c r="B22">
        <v>2023</v>
      </c>
      <c r="C22" t="s">
        <v>84</v>
      </c>
      <c r="D22" t="s">
        <v>75</v>
      </c>
      <c r="E22" t="s">
        <v>75</v>
      </c>
      <c r="F22" t="s">
        <v>78</v>
      </c>
      <c r="G22">
        <v>297600.18058412097</v>
      </c>
      <c r="H22">
        <v>2024753.65767273</v>
      </c>
      <c r="I22">
        <v>595200.36116824299</v>
      </c>
      <c r="K22">
        <v>2.4826398432504599</v>
      </c>
      <c r="L22">
        <v>0</v>
      </c>
      <c r="M22">
        <v>1.8068422967484501</v>
      </c>
      <c r="N22">
        <v>0.67399990512282604</v>
      </c>
      <c r="O22">
        <v>1.8746806997449501</v>
      </c>
      <c r="P22">
        <v>1.36977735868635</v>
      </c>
      <c r="Q22">
        <v>2.3036485702617799</v>
      </c>
      <c r="R22">
        <v>3.0871372757368798</v>
      </c>
      <c r="S22">
        <v>0</v>
      </c>
      <c r="T22">
        <v>1.9668044328343</v>
      </c>
      <c r="U22">
        <v>0.67399990512254904</v>
      </c>
      <c r="V22">
        <v>1.8746806997441801</v>
      </c>
      <c r="W22">
        <v>1.36977735868635</v>
      </c>
      <c r="X22">
        <v>2.3036485702617799</v>
      </c>
      <c r="Y22">
        <v>18.758887910078901</v>
      </c>
      <c r="Z22">
        <v>0</v>
      </c>
      <c r="AA22">
        <v>8.5448619780522908</v>
      </c>
      <c r="AB22">
        <v>1.1272004408899701</v>
      </c>
      <c r="AC22">
        <v>0</v>
      </c>
      <c r="AD22">
        <v>0.26343664201133299</v>
      </c>
      <c r="AE22">
        <v>219.397976877323</v>
      </c>
      <c r="AF22">
        <v>0</v>
      </c>
      <c r="AG22">
        <v>59.462805594365499</v>
      </c>
      <c r="AH22">
        <v>0.36399790959911599</v>
      </c>
      <c r="AI22">
        <v>0</v>
      </c>
      <c r="AJ22">
        <v>0.235058186006354</v>
      </c>
      <c r="AK22">
        <v>2.32418191308749E-3</v>
      </c>
      <c r="AL22">
        <v>0</v>
      </c>
      <c r="AM22">
        <v>3.0781576013970999E-3</v>
      </c>
      <c r="AN22">
        <v>4.0000011464037602E-3</v>
      </c>
      <c r="AO22">
        <v>1.1760003370427E-2</v>
      </c>
      <c r="AP22">
        <v>2.17101600984101E-3</v>
      </c>
      <c r="AQ22">
        <v>0</v>
      </c>
      <c r="AR22">
        <v>2.8933950359216298E-3</v>
      </c>
      <c r="AS22">
        <v>1.00000028660094E-3</v>
      </c>
      <c r="AT22">
        <v>5.0400014444687401E-3</v>
      </c>
      <c r="AU22">
        <v>2.1711208374776501E-3</v>
      </c>
      <c r="AV22">
        <v>0</v>
      </c>
      <c r="AW22">
        <v>5.8843266523372201E-4</v>
      </c>
      <c r="AX22">
        <v>6.5224972504997994E-2</v>
      </c>
      <c r="AY22">
        <v>0</v>
      </c>
      <c r="AZ22">
        <v>1.5048511350720301E-2</v>
      </c>
    </row>
    <row r="23" spans="1:52" x14ac:dyDescent="0.35">
      <c r="A23" t="s">
        <v>73</v>
      </c>
      <c r="B23">
        <v>2023</v>
      </c>
      <c r="C23" t="s">
        <v>85</v>
      </c>
      <c r="D23" t="s">
        <v>75</v>
      </c>
      <c r="E23" t="s">
        <v>75</v>
      </c>
      <c r="F23" t="s">
        <v>78</v>
      </c>
      <c r="G23">
        <v>1540538.65441781</v>
      </c>
      <c r="H23">
        <v>53902320.5344989</v>
      </c>
      <c r="I23">
        <v>7127894.3301280402</v>
      </c>
      <c r="K23">
        <v>2.21370591034507E-2</v>
      </c>
      <c r="L23">
        <v>0</v>
      </c>
      <c r="M23">
        <v>0.37320997744763501</v>
      </c>
      <c r="N23">
        <v>0.141762218122612</v>
      </c>
      <c r="O23">
        <v>0.43498757534424098</v>
      </c>
      <c r="P23">
        <v>0.42141308888123502</v>
      </c>
      <c r="Q23">
        <v>0.40557454561609801</v>
      </c>
      <c r="R23">
        <v>3.2239877233326997E-2</v>
      </c>
      <c r="S23">
        <v>0</v>
      </c>
      <c r="T23">
        <v>0.40861433741151498</v>
      </c>
      <c r="U23">
        <v>0.14176221812255399</v>
      </c>
      <c r="V23">
        <v>0.43498757534406202</v>
      </c>
      <c r="W23">
        <v>0.42141308888123502</v>
      </c>
      <c r="X23">
        <v>0.40557454561609801</v>
      </c>
      <c r="Y23">
        <v>1.0555847220822101</v>
      </c>
      <c r="Z23">
        <v>0</v>
      </c>
      <c r="AA23">
        <v>3.0196970436627599</v>
      </c>
      <c r="AB23">
        <v>9.3380164685116701E-2</v>
      </c>
      <c r="AC23">
        <v>0</v>
      </c>
      <c r="AD23">
        <v>0.32333325598997598</v>
      </c>
      <c r="AE23">
        <v>404.69737372781202</v>
      </c>
      <c r="AF23">
        <v>0</v>
      </c>
      <c r="AG23">
        <v>83.5811208897223</v>
      </c>
      <c r="AH23">
        <v>5.31502908764206E-3</v>
      </c>
      <c r="AI23">
        <v>0</v>
      </c>
      <c r="AJ23">
        <v>7.6866455956553406E-2</v>
      </c>
      <c r="AK23">
        <v>1.7360060768033499E-3</v>
      </c>
      <c r="AL23">
        <v>0</v>
      </c>
      <c r="AM23">
        <v>1.9585626095996499E-3</v>
      </c>
      <c r="AN23">
        <v>8.0000022928075308E-3</v>
      </c>
      <c r="AO23">
        <v>3.6750010532584601E-2</v>
      </c>
      <c r="AP23">
        <v>1.59636725520702E-3</v>
      </c>
      <c r="AQ23">
        <v>0</v>
      </c>
      <c r="AR23">
        <v>1.80103181057188E-3</v>
      </c>
      <c r="AS23">
        <v>2.0000005732018801E-3</v>
      </c>
      <c r="AT23">
        <v>1.5750004513964799E-2</v>
      </c>
      <c r="AU23">
        <v>4.00480858337282E-3</v>
      </c>
      <c r="AV23">
        <v>0</v>
      </c>
      <c r="AW23">
        <v>8.2710294673720396E-4</v>
      </c>
      <c r="AX23">
        <v>7.6362393037682401E-3</v>
      </c>
      <c r="AY23">
        <v>0</v>
      </c>
      <c r="AZ23">
        <v>3.3620115363405E-2</v>
      </c>
    </row>
    <row r="24" spans="1:52" x14ac:dyDescent="0.35">
      <c r="A24" t="s">
        <v>73</v>
      </c>
      <c r="B24">
        <v>2023</v>
      </c>
      <c r="C24" t="s">
        <v>85</v>
      </c>
      <c r="D24" t="s">
        <v>75</v>
      </c>
      <c r="E24" t="s">
        <v>75</v>
      </c>
      <c r="F24" t="s">
        <v>76</v>
      </c>
      <c r="G24">
        <v>35106.866985991997</v>
      </c>
      <c r="H24">
        <v>1383747.20132357</v>
      </c>
      <c r="I24">
        <v>171565.71315610199</v>
      </c>
      <c r="K24">
        <v>1.3340281531974E-2</v>
      </c>
      <c r="L24">
        <v>0</v>
      </c>
      <c r="M24">
        <v>0</v>
      </c>
      <c r="N24">
        <v>0</v>
      </c>
      <c r="O24">
        <v>0</v>
      </c>
      <c r="P24">
        <v>0</v>
      </c>
      <c r="Q24">
        <v>0</v>
      </c>
      <c r="R24">
        <v>1.51870236019741E-2</v>
      </c>
      <c r="S24">
        <v>0</v>
      </c>
      <c r="T24">
        <v>0</v>
      </c>
      <c r="U24">
        <v>0</v>
      </c>
      <c r="V24">
        <v>0</v>
      </c>
      <c r="W24">
        <v>0</v>
      </c>
      <c r="X24">
        <v>0</v>
      </c>
      <c r="Y24">
        <v>0.248155408391115</v>
      </c>
      <c r="Z24">
        <v>0</v>
      </c>
      <c r="AA24">
        <v>0</v>
      </c>
      <c r="AB24">
        <v>4.2262788711439001E-2</v>
      </c>
      <c r="AC24">
        <v>0</v>
      </c>
      <c r="AD24">
        <v>0</v>
      </c>
      <c r="AE24">
        <v>362.26816526636497</v>
      </c>
      <c r="AF24">
        <v>0</v>
      </c>
      <c r="AG24">
        <v>0</v>
      </c>
      <c r="AH24">
        <v>6.1963057814756804E-4</v>
      </c>
      <c r="AI24">
        <v>0</v>
      </c>
      <c r="AJ24">
        <v>0</v>
      </c>
      <c r="AK24">
        <v>4.6365968427048397E-3</v>
      </c>
      <c r="AL24">
        <v>0</v>
      </c>
      <c r="AM24">
        <v>0</v>
      </c>
      <c r="AN24">
        <v>8.0000022928075204E-3</v>
      </c>
      <c r="AO24">
        <v>3.6750010532584497E-2</v>
      </c>
      <c r="AP24">
        <v>4.4360197157065403E-3</v>
      </c>
      <c r="AQ24">
        <v>0</v>
      </c>
      <c r="AR24">
        <v>0</v>
      </c>
      <c r="AS24">
        <v>2.0000005732018801E-3</v>
      </c>
      <c r="AT24">
        <v>1.5750004513964799E-2</v>
      </c>
      <c r="AU24">
        <v>3.42473695981651E-3</v>
      </c>
      <c r="AV24">
        <v>0</v>
      </c>
      <c r="AW24">
        <v>0</v>
      </c>
      <c r="AX24">
        <v>5.69435106986367E-2</v>
      </c>
      <c r="AY24">
        <v>0</v>
      </c>
      <c r="AZ24">
        <v>0</v>
      </c>
    </row>
    <row r="25" spans="1:52" x14ac:dyDescent="0.35">
      <c r="A25" t="s">
        <v>73</v>
      </c>
      <c r="B25">
        <v>2023</v>
      </c>
      <c r="C25" t="s">
        <v>85</v>
      </c>
      <c r="D25" t="s">
        <v>75</v>
      </c>
      <c r="E25" t="s">
        <v>75</v>
      </c>
      <c r="F25" t="s">
        <v>79</v>
      </c>
      <c r="G25">
        <v>15923.812915774</v>
      </c>
      <c r="H25">
        <v>522899.05033722299</v>
      </c>
      <c r="I25">
        <v>81168.8079857954</v>
      </c>
      <c r="K25">
        <v>0</v>
      </c>
      <c r="L25">
        <v>0</v>
      </c>
      <c r="M25">
        <v>0</v>
      </c>
      <c r="N25">
        <v>4.8880262563444996E-3</v>
      </c>
      <c r="O25">
        <v>0</v>
      </c>
      <c r="P25">
        <v>7.8909227137921693E-3</v>
      </c>
      <c r="Q25">
        <v>2.3450266339785999E-2</v>
      </c>
      <c r="R25">
        <v>0</v>
      </c>
      <c r="S25">
        <v>0</v>
      </c>
      <c r="T25">
        <v>0</v>
      </c>
      <c r="U25">
        <v>4.8880262563424899E-3</v>
      </c>
      <c r="V25">
        <v>0</v>
      </c>
      <c r="W25">
        <v>7.8909227137921693E-3</v>
      </c>
      <c r="X25">
        <v>2.3450266339785999E-2</v>
      </c>
      <c r="Y25">
        <v>0</v>
      </c>
      <c r="Z25">
        <v>0</v>
      </c>
      <c r="AA25">
        <v>0</v>
      </c>
      <c r="AB25">
        <v>0</v>
      </c>
      <c r="AC25">
        <v>0</v>
      </c>
      <c r="AD25">
        <v>0</v>
      </c>
      <c r="AE25">
        <v>0</v>
      </c>
      <c r="AF25">
        <v>0</v>
      </c>
      <c r="AG25">
        <v>0</v>
      </c>
      <c r="AH25">
        <v>0</v>
      </c>
      <c r="AI25">
        <v>0</v>
      </c>
      <c r="AJ25">
        <v>0</v>
      </c>
      <c r="AK25">
        <v>0</v>
      </c>
      <c r="AL25">
        <v>0</v>
      </c>
      <c r="AM25">
        <v>0</v>
      </c>
      <c r="AN25">
        <v>8.0000022928075204E-3</v>
      </c>
      <c r="AO25">
        <v>3.6750010532584497E-2</v>
      </c>
      <c r="AP25">
        <v>0</v>
      </c>
      <c r="AQ25">
        <v>0</v>
      </c>
      <c r="AR25">
        <v>0</v>
      </c>
      <c r="AS25">
        <v>2.0000005732018801E-3</v>
      </c>
      <c r="AT25">
        <v>1.5750004513964799E-2</v>
      </c>
      <c r="AU25">
        <v>0</v>
      </c>
      <c r="AV25">
        <v>0</v>
      </c>
      <c r="AW25">
        <v>0</v>
      </c>
      <c r="AX25">
        <v>0</v>
      </c>
      <c r="AY25">
        <v>0</v>
      </c>
      <c r="AZ25">
        <v>0</v>
      </c>
    </row>
    <row r="26" spans="1:52" x14ac:dyDescent="0.35">
      <c r="A26" t="s">
        <v>73</v>
      </c>
      <c r="B26">
        <v>2023</v>
      </c>
      <c r="C26" t="s">
        <v>86</v>
      </c>
      <c r="D26" t="s">
        <v>75</v>
      </c>
      <c r="E26" t="s">
        <v>75</v>
      </c>
      <c r="F26" t="s">
        <v>78</v>
      </c>
      <c r="G26">
        <v>33691.868809027299</v>
      </c>
      <c r="H26">
        <v>321144.17365724099</v>
      </c>
      <c r="I26">
        <v>3370.5345556550901</v>
      </c>
      <c r="K26">
        <v>4.4283091709173397E-2</v>
      </c>
      <c r="L26">
        <v>0</v>
      </c>
      <c r="M26">
        <v>0.123320060870676</v>
      </c>
      <c r="N26">
        <v>7.3469904930570804E-2</v>
      </c>
      <c r="O26">
        <v>1.7170594579110401</v>
      </c>
      <c r="P26">
        <v>4.5312022137904397E-2</v>
      </c>
      <c r="Q26">
        <v>0.108954395543525</v>
      </c>
      <c r="R26">
        <v>6.4617783471138807E-2</v>
      </c>
      <c r="S26">
        <v>0</v>
      </c>
      <c r="T26">
        <v>0.13501994408551801</v>
      </c>
      <c r="U26">
        <v>7.3469904930540605E-2</v>
      </c>
      <c r="V26">
        <v>1.71705945791033</v>
      </c>
      <c r="W26">
        <v>4.5312022137904397E-2</v>
      </c>
      <c r="X26">
        <v>0.108954395543525</v>
      </c>
      <c r="Y26">
        <v>1.2210364562690199</v>
      </c>
      <c r="Z26">
        <v>0</v>
      </c>
      <c r="AA26">
        <v>2.71690140529449</v>
      </c>
      <c r="AB26">
        <v>0.30824592126712802</v>
      </c>
      <c r="AC26">
        <v>0</v>
      </c>
      <c r="AD26">
        <v>0.33034713469405402</v>
      </c>
      <c r="AE26">
        <v>1647.3983565789599</v>
      </c>
      <c r="AF26">
        <v>0</v>
      </c>
      <c r="AG26">
        <v>25.2432545963573</v>
      </c>
      <c r="AH26">
        <v>1.05091648255532E-2</v>
      </c>
      <c r="AI26">
        <v>0</v>
      </c>
      <c r="AJ26">
        <v>3.0789384857906499E-2</v>
      </c>
      <c r="AK26">
        <v>1.32728833995866E-3</v>
      </c>
      <c r="AL26">
        <v>0</v>
      </c>
      <c r="AM26">
        <v>3.42274879078316E-4</v>
      </c>
      <c r="AN26">
        <v>1.2000003439211201E-2</v>
      </c>
      <c r="AO26">
        <v>0.13034003735556601</v>
      </c>
      <c r="AP26">
        <v>1.2203926347270899E-3</v>
      </c>
      <c r="AQ26">
        <v>0</v>
      </c>
      <c r="AR26">
        <v>3.1470911700489399E-4</v>
      </c>
      <c r="AS26">
        <v>3.0000008598028201E-3</v>
      </c>
      <c r="AT26">
        <v>5.5860016009528501E-2</v>
      </c>
      <c r="AU26">
        <v>1.6302342211637299E-2</v>
      </c>
      <c r="AV26">
        <v>0</v>
      </c>
      <c r="AW26">
        <v>2.4980246782562598E-4</v>
      </c>
      <c r="AX26">
        <v>2.0772404334374099E-2</v>
      </c>
      <c r="AY26">
        <v>0</v>
      </c>
      <c r="AZ26">
        <v>3.6728094744515501E-2</v>
      </c>
    </row>
    <row r="27" spans="1:52" x14ac:dyDescent="0.35">
      <c r="A27" t="s">
        <v>73</v>
      </c>
      <c r="B27">
        <v>2023</v>
      </c>
      <c r="C27" t="s">
        <v>86</v>
      </c>
      <c r="D27" t="s">
        <v>75</v>
      </c>
      <c r="E27" t="s">
        <v>75</v>
      </c>
      <c r="F27" t="s">
        <v>76</v>
      </c>
      <c r="G27">
        <v>12560.081471981701</v>
      </c>
      <c r="H27">
        <v>119509.05989465</v>
      </c>
      <c r="I27">
        <v>1256.00814719817</v>
      </c>
      <c r="K27">
        <v>6.7517235891172103E-2</v>
      </c>
      <c r="L27">
        <v>0</v>
      </c>
      <c r="M27">
        <v>0</v>
      </c>
      <c r="N27">
        <v>0</v>
      </c>
      <c r="O27">
        <v>0</v>
      </c>
      <c r="P27">
        <v>0</v>
      </c>
      <c r="Q27">
        <v>0</v>
      </c>
      <c r="R27">
        <v>7.6863884211261502E-2</v>
      </c>
      <c r="S27">
        <v>0</v>
      </c>
      <c r="T27">
        <v>0</v>
      </c>
      <c r="U27">
        <v>0</v>
      </c>
      <c r="V27">
        <v>0</v>
      </c>
      <c r="W27">
        <v>0</v>
      </c>
      <c r="X27">
        <v>0</v>
      </c>
      <c r="Y27">
        <v>0.280184194657985</v>
      </c>
      <c r="Z27">
        <v>0</v>
      </c>
      <c r="AA27">
        <v>0</v>
      </c>
      <c r="AB27">
        <v>3.5646104890423702</v>
      </c>
      <c r="AC27">
        <v>0</v>
      </c>
      <c r="AD27">
        <v>0</v>
      </c>
      <c r="AE27">
        <v>953.50149951886306</v>
      </c>
      <c r="AF27">
        <v>0</v>
      </c>
      <c r="AG27">
        <v>0</v>
      </c>
      <c r="AH27">
        <v>3.13604655268335E-3</v>
      </c>
      <c r="AI27">
        <v>0</v>
      </c>
      <c r="AJ27">
        <v>0</v>
      </c>
      <c r="AK27">
        <v>8.5563078333307604E-2</v>
      </c>
      <c r="AL27">
        <v>0</v>
      </c>
      <c r="AM27">
        <v>0</v>
      </c>
      <c r="AN27">
        <v>1.6000004585614999E-2</v>
      </c>
      <c r="AO27">
        <v>0.13034003735556601</v>
      </c>
      <c r="AP27">
        <v>8.1861657439613197E-2</v>
      </c>
      <c r="AQ27">
        <v>0</v>
      </c>
      <c r="AR27">
        <v>0</v>
      </c>
      <c r="AS27">
        <v>4.0000011464037602E-3</v>
      </c>
      <c r="AT27">
        <v>5.5860016009528501E-2</v>
      </c>
      <c r="AU27">
        <v>9.01401817695382E-3</v>
      </c>
      <c r="AV27">
        <v>0</v>
      </c>
      <c r="AW27">
        <v>0</v>
      </c>
      <c r="AX27">
        <v>0.14987715743418001</v>
      </c>
      <c r="AY27">
        <v>0</v>
      </c>
      <c r="AZ27">
        <v>0</v>
      </c>
    </row>
    <row r="28" spans="1:52" x14ac:dyDescent="0.35">
      <c r="A28" t="s">
        <v>73</v>
      </c>
      <c r="B28">
        <v>2023</v>
      </c>
      <c r="C28" t="s">
        <v>87</v>
      </c>
      <c r="D28" t="s">
        <v>75</v>
      </c>
      <c r="E28" t="s">
        <v>75</v>
      </c>
      <c r="F28" t="s">
        <v>76</v>
      </c>
      <c r="G28">
        <v>876.43712130524398</v>
      </c>
      <c r="H28">
        <v>123513.966496211</v>
      </c>
      <c r="I28">
        <v>12795.981971056501</v>
      </c>
      <c r="K28">
        <v>1.60797619267537E-2</v>
      </c>
      <c r="L28">
        <v>3.9949120959025799</v>
      </c>
      <c r="M28">
        <v>0</v>
      </c>
      <c r="N28">
        <v>0</v>
      </c>
      <c r="O28">
        <v>0</v>
      </c>
      <c r="P28">
        <v>0</v>
      </c>
      <c r="Q28">
        <v>0</v>
      </c>
      <c r="R28">
        <v>1.8305584941409301E-2</v>
      </c>
      <c r="S28">
        <v>4.5479033233281303</v>
      </c>
      <c r="T28">
        <v>0</v>
      </c>
      <c r="U28">
        <v>0</v>
      </c>
      <c r="V28">
        <v>0</v>
      </c>
      <c r="W28">
        <v>0</v>
      </c>
      <c r="X28">
        <v>0</v>
      </c>
      <c r="Y28">
        <v>0.17500853435286801</v>
      </c>
      <c r="Z28">
        <v>59.028100812279</v>
      </c>
      <c r="AA28">
        <v>0</v>
      </c>
      <c r="AB28">
        <v>2.0296907099358701</v>
      </c>
      <c r="AC28">
        <v>47.207623950807303</v>
      </c>
      <c r="AD28">
        <v>2.2197481818270601</v>
      </c>
      <c r="AE28">
        <v>1432.42215044469</v>
      </c>
      <c r="AF28">
        <v>10452.133791840501</v>
      </c>
      <c r="AG28">
        <v>0</v>
      </c>
      <c r="AH28">
        <v>7.4686329460958701E-4</v>
      </c>
      <c r="AI28">
        <v>0.18555331995663699</v>
      </c>
      <c r="AJ28">
        <v>0</v>
      </c>
      <c r="AK28">
        <v>1.5945963257891799E-2</v>
      </c>
      <c r="AL28">
        <v>1.70016432673454E-2</v>
      </c>
      <c r="AM28">
        <v>0</v>
      </c>
      <c r="AN28">
        <v>1.2000003439211201E-2</v>
      </c>
      <c r="AO28">
        <v>0.13034003735556601</v>
      </c>
      <c r="AP28">
        <v>1.52561479459307E-2</v>
      </c>
      <c r="AQ28">
        <v>1.62661597054783E-2</v>
      </c>
      <c r="AR28">
        <v>0</v>
      </c>
      <c r="AS28">
        <v>3.0000008598028201E-3</v>
      </c>
      <c r="AT28">
        <v>5.5860016009528501E-2</v>
      </c>
      <c r="AU28">
        <v>1.3532814217199301E-2</v>
      </c>
      <c r="AV28">
        <v>9.87465774208931E-2</v>
      </c>
      <c r="AW28">
        <v>0</v>
      </c>
      <c r="AX28">
        <v>0.22515681439697399</v>
      </c>
      <c r="AY28">
        <v>1.64292987754426</v>
      </c>
      <c r="AZ28">
        <v>0</v>
      </c>
    </row>
    <row r="29" spans="1:52" x14ac:dyDescent="0.35">
      <c r="A29" t="s">
        <v>73</v>
      </c>
      <c r="B29">
        <v>2023</v>
      </c>
      <c r="C29" t="s">
        <v>88</v>
      </c>
      <c r="D29" t="s">
        <v>75</v>
      </c>
      <c r="E29" t="s">
        <v>75</v>
      </c>
      <c r="F29" t="s">
        <v>78</v>
      </c>
      <c r="G29">
        <v>5826.4153866146899</v>
      </c>
      <c r="H29">
        <v>235991.190741775</v>
      </c>
      <c r="I29">
        <v>116574.919055386</v>
      </c>
      <c r="K29">
        <v>5.2961744438099E-2</v>
      </c>
      <c r="L29">
        <v>0.74458248167257002</v>
      </c>
      <c r="M29">
        <v>0.15328074899924801</v>
      </c>
      <c r="N29">
        <v>3.0261886813883001E-2</v>
      </c>
      <c r="O29">
        <v>0.35466814987255302</v>
      </c>
      <c r="P29">
        <v>2.6302975307981501E-2</v>
      </c>
      <c r="Q29">
        <v>5.2035320616891402E-2</v>
      </c>
      <c r="R29">
        <v>7.7281653160769195E-2</v>
      </c>
      <c r="S29">
        <v>1.0864930094109599</v>
      </c>
      <c r="T29">
        <v>0.16782312636845401</v>
      </c>
      <c r="U29">
        <v>3.0261886813870501E-2</v>
      </c>
      <c r="V29">
        <v>0.35466814987240702</v>
      </c>
      <c r="W29">
        <v>2.6302975307981501E-2</v>
      </c>
      <c r="X29">
        <v>5.2035320616891402E-2</v>
      </c>
      <c r="Y29">
        <v>1.31101397339102</v>
      </c>
      <c r="Z29">
        <v>5.76444110022135</v>
      </c>
      <c r="AA29">
        <v>3.1835447751492501</v>
      </c>
      <c r="AB29">
        <v>0.419582953626224</v>
      </c>
      <c r="AC29">
        <v>6.4947643566579602E-2</v>
      </c>
      <c r="AD29">
        <v>0.31793733219896902</v>
      </c>
      <c r="AE29">
        <v>1660.91243433159</v>
      </c>
      <c r="AF29">
        <v>375.300635051764</v>
      </c>
      <c r="AG29">
        <v>26.109417960694099</v>
      </c>
      <c r="AH29">
        <v>1.10759142636135E-2</v>
      </c>
      <c r="AI29">
        <v>0.197460492459238</v>
      </c>
      <c r="AJ29">
        <v>2.92930576554499E-2</v>
      </c>
      <c r="AK29">
        <v>9.6135279932299403E-4</v>
      </c>
      <c r="AL29">
        <v>0</v>
      </c>
      <c r="AM29">
        <v>2.72328523615345E-4</v>
      </c>
      <c r="AN29">
        <v>1.2000003439211201E-2</v>
      </c>
      <c r="AO29">
        <v>0.13034003735556601</v>
      </c>
      <c r="AP29">
        <v>8.8392841280033696E-4</v>
      </c>
      <c r="AQ29">
        <v>0</v>
      </c>
      <c r="AR29">
        <v>2.5039602506914203E-4</v>
      </c>
      <c r="AS29">
        <v>3.0000008598028201E-3</v>
      </c>
      <c r="AT29">
        <v>5.5860016009528501E-2</v>
      </c>
      <c r="AU29">
        <v>1.6436074966267301E-2</v>
      </c>
      <c r="AV29">
        <v>3.7139040235320501E-3</v>
      </c>
      <c r="AW29">
        <v>2.5837385647622799E-4</v>
      </c>
      <c r="AX29">
        <v>2.1013122630066199E-2</v>
      </c>
      <c r="AY29">
        <v>5.5525827285749603E-3</v>
      </c>
      <c r="AZ29">
        <v>2.5131999781088099E-2</v>
      </c>
    </row>
    <row r="30" spans="1:52" x14ac:dyDescent="0.35">
      <c r="A30" t="s">
        <v>73</v>
      </c>
      <c r="B30">
        <v>2023</v>
      </c>
      <c r="C30" t="s">
        <v>89</v>
      </c>
      <c r="D30" t="s">
        <v>75</v>
      </c>
      <c r="E30" t="s">
        <v>75</v>
      </c>
      <c r="F30" t="s">
        <v>76</v>
      </c>
      <c r="G30">
        <v>0</v>
      </c>
      <c r="H30">
        <v>189327.36299341399</v>
      </c>
      <c r="I30">
        <v>0</v>
      </c>
      <c r="K30">
        <v>2.4244946424613101E-2</v>
      </c>
      <c r="L30">
        <v>0</v>
      </c>
      <c r="M30">
        <v>0</v>
      </c>
      <c r="N30">
        <v>0</v>
      </c>
      <c r="O30">
        <v>0</v>
      </c>
      <c r="P30">
        <v>0</v>
      </c>
      <c r="Q30">
        <v>0</v>
      </c>
      <c r="R30">
        <v>2.7601025947855899E-2</v>
      </c>
      <c r="S30">
        <v>0</v>
      </c>
      <c r="T30">
        <v>0</v>
      </c>
      <c r="U30">
        <v>0</v>
      </c>
      <c r="V30">
        <v>0</v>
      </c>
      <c r="W30">
        <v>0</v>
      </c>
      <c r="X30">
        <v>0</v>
      </c>
      <c r="Y30">
        <v>0.38851277832748399</v>
      </c>
      <c r="Z30">
        <v>0</v>
      </c>
      <c r="AA30">
        <v>0</v>
      </c>
      <c r="AB30">
        <v>4.1767988254111703</v>
      </c>
      <c r="AC30">
        <v>0</v>
      </c>
      <c r="AD30">
        <v>0</v>
      </c>
      <c r="AE30">
        <v>1940.6713428650601</v>
      </c>
      <c r="AF30">
        <v>0</v>
      </c>
      <c r="AG30">
        <v>0</v>
      </c>
      <c r="AH30">
        <v>1.1261149665525601E-3</v>
      </c>
      <c r="AI30">
        <v>0</v>
      </c>
      <c r="AJ30">
        <v>0</v>
      </c>
      <c r="AK30">
        <v>4.30383117754537E-3</v>
      </c>
      <c r="AL30">
        <v>0</v>
      </c>
      <c r="AM30">
        <v>0</v>
      </c>
      <c r="AN30">
        <v>0</v>
      </c>
      <c r="AO30">
        <v>0</v>
      </c>
      <c r="AP30">
        <v>4.1176493459211703E-3</v>
      </c>
      <c r="AQ30">
        <v>0</v>
      </c>
      <c r="AR30">
        <v>0</v>
      </c>
      <c r="AS30">
        <v>0</v>
      </c>
      <c r="AT30">
        <v>0</v>
      </c>
      <c r="AU30">
        <v>1.83345005740678E-2</v>
      </c>
      <c r="AV30">
        <v>0</v>
      </c>
      <c r="AW30">
        <v>0</v>
      </c>
      <c r="AX30">
        <v>0.30504650965872399</v>
      </c>
      <c r="AY30">
        <v>0</v>
      </c>
      <c r="AZ30">
        <v>0</v>
      </c>
    </row>
    <row r="31" spans="1:52" x14ac:dyDescent="0.35">
      <c r="A31" t="s">
        <v>73</v>
      </c>
      <c r="B31">
        <v>2023</v>
      </c>
      <c r="C31" t="s">
        <v>90</v>
      </c>
      <c r="D31" t="s">
        <v>75</v>
      </c>
      <c r="E31" t="s">
        <v>75</v>
      </c>
      <c r="F31" t="s">
        <v>78</v>
      </c>
      <c r="G31">
        <v>2711.85480117511</v>
      </c>
      <c r="H31">
        <v>107297.305828678</v>
      </c>
      <c r="I31">
        <v>10847.4192047004</v>
      </c>
      <c r="K31">
        <v>5.66832903232697E-2</v>
      </c>
      <c r="L31">
        <v>10.621353343974601</v>
      </c>
      <c r="M31">
        <v>0.32966586566456402</v>
      </c>
      <c r="N31">
        <v>7.5194236425201497E-2</v>
      </c>
      <c r="O31">
        <v>0.45605773567014302</v>
      </c>
      <c r="P31">
        <v>1.89523593038049E-2</v>
      </c>
      <c r="Q31">
        <v>3.559543604333E-2</v>
      </c>
      <c r="R31">
        <v>8.2712124180389895E-2</v>
      </c>
      <c r="S31">
        <v>15.4986538667813</v>
      </c>
      <c r="T31">
        <v>0.36094262713357</v>
      </c>
      <c r="U31">
        <v>7.5194236425170494E-2</v>
      </c>
      <c r="V31">
        <v>0.456057735669955</v>
      </c>
      <c r="W31">
        <v>1.89523593038049E-2</v>
      </c>
      <c r="X31">
        <v>3.559543604333E-2</v>
      </c>
      <c r="Y31">
        <v>1.2444412276244099</v>
      </c>
      <c r="Z31">
        <v>82.118432077084904</v>
      </c>
      <c r="AA31">
        <v>7.7132558629269097</v>
      </c>
      <c r="AB31">
        <v>0.43891114281487797</v>
      </c>
      <c r="AC31">
        <v>0.925150536582522</v>
      </c>
      <c r="AD31">
        <v>0.583721417741212</v>
      </c>
      <c r="AE31">
        <v>865.45882816182404</v>
      </c>
      <c r="AF31">
        <v>2583.50215551875</v>
      </c>
      <c r="AG31">
        <v>47.229967336975399</v>
      </c>
      <c r="AH31">
        <v>1.1422302841887199E-2</v>
      </c>
      <c r="AI31">
        <v>2.39917142547726</v>
      </c>
      <c r="AJ31">
        <v>5.6778988496248503E-2</v>
      </c>
      <c r="AK31">
        <v>1.0948119201121299E-3</v>
      </c>
      <c r="AL31">
        <v>0</v>
      </c>
      <c r="AM31">
        <v>4.54977933576781E-4</v>
      </c>
      <c r="AN31">
        <v>8.0000022928075308E-3</v>
      </c>
      <c r="AO31">
        <v>0.74480020366037802</v>
      </c>
      <c r="AP31">
        <v>1.0066391480225601E-3</v>
      </c>
      <c r="AQ31">
        <v>0</v>
      </c>
      <c r="AR31">
        <v>4.1833541543636899E-4</v>
      </c>
      <c r="AS31">
        <v>2.0000005732018801E-3</v>
      </c>
      <c r="AT31">
        <v>0.31920008728301902</v>
      </c>
      <c r="AU31">
        <v>8.5644166940143998E-3</v>
      </c>
      <c r="AV31">
        <v>2.5565848160266001E-2</v>
      </c>
      <c r="AW31">
        <v>4.6737881405366298E-4</v>
      </c>
      <c r="AX31">
        <v>2.4674594713726902E-2</v>
      </c>
      <c r="AY31">
        <v>8.6116602456245903E-2</v>
      </c>
      <c r="AZ31">
        <v>5.3190504279863902E-2</v>
      </c>
    </row>
    <row r="32" spans="1:52" x14ac:dyDescent="0.35">
      <c r="A32" t="s">
        <v>73</v>
      </c>
      <c r="B32">
        <v>2023</v>
      </c>
      <c r="C32" t="s">
        <v>90</v>
      </c>
      <c r="D32" t="s">
        <v>75</v>
      </c>
      <c r="E32" t="s">
        <v>75</v>
      </c>
      <c r="F32" t="s">
        <v>76</v>
      </c>
      <c r="G32">
        <v>6393.27399836943</v>
      </c>
      <c r="H32">
        <v>202053.50433606599</v>
      </c>
      <c r="I32">
        <v>73777.495547476894</v>
      </c>
      <c r="K32">
        <v>0.115544164170024</v>
      </c>
      <c r="L32">
        <v>0.28123046539021201</v>
      </c>
      <c r="M32">
        <v>0</v>
      </c>
      <c r="N32">
        <v>0</v>
      </c>
      <c r="O32">
        <v>0</v>
      </c>
      <c r="P32">
        <v>0</v>
      </c>
      <c r="Q32">
        <v>0</v>
      </c>
      <c r="R32">
        <v>0.131538235536895</v>
      </c>
      <c r="S32">
        <v>0.32015947722131199</v>
      </c>
      <c r="T32">
        <v>0</v>
      </c>
      <c r="U32">
        <v>0</v>
      </c>
      <c r="V32">
        <v>0</v>
      </c>
      <c r="W32">
        <v>0</v>
      </c>
      <c r="X32">
        <v>0</v>
      </c>
      <c r="Y32">
        <v>0.33280314519168103</v>
      </c>
      <c r="Z32">
        <v>6.4315088521403396</v>
      </c>
      <c r="AA32">
        <v>0</v>
      </c>
      <c r="AB32">
        <v>6.9160055982795301</v>
      </c>
      <c r="AC32">
        <v>41.947632310644899</v>
      </c>
      <c r="AD32">
        <v>0.92199986736988704</v>
      </c>
      <c r="AE32">
        <v>1210.2315688199201</v>
      </c>
      <c r="AF32">
        <v>3619.0547584072501</v>
      </c>
      <c r="AG32">
        <v>0</v>
      </c>
      <c r="AH32">
        <v>5.3667271641227301E-3</v>
      </c>
      <c r="AI32">
        <v>1.30624267251403E-2</v>
      </c>
      <c r="AJ32">
        <v>0</v>
      </c>
      <c r="AK32">
        <v>4.1693292415307399E-2</v>
      </c>
      <c r="AL32">
        <v>5.1254417010466902E-2</v>
      </c>
      <c r="AM32">
        <v>0</v>
      </c>
      <c r="AN32">
        <v>1.20000034392113E-2</v>
      </c>
      <c r="AO32">
        <v>0.74480021346038106</v>
      </c>
      <c r="AP32">
        <v>3.9889659041204499E-2</v>
      </c>
      <c r="AQ32">
        <v>4.9037173618666101E-2</v>
      </c>
      <c r="AR32">
        <v>0</v>
      </c>
      <c r="AS32">
        <v>3.0000008598028201E-3</v>
      </c>
      <c r="AT32">
        <v>0.31920009148301998</v>
      </c>
      <c r="AU32">
        <v>1.14336677742279E-2</v>
      </c>
      <c r="AV32">
        <v>3.4191034865100299E-2</v>
      </c>
      <c r="AW32">
        <v>0</v>
      </c>
      <c r="AX32">
        <v>0.19023154915159099</v>
      </c>
      <c r="AY32">
        <v>0.56886500971673803</v>
      </c>
      <c r="AZ32">
        <v>0</v>
      </c>
    </row>
    <row r="33" spans="1:52" x14ac:dyDescent="0.35">
      <c r="A33" t="s">
        <v>73</v>
      </c>
      <c r="B33">
        <v>2023</v>
      </c>
      <c r="C33" t="s">
        <v>91</v>
      </c>
      <c r="D33" t="s">
        <v>75</v>
      </c>
      <c r="E33" t="s">
        <v>75</v>
      </c>
      <c r="F33" t="s">
        <v>76</v>
      </c>
      <c r="G33">
        <v>18.406953179759899</v>
      </c>
      <c r="H33">
        <v>177.65499097478099</v>
      </c>
      <c r="I33">
        <v>80.990593990943793</v>
      </c>
      <c r="K33">
        <v>9.0319955344875802E-3</v>
      </c>
      <c r="L33">
        <v>4.9331957796241999E-2</v>
      </c>
      <c r="M33">
        <v>0</v>
      </c>
      <c r="N33">
        <v>0</v>
      </c>
      <c r="O33">
        <v>0</v>
      </c>
      <c r="P33">
        <v>0</v>
      </c>
      <c r="Q33">
        <v>0</v>
      </c>
      <c r="R33">
        <v>1.0282239388874501E-2</v>
      </c>
      <c r="S33">
        <v>5.6160678738820399E-2</v>
      </c>
      <c r="T33">
        <v>0</v>
      </c>
      <c r="U33">
        <v>0</v>
      </c>
      <c r="V33">
        <v>0</v>
      </c>
      <c r="W33">
        <v>0</v>
      </c>
      <c r="X33">
        <v>0</v>
      </c>
      <c r="Y33">
        <v>8.5149624573628305E-2</v>
      </c>
      <c r="Z33">
        <v>2.08895418073892</v>
      </c>
      <c r="AA33">
        <v>0</v>
      </c>
      <c r="AB33">
        <v>1.83274327763985</v>
      </c>
      <c r="AC33">
        <v>2.8554972311937399</v>
      </c>
      <c r="AD33">
        <v>3.8924311905826201</v>
      </c>
      <c r="AE33">
        <v>1056.5156759583101</v>
      </c>
      <c r="AF33">
        <v>653.79654798202796</v>
      </c>
      <c r="AG33">
        <v>0</v>
      </c>
      <c r="AH33">
        <v>4.19512799537345E-4</v>
      </c>
      <c r="AI33">
        <v>2.29134166892984E-3</v>
      </c>
      <c r="AJ33">
        <v>0</v>
      </c>
      <c r="AK33">
        <v>1.3033826222001201E-2</v>
      </c>
      <c r="AL33">
        <v>7.1275297102564702E-4</v>
      </c>
      <c r="AM33">
        <v>0</v>
      </c>
      <c r="AN33">
        <v>1.2000003439211201E-2</v>
      </c>
      <c r="AO33">
        <v>0.13034003735556601</v>
      </c>
      <c r="AP33">
        <v>1.2469988669138E-2</v>
      </c>
      <c r="AQ33">
        <v>6.8191959300341104E-4</v>
      </c>
      <c r="AR33">
        <v>0</v>
      </c>
      <c r="AS33">
        <v>3.0000008598028201E-3</v>
      </c>
      <c r="AT33">
        <v>5.5860016009528501E-2</v>
      </c>
      <c r="AU33">
        <v>9.9814362378185407E-3</v>
      </c>
      <c r="AV33">
        <v>6.1767456032010403E-3</v>
      </c>
      <c r="AW33">
        <v>0</v>
      </c>
      <c r="AX33">
        <v>0.16606955141359001</v>
      </c>
      <c r="AY33">
        <v>0.102767712689776</v>
      </c>
      <c r="AZ33">
        <v>0</v>
      </c>
    </row>
    <row r="34" spans="1:52" x14ac:dyDescent="0.35">
      <c r="A34" t="s">
        <v>73</v>
      </c>
      <c r="B34">
        <v>2023</v>
      </c>
      <c r="C34" t="s">
        <v>92</v>
      </c>
      <c r="D34" t="s">
        <v>75</v>
      </c>
      <c r="E34" t="s">
        <v>75</v>
      </c>
      <c r="F34" t="s">
        <v>76</v>
      </c>
      <c r="G34">
        <v>482.45697619713599</v>
      </c>
      <c r="H34">
        <v>94431.717631389794</v>
      </c>
      <c r="I34">
        <v>7043.8718524781898</v>
      </c>
      <c r="K34">
        <v>6.6442807114361598E-3</v>
      </c>
      <c r="L34">
        <v>4.9331957796242103E-2</v>
      </c>
      <c r="M34">
        <v>0</v>
      </c>
      <c r="N34">
        <v>0</v>
      </c>
      <c r="O34">
        <v>0</v>
      </c>
      <c r="P34">
        <v>0</v>
      </c>
      <c r="Q34">
        <v>0</v>
      </c>
      <c r="R34">
        <v>7.5640078187598804E-3</v>
      </c>
      <c r="S34">
        <v>5.6160678738820399E-2</v>
      </c>
      <c r="T34">
        <v>0</v>
      </c>
      <c r="U34">
        <v>0</v>
      </c>
      <c r="V34">
        <v>0</v>
      </c>
      <c r="W34">
        <v>0</v>
      </c>
      <c r="X34">
        <v>0</v>
      </c>
      <c r="Y34">
        <v>6.6057403644385601E-2</v>
      </c>
      <c r="Z34">
        <v>2.08895418073892</v>
      </c>
      <c r="AA34">
        <v>0</v>
      </c>
      <c r="AB34">
        <v>0.97555637013336804</v>
      </c>
      <c r="AC34">
        <v>2.8554972311937399</v>
      </c>
      <c r="AD34">
        <v>1.31071570243973</v>
      </c>
      <c r="AE34">
        <v>841.67978292741202</v>
      </c>
      <c r="AF34">
        <v>589.20449113563802</v>
      </c>
      <c r="AG34">
        <v>0</v>
      </c>
      <c r="AH34">
        <v>3.0860963023324802E-4</v>
      </c>
      <c r="AI34">
        <v>2.29134166892984E-3</v>
      </c>
      <c r="AJ34">
        <v>0</v>
      </c>
      <c r="AK34">
        <v>6.1139455896689699E-3</v>
      </c>
      <c r="AL34">
        <v>7.12752971025648E-4</v>
      </c>
      <c r="AM34">
        <v>0</v>
      </c>
      <c r="AN34">
        <v>1.2000003439211201E-2</v>
      </c>
      <c r="AO34">
        <v>0.13034003735556601</v>
      </c>
      <c r="AP34">
        <v>5.8494590098341903E-3</v>
      </c>
      <c r="AQ34">
        <v>6.8191959300341104E-4</v>
      </c>
      <c r="AR34">
        <v>0</v>
      </c>
      <c r="AS34">
        <v>3.0000008598028201E-3</v>
      </c>
      <c r="AT34">
        <v>5.5860016009528501E-2</v>
      </c>
      <c r="AU34">
        <v>7.9517732458921006E-3</v>
      </c>
      <c r="AV34">
        <v>5.5665118778027E-3</v>
      </c>
      <c r="AW34">
        <v>0</v>
      </c>
      <c r="AX34">
        <v>0.13230034079509301</v>
      </c>
      <c r="AY34">
        <v>9.2614740850876995E-2</v>
      </c>
      <c r="AZ34">
        <v>0</v>
      </c>
    </row>
    <row r="35" spans="1:52" x14ac:dyDescent="0.35">
      <c r="A35" t="s">
        <v>73</v>
      </c>
      <c r="B35">
        <v>2023</v>
      </c>
      <c r="C35" t="s">
        <v>93</v>
      </c>
      <c r="D35" t="s">
        <v>75</v>
      </c>
      <c r="E35" t="s">
        <v>75</v>
      </c>
      <c r="F35" t="s">
        <v>76</v>
      </c>
      <c r="G35">
        <v>251.44366442315001</v>
      </c>
      <c r="H35">
        <v>13135.142184394899</v>
      </c>
      <c r="I35">
        <v>3671.0775005779901</v>
      </c>
      <c r="K35">
        <v>6.6887582492843097E-3</v>
      </c>
      <c r="L35">
        <v>4.9331957796242103E-2</v>
      </c>
      <c r="M35">
        <v>0</v>
      </c>
      <c r="N35">
        <v>0</v>
      </c>
      <c r="O35">
        <v>0</v>
      </c>
      <c r="P35">
        <v>0</v>
      </c>
      <c r="Q35">
        <v>0</v>
      </c>
      <c r="R35">
        <v>7.6146421099124997E-3</v>
      </c>
      <c r="S35">
        <v>5.6160678738820399E-2</v>
      </c>
      <c r="T35">
        <v>0</v>
      </c>
      <c r="U35">
        <v>0</v>
      </c>
      <c r="V35">
        <v>0</v>
      </c>
      <c r="W35">
        <v>0</v>
      </c>
      <c r="X35">
        <v>0</v>
      </c>
      <c r="Y35">
        <v>6.6535465541372296E-2</v>
      </c>
      <c r="Z35">
        <v>2.08895418073892</v>
      </c>
      <c r="AA35">
        <v>0</v>
      </c>
      <c r="AB35">
        <v>0.98843169840897704</v>
      </c>
      <c r="AC35">
        <v>2.8554972311937399</v>
      </c>
      <c r="AD35">
        <v>1.31139518451618</v>
      </c>
      <c r="AE35">
        <v>890.04162843643599</v>
      </c>
      <c r="AF35">
        <v>588.378710498999</v>
      </c>
      <c r="AG35">
        <v>0</v>
      </c>
      <c r="AH35">
        <v>3.1067549666862902E-4</v>
      </c>
      <c r="AI35">
        <v>2.29134166892984E-3</v>
      </c>
      <c r="AJ35">
        <v>0</v>
      </c>
      <c r="AK35">
        <v>6.21127504893235E-3</v>
      </c>
      <c r="AL35">
        <v>7.12752971025648E-4</v>
      </c>
      <c r="AM35">
        <v>0</v>
      </c>
      <c r="AN35">
        <v>1.2000003439211201E-2</v>
      </c>
      <c r="AO35">
        <v>0.13034003735556601</v>
      </c>
      <c r="AP35">
        <v>5.9425780397732997E-3</v>
      </c>
      <c r="AQ35">
        <v>6.8191959300341104E-4</v>
      </c>
      <c r="AR35">
        <v>0</v>
      </c>
      <c r="AS35">
        <v>3.0000008598028201E-3</v>
      </c>
      <c r="AT35">
        <v>5.5860016009528501E-2</v>
      </c>
      <c r="AU35">
        <v>8.4086719822536807E-3</v>
      </c>
      <c r="AV35">
        <v>5.5587103118074103E-3</v>
      </c>
      <c r="AW35">
        <v>0</v>
      </c>
      <c r="AX35">
        <v>0.13990214943075999</v>
      </c>
      <c r="AY35">
        <v>9.2484939634469798E-2</v>
      </c>
      <c r="AZ35">
        <v>0</v>
      </c>
    </row>
    <row r="36" spans="1:52" x14ac:dyDescent="0.35">
      <c r="A36" t="s">
        <v>73</v>
      </c>
      <c r="B36">
        <v>2023</v>
      </c>
      <c r="C36" t="s">
        <v>94</v>
      </c>
      <c r="D36" t="s">
        <v>75</v>
      </c>
      <c r="E36" t="s">
        <v>75</v>
      </c>
      <c r="F36" t="s">
        <v>76</v>
      </c>
      <c r="G36">
        <v>4372.5869398137602</v>
      </c>
      <c r="H36">
        <v>287926.20990852499</v>
      </c>
      <c r="I36">
        <v>19768.295549108701</v>
      </c>
      <c r="K36">
        <v>1.1972154750531599E-2</v>
      </c>
      <c r="L36">
        <v>4.9895808352831403E-2</v>
      </c>
      <c r="M36">
        <v>0</v>
      </c>
      <c r="N36">
        <v>0</v>
      </c>
      <c r="O36">
        <v>0</v>
      </c>
      <c r="P36">
        <v>0</v>
      </c>
      <c r="Q36">
        <v>0</v>
      </c>
      <c r="R36">
        <v>1.3629386847632201E-2</v>
      </c>
      <c r="S36">
        <v>5.6802579676466403E-2</v>
      </c>
      <c r="T36">
        <v>0</v>
      </c>
      <c r="U36">
        <v>0</v>
      </c>
      <c r="V36">
        <v>0</v>
      </c>
      <c r="W36">
        <v>0</v>
      </c>
      <c r="X36">
        <v>0</v>
      </c>
      <c r="Y36">
        <v>8.3044224106584505E-2</v>
      </c>
      <c r="Z36">
        <v>2.0627416422248701</v>
      </c>
      <c r="AA36">
        <v>0</v>
      </c>
      <c r="AB36">
        <v>1.4611597208760301</v>
      </c>
      <c r="AC36">
        <v>3.0022288528755801</v>
      </c>
      <c r="AD36">
        <v>2.6023636394730398</v>
      </c>
      <c r="AE36">
        <v>928.27516762306004</v>
      </c>
      <c r="AF36">
        <v>616.66263266633302</v>
      </c>
      <c r="AG36">
        <v>0</v>
      </c>
      <c r="AH36">
        <v>5.5607558005450405E-4</v>
      </c>
      <c r="AI36">
        <v>2.3175310668997898E-3</v>
      </c>
      <c r="AJ36">
        <v>0</v>
      </c>
      <c r="AK36">
        <v>1.03061582100145E-2</v>
      </c>
      <c r="AL36">
        <v>1.1633183427090599E-3</v>
      </c>
      <c r="AM36">
        <v>0</v>
      </c>
      <c r="AN36">
        <v>1.2000003439211201E-2</v>
      </c>
      <c r="AO36">
        <v>0.13034003735556601</v>
      </c>
      <c r="AP36">
        <v>9.8603183679314196E-3</v>
      </c>
      <c r="AQ36">
        <v>1.1129937061532299E-3</v>
      </c>
      <c r="AR36">
        <v>0</v>
      </c>
      <c r="AS36">
        <v>3.0000008598028201E-3</v>
      </c>
      <c r="AT36">
        <v>5.5860016009528501E-2</v>
      </c>
      <c r="AU36">
        <v>8.7698835025572103E-3</v>
      </c>
      <c r="AV36">
        <v>5.8259227839863896E-3</v>
      </c>
      <c r="AW36">
        <v>0</v>
      </c>
      <c r="AX36">
        <v>0.14591192935751501</v>
      </c>
      <c r="AY36">
        <v>9.6930778322367503E-2</v>
      </c>
      <c r="AZ36">
        <v>0</v>
      </c>
    </row>
    <row r="37" spans="1:52" x14ac:dyDescent="0.35">
      <c r="A37" t="s">
        <v>73</v>
      </c>
      <c r="B37">
        <v>2023</v>
      </c>
      <c r="C37" t="s">
        <v>95</v>
      </c>
      <c r="D37" t="s">
        <v>75</v>
      </c>
      <c r="E37" t="s">
        <v>75</v>
      </c>
      <c r="F37" t="s">
        <v>76</v>
      </c>
      <c r="G37">
        <v>13425.6738478266</v>
      </c>
      <c r="H37">
        <v>753063.82835859503</v>
      </c>
      <c r="I37">
        <v>60696.949477025199</v>
      </c>
      <c r="K37">
        <v>7.2859833151927003E-3</v>
      </c>
      <c r="L37">
        <v>4.9339875281458397E-2</v>
      </c>
      <c r="M37">
        <v>0</v>
      </c>
      <c r="N37">
        <v>0</v>
      </c>
      <c r="O37">
        <v>0</v>
      </c>
      <c r="P37">
        <v>0</v>
      </c>
      <c r="Q37">
        <v>0</v>
      </c>
      <c r="R37">
        <v>8.2945373859075501E-3</v>
      </c>
      <c r="S37">
        <v>5.616969219305E-2</v>
      </c>
      <c r="T37">
        <v>0</v>
      </c>
      <c r="U37">
        <v>0</v>
      </c>
      <c r="V37">
        <v>0</v>
      </c>
      <c r="W37">
        <v>0</v>
      </c>
      <c r="X37">
        <v>0</v>
      </c>
      <c r="Y37">
        <v>7.1281698136299296E-2</v>
      </c>
      <c r="Z37">
        <v>2.0851995075818199</v>
      </c>
      <c r="AA37">
        <v>0</v>
      </c>
      <c r="AB37">
        <v>1.1323425171919601</v>
      </c>
      <c r="AC37">
        <v>2.8760091233590899</v>
      </c>
      <c r="AD37">
        <v>2.6653072371011799</v>
      </c>
      <c r="AE37">
        <v>920.29102266400298</v>
      </c>
      <c r="AF37">
        <v>606.14113066934897</v>
      </c>
      <c r="AG37">
        <v>0</v>
      </c>
      <c r="AH37">
        <v>3.3841505415583499E-4</v>
      </c>
      <c r="AI37">
        <v>2.2917094156116999E-3</v>
      </c>
      <c r="AJ37">
        <v>0</v>
      </c>
      <c r="AK37">
        <v>7.3138449538724098E-3</v>
      </c>
      <c r="AL37">
        <v>7.4133300753271799E-4</v>
      </c>
      <c r="AM37">
        <v>0</v>
      </c>
      <c r="AN37">
        <v>1.2000003439211201E-2</v>
      </c>
      <c r="AO37">
        <v>0.13034003735556601</v>
      </c>
      <c r="AP37">
        <v>6.9974512586847603E-3</v>
      </c>
      <c r="AQ37">
        <v>7.0926326978230903E-4</v>
      </c>
      <c r="AR37">
        <v>0</v>
      </c>
      <c r="AS37">
        <v>3.0000008598028201E-3</v>
      </c>
      <c r="AT37">
        <v>5.5860016009528501E-2</v>
      </c>
      <c r="AU37">
        <v>8.6944532598870992E-3</v>
      </c>
      <c r="AV37">
        <v>5.7265208501592196E-3</v>
      </c>
      <c r="AW37">
        <v>0</v>
      </c>
      <c r="AX37">
        <v>0.14465693295571599</v>
      </c>
      <c r="AY37">
        <v>9.5276944728984E-2</v>
      </c>
      <c r="AZ37">
        <v>0</v>
      </c>
    </row>
    <row r="38" spans="1:52" x14ac:dyDescent="0.35">
      <c r="A38" t="s">
        <v>73</v>
      </c>
      <c r="B38">
        <v>2023</v>
      </c>
      <c r="C38" t="s">
        <v>96</v>
      </c>
      <c r="D38" t="s">
        <v>75</v>
      </c>
      <c r="E38" t="s">
        <v>75</v>
      </c>
      <c r="F38" t="s">
        <v>76</v>
      </c>
      <c r="G38">
        <v>19718.246374865601</v>
      </c>
      <c r="H38">
        <v>2745022.2348677302</v>
      </c>
      <c r="I38">
        <v>227545.82933513101</v>
      </c>
      <c r="K38">
        <v>6.94544572017606E-3</v>
      </c>
      <c r="L38">
        <v>4.9331957796241999E-2</v>
      </c>
      <c r="M38">
        <v>0</v>
      </c>
      <c r="N38">
        <v>0</v>
      </c>
      <c r="O38">
        <v>0</v>
      </c>
      <c r="P38">
        <v>0</v>
      </c>
      <c r="Q38">
        <v>0</v>
      </c>
      <c r="R38">
        <v>7.9068612561416906E-3</v>
      </c>
      <c r="S38">
        <v>5.6160678738820399E-2</v>
      </c>
      <c r="T38">
        <v>0</v>
      </c>
      <c r="U38">
        <v>0</v>
      </c>
      <c r="V38">
        <v>0</v>
      </c>
      <c r="W38">
        <v>0</v>
      </c>
      <c r="X38">
        <v>0</v>
      </c>
      <c r="Y38">
        <v>6.9047832745467594E-2</v>
      </c>
      <c r="Z38">
        <v>2.08895418073892</v>
      </c>
      <c r="AA38">
        <v>0</v>
      </c>
      <c r="AB38">
        <v>1.07240477942277</v>
      </c>
      <c r="AC38">
        <v>2.8554972311937301</v>
      </c>
      <c r="AD38">
        <v>2.1288268346719699</v>
      </c>
      <c r="AE38">
        <v>866.40051749737097</v>
      </c>
      <c r="AF38">
        <v>599.03354388615503</v>
      </c>
      <c r="AG38">
        <v>0</v>
      </c>
      <c r="AH38">
        <v>3.2259796486613701E-4</v>
      </c>
      <c r="AI38">
        <v>2.29134166892984E-3</v>
      </c>
      <c r="AJ38">
        <v>0</v>
      </c>
      <c r="AK38">
        <v>6.8555833206858001E-3</v>
      </c>
      <c r="AL38">
        <v>7.12752971025648E-4</v>
      </c>
      <c r="AM38">
        <v>0</v>
      </c>
      <c r="AN38">
        <v>1.2000003439211201E-2</v>
      </c>
      <c r="AO38">
        <v>0.13034003735556601</v>
      </c>
      <c r="AP38">
        <v>6.5590138208975798E-3</v>
      </c>
      <c r="AQ38">
        <v>6.8191959300341104E-4</v>
      </c>
      <c r="AR38">
        <v>0</v>
      </c>
      <c r="AS38">
        <v>3.0000008598028201E-3</v>
      </c>
      <c r="AT38">
        <v>5.5860016009528501E-2</v>
      </c>
      <c r="AU38">
        <v>8.1853224884419207E-3</v>
      </c>
      <c r="AV38">
        <v>5.6593718944971498E-3</v>
      </c>
      <c r="AW38">
        <v>0</v>
      </c>
      <c r="AX38">
        <v>0.136186096012993</v>
      </c>
      <c r="AY38">
        <v>9.4159731065639601E-2</v>
      </c>
      <c r="AZ38">
        <v>0</v>
      </c>
    </row>
    <row r="39" spans="1:52" x14ac:dyDescent="0.35">
      <c r="A39" t="s">
        <v>73</v>
      </c>
      <c r="B39">
        <v>2023</v>
      </c>
      <c r="C39" t="s">
        <v>97</v>
      </c>
      <c r="D39" t="s">
        <v>75</v>
      </c>
      <c r="E39" t="s">
        <v>75</v>
      </c>
      <c r="F39" t="s">
        <v>76</v>
      </c>
      <c r="G39">
        <v>71719.660250316301</v>
      </c>
      <c r="H39">
        <v>3808050.0958037102</v>
      </c>
      <c r="I39">
        <v>827634.93573617795</v>
      </c>
      <c r="K39">
        <v>7.0071152906591204E-3</v>
      </c>
      <c r="L39">
        <v>4.9331957796242103E-2</v>
      </c>
      <c r="M39">
        <v>0</v>
      </c>
      <c r="N39">
        <v>0</v>
      </c>
      <c r="O39">
        <v>0</v>
      </c>
      <c r="P39">
        <v>0</v>
      </c>
      <c r="Q39">
        <v>0</v>
      </c>
      <c r="R39">
        <v>7.9770673677694703E-3</v>
      </c>
      <c r="S39">
        <v>5.6160678738820399E-2</v>
      </c>
      <c r="T39">
        <v>0</v>
      </c>
      <c r="U39">
        <v>0</v>
      </c>
      <c r="V39">
        <v>0</v>
      </c>
      <c r="W39">
        <v>0</v>
      </c>
      <c r="X39">
        <v>0</v>
      </c>
      <c r="Y39">
        <v>6.9662668275485604E-2</v>
      </c>
      <c r="Z39">
        <v>2.08895418073892</v>
      </c>
      <c r="AA39">
        <v>0</v>
      </c>
      <c r="AB39">
        <v>1.08822149533309</v>
      </c>
      <c r="AC39">
        <v>2.8554972311937399</v>
      </c>
      <c r="AD39">
        <v>2.1305413179023902</v>
      </c>
      <c r="AE39">
        <v>912.29785065091198</v>
      </c>
      <c r="AF39">
        <v>602.82286206504398</v>
      </c>
      <c r="AG39">
        <v>0</v>
      </c>
      <c r="AH39">
        <v>3.2546235668971899E-4</v>
      </c>
      <c r="AI39">
        <v>2.29134166892984E-3</v>
      </c>
      <c r="AJ39">
        <v>0</v>
      </c>
      <c r="AK39">
        <v>7.0065725169205298E-3</v>
      </c>
      <c r="AL39">
        <v>7.12752971025648E-4</v>
      </c>
      <c r="AM39">
        <v>0</v>
      </c>
      <c r="AN39">
        <v>1.2000003439211201E-2</v>
      </c>
      <c r="AO39">
        <v>0.13034003735556601</v>
      </c>
      <c r="AP39">
        <v>6.7034712913394603E-3</v>
      </c>
      <c r="AQ39">
        <v>6.8191959300341104E-4</v>
      </c>
      <c r="AR39">
        <v>0</v>
      </c>
      <c r="AS39">
        <v>3.0000008598028201E-3</v>
      </c>
      <c r="AT39">
        <v>5.5860016009528501E-2</v>
      </c>
      <c r="AU39">
        <v>8.6189377340864792E-3</v>
      </c>
      <c r="AV39">
        <v>5.6951714937345903E-3</v>
      </c>
      <c r="AW39">
        <v>0</v>
      </c>
      <c r="AX39">
        <v>0.143400517626732</v>
      </c>
      <c r="AY39">
        <v>9.4755359113998197E-2</v>
      </c>
      <c r="AZ39">
        <v>0</v>
      </c>
    </row>
    <row r="40" spans="1:52" x14ac:dyDescent="0.35">
      <c r="A40" t="s">
        <v>73</v>
      </c>
      <c r="B40">
        <v>2023</v>
      </c>
      <c r="C40" t="s">
        <v>98</v>
      </c>
      <c r="D40" t="s">
        <v>75</v>
      </c>
      <c r="E40" t="s">
        <v>75</v>
      </c>
      <c r="F40" t="s">
        <v>76</v>
      </c>
      <c r="G40">
        <v>276.76400740614997</v>
      </c>
      <c r="H40">
        <v>54219.535050988197</v>
      </c>
      <c r="I40">
        <v>4040.7545081297899</v>
      </c>
      <c r="K40">
        <v>6.6425802431060998E-3</v>
      </c>
      <c r="L40">
        <v>4.9331957796242103E-2</v>
      </c>
      <c r="M40">
        <v>0</v>
      </c>
      <c r="N40">
        <v>0</v>
      </c>
      <c r="O40">
        <v>0</v>
      </c>
      <c r="P40">
        <v>0</v>
      </c>
      <c r="Q40">
        <v>0</v>
      </c>
      <c r="R40">
        <v>7.5620719650079504E-3</v>
      </c>
      <c r="S40">
        <v>5.6160678738820399E-2</v>
      </c>
      <c r="T40">
        <v>0</v>
      </c>
      <c r="U40">
        <v>0</v>
      </c>
      <c r="V40">
        <v>0</v>
      </c>
      <c r="W40">
        <v>0</v>
      </c>
      <c r="X40">
        <v>0</v>
      </c>
      <c r="Y40">
        <v>6.6078497638806605E-2</v>
      </c>
      <c r="Z40">
        <v>2.08895418073892</v>
      </c>
      <c r="AA40">
        <v>0</v>
      </c>
      <c r="AB40">
        <v>0.97520179725879597</v>
      </c>
      <c r="AC40">
        <v>2.8554972311937399</v>
      </c>
      <c r="AD40">
        <v>1.31079078986526</v>
      </c>
      <c r="AE40">
        <v>841.66643006670699</v>
      </c>
      <c r="AF40">
        <v>589.06259163163202</v>
      </c>
      <c r="AG40">
        <v>0</v>
      </c>
      <c r="AH40">
        <v>3.0853064788356299E-4</v>
      </c>
      <c r="AI40">
        <v>2.29134166892984E-3</v>
      </c>
      <c r="AJ40">
        <v>0</v>
      </c>
      <c r="AK40">
        <v>6.1015522277457499E-3</v>
      </c>
      <c r="AL40">
        <v>7.12752971025648E-4</v>
      </c>
      <c r="AM40">
        <v>0</v>
      </c>
      <c r="AN40">
        <v>1.2000003439211201E-2</v>
      </c>
      <c r="AO40">
        <v>0.13034003735556601</v>
      </c>
      <c r="AP40">
        <v>5.8376017792617797E-3</v>
      </c>
      <c r="AQ40">
        <v>6.8191959300341104E-4</v>
      </c>
      <c r="AR40">
        <v>0</v>
      </c>
      <c r="AS40">
        <v>3.0000008598028201E-3</v>
      </c>
      <c r="AT40">
        <v>5.5860016009528501E-2</v>
      </c>
      <c r="AU40">
        <v>7.9516470946851096E-3</v>
      </c>
      <c r="AV40">
        <v>5.5651712816490902E-3</v>
      </c>
      <c r="AW40">
        <v>0</v>
      </c>
      <c r="AX40">
        <v>0.13229824191133999</v>
      </c>
      <c r="AY40">
        <v>9.2592436224914101E-2</v>
      </c>
      <c r="AZ40">
        <v>0</v>
      </c>
    </row>
    <row r="41" spans="1:52" x14ac:dyDescent="0.35">
      <c r="A41" t="s">
        <v>73</v>
      </c>
      <c r="B41">
        <v>2023</v>
      </c>
      <c r="C41" t="s">
        <v>99</v>
      </c>
      <c r="D41" t="s">
        <v>75</v>
      </c>
      <c r="E41" t="s">
        <v>75</v>
      </c>
      <c r="F41" t="s">
        <v>76</v>
      </c>
      <c r="G41">
        <v>145.09619523552399</v>
      </c>
      <c r="H41">
        <v>7535.9829898728904</v>
      </c>
      <c r="I41">
        <v>2118.4044504386502</v>
      </c>
      <c r="K41">
        <v>6.6971653200184004E-3</v>
      </c>
      <c r="L41">
        <v>4.9331957796241999E-2</v>
      </c>
      <c r="M41">
        <v>0</v>
      </c>
      <c r="N41">
        <v>0</v>
      </c>
      <c r="O41">
        <v>0</v>
      </c>
      <c r="P41">
        <v>0</v>
      </c>
      <c r="Q41">
        <v>0</v>
      </c>
      <c r="R41">
        <v>7.6242129199862096E-3</v>
      </c>
      <c r="S41">
        <v>5.6160678738820399E-2</v>
      </c>
      <c r="T41">
        <v>0</v>
      </c>
      <c r="U41">
        <v>0</v>
      </c>
      <c r="V41">
        <v>0</v>
      </c>
      <c r="W41">
        <v>0</v>
      </c>
      <c r="X41">
        <v>0</v>
      </c>
      <c r="Y41">
        <v>6.6633306572541698E-2</v>
      </c>
      <c r="Z41">
        <v>2.08895418073892</v>
      </c>
      <c r="AA41">
        <v>0</v>
      </c>
      <c r="AB41">
        <v>0.99133938664243904</v>
      </c>
      <c r="AC41">
        <v>2.8554972311937399</v>
      </c>
      <c r="AD41">
        <v>1.3112795392644001</v>
      </c>
      <c r="AE41">
        <v>890.57085773610197</v>
      </c>
      <c r="AF41">
        <v>588.69303810595704</v>
      </c>
      <c r="AG41">
        <v>0</v>
      </c>
      <c r="AH41">
        <v>3.1106598332975499E-4</v>
      </c>
      <c r="AI41">
        <v>2.29134166892984E-3</v>
      </c>
      <c r="AJ41">
        <v>0</v>
      </c>
      <c r="AK41">
        <v>6.2294442710953898E-3</v>
      </c>
      <c r="AL41">
        <v>7.1275297102564702E-4</v>
      </c>
      <c r="AM41">
        <v>0</v>
      </c>
      <c r="AN41">
        <v>1.2000003439211201E-2</v>
      </c>
      <c r="AO41">
        <v>0.13034003735556601</v>
      </c>
      <c r="AP41">
        <v>5.9599612694282902E-3</v>
      </c>
      <c r="AQ41">
        <v>6.8191959300341201E-4</v>
      </c>
      <c r="AR41">
        <v>0</v>
      </c>
      <c r="AS41">
        <v>3.0000008598028201E-3</v>
      </c>
      <c r="AT41">
        <v>5.5860016009528501E-2</v>
      </c>
      <c r="AU41">
        <v>8.4136718782609095E-3</v>
      </c>
      <c r="AV41">
        <v>5.5616799231799898E-3</v>
      </c>
      <c r="AW41">
        <v>0</v>
      </c>
      <c r="AX41">
        <v>0.139985336906715</v>
      </c>
      <c r="AY41">
        <v>9.2534347557013799E-2</v>
      </c>
      <c r="AZ41">
        <v>0</v>
      </c>
    </row>
    <row r="42" spans="1:52" x14ac:dyDescent="0.35">
      <c r="A42" t="s">
        <v>73</v>
      </c>
      <c r="B42">
        <v>2023</v>
      </c>
      <c r="C42" t="s">
        <v>100</v>
      </c>
      <c r="D42" t="s">
        <v>75</v>
      </c>
      <c r="E42" t="s">
        <v>75</v>
      </c>
      <c r="F42" t="s">
        <v>76</v>
      </c>
      <c r="G42">
        <v>6538.6398802283402</v>
      </c>
      <c r="H42">
        <v>101500.415857302</v>
      </c>
      <c r="I42">
        <v>19833.874283525402</v>
      </c>
      <c r="K42">
        <v>4.0865277942330899E-2</v>
      </c>
      <c r="L42">
        <v>0.34719849496660199</v>
      </c>
      <c r="M42">
        <v>0</v>
      </c>
      <c r="N42">
        <v>0</v>
      </c>
      <c r="O42">
        <v>0</v>
      </c>
      <c r="P42">
        <v>0</v>
      </c>
      <c r="Q42">
        <v>0</v>
      </c>
      <c r="R42">
        <v>4.6522008219723902E-2</v>
      </c>
      <c r="S42">
        <v>0.39525905732260702</v>
      </c>
      <c r="T42">
        <v>0</v>
      </c>
      <c r="U42">
        <v>0</v>
      </c>
      <c r="V42">
        <v>0</v>
      </c>
      <c r="W42">
        <v>0</v>
      </c>
      <c r="X42">
        <v>0</v>
      </c>
      <c r="Y42">
        <v>0.14038867216635001</v>
      </c>
      <c r="Z42">
        <v>7.2308372774531202</v>
      </c>
      <c r="AA42">
        <v>0</v>
      </c>
      <c r="AB42">
        <v>4.5557857536720601</v>
      </c>
      <c r="AC42">
        <v>34.657102985955397</v>
      </c>
      <c r="AD42">
        <v>1.6521539546739501</v>
      </c>
      <c r="AE42">
        <v>1015.18769685711</v>
      </c>
      <c r="AF42">
        <v>3337.4132716706199</v>
      </c>
      <c r="AG42">
        <v>0</v>
      </c>
      <c r="AH42">
        <v>1.89808631857694E-3</v>
      </c>
      <c r="AI42">
        <v>1.6126470840516799E-2</v>
      </c>
      <c r="AJ42">
        <v>0</v>
      </c>
      <c r="AK42">
        <v>2.5963884654556499E-2</v>
      </c>
      <c r="AL42">
        <v>6.5417854264177497E-2</v>
      </c>
      <c r="AM42">
        <v>0</v>
      </c>
      <c r="AN42">
        <v>1.2000003439211201E-2</v>
      </c>
      <c r="AO42">
        <v>0.13034003735556601</v>
      </c>
      <c r="AP42">
        <v>2.4840698497468099E-2</v>
      </c>
      <c r="AQ42">
        <v>6.2587906846310701E-2</v>
      </c>
      <c r="AR42">
        <v>0</v>
      </c>
      <c r="AS42">
        <v>3.0000008598028201E-3</v>
      </c>
      <c r="AT42">
        <v>5.5860016009528501E-2</v>
      </c>
      <c r="AU42">
        <v>9.5909899835664499E-3</v>
      </c>
      <c r="AV42">
        <v>3.1530225749101103E-2</v>
      </c>
      <c r="AW42">
        <v>0</v>
      </c>
      <c r="AX42">
        <v>0.15957336862487601</v>
      </c>
      <c r="AY42">
        <v>0.52459489009036997</v>
      </c>
      <c r="AZ42">
        <v>0</v>
      </c>
    </row>
    <row r="43" spans="1:52" x14ac:dyDescent="0.35">
      <c r="A43" t="s">
        <v>73</v>
      </c>
      <c r="B43">
        <v>2023</v>
      </c>
      <c r="C43" t="s">
        <v>101</v>
      </c>
      <c r="D43" t="s">
        <v>75</v>
      </c>
      <c r="E43" t="s">
        <v>75</v>
      </c>
      <c r="F43" t="s">
        <v>76</v>
      </c>
      <c r="G43">
        <v>1732.0176048465601</v>
      </c>
      <c r="H43">
        <v>29032.184424092698</v>
      </c>
      <c r="I43">
        <v>19918.202455735402</v>
      </c>
      <c r="K43">
        <v>5.82103591794173E-3</v>
      </c>
      <c r="L43">
        <v>0.13558036991432701</v>
      </c>
      <c r="M43">
        <v>0</v>
      </c>
      <c r="N43">
        <v>0</v>
      </c>
      <c r="O43">
        <v>0</v>
      </c>
      <c r="P43">
        <v>0</v>
      </c>
      <c r="Q43">
        <v>0</v>
      </c>
      <c r="R43">
        <v>6.6268062878210698E-3</v>
      </c>
      <c r="S43">
        <v>0.154347930594982</v>
      </c>
      <c r="T43">
        <v>0</v>
      </c>
      <c r="U43">
        <v>0</v>
      </c>
      <c r="V43">
        <v>0</v>
      </c>
      <c r="W43">
        <v>0</v>
      </c>
      <c r="X43">
        <v>0</v>
      </c>
      <c r="Y43">
        <v>5.7910390893805702E-2</v>
      </c>
      <c r="Z43">
        <v>5.7411299532944398</v>
      </c>
      <c r="AA43">
        <v>0</v>
      </c>
      <c r="AB43">
        <v>0.78827740208567498</v>
      </c>
      <c r="AC43">
        <v>7.8478412004981299</v>
      </c>
      <c r="AD43">
        <v>1.9527359807985101</v>
      </c>
      <c r="AE43">
        <v>920.51491111789699</v>
      </c>
      <c r="AF43">
        <v>1647.73644134904</v>
      </c>
      <c r="AG43">
        <v>0</v>
      </c>
      <c r="AH43">
        <v>2.7037204179504898E-4</v>
      </c>
      <c r="AI43">
        <v>6.2973570267929801E-3</v>
      </c>
      <c r="AJ43">
        <v>0</v>
      </c>
      <c r="AK43">
        <v>4.1378390562856497E-3</v>
      </c>
      <c r="AL43">
        <v>1.9588784995789102E-3</v>
      </c>
      <c r="AM43">
        <v>0</v>
      </c>
      <c r="AN43">
        <v>1.2000003439211201E-2</v>
      </c>
      <c r="AO43">
        <v>0.13034003735556601</v>
      </c>
      <c r="AP43">
        <v>3.95883797034975E-3</v>
      </c>
      <c r="AQ43">
        <v>1.87413828279632E-3</v>
      </c>
      <c r="AR43">
        <v>0</v>
      </c>
      <c r="AS43">
        <v>3.0000008598028201E-3</v>
      </c>
      <c r="AT43">
        <v>5.5860016009528501E-2</v>
      </c>
      <c r="AU43">
        <v>8.6965684469853793E-3</v>
      </c>
      <c r="AV43">
        <v>1.5566996875022601E-2</v>
      </c>
      <c r="AW43">
        <v>0</v>
      </c>
      <c r="AX43">
        <v>0.14469212510283799</v>
      </c>
      <c r="AY43">
        <v>0.25900122249909602</v>
      </c>
      <c r="AZ43">
        <v>0</v>
      </c>
    </row>
    <row r="44" spans="1:52" x14ac:dyDescent="0.35">
      <c r="A44" t="s">
        <v>73</v>
      </c>
      <c r="B44">
        <v>2023</v>
      </c>
      <c r="C44" t="s">
        <v>102</v>
      </c>
      <c r="D44" t="s">
        <v>75</v>
      </c>
      <c r="E44" t="s">
        <v>75</v>
      </c>
      <c r="F44" t="s">
        <v>78</v>
      </c>
      <c r="G44">
        <v>24928.0213512542</v>
      </c>
      <c r="H44">
        <v>1310043.2131942599</v>
      </c>
      <c r="I44">
        <v>498759.85119589401</v>
      </c>
      <c r="K44">
        <v>4.6396700208974601E-2</v>
      </c>
      <c r="L44">
        <v>1.00700077579067</v>
      </c>
      <c r="M44">
        <v>0.193339766767334</v>
      </c>
      <c r="N44">
        <v>7.5799988041794802E-2</v>
      </c>
      <c r="O44">
        <v>0.39332318350319301</v>
      </c>
      <c r="P44">
        <v>2.4293346899443201E-2</v>
      </c>
      <c r="Q44">
        <v>3.7130241678977202E-2</v>
      </c>
      <c r="R44">
        <v>6.7701956032528002E-2</v>
      </c>
      <c r="S44">
        <v>1.4694131681829099</v>
      </c>
      <c r="T44">
        <v>0.211682708507647</v>
      </c>
      <c r="U44">
        <v>7.5799988041763702E-2</v>
      </c>
      <c r="V44">
        <v>0.39332318350303203</v>
      </c>
      <c r="W44">
        <v>2.4293346899443201E-2</v>
      </c>
      <c r="X44">
        <v>3.7130241678977202E-2</v>
      </c>
      <c r="Y44">
        <v>1.17935174349344</v>
      </c>
      <c r="Z44">
        <v>14.404553565301301</v>
      </c>
      <c r="AA44">
        <v>4.1220993171737499</v>
      </c>
      <c r="AB44">
        <v>0.34158174051646201</v>
      </c>
      <c r="AC44">
        <v>8.95489019053579E-2</v>
      </c>
      <c r="AD44">
        <v>0.34872416700890502</v>
      </c>
      <c r="AE44">
        <v>1648.09701316973</v>
      </c>
      <c r="AF44">
        <v>540.17750034108099</v>
      </c>
      <c r="AG44">
        <v>37.885986053010498</v>
      </c>
      <c r="AH44">
        <v>9.7565929284131499E-3</v>
      </c>
      <c r="AI44">
        <v>0.26837355793480999</v>
      </c>
      <c r="AJ44">
        <v>3.7148991457636601E-2</v>
      </c>
      <c r="AK44">
        <v>1.03344701231345E-3</v>
      </c>
      <c r="AL44">
        <v>0</v>
      </c>
      <c r="AM44">
        <v>4.0307772359889999E-4</v>
      </c>
      <c r="AN44">
        <v>1.2000003439211201E-2</v>
      </c>
      <c r="AO44">
        <v>0.13034003735556601</v>
      </c>
      <c r="AP44">
        <v>9.5021638044928301E-4</v>
      </c>
      <c r="AQ44">
        <v>0</v>
      </c>
      <c r="AR44">
        <v>3.7061508814126997E-4</v>
      </c>
      <c r="AS44">
        <v>3.0000008598028201E-3</v>
      </c>
      <c r="AT44">
        <v>5.5860016009528501E-2</v>
      </c>
      <c r="AU44">
        <v>1.6309255984973101E-2</v>
      </c>
      <c r="AV44">
        <v>5.3454942639825798E-3</v>
      </c>
      <c r="AW44">
        <v>3.7491254449475498E-4</v>
      </c>
      <c r="AX44">
        <v>1.8376786819905601E-2</v>
      </c>
      <c r="AY44">
        <v>8.0315923235338895E-3</v>
      </c>
      <c r="AZ44">
        <v>2.9077007105766599E-2</v>
      </c>
    </row>
    <row r="45" spans="1:52" x14ac:dyDescent="0.35">
      <c r="A45" t="s">
        <v>73</v>
      </c>
      <c r="B45">
        <v>2023</v>
      </c>
      <c r="C45" t="s">
        <v>103</v>
      </c>
      <c r="D45" t="s">
        <v>75</v>
      </c>
      <c r="E45" t="s">
        <v>75</v>
      </c>
      <c r="F45" t="s">
        <v>76</v>
      </c>
      <c r="G45">
        <v>16.173592071078701</v>
      </c>
      <c r="H45">
        <v>188.88471578162901</v>
      </c>
      <c r="I45">
        <v>71.163805112746402</v>
      </c>
      <c r="K45">
        <v>1.91915699928728E-2</v>
      </c>
      <c r="L45">
        <v>0.73014918720450706</v>
      </c>
      <c r="M45">
        <v>0</v>
      </c>
      <c r="N45">
        <v>0</v>
      </c>
      <c r="O45">
        <v>0</v>
      </c>
      <c r="P45">
        <v>0</v>
      </c>
      <c r="Q45">
        <v>0</v>
      </c>
      <c r="R45">
        <v>2.1848141549845799E-2</v>
      </c>
      <c r="S45">
        <v>0.83121926973526405</v>
      </c>
      <c r="T45">
        <v>0</v>
      </c>
      <c r="U45">
        <v>0</v>
      </c>
      <c r="V45">
        <v>0</v>
      </c>
      <c r="W45">
        <v>0</v>
      </c>
      <c r="X45">
        <v>0</v>
      </c>
      <c r="Y45">
        <v>0.18926771941620699</v>
      </c>
      <c r="Z45">
        <v>10.788552737998</v>
      </c>
      <c r="AA45">
        <v>0</v>
      </c>
      <c r="AB45">
        <v>3.1832351878125702</v>
      </c>
      <c r="AC45">
        <v>8.6281268348535392</v>
      </c>
      <c r="AD45">
        <v>6.6110957891657502</v>
      </c>
      <c r="AE45">
        <v>1622.3613474987101</v>
      </c>
      <c r="AF45">
        <v>2059.7719779014001</v>
      </c>
      <c r="AG45">
        <v>0</v>
      </c>
      <c r="AH45">
        <v>8.9139871963895504E-4</v>
      </c>
      <c r="AI45">
        <v>3.3913538645417199E-2</v>
      </c>
      <c r="AJ45">
        <v>0</v>
      </c>
      <c r="AK45">
        <v>2.6648917211885E-2</v>
      </c>
      <c r="AL45">
        <v>3.1073865243556901E-3</v>
      </c>
      <c r="AM45">
        <v>0</v>
      </c>
      <c r="AN45">
        <v>3.60000103176338E-2</v>
      </c>
      <c r="AO45">
        <v>6.1740017694742098E-2</v>
      </c>
      <c r="AP45">
        <v>2.5496096849600299E-2</v>
      </c>
      <c r="AQ45">
        <v>2.9729623588151499E-3</v>
      </c>
      <c r="AR45">
        <v>0</v>
      </c>
      <c r="AS45">
        <v>9.0000025794084604E-3</v>
      </c>
      <c r="AT45">
        <v>2.6460007583460898E-2</v>
      </c>
      <c r="AU45">
        <v>1.5327265570453E-2</v>
      </c>
      <c r="AV45">
        <v>1.9459704318366799E-2</v>
      </c>
      <c r="AW45">
        <v>0</v>
      </c>
      <c r="AX45">
        <v>0.25501261111481099</v>
      </c>
      <c r="AY45">
        <v>0.32376747091244001</v>
      </c>
      <c r="AZ45">
        <v>0</v>
      </c>
    </row>
    <row r="46" spans="1:52" x14ac:dyDescent="0.35">
      <c r="A46" t="s">
        <v>73</v>
      </c>
      <c r="B46">
        <v>2023</v>
      </c>
      <c r="C46" t="s">
        <v>104</v>
      </c>
      <c r="D46" t="s">
        <v>75</v>
      </c>
      <c r="E46" t="s">
        <v>75</v>
      </c>
      <c r="F46" t="s">
        <v>76</v>
      </c>
      <c r="G46">
        <v>10059.4933818632</v>
      </c>
      <c r="H46">
        <v>1830559.42623982</v>
      </c>
      <c r="I46">
        <v>146868.60337520301</v>
      </c>
      <c r="K46">
        <v>1.8107506581911199E-2</v>
      </c>
      <c r="L46">
        <v>10.4342265603887</v>
      </c>
      <c r="M46">
        <v>0</v>
      </c>
      <c r="N46">
        <v>0</v>
      </c>
      <c r="O46">
        <v>0</v>
      </c>
      <c r="P46">
        <v>0</v>
      </c>
      <c r="Q46">
        <v>0</v>
      </c>
      <c r="R46">
        <v>2.0614017876769902E-2</v>
      </c>
      <c r="S46">
        <v>11.8785726722303</v>
      </c>
      <c r="T46">
        <v>0</v>
      </c>
      <c r="U46">
        <v>0</v>
      </c>
      <c r="V46">
        <v>0</v>
      </c>
      <c r="W46">
        <v>0</v>
      </c>
      <c r="X46">
        <v>0</v>
      </c>
      <c r="Y46">
        <v>0.19086785723538999</v>
      </c>
      <c r="Z46">
        <v>154.17425027612001</v>
      </c>
      <c r="AA46">
        <v>0</v>
      </c>
      <c r="AB46">
        <v>2.30785499601398</v>
      </c>
      <c r="AC46">
        <v>123.3005963224</v>
      </c>
      <c r="AD46">
        <v>2.2240133208805899</v>
      </c>
      <c r="AE46">
        <v>1265.6659192196</v>
      </c>
      <c r="AF46">
        <v>25509.426418916501</v>
      </c>
      <c r="AG46">
        <v>0</v>
      </c>
      <c r="AH46">
        <v>8.4104678194456804E-4</v>
      </c>
      <c r="AI46">
        <v>0.48464279888552297</v>
      </c>
      <c r="AJ46">
        <v>0</v>
      </c>
      <c r="AK46">
        <v>2.1584877699396599E-2</v>
      </c>
      <c r="AL46">
        <v>4.4406233101434399E-2</v>
      </c>
      <c r="AM46">
        <v>0</v>
      </c>
      <c r="AN46">
        <v>3.60000103176338E-2</v>
      </c>
      <c r="AO46">
        <v>6.1740017694742001E-2</v>
      </c>
      <c r="AP46">
        <v>2.0651125444794902E-2</v>
      </c>
      <c r="AQ46">
        <v>4.2485239114148997E-2</v>
      </c>
      <c r="AR46">
        <v>0</v>
      </c>
      <c r="AS46">
        <v>9.0000025794084604E-3</v>
      </c>
      <c r="AT46">
        <v>2.6460007583460801E-2</v>
      </c>
      <c r="AU46">
        <v>1.1957384029926001E-2</v>
      </c>
      <c r="AV46">
        <v>0.24100041206940401</v>
      </c>
      <c r="AW46">
        <v>0</v>
      </c>
      <c r="AX46">
        <v>0.198945057065639</v>
      </c>
      <c r="AY46">
        <v>4.0097265933748503</v>
      </c>
      <c r="AZ46">
        <v>0</v>
      </c>
    </row>
    <row r="47" spans="1:52" x14ac:dyDescent="0.35">
      <c r="A47" t="s">
        <v>73</v>
      </c>
      <c r="B47">
        <v>2023</v>
      </c>
      <c r="C47" t="s">
        <v>105</v>
      </c>
      <c r="D47" t="s">
        <v>75</v>
      </c>
      <c r="E47" t="s">
        <v>75</v>
      </c>
      <c r="F47" t="s">
        <v>76</v>
      </c>
      <c r="G47">
        <v>1134.1997503089999</v>
      </c>
      <c r="H47">
        <v>206819.89772340201</v>
      </c>
      <c r="I47">
        <v>5127.6729735620902</v>
      </c>
      <c r="K47">
        <v>1.7859165462950501E-2</v>
      </c>
      <c r="L47">
        <v>1.5944049259838899</v>
      </c>
      <c r="M47">
        <v>0</v>
      </c>
      <c r="N47">
        <v>0</v>
      </c>
      <c r="O47">
        <v>0</v>
      </c>
      <c r="P47">
        <v>0</v>
      </c>
      <c r="Q47">
        <v>0</v>
      </c>
      <c r="R47">
        <v>2.0331300416879101E-2</v>
      </c>
      <c r="S47">
        <v>1.8151086400750001</v>
      </c>
      <c r="T47">
        <v>0</v>
      </c>
      <c r="U47">
        <v>0</v>
      </c>
      <c r="V47">
        <v>0</v>
      </c>
      <c r="W47">
        <v>0</v>
      </c>
      <c r="X47">
        <v>0</v>
      </c>
      <c r="Y47">
        <v>0.188249763606013</v>
      </c>
      <c r="Z47">
        <v>23.558639701509701</v>
      </c>
      <c r="AA47">
        <v>0</v>
      </c>
      <c r="AB47">
        <v>2.2606415389879002</v>
      </c>
      <c r="AC47">
        <v>18.840982320577702</v>
      </c>
      <c r="AD47">
        <v>4.5456509194475903</v>
      </c>
      <c r="AE47">
        <v>1307.2941870525499</v>
      </c>
      <c r="AF47">
        <v>3882.16500456111</v>
      </c>
      <c r="AG47">
        <v>0</v>
      </c>
      <c r="AH47">
        <v>8.2951198017704804E-4</v>
      </c>
      <c r="AI47">
        <v>7.4055979272977607E-2</v>
      </c>
      <c r="AJ47">
        <v>0</v>
      </c>
      <c r="AK47">
        <v>2.10229054862495E-2</v>
      </c>
      <c r="AL47">
        <v>6.7855069459674998E-3</v>
      </c>
      <c r="AM47">
        <v>0</v>
      </c>
      <c r="AN47">
        <v>3.60000103176338E-2</v>
      </c>
      <c r="AO47">
        <v>6.1740017694742001E-2</v>
      </c>
      <c r="AP47">
        <v>2.0113463900828198E-2</v>
      </c>
      <c r="AQ47">
        <v>6.4919689191298598E-3</v>
      </c>
      <c r="AR47">
        <v>0</v>
      </c>
      <c r="AS47">
        <v>9.0000025794084604E-3</v>
      </c>
      <c r="AT47">
        <v>2.6460007583460801E-2</v>
      </c>
      <c r="AU47">
        <v>1.23506672632188E-2</v>
      </c>
      <c r="AV47">
        <v>3.6676770008707602E-2</v>
      </c>
      <c r="AW47">
        <v>0</v>
      </c>
      <c r="AX47">
        <v>0.205488441061217</v>
      </c>
      <c r="AY47">
        <v>0.61022227638621596</v>
      </c>
      <c r="AZ47">
        <v>0</v>
      </c>
    </row>
    <row r="48" spans="1:52" x14ac:dyDescent="0.35">
      <c r="A48" t="s">
        <v>73</v>
      </c>
      <c r="B48">
        <v>2023</v>
      </c>
      <c r="C48" t="s">
        <v>106</v>
      </c>
      <c r="D48" t="s">
        <v>75</v>
      </c>
      <c r="E48" t="s">
        <v>75</v>
      </c>
      <c r="F48" t="s">
        <v>76</v>
      </c>
      <c r="G48">
        <v>11292.8787165263</v>
      </c>
      <c r="H48">
        <v>2231531.1785158701</v>
      </c>
      <c r="I48">
        <v>164876.02926128299</v>
      </c>
      <c r="K48">
        <v>1.62074217915892E-2</v>
      </c>
      <c r="L48">
        <v>12.950281191971801</v>
      </c>
      <c r="M48">
        <v>0</v>
      </c>
      <c r="N48">
        <v>0</v>
      </c>
      <c r="O48">
        <v>0</v>
      </c>
      <c r="P48">
        <v>0</v>
      </c>
      <c r="Q48">
        <v>0</v>
      </c>
      <c r="R48">
        <v>1.8450915979891201E-2</v>
      </c>
      <c r="S48">
        <v>14.7429093449667</v>
      </c>
      <c r="T48">
        <v>0</v>
      </c>
      <c r="U48">
        <v>0</v>
      </c>
      <c r="V48">
        <v>0</v>
      </c>
      <c r="W48">
        <v>0</v>
      </c>
      <c r="X48">
        <v>0</v>
      </c>
      <c r="Y48">
        <v>0.17083743460144199</v>
      </c>
      <c r="Z48">
        <v>191.35101984624899</v>
      </c>
      <c r="AA48">
        <v>0</v>
      </c>
      <c r="AB48">
        <v>1.9437801179212</v>
      </c>
      <c r="AC48">
        <v>153.03265501007101</v>
      </c>
      <c r="AD48">
        <v>2.2276126117658399</v>
      </c>
      <c r="AE48">
        <v>1184.87864604284</v>
      </c>
      <c r="AF48">
        <v>30220.1777749963</v>
      </c>
      <c r="AG48">
        <v>0</v>
      </c>
      <c r="AH48">
        <v>7.5279276468972795E-4</v>
      </c>
      <c r="AI48">
        <v>0.60150701989337996</v>
      </c>
      <c r="AJ48">
        <v>0</v>
      </c>
      <c r="AK48">
        <v>1.7287425106906298E-2</v>
      </c>
      <c r="AL48">
        <v>5.5114119097524998E-2</v>
      </c>
      <c r="AM48">
        <v>0</v>
      </c>
      <c r="AN48">
        <v>3.60000103176338E-2</v>
      </c>
      <c r="AO48">
        <v>6.1740017694742001E-2</v>
      </c>
      <c r="AP48">
        <v>1.6539578749162901E-2</v>
      </c>
      <c r="AQ48">
        <v>5.2729906701957999E-2</v>
      </c>
      <c r="AR48">
        <v>0</v>
      </c>
      <c r="AS48">
        <v>9.0000025794084604E-3</v>
      </c>
      <c r="AT48">
        <v>2.6460007583460801E-2</v>
      </c>
      <c r="AU48">
        <v>1.11941459309649E-2</v>
      </c>
      <c r="AV48">
        <v>0.28550525507637398</v>
      </c>
      <c r="AW48">
        <v>0</v>
      </c>
      <c r="AX48">
        <v>0.18624642275127101</v>
      </c>
      <c r="AY48">
        <v>4.7501911054754702</v>
      </c>
      <c r="AZ48">
        <v>0</v>
      </c>
    </row>
    <row r="49" spans="1:52" x14ac:dyDescent="0.35">
      <c r="A49" t="s">
        <v>73</v>
      </c>
      <c r="B49">
        <v>2023</v>
      </c>
      <c r="C49" t="s">
        <v>107</v>
      </c>
      <c r="D49" t="s">
        <v>75</v>
      </c>
      <c r="E49" t="s">
        <v>75</v>
      </c>
      <c r="F49" t="s">
        <v>76</v>
      </c>
      <c r="G49">
        <v>3986.7027435599798</v>
      </c>
      <c r="H49">
        <v>719231.01672604098</v>
      </c>
      <c r="I49">
        <v>58205.860055975703</v>
      </c>
      <c r="K49">
        <v>1.81212169243249E-2</v>
      </c>
      <c r="L49">
        <v>12.950281191971801</v>
      </c>
      <c r="M49">
        <v>0</v>
      </c>
      <c r="N49">
        <v>0</v>
      </c>
      <c r="O49">
        <v>0</v>
      </c>
      <c r="P49">
        <v>0</v>
      </c>
      <c r="Q49">
        <v>0</v>
      </c>
      <c r="R49">
        <v>2.0629626057959E-2</v>
      </c>
      <c r="S49">
        <v>14.7429093449667</v>
      </c>
      <c r="T49">
        <v>0</v>
      </c>
      <c r="U49">
        <v>0</v>
      </c>
      <c r="V49">
        <v>0</v>
      </c>
      <c r="W49">
        <v>0</v>
      </c>
      <c r="X49">
        <v>0</v>
      </c>
      <c r="Y49">
        <v>0.19101297870193201</v>
      </c>
      <c r="Z49">
        <v>191.35101984624899</v>
      </c>
      <c r="AA49">
        <v>0</v>
      </c>
      <c r="AB49">
        <v>2.3113893627788502</v>
      </c>
      <c r="AC49">
        <v>153.03265501007101</v>
      </c>
      <c r="AD49">
        <v>2.2238559118322998</v>
      </c>
      <c r="AE49">
        <v>1266.31030738193</v>
      </c>
      <c r="AF49">
        <v>31671.106972715701</v>
      </c>
      <c r="AG49">
        <v>0</v>
      </c>
      <c r="AH49">
        <v>8.4168359183963998E-4</v>
      </c>
      <c r="AI49">
        <v>0.60150701989337996</v>
      </c>
      <c r="AJ49">
        <v>0</v>
      </c>
      <c r="AK49">
        <v>2.1615231488232502E-2</v>
      </c>
      <c r="AL49">
        <v>5.5114119097524998E-2</v>
      </c>
      <c r="AM49">
        <v>0</v>
      </c>
      <c r="AN49">
        <v>3.60000103176338E-2</v>
      </c>
      <c r="AO49">
        <v>6.1740017694742001E-2</v>
      </c>
      <c r="AP49">
        <v>2.0680166142162001E-2</v>
      </c>
      <c r="AQ49">
        <v>5.2729906701957999E-2</v>
      </c>
      <c r="AR49">
        <v>0</v>
      </c>
      <c r="AS49">
        <v>9.0000025794084604E-3</v>
      </c>
      <c r="AT49">
        <v>2.6460007583460801E-2</v>
      </c>
      <c r="AU49">
        <v>1.1963471889766699E-2</v>
      </c>
      <c r="AV49">
        <v>0.299212914699588</v>
      </c>
      <c r="AW49">
        <v>0</v>
      </c>
      <c r="AX49">
        <v>0.199046345911124</v>
      </c>
      <c r="AY49">
        <v>4.9782569699782302</v>
      </c>
      <c r="AZ49">
        <v>0</v>
      </c>
    </row>
    <row r="50" spans="1:52" x14ac:dyDescent="0.35">
      <c r="A50" t="s">
        <v>73</v>
      </c>
      <c r="B50">
        <v>2023</v>
      </c>
      <c r="C50" t="s">
        <v>108</v>
      </c>
      <c r="D50" t="s">
        <v>75</v>
      </c>
      <c r="E50" t="s">
        <v>75</v>
      </c>
      <c r="F50" t="s">
        <v>76</v>
      </c>
      <c r="G50">
        <v>14304.157027940901</v>
      </c>
      <c r="H50">
        <v>1906700.56465705</v>
      </c>
      <c r="I50">
        <v>108711.59341235</v>
      </c>
      <c r="K50">
        <v>2.3159848553816E-2</v>
      </c>
      <c r="L50">
        <v>3.2690075322128398</v>
      </c>
      <c r="M50">
        <v>0</v>
      </c>
      <c r="N50">
        <v>0</v>
      </c>
      <c r="O50">
        <v>0</v>
      </c>
      <c r="P50">
        <v>0</v>
      </c>
      <c r="Q50">
        <v>0</v>
      </c>
      <c r="R50">
        <v>2.6365724621001702E-2</v>
      </c>
      <c r="S50">
        <v>3.7215162343582202</v>
      </c>
      <c r="T50">
        <v>0</v>
      </c>
      <c r="U50">
        <v>0</v>
      </c>
      <c r="V50">
        <v>0</v>
      </c>
      <c r="W50">
        <v>0</v>
      </c>
      <c r="X50">
        <v>0</v>
      </c>
      <c r="Y50">
        <v>0.28278409974030499</v>
      </c>
      <c r="Z50">
        <v>48.302265865993398</v>
      </c>
      <c r="AA50">
        <v>0</v>
      </c>
      <c r="AB50">
        <v>3.06487421579993</v>
      </c>
      <c r="AC50">
        <v>38.629655563971603</v>
      </c>
      <c r="AD50">
        <v>1.7646547956079099</v>
      </c>
      <c r="AE50">
        <v>1471.12186819818</v>
      </c>
      <c r="AF50">
        <v>8172.7284728682498</v>
      </c>
      <c r="AG50">
        <v>0</v>
      </c>
      <c r="AH50">
        <v>1.0757149808780901E-3</v>
      </c>
      <c r="AI50">
        <v>0.15183693307982599</v>
      </c>
      <c r="AJ50">
        <v>0</v>
      </c>
      <c r="AK50">
        <v>2.1254100035385502E-2</v>
      </c>
      <c r="AL50">
        <v>1.39123211141373E-2</v>
      </c>
      <c r="AM50">
        <v>0</v>
      </c>
      <c r="AN50">
        <v>3.60000103176338E-2</v>
      </c>
      <c r="AO50">
        <v>6.1740017694742001E-2</v>
      </c>
      <c r="AP50">
        <v>2.0334657076108299E-2</v>
      </c>
      <c r="AQ50">
        <v>1.33104802611112E-2</v>
      </c>
      <c r="AR50">
        <v>0</v>
      </c>
      <c r="AS50">
        <v>9.00000257940845E-3</v>
      </c>
      <c r="AT50">
        <v>2.6460007583460801E-2</v>
      </c>
      <c r="AU50">
        <v>1.389842996145E-2</v>
      </c>
      <c r="AV50">
        <v>7.7211886200311594E-2</v>
      </c>
      <c r="AW50">
        <v>0</v>
      </c>
      <c r="AX50">
        <v>0.231239871102523</v>
      </c>
      <c r="AY50">
        <v>1.2846391039898399</v>
      </c>
      <c r="AZ50">
        <v>0</v>
      </c>
    </row>
    <row r="51" spans="1:52" x14ac:dyDescent="0.35">
      <c r="A51" t="s">
        <v>73</v>
      </c>
      <c r="B51">
        <v>2023</v>
      </c>
      <c r="C51" t="s">
        <v>109</v>
      </c>
      <c r="D51" t="s">
        <v>75</v>
      </c>
      <c r="E51" t="s">
        <v>75</v>
      </c>
      <c r="F51" t="s">
        <v>76</v>
      </c>
      <c r="G51">
        <v>8285.5468577547108</v>
      </c>
      <c r="H51">
        <v>167881.283207776</v>
      </c>
      <c r="I51">
        <v>25132.8254433898</v>
      </c>
      <c r="K51">
        <v>7.3094491351853003E-2</v>
      </c>
      <c r="L51">
        <v>1.15238658577275</v>
      </c>
      <c r="M51">
        <v>0</v>
      </c>
      <c r="N51">
        <v>0</v>
      </c>
      <c r="O51">
        <v>0</v>
      </c>
      <c r="P51">
        <v>0</v>
      </c>
      <c r="Q51">
        <v>0</v>
      </c>
      <c r="R51">
        <v>8.3212514357206696E-2</v>
      </c>
      <c r="S51">
        <v>1.3119044067502901</v>
      </c>
      <c r="T51">
        <v>0</v>
      </c>
      <c r="U51">
        <v>0</v>
      </c>
      <c r="V51">
        <v>0</v>
      </c>
      <c r="W51">
        <v>0</v>
      </c>
      <c r="X51">
        <v>0</v>
      </c>
      <c r="Y51">
        <v>0.32161523266610698</v>
      </c>
      <c r="Z51">
        <v>10.832377975380799</v>
      </c>
      <c r="AA51">
        <v>0</v>
      </c>
      <c r="AB51">
        <v>8.2224409664269302</v>
      </c>
      <c r="AC51">
        <v>32.401225593341699</v>
      </c>
      <c r="AD51">
        <v>2.61880655209574</v>
      </c>
      <c r="AE51">
        <v>1565.1143502004199</v>
      </c>
      <c r="AF51">
        <v>3237.6310523928901</v>
      </c>
      <c r="AG51">
        <v>0</v>
      </c>
      <c r="AH51">
        <v>3.3950498071757301E-3</v>
      </c>
      <c r="AI51">
        <v>5.3525372206047798E-2</v>
      </c>
      <c r="AJ51">
        <v>0</v>
      </c>
      <c r="AK51">
        <v>4.8664504194200403E-2</v>
      </c>
      <c r="AL51">
        <v>8.2375580993076195E-2</v>
      </c>
      <c r="AM51">
        <v>0</v>
      </c>
      <c r="AN51">
        <v>3.60000103176338E-2</v>
      </c>
      <c r="AO51">
        <v>6.1740017694742098E-2</v>
      </c>
      <c r="AP51">
        <v>4.6559299284390898E-2</v>
      </c>
      <c r="AQ51">
        <v>7.8812049823355601E-2</v>
      </c>
      <c r="AR51">
        <v>0</v>
      </c>
      <c r="AS51">
        <v>9.0000025794084709E-3</v>
      </c>
      <c r="AT51">
        <v>2.6460007583460801E-2</v>
      </c>
      <c r="AU51">
        <v>1.47864243256498E-2</v>
      </c>
      <c r="AV51">
        <v>3.05875328179382E-2</v>
      </c>
      <c r="AW51">
        <v>0</v>
      </c>
      <c r="AX51">
        <v>0.24601418035089601</v>
      </c>
      <c r="AY51">
        <v>0.50891051476912796</v>
      </c>
      <c r="AZ51">
        <v>0</v>
      </c>
    </row>
    <row r="52" spans="1:52" x14ac:dyDescent="0.35">
      <c r="A52" t="s">
        <v>73</v>
      </c>
      <c r="B52">
        <v>2023</v>
      </c>
      <c r="C52" t="s">
        <v>110</v>
      </c>
      <c r="D52" t="s">
        <v>75</v>
      </c>
      <c r="E52" t="s">
        <v>75</v>
      </c>
      <c r="F52" t="s">
        <v>76</v>
      </c>
      <c r="G52">
        <v>13925.416317548201</v>
      </c>
      <c r="H52">
        <v>953490.44343895104</v>
      </c>
      <c r="I52">
        <v>160697.37361901</v>
      </c>
      <c r="K52">
        <v>1.4034097972528799E-2</v>
      </c>
      <c r="L52">
        <v>2.1861039100680499</v>
      </c>
      <c r="M52">
        <v>0</v>
      </c>
      <c r="N52">
        <v>0</v>
      </c>
      <c r="O52">
        <v>0</v>
      </c>
      <c r="P52">
        <v>0</v>
      </c>
      <c r="Q52">
        <v>0</v>
      </c>
      <c r="R52">
        <v>1.59767522481007E-2</v>
      </c>
      <c r="S52">
        <v>2.4887128925656299</v>
      </c>
      <c r="T52">
        <v>0</v>
      </c>
      <c r="U52">
        <v>0</v>
      </c>
      <c r="V52">
        <v>0</v>
      </c>
      <c r="W52">
        <v>0</v>
      </c>
      <c r="X52">
        <v>0</v>
      </c>
      <c r="Y52">
        <v>0.145129816482825</v>
      </c>
      <c r="Z52">
        <v>32.301477201955798</v>
      </c>
      <c r="AA52">
        <v>0</v>
      </c>
      <c r="AB52">
        <v>1.62251587438596</v>
      </c>
      <c r="AC52">
        <v>25.833051848557901</v>
      </c>
      <c r="AD52">
        <v>3.58978138026426</v>
      </c>
      <c r="AE52">
        <v>1337.4880594777401</v>
      </c>
      <c r="AF52">
        <v>5519.9897261063898</v>
      </c>
      <c r="AG52">
        <v>0</v>
      </c>
      <c r="AH52">
        <v>6.5184750224424901E-4</v>
      </c>
      <c r="AI52">
        <v>0.101538864572104</v>
      </c>
      <c r="AJ52">
        <v>0</v>
      </c>
      <c r="AK52">
        <v>1.28489903773704E-2</v>
      </c>
      <c r="AL52">
        <v>9.3036737560376094E-3</v>
      </c>
      <c r="AM52">
        <v>0</v>
      </c>
      <c r="AN52">
        <v>3.60000103176338E-2</v>
      </c>
      <c r="AO52">
        <v>6.1740017694742001E-2</v>
      </c>
      <c r="AP52">
        <v>1.22931487413272E-2</v>
      </c>
      <c r="AQ52">
        <v>8.90120094767783E-3</v>
      </c>
      <c r="AR52">
        <v>0</v>
      </c>
      <c r="AS52">
        <v>9.0000025794084604E-3</v>
      </c>
      <c r="AT52">
        <v>2.6460007583460801E-2</v>
      </c>
      <c r="AU52">
        <v>1.2635923998393601E-2</v>
      </c>
      <c r="AV52">
        <v>5.2150125869706798E-2</v>
      </c>
      <c r="AW52">
        <v>0</v>
      </c>
      <c r="AX52">
        <v>0.21023449733202601</v>
      </c>
      <c r="AY52">
        <v>0.86766551456098495</v>
      </c>
      <c r="AZ52">
        <v>0</v>
      </c>
    </row>
    <row r="53" spans="1:52" x14ac:dyDescent="0.35">
      <c r="A53" t="s">
        <v>73</v>
      </c>
      <c r="B53">
        <v>2023</v>
      </c>
      <c r="C53" t="s">
        <v>111</v>
      </c>
      <c r="D53" t="s">
        <v>75</v>
      </c>
      <c r="E53" t="s">
        <v>75</v>
      </c>
      <c r="F53" t="s">
        <v>76</v>
      </c>
      <c r="G53">
        <v>7393.6943701314804</v>
      </c>
      <c r="H53">
        <v>513082.12580767099</v>
      </c>
      <c r="I53">
        <v>33426.604781188304</v>
      </c>
      <c r="K53">
        <v>1.95719801037114E-2</v>
      </c>
      <c r="L53">
        <v>1.5762788403183901</v>
      </c>
      <c r="M53">
        <v>0</v>
      </c>
      <c r="N53">
        <v>0</v>
      </c>
      <c r="O53">
        <v>0</v>
      </c>
      <c r="P53">
        <v>0</v>
      </c>
      <c r="Q53">
        <v>0</v>
      </c>
      <c r="R53">
        <v>2.2281209503727601E-2</v>
      </c>
      <c r="S53">
        <v>1.7944734713258199</v>
      </c>
      <c r="T53">
        <v>0</v>
      </c>
      <c r="U53">
        <v>0</v>
      </c>
      <c r="V53">
        <v>0</v>
      </c>
      <c r="W53">
        <v>0</v>
      </c>
      <c r="X53">
        <v>0</v>
      </c>
      <c r="Y53">
        <v>0.16721485533691399</v>
      </c>
      <c r="Z53">
        <v>23.207263655362699</v>
      </c>
      <c r="AA53">
        <v>0</v>
      </c>
      <c r="AB53">
        <v>2.1113750019447899</v>
      </c>
      <c r="AC53">
        <v>18.994201871254202</v>
      </c>
      <c r="AD53">
        <v>4.4297310061974304</v>
      </c>
      <c r="AE53">
        <v>1357.1197219404401</v>
      </c>
      <c r="AF53">
        <v>3991.3191686719101</v>
      </c>
      <c r="AG53">
        <v>0</v>
      </c>
      <c r="AH53">
        <v>9.0906778401801105E-4</v>
      </c>
      <c r="AI53">
        <v>7.3214069540720197E-2</v>
      </c>
      <c r="AJ53">
        <v>0</v>
      </c>
      <c r="AK53">
        <v>1.5532027804299801E-2</v>
      </c>
      <c r="AL53">
        <v>7.7431676083361198E-3</v>
      </c>
      <c r="AM53">
        <v>0</v>
      </c>
      <c r="AN53">
        <v>3.60000103176338E-2</v>
      </c>
      <c r="AO53">
        <v>6.1740017694742001E-2</v>
      </c>
      <c r="AP53">
        <v>1.4860119156830101E-2</v>
      </c>
      <c r="AQ53">
        <v>7.4082016051585896E-3</v>
      </c>
      <c r="AR53">
        <v>0</v>
      </c>
      <c r="AS53">
        <v>9.0000025794084604E-3</v>
      </c>
      <c r="AT53">
        <v>2.6460007583460898E-2</v>
      </c>
      <c r="AU53">
        <v>1.2821394211068E-2</v>
      </c>
      <c r="AV53">
        <v>3.7708004427615897E-2</v>
      </c>
      <c r="AW53">
        <v>0</v>
      </c>
      <c r="AX53">
        <v>0.213320321284166</v>
      </c>
      <c r="AY53">
        <v>0.62737979092319895</v>
      </c>
      <c r="AZ53">
        <v>0</v>
      </c>
    </row>
    <row r="54" spans="1:52" x14ac:dyDescent="0.35">
      <c r="A54" t="s">
        <v>73</v>
      </c>
      <c r="B54">
        <v>2023</v>
      </c>
      <c r="C54" t="s">
        <v>112</v>
      </c>
      <c r="D54" t="s">
        <v>75</v>
      </c>
      <c r="E54" t="s">
        <v>75</v>
      </c>
      <c r="F54" t="s">
        <v>76</v>
      </c>
      <c r="G54">
        <v>1997.11537168623</v>
      </c>
      <c r="H54">
        <v>81598.898274285501</v>
      </c>
      <c r="I54">
        <v>7788.7499495763204</v>
      </c>
      <c r="K54">
        <v>6.4509638765710298E-3</v>
      </c>
      <c r="L54">
        <v>1.0996347634635499</v>
      </c>
      <c r="M54">
        <v>0</v>
      </c>
      <c r="N54">
        <v>0</v>
      </c>
      <c r="O54">
        <v>0</v>
      </c>
      <c r="P54">
        <v>0</v>
      </c>
      <c r="Q54">
        <v>0</v>
      </c>
      <c r="R54">
        <v>7.3439313177925203E-3</v>
      </c>
      <c r="S54">
        <v>1.25185047258796</v>
      </c>
      <c r="T54">
        <v>0</v>
      </c>
      <c r="U54">
        <v>0</v>
      </c>
      <c r="V54">
        <v>0</v>
      </c>
      <c r="W54">
        <v>0</v>
      </c>
      <c r="X54">
        <v>0</v>
      </c>
      <c r="Y54">
        <v>3.0234128269579202E-2</v>
      </c>
      <c r="Z54">
        <v>4.7317489906859604</v>
      </c>
      <c r="AA54">
        <v>0</v>
      </c>
      <c r="AB54">
        <v>18.547635008615998</v>
      </c>
      <c r="AC54">
        <v>68.830813152921294</v>
      </c>
      <c r="AD54">
        <v>5.3169588030748699E-2</v>
      </c>
      <c r="AE54">
        <v>4897.4418506758102</v>
      </c>
      <c r="AF54">
        <v>4468.7857602177501</v>
      </c>
      <c r="AG54">
        <v>0</v>
      </c>
      <c r="AH54">
        <v>2.9963056394802901E-4</v>
      </c>
      <c r="AI54">
        <v>5.1075186688005002E-2</v>
      </c>
      <c r="AJ54">
        <v>0</v>
      </c>
      <c r="AK54">
        <v>1.6685290520568399E-2</v>
      </c>
      <c r="AL54">
        <v>0.156947151799814</v>
      </c>
      <c r="AM54">
        <v>0</v>
      </c>
      <c r="AN54">
        <v>3.60000103176338E-2</v>
      </c>
      <c r="AO54">
        <v>6.1740017694742098E-2</v>
      </c>
      <c r="AP54">
        <v>1.59634922384915E-2</v>
      </c>
      <c r="AQ54">
        <v>0.15015768748654201</v>
      </c>
      <c r="AR54">
        <v>0</v>
      </c>
      <c r="AS54">
        <v>9.0000025794084604E-3</v>
      </c>
      <c r="AT54">
        <v>2.6460007583460898E-2</v>
      </c>
      <c r="AU54">
        <v>4.6268602230255501E-2</v>
      </c>
      <c r="AV54">
        <v>4.2218872034838602E-2</v>
      </c>
      <c r="AW54">
        <v>0</v>
      </c>
      <c r="AX54">
        <v>0.76980965803290902</v>
      </c>
      <c r="AY54">
        <v>0.70243089000042902</v>
      </c>
      <c r="AZ54">
        <v>0</v>
      </c>
    </row>
    <row r="55" spans="1:52" x14ac:dyDescent="0.35">
      <c r="A55" t="s">
        <v>73</v>
      </c>
      <c r="B55">
        <v>2023</v>
      </c>
      <c r="C55" t="s">
        <v>112</v>
      </c>
      <c r="D55" t="s">
        <v>75</v>
      </c>
      <c r="E55" t="s">
        <v>75</v>
      </c>
      <c r="F55" t="s">
        <v>113</v>
      </c>
      <c r="G55">
        <v>5254.2042948840699</v>
      </c>
      <c r="H55">
        <v>214025.89727579101</v>
      </c>
      <c r="I55">
        <v>20491.396750047799</v>
      </c>
      <c r="K55">
        <v>0.30247640671279402</v>
      </c>
      <c r="L55">
        <v>5.9304515404457803E-2</v>
      </c>
      <c r="M55">
        <v>0</v>
      </c>
      <c r="N55">
        <v>0</v>
      </c>
      <c r="O55">
        <v>0</v>
      </c>
      <c r="P55">
        <v>0</v>
      </c>
      <c r="Q55">
        <v>0</v>
      </c>
      <c r="R55">
        <v>5.2673005915879401</v>
      </c>
      <c r="S55">
        <v>1.3372600700091799</v>
      </c>
      <c r="T55">
        <v>0</v>
      </c>
      <c r="U55">
        <v>0</v>
      </c>
      <c r="V55">
        <v>0</v>
      </c>
      <c r="W55">
        <v>0</v>
      </c>
      <c r="X55">
        <v>0</v>
      </c>
      <c r="Y55">
        <v>13.5656958504453</v>
      </c>
      <c r="Z55">
        <v>20.335957056993401</v>
      </c>
      <c r="AA55">
        <v>0</v>
      </c>
      <c r="AB55">
        <v>2.75133410993358</v>
      </c>
      <c r="AC55">
        <v>22.8877462004465</v>
      </c>
      <c r="AD55">
        <v>0</v>
      </c>
      <c r="AE55">
        <v>3375.6748405641601</v>
      </c>
      <c r="AF55">
        <v>4025.1523823883699</v>
      </c>
      <c r="AG55">
        <v>0</v>
      </c>
      <c r="AH55">
        <v>4.9016180358828096</v>
      </c>
      <c r="AI55">
        <v>1.2642611105211199</v>
      </c>
      <c r="AJ55">
        <v>0</v>
      </c>
      <c r="AK55">
        <v>5.7179446497532998E-3</v>
      </c>
      <c r="AL55">
        <v>3.8676509265859998E-2</v>
      </c>
      <c r="AM55">
        <v>0</v>
      </c>
      <c r="AN55">
        <v>3.60000103176338E-2</v>
      </c>
      <c r="AO55">
        <v>6.1740017694742001E-2</v>
      </c>
      <c r="AP55">
        <v>5.4705888952871103E-3</v>
      </c>
      <c r="AQ55">
        <v>3.7003380595405297E-2</v>
      </c>
      <c r="AR55">
        <v>0</v>
      </c>
      <c r="AS55">
        <v>9.0000025794084604E-3</v>
      </c>
      <c r="AT55">
        <v>2.6460007583460801E-2</v>
      </c>
      <c r="AU55">
        <v>0</v>
      </c>
      <c r="AV55">
        <v>0</v>
      </c>
      <c r="AW55">
        <v>0</v>
      </c>
      <c r="AX55">
        <v>0.68815339906405404</v>
      </c>
      <c r="AY55">
        <v>0.820553644683505</v>
      </c>
      <c r="AZ55">
        <v>0</v>
      </c>
    </row>
    <row r="56" spans="1:52" x14ac:dyDescent="0.35">
      <c r="A56" t="s">
        <v>73</v>
      </c>
      <c r="B56">
        <v>2023</v>
      </c>
      <c r="C56" t="s">
        <v>114</v>
      </c>
      <c r="D56" t="s">
        <v>75</v>
      </c>
      <c r="E56" t="s">
        <v>75</v>
      </c>
      <c r="F56" t="s">
        <v>76</v>
      </c>
      <c r="G56">
        <v>20563.851338159999</v>
      </c>
      <c r="H56">
        <v>2805670.9758985899</v>
      </c>
      <c r="I56">
        <v>261160.91199463201</v>
      </c>
      <c r="K56">
        <v>1.76563997539258E-2</v>
      </c>
      <c r="L56">
        <v>1.8796408130061999</v>
      </c>
      <c r="M56">
        <v>0</v>
      </c>
      <c r="N56">
        <v>0</v>
      </c>
      <c r="O56">
        <v>0</v>
      </c>
      <c r="P56">
        <v>0</v>
      </c>
      <c r="Q56">
        <v>0</v>
      </c>
      <c r="R56">
        <v>2.0100467091941601E-2</v>
      </c>
      <c r="S56">
        <v>2.13982798492659</v>
      </c>
      <c r="T56">
        <v>0</v>
      </c>
      <c r="U56">
        <v>0</v>
      </c>
      <c r="V56">
        <v>0</v>
      </c>
      <c r="W56">
        <v>0</v>
      </c>
      <c r="X56">
        <v>0</v>
      </c>
      <c r="Y56">
        <v>0.18613448944198899</v>
      </c>
      <c r="Z56">
        <v>27.773233737684201</v>
      </c>
      <c r="AA56">
        <v>0</v>
      </c>
      <c r="AB56">
        <v>2.29989825148632</v>
      </c>
      <c r="AC56">
        <v>22.2115967843189</v>
      </c>
      <c r="AD56">
        <v>1.8582415764459801</v>
      </c>
      <c r="AE56">
        <v>1288.04055055399</v>
      </c>
      <c r="AF56">
        <v>4646.9217715099303</v>
      </c>
      <c r="AG56">
        <v>0</v>
      </c>
      <c r="AH56">
        <v>8.2009403815987798E-4</v>
      </c>
      <c r="AI56">
        <v>8.7304447458810594E-2</v>
      </c>
      <c r="AJ56">
        <v>0</v>
      </c>
      <c r="AK56">
        <v>2.0513428814393699E-2</v>
      </c>
      <c r="AL56">
        <v>7.9994207147264899E-3</v>
      </c>
      <c r="AM56">
        <v>0</v>
      </c>
      <c r="AN56">
        <v>3.60000103176338E-2</v>
      </c>
      <c r="AO56">
        <v>6.1740017694742001E-2</v>
      </c>
      <c r="AP56">
        <v>1.9626026964273999E-2</v>
      </c>
      <c r="AQ56">
        <v>7.6533693155984798E-3</v>
      </c>
      <c r="AR56">
        <v>0</v>
      </c>
      <c r="AS56">
        <v>9.0000025794084604E-3</v>
      </c>
      <c r="AT56">
        <v>2.6460007583460801E-2</v>
      </c>
      <c r="AU56">
        <v>1.21687684524111E-2</v>
      </c>
      <c r="AV56">
        <v>4.3901812741571997E-2</v>
      </c>
      <c r="AW56">
        <v>0</v>
      </c>
      <c r="AX56">
        <v>0.202462037526318</v>
      </c>
      <c r="AY56">
        <v>0.73043139028554405</v>
      </c>
      <c r="AZ56">
        <v>0</v>
      </c>
    </row>
    <row r="57" spans="1:52" x14ac:dyDescent="0.35">
      <c r="A57" t="s">
        <v>73</v>
      </c>
      <c r="B57">
        <v>2023</v>
      </c>
      <c r="C57" t="s">
        <v>115</v>
      </c>
      <c r="D57" t="s">
        <v>75</v>
      </c>
      <c r="E57" t="s">
        <v>75</v>
      </c>
      <c r="F57" t="s">
        <v>76</v>
      </c>
      <c r="G57">
        <v>6213.2366016625501</v>
      </c>
      <c r="H57">
        <v>423247.58162118902</v>
      </c>
      <c r="I57">
        <v>28089.801106032799</v>
      </c>
      <c r="K57">
        <v>2.0402562490604199E-2</v>
      </c>
      <c r="L57">
        <v>1.58747002545033</v>
      </c>
      <c r="M57">
        <v>0</v>
      </c>
      <c r="N57">
        <v>0</v>
      </c>
      <c r="O57">
        <v>0</v>
      </c>
      <c r="P57">
        <v>0</v>
      </c>
      <c r="Q57">
        <v>0</v>
      </c>
      <c r="R57">
        <v>2.3226764326203499E-2</v>
      </c>
      <c r="S57">
        <v>1.8072137837111</v>
      </c>
      <c r="T57">
        <v>0</v>
      </c>
      <c r="U57">
        <v>0</v>
      </c>
      <c r="V57">
        <v>0</v>
      </c>
      <c r="W57">
        <v>0</v>
      </c>
      <c r="X57">
        <v>0</v>
      </c>
      <c r="Y57">
        <v>0.196965270488067</v>
      </c>
      <c r="Z57">
        <v>23.417120139132098</v>
      </c>
      <c r="AA57">
        <v>0</v>
      </c>
      <c r="AB57">
        <v>2.56765617603513</v>
      </c>
      <c r="AC57">
        <v>18.921516569636601</v>
      </c>
      <c r="AD57">
        <v>4.4779592105937098</v>
      </c>
      <c r="AE57">
        <v>1361.2124040512999</v>
      </c>
      <c r="AF57">
        <v>4010.8510110134398</v>
      </c>
      <c r="AG57">
        <v>0</v>
      </c>
      <c r="AH57">
        <v>9.4764618466506103E-4</v>
      </c>
      <c r="AI57">
        <v>7.3733871104717394E-2</v>
      </c>
      <c r="AJ57">
        <v>0</v>
      </c>
      <c r="AK57">
        <v>2.2271388202777801E-2</v>
      </c>
      <c r="AL57">
        <v>7.0408746778565902E-3</v>
      </c>
      <c r="AM57">
        <v>0</v>
      </c>
      <c r="AN57">
        <v>3.6000010317633897E-2</v>
      </c>
      <c r="AO57">
        <v>6.1740017694742098E-2</v>
      </c>
      <c r="AP57">
        <v>2.1307937807687902E-2</v>
      </c>
      <c r="AQ57">
        <v>6.7362895559774797E-3</v>
      </c>
      <c r="AR57">
        <v>0</v>
      </c>
      <c r="AS57">
        <v>9.0000025794084709E-3</v>
      </c>
      <c r="AT57">
        <v>2.6460007583460898E-2</v>
      </c>
      <c r="AU57">
        <v>1.28600598423131E-2</v>
      </c>
      <c r="AV57">
        <v>3.7892531589280701E-2</v>
      </c>
      <c r="AW57">
        <v>0</v>
      </c>
      <c r="AX57">
        <v>0.21396363391803999</v>
      </c>
      <c r="AY57">
        <v>0.63044992454236803</v>
      </c>
      <c r="AZ57">
        <v>0</v>
      </c>
    </row>
    <row r="58" spans="1:52" x14ac:dyDescent="0.35">
      <c r="A58" t="s">
        <v>73</v>
      </c>
      <c r="B58">
        <v>2023</v>
      </c>
      <c r="C58" t="s">
        <v>116</v>
      </c>
      <c r="D58" t="s">
        <v>75</v>
      </c>
      <c r="E58" t="s">
        <v>75</v>
      </c>
      <c r="F58" t="s">
        <v>76</v>
      </c>
      <c r="G58">
        <v>689.52904866568497</v>
      </c>
      <c r="H58">
        <v>13993.711387670401</v>
      </c>
      <c r="I58">
        <v>7929.5840596553699</v>
      </c>
      <c r="K58">
        <v>1.22912180579787E-2</v>
      </c>
      <c r="L58">
        <v>0.63542713048608401</v>
      </c>
      <c r="M58">
        <v>0</v>
      </c>
      <c r="N58">
        <v>0</v>
      </c>
      <c r="O58">
        <v>0</v>
      </c>
      <c r="P58">
        <v>0</v>
      </c>
      <c r="Q58">
        <v>0</v>
      </c>
      <c r="R58">
        <v>1.39926161356506E-2</v>
      </c>
      <c r="S58">
        <v>0.72338541852636395</v>
      </c>
      <c r="T58">
        <v>0</v>
      </c>
      <c r="U58">
        <v>0</v>
      </c>
      <c r="V58">
        <v>0</v>
      </c>
      <c r="W58">
        <v>0</v>
      </c>
      <c r="X58">
        <v>0</v>
      </c>
      <c r="Y58">
        <v>0.12958091390450899</v>
      </c>
      <c r="Z58">
        <v>9.3889567071226097</v>
      </c>
      <c r="AA58">
        <v>0</v>
      </c>
      <c r="AB58">
        <v>1.4905749691374801</v>
      </c>
      <c r="AC58">
        <v>7.5088022724941599</v>
      </c>
      <c r="AD58">
        <v>3.2704112986622298</v>
      </c>
      <c r="AE58">
        <v>1500.3135121242101</v>
      </c>
      <c r="AF58">
        <v>1685.6809050934401</v>
      </c>
      <c r="AG58">
        <v>0</v>
      </c>
      <c r="AH58">
        <v>5.7089524430540899E-4</v>
      </c>
      <c r="AI58">
        <v>2.9513944442768399E-2</v>
      </c>
      <c r="AJ58">
        <v>0</v>
      </c>
      <c r="AK58">
        <v>8.4146032378857802E-3</v>
      </c>
      <c r="AL58">
        <v>2.7042661103852199E-3</v>
      </c>
      <c r="AM58">
        <v>0</v>
      </c>
      <c r="AN58">
        <v>3.60000103176338E-2</v>
      </c>
      <c r="AO58">
        <v>6.1740017694742001E-2</v>
      </c>
      <c r="AP58">
        <v>8.0505912265888997E-3</v>
      </c>
      <c r="AQ58">
        <v>2.5872807555093998E-3</v>
      </c>
      <c r="AR58">
        <v>0</v>
      </c>
      <c r="AS58">
        <v>9.0000025794084604E-3</v>
      </c>
      <c r="AT58">
        <v>2.6460007583460801E-2</v>
      </c>
      <c r="AU58">
        <v>1.41742181387153E-2</v>
      </c>
      <c r="AV58">
        <v>1.59254773538848E-2</v>
      </c>
      <c r="AW58">
        <v>0</v>
      </c>
      <c r="AX58">
        <v>0.23582839101011799</v>
      </c>
      <c r="AY58">
        <v>0.26496556379194502</v>
      </c>
      <c r="AZ58">
        <v>0</v>
      </c>
    </row>
    <row r="59" spans="1:52" x14ac:dyDescent="0.35">
      <c r="A59" t="s">
        <v>73</v>
      </c>
      <c r="B59">
        <v>2023</v>
      </c>
      <c r="C59" t="s">
        <v>117</v>
      </c>
      <c r="D59" t="s">
        <v>75</v>
      </c>
      <c r="E59" t="s">
        <v>75</v>
      </c>
      <c r="F59" t="s">
        <v>78</v>
      </c>
      <c r="G59">
        <v>74.366977656514905</v>
      </c>
      <c r="H59">
        <v>8047.2345140638399</v>
      </c>
      <c r="I59">
        <v>1487.9344889515401</v>
      </c>
      <c r="K59">
        <v>0.47208751552008699</v>
      </c>
      <c r="L59">
        <v>0</v>
      </c>
      <c r="M59">
        <v>1.6797002734661899E-3</v>
      </c>
      <c r="N59">
        <v>0.12950576338018899</v>
      </c>
      <c r="O59">
        <v>0.65476652598866403</v>
      </c>
      <c r="P59">
        <v>4.6574179507619502E-2</v>
      </c>
      <c r="Q59">
        <v>6.8009383760434694E-2</v>
      </c>
      <c r="R59">
        <v>0.68886899446060101</v>
      </c>
      <c r="S59">
        <v>0</v>
      </c>
      <c r="T59">
        <v>1.8390603718698301E-3</v>
      </c>
      <c r="U59">
        <v>0.129505763380135</v>
      </c>
      <c r="V59">
        <v>0.65476652598839502</v>
      </c>
      <c r="W59">
        <v>4.6574179507619502E-2</v>
      </c>
      <c r="X59">
        <v>6.8009383760434694E-2</v>
      </c>
      <c r="Y59">
        <v>31.5699674879151</v>
      </c>
      <c r="Z59">
        <v>0</v>
      </c>
      <c r="AA59">
        <v>5.4856986260538303</v>
      </c>
      <c r="AB59">
        <v>3.8836913335291898</v>
      </c>
      <c r="AC59">
        <v>0</v>
      </c>
      <c r="AD59">
        <v>0.55220439767699303</v>
      </c>
      <c r="AE59">
        <v>2009.6356703909901</v>
      </c>
      <c r="AF59">
        <v>0</v>
      </c>
      <c r="AG59">
        <v>47.190101415938202</v>
      </c>
      <c r="AH59">
        <v>9.4953753059667106E-2</v>
      </c>
      <c r="AI59">
        <v>0</v>
      </c>
      <c r="AJ59">
        <v>3.2011410122254801E-4</v>
      </c>
      <c r="AK59">
        <v>1.2726658041738201E-3</v>
      </c>
      <c r="AL59">
        <v>0</v>
      </c>
      <c r="AM59">
        <v>7.63710155331825E-4</v>
      </c>
      <c r="AN59">
        <v>2.0000005732018801E-2</v>
      </c>
      <c r="AO59">
        <v>6.1740017694742098E-2</v>
      </c>
      <c r="AP59">
        <v>1.1701692293410301E-3</v>
      </c>
      <c r="AQ59">
        <v>0</v>
      </c>
      <c r="AR59">
        <v>7.0220329718429495E-4</v>
      </c>
      <c r="AS59">
        <v>5.0000014330047002E-3</v>
      </c>
      <c r="AT59">
        <v>2.6460007583460898E-2</v>
      </c>
      <c r="AU59">
        <v>1.98869740816431E-2</v>
      </c>
      <c r="AV59">
        <v>0</v>
      </c>
      <c r="AW59">
        <v>4.6698430844745398E-4</v>
      </c>
      <c r="AX59">
        <v>0.14385976819188601</v>
      </c>
      <c r="AY59">
        <v>0</v>
      </c>
      <c r="AZ59">
        <v>1.38687754778372E-2</v>
      </c>
    </row>
    <row r="60" spans="1:52" x14ac:dyDescent="0.35">
      <c r="A60" t="s">
        <v>73</v>
      </c>
      <c r="B60">
        <v>2023</v>
      </c>
      <c r="C60" t="s">
        <v>118</v>
      </c>
      <c r="D60" t="s">
        <v>75</v>
      </c>
      <c r="E60" t="s">
        <v>75</v>
      </c>
      <c r="F60" t="s">
        <v>78</v>
      </c>
      <c r="G60">
        <v>957.76861839051696</v>
      </c>
      <c r="H60">
        <v>89782.631724474893</v>
      </c>
      <c r="I60">
        <v>3831.0744735620701</v>
      </c>
      <c r="K60">
        <v>1.6014921319719499E-2</v>
      </c>
      <c r="L60">
        <v>0</v>
      </c>
      <c r="M60">
        <v>0.372351578540498</v>
      </c>
      <c r="N60">
        <v>5.5877055245080097E-2</v>
      </c>
      <c r="O60">
        <v>0.33431480244040102</v>
      </c>
      <c r="P60">
        <v>1.3826450304122599E-2</v>
      </c>
      <c r="Q60">
        <v>1.8630090432480199E-2</v>
      </c>
      <c r="R60">
        <v>2.3368935596034399E-2</v>
      </c>
      <c r="S60">
        <v>0</v>
      </c>
      <c r="T60">
        <v>0.40767810978795399</v>
      </c>
      <c r="U60">
        <v>5.5877055245057101E-2</v>
      </c>
      <c r="V60">
        <v>0.33431480244026301</v>
      </c>
      <c r="W60">
        <v>1.3826450304122599E-2</v>
      </c>
      <c r="X60">
        <v>1.8630090432480199E-2</v>
      </c>
      <c r="Y60">
        <v>0.27168914882318601</v>
      </c>
      <c r="Z60">
        <v>0</v>
      </c>
      <c r="AA60">
        <v>6.3040639139211203</v>
      </c>
      <c r="AB60">
        <v>0.19755470340317599</v>
      </c>
      <c r="AC60">
        <v>0</v>
      </c>
      <c r="AD60">
        <v>0.69255353958203802</v>
      </c>
      <c r="AE60">
        <v>1683.93459535738</v>
      </c>
      <c r="AF60">
        <v>0</v>
      </c>
      <c r="AG60">
        <v>74.163900525178306</v>
      </c>
      <c r="AH60">
        <v>4.9882566982701396E-3</v>
      </c>
      <c r="AI60">
        <v>0</v>
      </c>
      <c r="AJ60">
        <v>8.8056226367794005E-2</v>
      </c>
      <c r="AK60">
        <v>1.42447871803696E-3</v>
      </c>
      <c r="AL60">
        <v>0</v>
      </c>
      <c r="AM60">
        <v>5.8471101303773996E-4</v>
      </c>
      <c r="AN60">
        <v>1.0555704249420299E-2</v>
      </c>
      <c r="AO60">
        <v>0.115478200880959</v>
      </c>
      <c r="AP60">
        <v>1.30975559980579E-3</v>
      </c>
      <c r="AQ60">
        <v>0</v>
      </c>
      <c r="AR60">
        <v>5.3762019319577399E-4</v>
      </c>
      <c r="AS60">
        <v>2.6389260623550801E-3</v>
      </c>
      <c r="AT60">
        <v>4.9490657520411097E-2</v>
      </c>
      <c r="AU60">
        <v>1.6663897912669399E-2</v>
      </c>
      <c r="AV60">
        <v>0</v>
      </c>
      <c r="AW60">
        <v>7.3391191710426998E-4</v>
      </c>
      <c r="AX60">
        <v>1.7958509368053901E-2</v>
      </c>
      <c r="AY60">
        <v>0</v>
      </c>
      <c r="AZ60">
        <v>6.4923789664312101E-2</v>
      </c>
    </row>
    <row r="61" spans="1:52" x14ac:dyDescent="0.35">
      <c r="A61" t="s">
        <v>73</v>
      </c>
      <c r="B61">
        <v>2023</v>
      </c>
      <c r="C61" t="s">
        <v>118</v>
      </c>
      <c r="D61" t="s">
        <v>75</v>
      </c>
      <c r="E61" t="s">
        <v>75</v>
      </c>
      <c r="F61" t="s">
        <v>76</v>
      </c>
      <c r="G61">
        <v>13.000460951254</v>
      </c>
      <c r="H61">
        <v>1416.6215721880901</v>
      </c>
      <c r="I61">
        <v>52.0018438050162</v>
      </c>
      <c r="K61">
        <v>1.39634215857441E-3</v>
      </c>
      <c r="L61">
        <v>0</v>
      </c>
      <c r="M61">
        <v>0</v>
      </c>
      <c r="N61">
        <v>0</v>
      </c>
      <c r="O61">
        <v>0</v>
      </c>
      <c r="P61">
        <v>0</v>
      </c>
      <c r="Q61">
        <v>0</v>
      </c>
      <c r="R61">
        <v>9.9738725612458196E-2</v>
      </c>
      <c r="S61">
        <v>0</v>
      </c>
      <c r="T61">
        <v>0</v>
      </c>
      <c r="U61">
        <v>0</v>
      </c>
      <c r="V61">
        <v>0</v>
      </c>
      <c r="W61">
        <v>0</v>
      </c>
      <c r="X61">
        <v>0</v>
      </c>
      <c r="Y61">
        <v>0.15943445151553201</v>
      </c>
      <c r="Z61">
        <v>0</v>
      </c>
      <c r="AA61">
        <v>0</v>
      </c>
      <c r="AB61">
        <v>1.30351346768418</v>
      </c>
      <c r="AC61">
        <v>0</v>
      </c>
      <c r="AD61">
        <v>0</v>
      </c>
      <c r="AE61">
        <v>1720.9113767526901</v>
      </c>
      <c r="AF61">
        <v>0</v>
      </c>
      <c r="AG61">
        <v>0</v>
      </c>
      <c r="AH61">
        <v>9.7728130819383002E-2</v>
      </c>
      <c r="AI61">
        <v>0</v>
      </c>
      <c r="AJ61">
        <v>0</v>
      </c>
      <c r="AK61">
        <v>6.4050784627935698E-3</v>
      </c>
      <c r="AL61">
        <v>0</v>
      </c>
      <c r="AM61">
        <v>0</v>
      </c>
      <c r="AN61">
        <v>3.2012084181299999E-2</v>
      </c>
      <c r="AO61">
        <v>7.3138892421287904E-2</v>
      </c>
      <c r="AP61">
        <v>6.1279976037391199E-3</v>
      </c>
      <c r="AQ61">
        <v>0</v>
      </c>
      <c r="AR61">
        <v>0</v>
      </c>
      <c r="AS61">
        <v>8.0030210453250206E-3</v>
      </c>
      <c r="AT61">
        <v>3.1345239609123401E-2</v>
      </c>
      <c r="AU61">
        <v>1.62688012958584E-2</v>
      </c>
      <c r="AV61">
        <v>0</v>
      </c>
      <c r="AW61">
        <v>0</v>
      </c>
      <c r="AX61">
        <v>0.27050330332357497</v>
      </c>
      <c r="AY61">
        <v>0</v>
      </c>
      <c r="AZ61">
        <v>0</v>
      </c>
    </row>
    <row r="62" spans="1:52" x14ac:dyDescent="0.35">
      <c r="A62" t="s">
        <v>73</v>
      </c>
      <c r="B62">
        <v>2023</v>
      </c>
      <c r="C62" t="s">
        <v>118</v>
      </c>
      <c r="D62" t="s">
        <v>75</v>
      </c>
      <c r="E62" t="s">
        <v>75</v>
      </c>
      <c r="F62" t="s">
        <v>79</v>
      </c>
      <c r="G62">
        <v>12.116938862170199</v>
      </c>
      <c r="H62">
        <v>1072.9067167043399</v>
      </c>
      <c r="I62">
        <v>48.467755448680997</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c r="AM62">
        <v>0</v>
      </c>
      <c r="AN62">
        <v>1.20000072672136E-2</v>
      </c>
      <c r="AO62">
        <v>0.130340078934051</v>
      </c>
      <c r="AP62">
        <v>0</v>
      </c>
      <c r="AQ62">
        <v>0</v>
      </c>
      <c r="AR62">
        <v>0</v>
      </c>
      <c r="AS62">
        <v>3.0000018168034001E-3</v>
      </c>
      <c r="AT62">
        <v>5.5860033828879302E-2</v>
      </c>
      <c r="AU62">
        <v>0</v>
      </c>
      <c r="AV62">
        <v>0</v>
      </c>
      <c r="AW62">
        <v>0</v>
      </c>
      <c r="AX62">
        <v>0</v>
      </c>
      <c r="AY62">
        <v>0</v>
      </c>
      <c r="AZ62">
        <v>0</v>
      </c>
    </row>
    <row r="63" spans="1:52" x14ac:dyDescent="0.35">
      <c r="A63" t="s">
        <v>73</v>
      </c>
      <c r="B63">
        <v>2023</v>
      </c>
      <c r="C63" t="s">
        <v>118</v>
      </c>
      <c r="D63" t="s">
        <v>75</v>
      </c>
      <c r="E63" t="s">
        <v>75</v>
      </c>
      <c r="F63" t="s">
        <v>113</v>
      </c>
      <c r="G63">
        <v>5322.1970653068802</v>
      </c>
      <c r="H63">
        <v>581948.56231903995</v>
      </c>
      <c r="I63">
        <v>21288.788261227499</v>
      </c>
      <c r="K63">
        <v>9.0579454238978396E-2</v>
      </c>
      <c r="L63">
        <v>0</v>
      </c>
      <c r="M63">
        <v>0</v>
      </c>
      <c r="N63">
        <v>0</v>
      </c>
      <c r="O63">
        <v>0</v>
      </c>
      <c r="P63">
        <v>0</v>
      </c>
      <c r="Q63">
        <v>0</v>
      </c>
      <c r="R63">
        <v>6.4543283717058904</v>
      </c>
      <c r="S63">
        <v>0</v>
      </c>
      <c r="T63">
        <v>0</v>
      </c>
      <c r="U63">
        <v>0</v>
      </c>
      <c r="V63">
        <v>0</v>
      </c>
      <c r="W63">
        <v>0</v>
      </c>
      <c r="X63">
        <v>0</v>
      </c>
      <c r="Y63">
        <v>49.141851911173703</v>
      </c>
      <c r="Z63">
        <v>0</v>
      </c>
      <c r="AA63">
        <v>0</v>
      </c>
      <c r="AB63">
        <v>0.48341001599535499</v>
      </c>
      <c r="AC63">
        <v>0</v>
      </c>
      <c r="AD63">
        <v>0</v>
      </c>
      <c r="AE63">
        <v>1996.2079365500299</v>
      </c>
      <c r="AF63">
        <v>0</v>
      </c>
      <c r="AG63">
        <v>0</v>
      </c>
      <c r="AH63">
        <v>6.3239802811031698</v>
      </c>
      <c r="AI63">
        <v>0</v>
      </c>
      <c r="AJ63">
        <v>0</v>
      </c>
      <c r="AK63">
        <v>3.3275115727971999E-3</v>
      </c>
      <c r="AL63">
        <v>0</v>
      </c>
      <c r="AM63">
        <v>0</v>
      </c>
      <c r="AN63">
        <v>3.3526078410771702E-2</v>
      </c>
      <c r="AO63">
        <v>6.8608580831362995E-2</v>
      </c>
      <c r="AP63">
        <v>3.1835648951007399E-3</v>
      </c>
      <c r="AQ63">
        <v>0</v>
      </c>
      <c r="AR63">
        <v>0</v>
      </c>
      <c r="AS63">
        <v>8.3815196026929308E-3</v>
      </c>
      <c r="AT63">
        <v>2.9403677499155501E-2</v>
      </c>
      <c r="AU63">
        <v>0</v>
      </c>
      <c r="AV63">
        <v>0</v>
      </c>
      <c r="AW63">
        <v>0</v>
      </c>
      <c r="AX63">
        <v>0.406940046555541</v>
      </c>
      <c r="AY63">
        <v>0</v>
      </c>
      <c r="AZ63">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BO62"/>
  <sheetViews>
    <sheetView zoomScale="80" zoomScaleNormal="80" workbookViewId="0">
      <selection activeCell="G5" sqref="G5"/>
    </sheetView>
  </sheetViews>
  <sheetFormatPr defaultRowHeight="14.5" x14ac:dyDescent="0.35"/>
  <cols>
    <col min="8" max="9" width="13.54296875" customWidth="1"/>
    <col min="10" max="10" width="10.54296875" customWidth="1"/>
    <col min="11" max="11" width="9.81640625" bestFit="1" customWidth="1"/>
    <col min="14" max="14" width="10.81640625" bestFit="1" customWidth="1"/>
  </cols>
  <sheetData>
    <row r="1" spans="1:67" s="191" customFormat="1" x14ac:dyDescent="0.35">
      <c r="E1" s="103" t="s">
        <v>299</v>
      </c>
      <c r="F1" s="103" t="s">
        <v>300</v>
      </c>
      <c r="H1" s="282" t="s">
        <v>299</v>
      </c>
      <c r="I1" s="282" t="s">
        <v>300</v>
      </c>
    </row>
    <row r="2" spans="1:67" x14ac:dyDescent="0.35">
      <c r="A2" t="s">
        <v>0</v>
      </c>
      <c r="D2" t="s">
        <v>207</v>
      </c>
      <c r="E2">
        <f>SUM(AH46,AH48,AH49,AH50,AH56)</f>
        <v>5.734187464461737</v>
      </c>
      <c r="F2" s="144">
        <f>SUM(AT46,AT48,AT49,AT50,AT56)</f>
        <v>2.0651454477025239E-3</v>
      </c>
      <c r="H2">
        <f>SUM(AH46,AH48,AH49,AH50,AH56,AH34,AH35,AH38,AH39,AH40,AH41)</f>
        <v>6.1304070276756866</v>
      </c>
      <c r="I2">
        <f>SUM(AT46,AT48,AT49,AT50,AT56,AT34,AT35,AT38,AT39,AT40,AT41)</f>
        <v>2.164044745441001E-3</v>
      </c>
      <c r="J2" t="s">
        <v>145</v>
      </c>
    </row>
    <row r="3" spans="1:67" x14ac:dyDescent="0.35">
      <c r="A3" t="s">
        <v>1</v>
      </c>
      <c r="D3" t="s">
        <v>208</v>
      </c>
      <c r="E3">
        <f>SUM(AH34,AH35,AH38,AH39,AH40,AH41)</f>
        <v>0.39621956321394947</v>
      </c>
      <c r="F3" s="144">
        <f>SUM(AT34,AT35,AT38,AT39,AT40,AT41)</f>
        <v>9.8899297738477214E-5</v>
      </c>
      <c r="H3">
        <f>SUM(AH18:AH19)</f>
        <v>0.23701529089056037</v>
      </c>
      <c r="I3">
        <f>SUM(AT18:AT19)</f>
        <v>4.9884565993786496E-3</v>
      </c>
      <c r="J3" t="s">
        <v>146</v>
      </c>
    </row>
    <row r="4" spans="1:67" x14ac:dyDescent="0.35">
      <c r="A4" t="s">
        <v>2</v>
      </c>
      <c r="H4">
        <f>SUM(AH20:AH21)</f>
        <v>9.6537458993942282E-2</v>
      </c>
      <c r="I4">
        <f>SUM(AT20:AT21)</f>
        <v>2.0582667594900802E-3</v>
      </c>
      <c r="J4" t="s">
        <v>147</v>
      </c>
    </row>
    <row r="5" spans="1:67" x14ac:dyDescent="0.35">
      <c r="A5" t="s">
        <v>156</v>
      </c>
      <c r="H5">
        <f>SUM(H46,H48,H49,H50,H56,H34,H35,H38,H39,H40,H41)</f>
        <v>18955357.884273671</v>
      </c>
      <c r="J5" t="s">
        <v>148</v>
      </c>
      <c r="K5">
        <f>SUM(J46,J48,J49,J50,J56,J34,J35,J38,J39,J40,J41)</f>
        <v>2321674.2528062267</v>
      </c>
      <c r="L5" t="s">
        <v>165</v>
      </c>
      <c r="M5" t="s">
        <v>177</v>
      </c>
      <c r="N5">
        <f>SUM(J46,J48,J49,J50,J56)</f>
        <v>864582.41834800295</v>
      </c>
    </row>
    <row r="6" spans="1:67" x14ac:dyDescent="0.35">
      <c r="A6" t="s">
        <v>4</v>
      </c>
      <c r="H6">
        <f>SUM(H18:H19)</f>
        <v>11630056.193290599</v>
      </c>
      <c r="J6" t="s">
        <v>149</v>
      </c>
      <c r="K6">
        <f>SUM(J18:J21)</f>
        <v>5912934.8514415063</v>
      </c>
      <c r="L6" t="s">
        <v>166</v>
      </c>
      <c r="M6" t="s">
        <v>178</v>
      </c>
      <c r="N6">
        <f>SUM(J34,J35,J38,J39,J40,J41)</f>
        <v>1457091.834458224</v>
      </c>
    </row>
    <row r="7" spans="1:67" x14ac:dyDescent="0.35">
      <c r="A7" t="s">
        <v>5</v>
      </c>
      <c r="H7">
        <f>SUM(H20:H21)</f>
        <v>3273313.1988482699</v>
      </c>
      <c r="J7" t="s">
        <v>150</v>
      </c>
      <c r="M7" t="s">
        <v>181</v>
      </c>
      <c r="N7">
        <f>SUM(H46,H48,H49,H50,H56)</f>
        <v>11161599.628049256</v>
      </c>
    </row>
    <row r="8" spans="1:67" x14ac:dyDescent="0.35">
      <c r="A8" t="s">
        <v>6</v>
      </c>
      <c r="M8" t="s">
        <v>182</v>
      </c>
      <c r="N8">
        <f>SUM(H34,H35,H38,H39,H40,H41)</f>
        <v>7793758.2562244181</v>
      </c>
    </row>
    <row r="10" spans="1:67" x14ac:dyDescent="0.35">
      <c r="A10" t="s">
        <v>7</v>
      </c>
      <c r="B10" t="s">
        <v>8</v>
      </c>
      <c r="C10" t="s">
        <v>9</v>
      </c>
      <c r="D10" t="s">
        <v>10</v>
      </c>
      <c r="E10" t="s">
        <v>11</v>
      </c>
      <c r="F10" t="s">
        <v>12</v>
      </c>
      <c r="G10" t="s">
        <v>13</v>
      </c>
      <c r="H10" t="s">
        <v>14</v>
      </c>
      <c r="J10" t="s">
        <v>15</v>
      </c>
      <c r="K10" t="s">
        <v>16</v>
      </c>
      <c r="L10" t="s">
        <v>17</v>
      </c>
      <c r="M10" t="s">
        <v>18</v>
      </c>
      <c r="N10" t="s">
        <v>19</v>
      </c>
      <c r="O10" t="s">
        <v>20</v>
      </c>
      <c r="P10" t="s">
        <v>21</v>
      </c>
      <c r="Q10" t="s">
        <v>22</v>
      </c>
      <c r="R10" t="s">
        <v>23</v>
      </c>
      <c r="S10" t="s">
        <v>24</v>
      </c>
      <c r="T10" t="s">
        <v>25</v>
      </c>
      <c r="U10" t="s">
        <v>26</v>
      </c>
      <c r="V10" t="s">
        <v>27</v>
      </c>
      <c r="W10" t="s">
        <v>28</v>
      </c>
      <c r="X10" t="s">
        <v>29</v>
      </c>
      <c r="Y10" t="s">
        <v>30</v>
      </c>
      <c r="Z10" t="s">
        <v>31</v>
      </c>
      <c r="AA10" t="s">
        <v>32</v>
      </c>
      <c r="AB10" t="s">
        <v>33</v>
      </c>
      <c r="AC10" t="s">
        <v>34</v>
      </c>
      <c r="AD10" t="s">
        <v>35</v>
      </c>
      <c r="AE10" t="s">
        <v>36</v>
      </c>
      <c r="AF10" t="s">
        <v>37</v>
      </c>
      <c r="AG10" t="s">
        <v>38</v>
      </c>
      <c r="AH10" t="s">
        <v>39</v>
      </c>
      <c r="AI10" t="s">
        <v>40</v>
      </c>
      <c r="AJ10" t="s">
        <v>41</v>
      </c>
      <c r="AK10" t="s">
        <v>42</v>
      </c>
      <c r="AL10" t="s">
        <v>43</v>
      </c>
      <c r="AM10" t="s">
        <v>44</v>
      </c>
      <c r="AN10" t="s">
        <v>45</v>
      </c>
      <c r="AO10" t="s">
        <v>46</v>
      </c>
      <c r="AP10" t="s">
        <v>47</v>
      </c>
      <c r="AQ10" t="s">
        <v>48</v>
      </c>
      <c r="AR10" t="s">
        <v>49</v>
      </c>
      <c r="AS10" t="s">
        <v>50</v>
      </c>
      <c r="AT10" t="s">
        <v>51</v>
      </c>
      <c r="AU10" t="s">
        <v>52</v>
      </c>
      <c r="AV10" t="s">
        <v>53</v>
      </c>
      <c r="AW10" t="s">
        <v>54</v>
      </c>
      <c r="AX10" t="s">
        <v>55</v>
      </c>
      <c r="AY10" t="s">
        <v>56</v>
      </c>
      <c r="AZ10" t="s">
        <v>57</v>
      </c>
      <c r="BA10" t="s">
        <v>58</v>
      </c>
      <c r="BB10" t="s">
        <v>59</v>
      </c>
      <c r="BC10" t="s">
        <v>60</v>
      </c>
      <c r="BD10" t="s">
        <v>61</v>
      </c>
      <c r="BE10" t="s">
        <v>62</v>
      </c>
      <c r="BF10" t="s">
        <v>63</v>
      </c>
      <c r="BG10" t="s">
        <v>64</v>
      </c>
      <c r="BH10" t="s">
        <v>65</v>
      </c>
      <c r="BI10" t="s">
        <v>66</v>
      </c>
      <c r="BJ10" t="s">
        <v>67</v>
      </c>
      <c r="BK10" t="s">
        <v>68</v>
      </c>
      <c r="BL10" t="s">
        <v>69</v>
      </c>
      <c r="BM10" t="s">
        <v>70</v>
      </c>
      <c r="BN10" t="s">
        <v>71</v>
      </c>
      <c r="BO10" t="s">
        <v>72</v>
      </c>
    </row>
    <row r="11" spans="1:67" x14ac:dyDescent="0.35">
      <c r="A11" t="s">
        <v>73</v>
      </c>
      <c r="B11">
        <v>2031</v>
      </c>
      <c r="C11" t="s">
        <v>74</v>
      </c>
      <c r="D11" t="s">
        <v>75</v>
      </c>
      <c r="E11" t="s">
        <v>75</v>
      </c>
      <c r="F11" t="s">
        <v>76</v>
      </c>
      <c r="G11">
        <v>4346.9030129778403</v>
      </c>
      <c r="H11">
        <v>237495.383418165</v>
      </c>
      <c r="J11">
        <v>36513.985309013799</v>
      </c>
      <c r="K11">
        <v>2.0832856830852301E-3</v>
      </c>
      <c r="L11">
        <v>2.3638093272756501E-4</v>
      </c>
      <c r="M11">
        <v>0</v>
      </c>
      <c r="N11">
        <v>2.3196666158127998E-3</v>
      </c>
      <c r="O11">
        <v>0</v>
      </c>
      <c r="P11">
        <v>0</v>
      </c>
      <c r="Q11">
        <v>0</v>
      </c>
      <c r="R11">
        <v>0</v>
      </c>
      <c r="S11">
        <v>2.3196666158127998E-3</v>
      </c>
      <c r="T11">
        <v>2.3716621678016299E-3</v>
      </c>
      <c r="U11">
        <v>2.6910169828911202E-4</v>
      </c>
      <c r="V11">
        <v>0</v>
      </c>
      <c r="W11">
        <v>2.6407638660907399E-3</v>
      </c>
      <c r="X11">
        <v>0</v>
      </c>
      <c r="Y11">
        <v>0</v>
      </c>
      <c r="Z11">
        <v>0</v>
      </c>
      <c r="AA11">
        <v>0</v>
      </c>
      <c r="AB11">
        <v>2.6407638660907399E-3</v>
      </c>
      <c r="AC11">
        <v>2.1348260124993901E-2</v>
      </c>
      <c r="AD11">
        <v>1.00095143133733E-2</v>
      </c>
      <c r="AE11">
        <v>0</v>
      </c>
      <c r="AF11">
        <v>3.1357774438367299E-2</v>
      </c>
      <c r="AG11">
        <v>0.35791228905857703</v>
      </c>
      <c r="AH11">
        <v>1.3682511886077499E-2</v>
      </c>
      <c r="AI11">
        <v>8.9121022257534099E-2</v>
      </c>
      <c r="AJ11">
        <v>0.46071582320218901</v>
      </c>
      <c r="AK11">
        <v>219.94949142375299</v>
      </c>
      <c r="AL11">
        <v>2.6948556700165298</v>
      </c>
      <c r="AM11">
        <v>0</v>
      </c>
      <c r="AN11">
        <v>222.644347093769</v>
      </c>
      <c r="AO11">
        <v>9.6763224229908995E-5</v>
      </c>
      <c r="AP11">
        <v>1.09792820940999E-5</v>
      </c>
      <c r="AQ11">
        <v>0</v>
      </c>
      <c r="AR11">
        <v>1.07742506324009E-4</v>
      </c>
      <c r="AS11">
        <v>2.24521379976267E-3</v>
      </c>
      <c r="AT11">
        <v>3.4152549305112E-6</v>
      </c>
      <c r="AU11">
        <v>0</v>
      </c>
      <c r="AV11">
        <v>2.2486290546931799E-3</v>
      </c>
      <c r="AW11">
        <v>3.1415261692100101E-3</v>
      </c>
      <c r="AX11">
        <v>3.4122210074569399E-2</v>
      </c>
      <c r="AY11">
        <v>3.9512365298472601E-2</v>
      </c>
      <c r="AZ11">
        <v>2.1480868446421501E-3</v>
      </c>
      <c r="BA11">
        <v>3.2675125140001498E-6</v>
      </c>
      <c r="BB11">
        <v>0</v>
      </c>
      <c r="BC11">
        <v>2.15135435715615E-3</v>
      </c>
      <c r="BD11">
        <v>7.8538154230250404E-4</v>
      </c>
      <c r="BE11">
        <v>1.4623804317672601E-2</v>
      </c>
      <c r="BF11">
        <v>1.7560540217131201E-2</v>
      </c>
      <c r="BG11">
        <v>2.0779737339869102E-3</v>
      </c>
      <c r="BH11">
        <v>2.54596601380245E-5</v>
      </c>
      <c r="BI11">
        <v>0</v>
      </c>
      <c r="BJ11">
        <v>2.1034333941249402E-3</v>
      </c>
      <c r="BK11">
        <v>3.45729970748027E-2</v>
      </c>
      <c r="BL11">
        <v>4.2359378325180201E-4</v>
      </c>
      <c r="BM11">
        <v>0</v>
      </c>
      <c r="BN11">
        <v>3.4996590858054497E-2</v>
      </c>
      <c r="BO11">
        <v>19.842738923477601</v>
      </c>
    </row>
    <row r="12" spans="1:67" x14ac:dyDescent="0.35">
      <c r="A12" t="s">
        <v>73</v>
      </c>
      <c r="B12">
        <v>2031</v>
      </c>
      <c r="C12" t="s">
        <v>77</v>
      </c>
      <c r="D12" t="s">
        <v>75</v>
      </c>
      <c r="E12" t="s">
        <v>75</v>
      </c>
      <c r="F12" t="s">
        <v>78</v>
      </c>
      <c r="G12">
        <v>7094997.9785767104</v>
      </c>
      <c r="H12">
        <v>248591542.77120399</v>
      </c>
      <c r="J12">
        <v>33415915.272782601</v>
      </c>
      <c r="K12">
        <v>1.0779558960686499</v>
      </c>
      <c r="L12">
        <v>0</v>
      </c>
      <c r="M12">
        <v>4.1447421749349598</v>
      </c>
      <c r="N12">
        <v>5.2226980710036202</v>
      </c>
      <c r="O12">
        <v>1.17524408258931</v>
      </c>
      <c r="P12">
        <v>2.3681035092043801</v>
      </c>
      <c r="Q12">
        <v>6.3060580316835999</v>
      </c>
      <c r="R12">
        <v>1.1512976978745399</v>
      </c>
      <c r="S12">
        <v>16.223401392355399</v>
      </c>
      <c r="T12">
        <v>1.5729507131312701</v>
      </c>
      <c r="U12">
        <v>0</v>
      </c>
      <c r="V12">
        <v>4.5379709737207996</v>
      </c>
      <c r="W12">
        <v>6.1109216868520697</v>
      </c>
      <c r="X12">
        <v>1.17524408258931</v>
      </c>
      <c r="Y12">
        <v>2.3681035092034102</v>
      </c>
      <c r="Z12">
        <v>6.3060580316810002</v>
      </c>
      <c r="AA12">
        <v>1.1512976978745399</v>
      </c>
      <c r="AB12">
        <v>17.111625008200299</v>
      </c>
      <c r="AC12">
        <v>130.26540914094801</v>
      </c>
      <c r="AD12">
        <v>0</v>
      </c>
      <c r="AE12">
        <v>59.651464005575498</v>
      </c>
      <c r="AF12">
        <v>189.91687314652401</v>
      </c>
      <c r="AG12">
        <v>5.5252308094136504</v>
      </c>
      <c r="AH12">
        <v>0</v>
      </c>
      <c r="AI12">
        <v>4.5531792702105598</v>
      </c>
      <c r="AJ12">
        <v>10.0784100796242</v>
      </c>
      <c r="AK12">
        <v>60265.549203506896</v>
      </c>
      <c r="AL12">
        <v>0</v>
      </c>
      <c r="AM12">
        <v>1613.69708793675</v>
      </c>
      <c r="AN12">
        <v>61879.246291443698</v>
      </c>
      <c r="AO12">
        <v>0.32773149228064002</v>
      </c>
      <c r="AP12">
        <v>0</v>
      </c>
      <c r="AQ12">
        <v>1.0262603428030901</v>
      </c>
      <c r="AR12">
        <v>1.3539918350837401</v>
      </c>
      <c r="AS12">
        <v>0.28880150322706399</v>
      </c>
      <c r="AT12">
        <v>0</v>
      </c>
      <c r="AU12">
        <v>4.6337633025962902E-2</v>
      </c>
      <c r="AV12">
        <v>0.33513913625302699</v>
      </c>
      <c r="AW12">
        <v>2.1922021551747299</v>
      </c>
      <c r="AX12">
        <v>10.0704286503339</v>
      </c>
      <c r="AY12">
        <v>12.597769941761699</v>
      </c>
      <c r="AZ12">
        <v>0.26554232175911302</v>
      </c>
      <c r="BA12">
        <v>0</v>
      </c>
      <c r="BB12">
        <v>4.2605743117831697E-2</v>
      </c>
      <c r="BC12">
        <v>0.30814806487694402</v>
      </c>
      <c r="BD12">
        <v>0.54805053879368404</v>
      </c>
      <c r="BE12">
        <v>4.3158979930002603</v>
      </c>
      <c r="BF12">
        <v>5.1720965966708903</v>
      </c>
      <c r="BG12">
        <v>0.59637646399506405</v>
      </c>
      <c r="BH12">
        <v>0</v>
      </c>
      <c r="BI12">
        <v>1.59688408382886E-2</v>
      </c>
      <c r="BJ12">
        <v>0.61234530483335303</v>
      </c>
      <c r="BK12">
        <v>0.85490311584122802</v>
      </c>
      <c r="BL12">
        <v>0</v>
      </c>
      <c r="BM12">
        <v>0.71663106415607203</v>
      </c>
      <c r="BN12">
        <v>1.5715341799972999</v>
      </c>
      <c r="BO12">
        <v>6531.5526205033502</v>
      </c>
    </row>
    <row r="13" spans="1:67" x14ac:dyDescent="0.35">
      <c r="A13" t="s">
        <v>73</v>
      </c>
      <c r="B13">
        <v>2031</v>
      </c>
      <c r="C13" t="s">
        <v>77</v>
      </c>
      <c r="D13" t="s">
        <v>75</v>
      </c>
      <c r="E13" t="s">
        <v>75</v>
      </c>
      <c r="F13" t="s">
        <v>76</v>
      </c>
      <c r="G13">
        <v>80158.617747297001</v>
      </c>
      <c r="H13">
        <v>2925089.7850496699</v>
      </c>
      <c r="J13">
        <v>383388.59999519202</v>
      </c>
      <c r="K13">
        <v>2.5656718479071701E-2</v>
      </c>
      <c r="L13">
        <v>0</v>
      </c>
      <c r="M13">
        <v>0</v>
      </c>
      <c r="N13">
        <v>2.5656718479071701E-2</v>
      </c>
      <c r="O13">
        <v>0</v>
      </c>
      <c r="P13">
        <v>0</v>
      </c>
      <c r="Q13">
        <v>0</v>
      </c>
      <c r="R13">
        <v>0</v>
      </c>
      <c r="S13">
        <v>2.5656718479071701E-2</v>
      </c>
      <c r="T13">
        <v>2.9208468213879402E-2</v>
      </c>
      <c r="U13">
        <v>0</v>
      </c>
      <c r="V13">
        <v>0</v>
      </c>
      <c r="W13">
        <v>2.9208468213879402E-2</v>
      </c>
      <c r="X13">
        <v>0</v>
      </c>
      <c r="Y13">
        <v>0</v>
      </c>
      <c r="Z13">
        <v>0</v>
      </c>
      <c r="AA13">
        <v>0</v>
      </c>
      <c r="AB13">
        <v>2.9208468213879402E-2</v>
      </c>
      <c r="AC13">
        <v>0.676552800972955</v>
      </c>
      <c r="AD13">
        <v>0</v>
      </c>
      <c r="AE13">
        <v>0</v>
      </c>
      <c r="AF13">
        <v>0.676552800972955</v>
      </c>
      <c r="AG13">
        <v>5.2554441467771301E-2</v>
      </c>
      <c r="AH13">
        <v>0</v>
      </c>
      <c r="AI13">
        <v>0</v>
      </c>
      <c r="AJ13">
        <v>5.2554441467771301E-2</v>
      </c>
      <c r="AK13">
        <v>558.18318344429099</v>
      </c>
      <c r="AL13">
        <v>0</v>
      </c>
      <c r="AM13">
        <v>0</v>
      </c>
      <c r="AN13">
        <v>558.18318344429099</v>
      </c>
      <c r="AO13">
        <v>1.19170553233475E-3</v>
      </c>
      <c r="AP13">
        <v>0</v>
      </c>
      <c r="AQ13">
        <v>0</v>
      </c>
      <c r="AR13">
        <v>1.19170553233475E-3</v>
      </c>
      <c r="AS13">
        <v>5.8291577325625702E-3</v>
      </c>
      <c r="AT13">
        <v>0</v>
      </c>
      <c r="AU13">
        <v>0</v>
      </c>
      <c r="AV13">
        <v>5.8291577325625702E-3</v>
      </c>
      <c r="AW13">
        <v>2.57948764442371E-2</v>
      </c>
      <c r="AX13">
        <v>0.118495213665714</v>
      </c>
      <c r="AY13">
        <v>0.15011924784251399</v>
      </c>
      <c r="AZ13">
        <v>5.5769909493631796E-3</v>
      </c>
      <c r="BA13">
        <v>0</v>
      </c>
      <c r="BB13">
        <v>0</v>
      </c>
      <c r="BC13">
        <v>5.5769909493631796E-3</v>
      </c>
      <c r="BD13">
        <v>6.4487191110592897E-3</v>
      </c>
      <c r="BE13">
        <v>5.0783662999591903E-2</v>
      </c>
      <c r="BF13">
        <v>6.2809373060014398E-2</v>
      </c>
      <c r="BG13">
        <v>5.2768384362013804E-3</v>
      </c>
      <c r="BH13">
        <v>0</v>
      </c>
      <c r="BI13">
        <v>0</v>
      </c>
      <c r="BJ13">
        <v>5.2768384362013804E-3</v>
      </c>
      <c r="BK13">
        <v>8.7738623278942093E-2</v>
      </c>
      <c r="BL13">
        <v>0</v>
      </c>
      <c r="BM13">
        <v>0</v>
      </c>
      <c r="BN13">
        <v>8.7738623278942093E-2</v>
      </c>
      <c r="BO13">
        <v>49.746976849566998</v>
      </c>
    </row>
    <row r="14" spans="1:67" x14ac:dyDescent="0.35">
      <c r="A14" t="s">
        <v>73</v>
      </c>
      <c r="B14">
        <v>2031</v>
      </c>
      <c r="C14" t="s">
        <v>80</v>
      </c>
      <c r="D14" t="s">
        <v>75</v>
      </c>
      <c r="E14" t="s">
        <v>75</v>
      </c>
      <c r="F14" t="s">
        <v>78</v>
      </c>
      <c r="G14">
        <v>888749.08441089804</v>
      </c>
      <c r="H14">
        <v>29825372.731222499</v>
      </c>
      <c r="J14">
        <v>4112369.44804797</v>
      </c>
      <c r="K14">
        <v>0.30964847368196002</v>
      </c>
      <c r="L14">
        <v>0</v>
      </c>
      <c r="M14">
        <v>0.68546711877779098</v>
      </c>
      <c r="N14">
        <v>0.99511559245975201</v>
      </c>
      <c r="O14">
        <v>0.28496147486220802</v>
      </c>
      <c r="P14">
        <v>0.46356045748985297</v>
      </c>
      <c r="Q14">
        <v>1.6765400763220899</v>
      </c>
      <c r="R14">
        <v>0.26432418308676497</v>
      </c>
      <c r="S14">
        <v>3.68450178422066</v>
      </c>
      <c r="T14">
        <v>0.45183832592259299</v>
      </c>
      <c r="U14">
        <v>0</v>
      </c>
      <c r="V14">
        <v>0.75050021380460097</v>
      </c>
      <c r="W14">
        <v>1.20233853972719</v>
      </c>
      <c r="X14">
        <v>0.28496147486220802</v>
      </c>
      <c r="Y14">
        <v>0.46356045748966201</v>
      </c>
      <c r="Z14">
        <v>1.67654007632139</v>
      </c>
      <c r="AA14">
        <v>0.26432418308676497</v>
      </c>
      <c r="AB14">
        <v>3.8917247314872299</v>
      </c>
      <c r="AC14">
        <v>21.526421686030499</v>
      </c>
      <c r="AD14">
        <v>0</v>
      </c>
      <c r="AE14">
        <v>7.7148526784915896</v>
      </c>
      <c r="AF14">
        <v>29.241274364522098</v>
      </c>
      <c r="AG14">
        <v>1.26507710875154</v>
      </c>
      <c r="AH14">
        <v>0</v>
      </c>
      <c r="AI14">
        <v>0.67563063300879</v>
      </c>
      <c r="AJ14">
        <v>1.94070774176033</v>
      </c>
      <c r="AK14">
        <v>8539.6245925446092</v>
      </c>
      <c r="AL14">
        <v>0</v>
      </c>
      <c r="AM14">
        <v>234.374928689977</v>
      </c>
      <c r="AN14">
        <v>8773.9995212345802</v>
      </c>
      <c r="AO14">
        <v>7.81440201555932E-2</v>
      </c>
      <c r="AP14">
        <v>0</v>
      </c>
      <c r="AQ14">
        <v>0.156616349920848</v>
      </c>
      <c r="AR14">
        <v>0.23476037007644099</v>
      </c>
      <c r="AS14">
        <v>4.24441877532893E-2</v>
      </c>
      <c r="AT14">
        <v>0</v>
      </c>
      <c r="AU14">
        <v>6.6190537307976496E-3</v>
      </c>
      <c r="AV14">
        <v>4.9063241484086903E-2</v>
      </c>
      <c r="AW14">
        <v>0.26301476571329901</v>
      </c>
      <c r="AX14">
        <v>1.20822407999546</v>
      </c>
      <c r="AY14">
        <v>1.5203020871928501</v>
      </c>
      <c r="AZ14">
        <v>3.9025863907386799E-2</v>
      </c>
      <c r="BA14">
        <v>0</v>
      </c>
      <c r="BB14">
        <v>6.0859755779817297E-3</v>
      </c>
      <c r="BC14">
        <v>4.5111839485368503E-2</v>
      </c>
      <c r="BD14">
        <v>6.5753691428324906E-2</v>
      </c>
      <c r="BE14">
        <v>0.51781031999805804</v>
      </c>
      <c r="BF14">
        <v>0.62867585091175204</v>
      </c>
      <c r="BG14">
        <v>8.4506508040761E-2</v>
      </c>
      <c r="BH14">
        <v>0</v>
      </c>
      <c r="BI14">
        <v>2.3193299168190401E-3</v>
      </c>
      <c r="BJ14">
        <v>8.6825837957580101E-2</v>
      </c>
      <c r="BK14">
        <v>0.13868404580275101</v>
      </c>
      <c r="BL14">
        <v>0</v>
      </c>
      <c r="BM14">
        <v>9.6050914258559106E-2</v>
      </c>
      <c r="BN14">
        <v>0.23473496006131001</v>
      </c>
      <c r="BO14">
        <v>926.123749072539</v>
      </c>
    </row>
    <row r="15" spans="1:67" x14ac:dyDescent="0.35">
      <c r="A15" t="s">
        <v>73</v>
      </c>
      <c r="B15">
        <v>2031</v>
      </c>
      <c r="C15" t="s">
        <v>80</v>
      </c>
      <c r="D15" t="s">
        <v>75</v>
      </c>
      <c r="E15" t="s">
        <v>75</v>
      </c>
      <c r="F15" t="s">
        <v>76</v>
      </c>
      <c r="G15">
        <v>144.02741287448001</v>
      </c>
      <c r="H15">
        <v>4477.2722504398798</v>
      </c>
      <c r="J15">
        <v>630.28181537610806</v>
      </c>
      <c r="K15">
        <v>1.98457296098719E-4</v>
      </c>
      <c r="L15">
        <v>0</v>
      </c>
      <c r="M15">
        <v>0</v>
      </c>
      <c r="N15">
        <v>1.98457296098719E-4</v>
      </c>
      <c r="O15">
        <v>0</v>
      </c>
      <c r="P15">
        <v>0</v>
      </c>
      <c r="Q15">
        <v>0</v>
      </c>
      <c r="R15">
        <v>0</v>
      </c>
      <c r="S15">
        <v>1.98457296098719E-4</v>
      </c>
      <c r="T15">
        <v>2.25930437270856E-4</v>
      </c>
      <c r="U15">
        <v>0</v>
      </c>
      <c r="V15">
        <v>0</v>
      </c>
      <c r="W15">
        <v>2.25930437270856E-4</v>
      </c>
      <c r="X15">
        <v>0</v>
      </c>
      <c r="Y15">
        <v>0</v>
      </c>
      <c r="Z15">
        <v>0</v>
      </c>
      <c r="AA15">
        <v>0</v>
      </c>
      <c r="AB15">
        <v>2.25930437270856E-4</v>
      </c>
      <c r="AC15">
        <v>1.7862494315852499E-3</v>
      </c>
      <c r="AD15">
        <v>0</v>
      </c>
      <c r="AE15">
        <v>0</v>
      </c>
      <c r="AF15">
        <v>1.7862494315852499E-3</v>
      </c>
      <c r="AG15">
        <v>1.2342801581081901E-3</v>
      </c>
      <c r="AH15">
        <v>0</v>
      </c>
      <c r="AI15">
        <v>0</v>
      </c>
      <c r="AJ15">
        <v>1.2342801581081901E-3</v>
      </c>
      <c r="AK15">
        <v>1.7983308322779801</v>
      </c>
      <c r="AL15">
        <v>0</v>
      </c>
      <c r="AM15">
        <v>0</v>
      </c>
      <c r="AN15">
        <v>1.7983308322779801</v>
      </c>
      <c r="AO15">
        <v>9.2179620665813601E-6</v>
      </c>
      <c r="AP15">
        <v>0</v>
      </c>
      <c r="AQ15">
        <v>0</v>
      </c>
      <c r="AR15">
        <v>9.2179620665813601E-6</v>
      </c>
      <c r="AS15">
        <v>9.1466040180908102E-5</v>
      </c>
      <c r="AT15">
        <v>0</v>
      </c>
      <c r="AU15">
        <v>0</v>
      </c>
      <c r="AV15">
        <v>9.1466040180908102E-5</v>
      </c>
      <c r="AW15">
        <v>3.9482782749982099E-5</v>
      </c>
      <c r="AX15">
        <v>1.8137403325773E-4</v>
      </c>
      <c r="AY15">
        <v>3.1232285618862002E-4</v>
      </c>
      <c r="AZ15">
        <v>8.7509259770667601E-5</v>
      </c>
      <c r="BA15">
        <v>0</v>
      </c>
      <c r="BB15">
        <v>0</v>
      </c>
      <c r="BC15">
        <v>8.7509259770667601E-5</v>
      </c>
      <c r="BD15">
        <v>9.87069568749554E-6</v>
      </c>
      <c r="BE15">
        <v>7.7731728539027397E-5</v>
      </c>
      <c r="BF15">
        <v>1.7511168399719001E-4</v>
      </c>
      <c r="BG15">
        <v>1.7000693568400099E-5</v>
      </c>
      <c r="BH15">
        <v>0</v>
      </c>
      <c r="BI15">
        <v>0</v>
      </c>
      <c r="BJ15">
        <v>1.7000693568400099E-5</v>
      </c>
      <c r="BK15">
        <v>2.8267256360275402E-4</v>
      </c>
      <c r="BL15">
        <v>0</v>
      </c>
      <c r="BM15">
        <v>0</v>
      </c>
      <c r="BN15">
        <v>2.8267256360275402E-4</v>
      </c>
      <c r="BO15">
        <v>0.160272693507477</v>
      </c>
    </row>
    <row r="16" spans="1:67" x14ac:dyDescent="0.35">
      <c r="A16" t="s">
        <v>73</v>
      </c>
      <c r="B16">
        <v>2031</v>
      </c>
      <c r="C16" t="s">
        <v>81</v>
      </c>
      <c r="D16" t="s">
        <v>75</v>
      </c>
      <c r="E16" t="s">
        <v>75</v>
      </c>
      <c r="F16" t="s">
        <v>78</v>
      </c>
      <c r="G16">
        <v>2533959.4449266102</v>
      </c>
      <c r="H16">
        <v>86727452.862760097</v>
      </c>
      <c r="J16">
        <v>11850833.4917542</v>
      </c>
      <c r="K16">
        <v>0.72971166096928897</v>
      </c>
      <c r="L16">
        <v>0</v>
      </c>
      <c r="M16">
        <v>2.1182324416010001</v>
      </c>
      <c r="N16">
        <v>2.8479441025702901</v>
      </c>
      <c r="O16">
        <v>0.71496639442396603</v>
      </c>
      <c r="P16">
        <v>1.0659629021110899</v>
      </c>
      <c r="Q16">
        <v>3.9550144162628</v>
      </c>
      <c r="R16">
        <v>0.74824946633337197</v>
      </c>
      <c r="S16">
        <v>9.3321372817015291</v>
      </c>
      <c r="T16">
        <v>1.06479354274875</v>
      </c>
      <c r="U16">
        <v>0</v>
      </c>
      <c r="V16">
        <v>2.3191978969668701</v>
      </c>
      <c r="W16">
        <v>3.3839914397156199</v>
      </c>
      <c r="X16">
        <v>0.71496639442396603</v>
      </c>
      <c r="Y16">
        <v>1.06596290211065</v>
      </c>
      <c r="Z16">
        <v>3.9550144162611698</v>
      </c>
      <c r="AA16">
        <v>0.74824946633337197</v>
      </c>
      <c r="AB16">
        <v>9.8681846188447899</v>
      </c>
      <c r="AC16">
        <v>59.412376490849297</v>
      </c>
      <c r="AD16">
        <v>0</v>
      </c>
      <c r="AE16">
        <v>27.340479119572901</v>
      </c>
      <c r="AF16">
        <v>86.752855610422202</v>
      </c>
      <c r="AG16">
        <v>3.2423954324346198</v>
      </c>
      <c r="AH16">
        <v>0</v>
      </c>
      <c r="AI16">
        <v>2.0146297326514002</v>
      </c>
      <c r="AJ16">
        <v>5.25702516508602</v>
      </c>
      <c r="AK16">
        <v>25020.716908874499</v>
      </c>
      <c r="AL16">
        <v>0</v>
      </c>
      <c r="AM16">
        <v>696.32909298303196</v>
      </c>
      <c r="AN16">
        <v>25717.046001857601</v>
      </c>
      <c r="AO16">
        <v>0.198030405820039</v>
      </c>
      <c r="AP16">
        <v>0</v>
      </c>
      <c r="AQ16">
        <v>0.49951496767652098</v>
      </c>
      <c r="AR16">
        <v>0.69754537349655998</v>
      </c>
      <c r="AS16">
        <v>0.10872145410716</v>
      </c>
      <c r="AT16">
        <v>0</v>
      </c>
      <c r="AU16">
        <v>1.7045461371373499E-2</v>
      </c>
      <c r="AV16">
        <v>0.125766915478534</v>
      </c>
      <c r="AW16">
        <v>0.76480521806625701</v>
      </c>
      <c r="AX16">
        <v>3.5133239704918702</v>
      </c>
      <c r="AY16">
        <v>4.4038961040366598</v>
      </c>
      <c r="AZ16">
        <v>9.9965363843496399E-2</v>
      </c>
      <c r="BA16">
        <v>0</v>
      </c>
      <c r="BB16">
        <v>1.5672672536095101E-2</v>
      </c>
      <c r="BC16">
        <v>0.115638036379591</v>
      </c>
      <c r="BD16">
        <v>0.191201304516564</v>
      </c>
      <c r="BE16">
        <v>1.5057102730679399</v>
      </c>
      <c r="BF16">
        <v>1.81254961396409</v>
      </c>
      <c r="BG16">
        <v>0.24760027700648199</v>
      </c>
      <c r="BH16">
        <v>0</v>
      </c>
      <c r="BI16">
        <v>6.8907408583931901E-3</v>
      </c>
      <c r="BJ16">
        <v>0.25449101786487599</v>
      </c>
      <c r="BK16">
        <v>0.366074371962889</v>
      </c>
      <c r="BL16">
        <v>0</v>
      </c>
      <c r="BM16">
        <v>0.286218556390406</v>
      </c>
      <c r="BN16">
        <v>0.652292928353296</v>
      </c>
      <c r="BO16">
        <v>2714.5165668939999</v>
      </c>
    </row>
    <row r="17" spans="1:67" x14ac:dyDescent="0.35">
      <c r="A17" t="s">
        <v>73</v>
      </c>
      <c r="B17">
        <v>2031</v>
      </c>
      <c r="C17" t="s">
        <v>81</v>
      </c>
      <c r="D17" t="s">
        <v>75</v>
      </c>
      <c r="E17" t="s">
        <v>75</v>
      </c>
      <c r="F17" t="s">
        <v>76</v>
      </c>
      <c r="G17">
        <v>23409.282458699101</v>
      </c>
      <c r="H17">
        <v>837491.39854969899</v>
      </c>
      <c r="J17">
        <v>112063.414534225</v>
      </c>
      <c r="K17">
        <v>1.81867348046739E-2</v>
      </c>
      <c r="L17">
        <v>0</v>
      </c>
      <c r="M17">
        <v>0</v>
      </c>
      <c r="N17">
        <v>1.81867348046739E-2</v>
      </c>
      <c r="O17">
        <v>0</v>
      </c>
      <c r="P17">
        <v>0</v>
      </c>
      <c r="Q17">
        <v>0</v>
      </c>
      <c r="R17">
        <v>0</v>
      </c>
      <c r="S17">
        <v>1.81867348046739E-2</v>
      </c>
      <c r="T17">
        <v>2.0704388438836499E-2</v>
      </c>
      <c r="U17">
        <v>0</v>
      </c>
      <c r="V17">
        <v>0</v>
      </c>
      <c r="W17">
        <v>2.0704388438836499E-2</v>
      </c>
      <c r="X17">
        <v>0</v>
      </c>
      <c r="Y17">
        <v>0</v>
      </c>
      <c r="Z17">
        <v>0</v>
      </c>
      <c r="AA17">
        <v>0</v>
      </c>
      <c r="AB17">
        <v>2.0704388438836499E-2</v>
      </c>
      <c r="AC17">
        <v>0.18113748052098799</v>
      </c>
      <c r="AD17">
        <v>0</v>
      </c>
      <c r="AE17">
        <v>0</v>
      </c>
      <c r="AF17">
        <v>0.18113748052098799</v>
      </c>
      <c r="AG17">
        <v>3.2014667025395398E-2</v>
      </c>
      <c r="AH17">
        <v>0</v>
      </c>
      <c r="AI17">
        <v>0</v>
      </c>
      <c r="AJ17">
        <v>3.2014667025395398E-2</v>
      </c>
      <c r="AK17">
        <v>216.76566341784601</v>
      </c>
      <c r="AL17">
        <v>0</v>
      </c>
      <c r="AM17">
        <v>0</v>
      </c>
      <c r="AN17">
        <v>216.76566341784601</v>
      </c>
      <c r="AO17">
        <v>8.44739069008918E-4</v>
      </c>
      <c r="AP17">
        <v>0</v>
      </c>
      <c r="AQ17">
        <v>0</v>
      </c>
      <c r="AR17">
        <v>8.44739069008918E-4</v>
      </c>
      <c r="AS17">
        <v>4.1899265218608601E-3</v>
      </c>
      <c r="AT17">
        <v>0</v>
      </c>
      <c r="AU17">
        <v>0</v>
      </c>
      <c r="AV17">
        <v>4.1899265218608601E-3</v>
      </c>
      <c r="AW17">
        <v>7.3854099313857401E-3</v>
      </c>
      <c r="AX17">
        <v>3.3926726872303199E-2</v>
      </c>
      <c r="AY17">
        <v>4.5502063325549798E-2</v>
      </c>
      <c r="AZ17">
        <v>4.0086721552209997E-3</v>
      </c>
      <c r="BA17">
        <v>0</v>
      </c>
      <c r="BB17">
        <v>0</v>
      </c>
      <c r="BC17">
        <v>4.0086721552209997E-3</v>
      </c>
      <c r="BD17">
        <v>1.84635248284643E-3</v>
      </c>
      <c r="BE17">
        <v>1.4540025802415601E-2</v>
      </c>
      <c r="BF17">
        <v>2.0395050440483099E-2</v>
      </c>
      <c r="BG17">
        <v>2.0492150575262499E-3</v>
      </c>
      <c r="BH17">
        <v>0</v>
      </c>
      <c r="BI17">
        <v>0</v>
      </c>
      <c r="BJ17">
        <v>2.0492150575262499E-3</v>
      </c>
      <c r="BK17">
        <v>3.4072543649689702E-2</v>
      </c>
      <c r="BL17">
        <v>0</v>
      </c>
      <c r="BM17">
        <v>0</v>
      </c>
      <c r="BN17">
        <v>3.4072543649689702E-2</v>
      </c>
      <c r="BO17">
        <v>19.318812819277301</v>
      </c>
    </row>
    <row r="18" spans="1:67" x14ac:dyDescent="0.35">
      <c r="A18" t="s">
        <v>73</v>
      </c>
      <c r="B18">
        <v>2031</v>
      </c>
      <c r="C18" t="s">
        <v>82</v>
      </c>
      <c r="D18" t="s">
        <v>75</v>
      </c>
      <c r="E18" t="s">
        <v>75</v>
      </c>
      <c r="F18" t="s">
        <v>78</v>
      </c>
      <c r="G18">
        <v>170641.55025589999</v>
      </c>
      <c r="H18">
        <v>5774852.3972314596</v>
      </c>
      <c r="J18">
        <v>2542304.8429030399</v>
      </c>
      <c r="K18">
        <v>5.2779692475065997E-2</v>
      </c>
      <c r="L18">
        <v>6.4317349083452297E-2</v>
      </c>
      <c r="M18">
        <v>0.185610806923452</v>
      </c>
      <c r="N18">
        <v>0.30270784848197002</v>
      </c>
      <c r="O18">
        <v>7.2259785086318598E-3</v>
      </c>
      <c r="P18">
        <v>0.23900762984601201</v>
      </c>
      <c r="Q18">
        <v>1.7565165369133799</v>
      </c>
      <c r="R18">
        <v>4.83338088235065E-3</v>
      </c>
      <c r="S18">
        <v>2.3102913746323401</v>
      </c>
      <c r="T18">
        <v>7.7016003363663293E-2</v>
      </c>
      <c r="U18">
        <v>9.3851724802927999E-2</v>
      </c>
      <c r="V18">
        <v>0.203220470339808</v>
      </c>
      <c r="W18">
        <v>0.37408819850639902</v>
      </c>
      <c r="X18">
        <v>7.2259785086318598E-3</v>
      </c>
      <c r="Y18">
        <v>0.239007629845914</v>
      </c>
      <c r="Z18">
        <v>1.7565165369126501</v>
      </c>
      <c r="AA18">
        <v>4.83338088235065E-3</v>
      </c>
      <c r="AB18">
        <v>2.3816717246559498</v>
      </c>
      <c r="AC18">
        <v>1.4977674305615201</v>
      </c>
      <c r="AD18">
        <v>0.70938733808755505</v>
      </c>
      <c r="AE18">
        <v>4.0738778133794797</v>
      </c>
      <c r="AF18">
        <v>6.2810325820285602</v>
      </c>
      <c r="AG18">
        <v>0.44687938656800302</v>
      </c>
      <c r="AH18">
        <v>5.6063450511713697E-3</v>
      </c>
      <c r="AI18">
        <v>1.0279814107934799</v>
      </c>
      <c r="AJ18">
        <v>1.4804671424126501</v>
      </c>
      <c r="AK18">
        <v>4529.1740821121402</v>
      </c>
      <c r="AL18">
        <v>20.528819630700301</v>
      </c>
      <c r="AM18">
        <v>47.842523637113899</v>
      </c>
      <c r="AN18">
        <v>4597.5454253799599</v>
      </c>
      <c r="AO18">
        <v>1.35131009339959E-2</v>
      </c>
      <c r="AP18">
        <v>1.92640165099894E-2</v>
      </c>
      <c r="AQ18">
        <v>3.9987702515661999E-2</v>
      </c>
      <c r="AR18">
        <v>7.2764819959647398E-2</v>
      </c>
      <c r="AS18">
        <v>7.8273845496839092E-3</v>
      </c>
      <c r="AT18">
        <v>0</v>
      </c>
      <c r="AU18">
        <v>9.771357778949729E-4</v>
      </c>
      <c r="AV18">
        <v>8.8045203275788804E-3</v>
      </c>
      <c r="AW18">
        <v>5.0925480931096501E-2</v>
      </c>
      <c r="AX18">
        <v>0.48659297029662701</v>
      </c>
      <c r="AY18">
        <v>0.54632297155530196</v>
      </c>
      <c r="AZ18">
        <v>7.1969911631321899E-3</v>
      </c>
      <c r="BA18">
        <v>0</v>
      </c>
      <c r="BB18">
        <v>8.9844027900410196E-4</v>
      </c>
      <c r="BC18">
        <v>8.0954314421362895E-3</v>
      </c>
      <c r="BD18">
        <v>1.2731370232774099E-2</v>
      </c>
      <c r="BE18">
        <v>0.20853984441283999</v>
      </c>
      <c r="BF18">
        <v>0.22936664608775001</v>
      </c>
      <c r="BG18">
        <v>4.4819849144442002E-2</v>
      </c>
      <c r="BH18">
        <v>2.03149312055669E-4</v>
      </c>
      <c r="BI18">
        <v>4.7344055521594602E-4</v>
      </c>
      <c r="BJ18">
        <v>4.5496439011713602E-2</v>
      </c>
      <c r="BK18">
        <v>3.366458990619E-2</v>
      </c>
      <c r="BL18">
        <v>5.3712924813221802E-4</v>
      </c>
      <c r="BM18">
        <v>9.3170334824989695E-2</v>
      </c>
      <c r="BN18">
        <v>0.12737205397931101</v>
      </c>
      <c r="BO18">
        <v>485.285643745404</v>
      </c>
    </row>
    <row r="19" spans="1:67" x14ac:dyDescent="0.35">
      <c r="A19" t="s">
        <v>73</v>
      </c>
      <c r="B19">
        <v>2031</v>
      </c>
      <c r="C19" t="s">
        <v>82</v>
      </c>
      <c r="D19" t="s">
        <v>75</v>
      </c>
      <c r="E19" t="s">
        <v>75</v>
      </c>
      <c r="F19" t="s">
        <v>76</v>
      </c>
      <c r="G19">
        <v>165076.31647959701</v>
      </c>
      <c r="H19">
        <v>5855203.79605914</v>
      </c>
      <c r="J19">
        <v>2076452.39530721</v>
      </c>
      <c r="K19">
        <v>0.30718174538748699</v>
      </c>
      <c r="L19">
        <v>1.9972472864261601E-2</v>
      </c>
      <c r="M19">
        <v>0</v>
      </c>
      <c r="N19">
        <v>0.32715421825174901</v>
      </c>
      <c r="O19">
        <v>0</v>
      </c>
      <c r="P19">
        <v>0</v>
      </c>
      <c r="Q19">
        <v>0</v>
      </c>
      <c r="R19">
        <v>0</v>
      </c>
      <c r="S19">
        <v>0.32715421825174901</v>
      </c>
      <c r="T19">
        <v>0.34970599429358701</v>
      </c>
      <c r="U19">
        <v>2.2737332495744101E-2</v>
      </c>
      <c r="V19">
        <v>0</v>
      </c>
      <c r="W19">
        <v>0.37244332678933101</v>
      </c>
      <c r="X19">
        <v>0</v>
      </c>
      <c r="Y19">
        <v>0</v>
      </c>
      <c r="Z19">
        <v>0</v>
      </c>
      <c r="AA19">
        <v>0</v>
      </c>
      <c r="AB19">
        <v>0.37244332678933101</v>
      </c>
      <c r="AC19">
        <v>1.4948409213495499</v>
      </c>
      <c r="AD19">
        <v>0.16554216180450801</v>
      </c>
      <c r="AE19">
        <v>0</v>
      </c>
      <c r="AF19">
        <v>1.66038308315405</v>
      </c>
      <c r="AG19">
        <v>2.7056992151427401</v>
      </c>
      <c r="AH19">
        <v>0.23140894583938901</v>
      </c>
      <c r="AI19">
        <v>0</v>
      </c>
      <c r="AJ19">
        <v>2.9371081609821301</v>
      </c>
      <c r="AK19">
        <v>2646.3357068392302</v>
      </c>
      <c r="AL19">
        <v>21.222958118253299</v>
      </c>
      <c r="AM19">
        <v>0</v>
      </c>
      <c r="AN19">
        <v>2667.5586649574798</v>
      </c>
      <c r="AO19">
        <v>1.42680049168843E-2</v>
      </c>
      <c r="AP19">
        <v>9.2768318856369298E-4</v>
      </c>
      <c r="AQ19">
        <v>0</v>
      </c>
      <c r="AR19">
        <v>1.5195688105448E-2</v>
      </c>
      <c r="AS19">
        <v>5.34746649022763E-2</v>
      </c>
      <c r="AT19">
        <v>4.9884565993786496E-3</v>
      </c>
      <c r="AU19">
        <v>0</v>
      </c>
      <c r="AV19">
        <v>5.8463121501654898E-2</v>
      </c>
      <c r="AW19">
        <v>7.7451088465960896E-2</v>
      </c>
      <c r="AX19">
        <v>0.49336343352817003</v>
      </c>
      <c r="AY19">
        <v>0.62927764349578597</v>
      </c>
      <c r="AZ19">
        <v>5.11613745694817E-2</v>
      </c>
      <c r="BA19">
        <v>4.7726581750594504E-3</v>
      </c>
      <c r="BB19">
        <v>0</v>
      </c>
      <c r="BC19">
        <v>5.5934032744541201E-2</v>
      </c>
      <c r="BD19">
        <v>1.93627721164902E-2</v>
      </c>
      <c r="BE19">
        <v>0.21144147151207299</v>
      </c>
      <c r="BF19">
        <v>0.28673827637310401</v>
      </c>
      <c r="BG19">
        <v>2.5017389249841301E-2</v>
      </c>
      <c r="BH19">
        <v>2.00633276762749E-4</v>
      </c>
      <c r="BI19">
        <v>0</v>
      </c>
      <c r="BJ19">
        <v>2.5218022526604E-2</v>
      </c>
      <c r="BK19">
        <v>0.41596712072059999</v>
      </c>
      <c r="BL19">
        <v>3.3359534690962801E-3</v>
      </c>
      <c r="BM19">
        <v>0</v>
      </c>
      <c r="BN19">
        <v>0.41930307418969598</v>
      </c>
      <c r="BO19">
        <v>237.74091209923699</v>
      </c>
    </row>
    <row r="20" spans="1:67" x14ac:dyDescent="0.35">
      <c r="A20" t="s">
        <v>73</v>
      </c>
      <c r="B20">
        <v>2031</v>
      </c>
      <c r="C20" t="s">
        <v>83</v>
      </c>
      <c r="D20" t="s">
        <v>75</v>
      </c>
      <c r="E20" t="s">
        <v>75</v>
      </c>
      <c r="F20" t="s">
        <v>78</v>
      </c>
      <c r="G20">
        <v>30278.3481010385</v>
      </c>
      <c r="H20">
        <v>984851.00511449995</v>
      </c>
      <c r="J20">
        <v>451102.27196680399</v>
      </c>
      <c r="K20">
        <v>6.9901874450663901E-3</v>
      </c>
      <c r="L20">
        <v>1.1607753699672299E-2</v>
      </c>
      <c r="M20">
        <v>3.3487752630969599E-2</v>
      </c>
      <c r="N20">
        <v>5.2085693775708403E-2</v>
      </c>
      <c r="O20">
        <v>1.14020624118692E-3</v>
      </c>
      <c r="P20">
        <v>3.7672582366371998E-2</v>
      </c>
      <c r="Q20">
        <v>0.20643368716940599</v>
      </c>
      <c r="R20">
        <v>8.2179029820827099E-4</v>
      </c>
      <c r="S20">
        <v>0.298153959850882</v>
      </c>
      <c r="T20">
        <v>1.02000651109553E-2</v>
      </c>
      <c r="U20">
        <v>1.6938006950322201E-2</v>
      </c>
      <c r="V20">
        <v>3.66648739536777E-2</v>
      </c>
      <c r="W20">
        <v>6.38029460149553E-2</v>
      </c>
      <c r="X20">
        <v>1.14020624118692E-3</v>
      </c>
      <c r="Y20">
        <v>3.7672582366356497E-2</v>
      </c>
      <c r="Z20">
        <v>0.20643368716932101</v>
      </c>
      <c r="AA20">
        <v>8.2179029820827099E-4</v>
      </c>
      <c r="AB20">
        <v>0.30987121209002799</v>
      </c>
      <c r="AC20">
        <v>0.198382976763434</v>
      </c>
      <c r="AD20">
        <v>0.12606915439791999</v>
      </c>
      <c r="AE20">
        <v>0.70040859413444001</v>
      </c>
      <c r="AF20">
        <v>1.02486072529579</v>
      </c>
      <c r="AG20">
        <v>7.9826328170741798E-2</v>
      </c>
      <c r="AH20">
        <v>1.0111092346243901E-3</v>
      </c>
      <c r="AI20">
        <v>0.190685052562268</v>
      </c>
      <c r="AJ20">
        <v>0.27152248996763401</v>
      </c>
      <c r="AK20">
        <v>890.59217751409801</v>
      </c>
      <c r="AL20">
        <v>4.2203321777083804</v>
      </c>
      <c r="AM20">
        <v>9.6960454007235004</v>
      </c>
      <c r="AN20">
        <v>904.50855509252995</v>
      </c>
      <c r="AO20">
        <v>1.9116334333115601E-3</v>
      </c>
      <c r="AP20">
        <v>3.4572322558164498E-3</v>
      </c>
      <c r="AQ20">
        <v>7.2383407883617997E-3</v>
      </c>
      <c r="AR20">
        <v>1.26072064774898E-2</v>
      </c>
      <c r="AS20">
        <v>1.2510450024784501E-3</v>
      </c>
      <c r="AT20">
        <v>0</v>
      </c>
      <c r="AU20">
        <v>1.5330234276040401E-4</v>
      </c>
      <c r="AV20">
        <v>1.4043473452388499E-3</v>
      </c>
      <c r="AW20">
        <v>8.6848992201037194E-3</v>
      </c>
      <c r="AX20">
        <v>9.6814914056106302E-2</v>
      </c>
      <c r="AY20">
        <v>0.106904160621448</v>
      </c>
      <c r="AZ20">
        <v>1.15028970026542E-3</v>
      </c>
      <c r="BA20">
        <v>0</v>
      </c>
      <c r="BB20">
        <v>1.40955845356882E-4</v>
      </c>
      <c r="BC20">
        <v>1.2912455456223001E-3</v>
      </c>
      <c r="BD20">
        <v>2.1712248050259298E-3</v>
      </c>
      <c r="BE20">
        <v>4.1492106024045503E-2</v>
      </c>
      <c r="BF20">
        <v>4.4954576374693703E-2</v>
      </c>
      <c r="BG20">
        <v>8.8131315603544695E-3</v>
      </c>
      <c r="BH20">
        <v>4.1763608135837701E-5</v>
      </c>
      <c r="BI20">
        <v>9.5950229397106401E-5</v>
      </c>
      <c r="BJ20">
        <v>8.9508453978874095E-3</v>
      </c>
      <c r="BK20">
        <v>6.3719165900480001E-3</v>
      </c>
      <c r="BL20">
        <v>9.40226989563631E-5</v>
      </c>
      <c r="BM20">
        <v>1.6699170061766699E-2</v>
      </c>
      <c r="BN20">
        <v>2.3165109350770999E-2</v>
      </c>
      <c r="BO20">
        <v>95.4737747686369</v>
      </c>
    </row>
    <row r="21" spans="1:67" x14ac:dyDescent="0.35">
      <c r="A21" t="s">
        <v>73</v>
      </c>
      <c r="B21">
        <v>2031</v>
      </c>
      <c r="C21" t="s">
        <v>83</v>
      </c>
      <c r="D21" t="s">
        <v>75</v>
      </c>
      <c r="E21" t="s">
        <v>75</v>
      </c>
      <c r="F21" t="s">
        <v>76</v>
      </c>
      <c r="G21">
        <v>67023.820129584696</v>
      </c>
      <c r="H21">
        <v>2288462.1937337699</v>
      </c>
      <c r="J21">
        <v>843075.34126445302</v>
      </c>
      <c r="K21">
        <v>0.120843660155694</v>
      </c>
      <c r="L21">
        <v>8.1091670649358592E-3</v>
      </c>
      <c r="M21">
        <v>0</v>
      </c>
      <c r="N21">
        <v>0.12895282722063001</v>
      </c>
      <c r="O21">
        <v>0</v>
      </c>
      <c r="P21">
        <v>0</v>
      </c>
      <c r="Q21">
        <v>0</v>
      </c>
      <c r="R21">
        <v>0</v>
      </c>
      <c r="S21">
        <v>0.12895282722063001</v>
      </c>
      <c r="T21">
        <v>0.137572472854843</v>
      </c>
      <c r="U21">
        <v>9.23174756937142E-3</v>
      </c>
      <c r="V21">
        <v>0</v>
      </c>
      <c r="W21">
        <v>0.14680422042421501</v>
      </c>
      <c r="X21">
        <v>0</v>
      </c>
      <c r="Y21">
        <v>0</v>
      </c>
      <c r="Z21">
        <v>0</v>
      </c>
      <c r="AA21">
        <v>0</v>
      </c>
      <c r="AB21">
        <v>0.14680422042421501</v>
      </c>
      <c r="AC21">
        <v>0.587651795703931</v>
      </c>
      <c r="AD21">
        <v>6.7212961333670496E-2</v>
      </c>
      <c r="AE21">
        <v>0</v>
      </c>
      <c r="AF21">
        <v>0.65486475703760105</v>
      </c>
      <c r="AG21">
        <v>1.0605553313913201</v>
      </c>
      <c r="AH21">
        <v>9.5526349759317897E-2</v>
      </c>
      <c r="AI21">
        <v>0</v>
      </c>
      <c r="AJ21">
        <v>1.15608168115064</v>
      </c>
      <c r="AK21">
        <v>1144.43514819457</v>
      </c>
      <c r="AL21">
        <v>13.9233721357226</v>
      </c>
      <c r="AM21">
        <v>0</v>
      </c>
      <c r="AN21">
        <v>1158.35852033029</v>
      </c>
      <c r="AO21">
        <v>5.6129570300500996E-3</v>
      </c>
      <c r="AP21">
        <v>3.7665531006210099E-4</v>
      </c>
      <c r="AQ21">
        <v>0</v>
      </c>
      <c r="AR21">
        <v>5.9896123401121997E-3</v>
      </c>
      <c r="AS21">
        <v>3.3122652270630902E-2</v>
      </c>
      <c r="AT21">
        <v>2.0582667594900802E-3</v>
      </c>
      <c r="AU21">
        <v>0</v>
      </c>
      <c r="AV21">
        <v>3.5180919030121001E-2</v>
      </c>
      <c r="AW21">
        <v>3.02711731293068E-2</v>
      </c>
      <c r="AX21">
        <v>0.224965268305965</v>
      </c>
      <c r="AY21">
        <v>0.29041736046539302</v>
      </c>
      <c r="AZ21">
        <v>3.1689780995341997E-2</v>
      </c>
      <c r="BA21">
        <v>1.9692270505785401E-3</v>
      </c>
      <c r="BB21">
        <v>0</v>
      </c>
      <c r="BC21">
        <v>3.3659008045920598E-2</v>
      </c>
      <c r="BD21">
        <v>7.5677932823267104E-3</v>
      </c>
      <c r="BE21">
        <v>9.6413686416842295E-2</v>
      </c>
      <c r="BF21">
        <v>0.137640487745089</v>
      </c>
      <c r="BG21">
        <v>1.0819027797414201E-2</v>
      </c>
      <c r="BH21">
        <v>1.3162593826986701E-4</v>
      </c>
      <c r="BI21">
        <v>0</v>
      </c>
      <c r="BJ21">
        <v>1.0950653735683999E-2</v>
      </c>
      <c r="BK21">
        <v>0.17988926809839201</v>
      </c>
      <c r="BL21">
        <v>2.1885602053624202E-3</v>
      </c>
      <c r="BM21">
        <v>0</v>
      </c>
      <c r="BN21">
        <v>0.18207782830375399</v>
      </c>
      <c r="BO21">
        <v>103.23642166858799</v>
      </c>
    </row>
    <row r="22" spans="1:67" x14ac:dyDescent="0.35">
      <c r="A22" t="s">
        <v>73</v>
      </c>
      <c r="B22">
        <v>2031</v>
      </c>
      <c r="C22" t="s">
        <v>84</v>
      </c>
      <c r="D22" t="s">
        <v>75</v>
      </c>
      <c r="E22" t="s">
        <v>75</v>
      </c>
      <c r="F22" t="s">
        <v>78</v>
      </c>
      <c r="G22">
        <v>359374.478505829</v>
      </c>
      <c r="H22">
        <v>2177053.7895058701</v>
      </c>
      <c r="J22">
        <v>718748.957011658</v>
      </c>
      <c r="K22">
        <v>5.8859889509828296</v>
      </c>
      <c r="L22">
        <v>0</v>
      </c>
      <c r="M22">
        <v>1.38853631692829</v>
      </c>
      <c r="N22">
        <v>7.2745252679111196</v>
      </c>
      <c r="O22">
        <v>0.90528208032435997</v>
      </c>
      <c r="P22">
        <v>0.498007990542705</v>
      </c>
      <c r="Q22">
        <v>1.08811424663893</v>
      </c>
      <c r="R22">
        <v>0.52365299061618897</v>
      </c>
      <c r="S22">
        <v>10.2895825760333</v>
      </c>
      <c r="T22">
        <v>7.3860428810321404</v>
      </c>
      <c r="U22">
        <v>0</v>
      </c>
      <c r="V22">
        <v>1.51241678334688</v>
      </c>
      <c r="W22">
        <v>8.8984596643790201</v>
      </c>
      <c r="X22">
        <v>0.90528208032435997</v>
      </c>
      <c r="Y22">
        <v>0.4980079905425</v>
      </c>
      <c r="Z22">
        <v>1.0881142466384901</v>
      </c>
      <c r="AA22">
        <v>0.52365299061618897</v>
      </c>
      <c r="AB22">
        <v>11.913516972500499</v>
      </c>
      <c r="AC22">
        <v>42.625233037794999</v>
      </c>
      <c r="AD22">
        <v>0</v>
      </c>
      <c r="AE22">
        <v>6.8889785246386204</v>
      </c>
      <c r="AF22">
        <v>49.514211562433701</v>
      </c>
      <c r="AG22">
        <v>2.6968625695155501</v>
      </c>
      <c r="AH22">
        <v>0</v>
      </c>
      <c r="AI22">
        <v>0.20829778219942999</v>
      </c>
      <c r="AJ22">
        <v>2.9051603517149802</v>
      </c>
      <c r="AK22">
        <v>529.04443403900495</v>
      </c>
      <c r="AL22">
        <v>0</v>
      </c>
      <c r="AM22">
        <v>45.642720545357697</v>
      </c>
      <c r="AN22">
        <v>574.68715458436202</v>
      </c>
      <c r="AO22">
        <v>0.86941259839950102</v>
      </c>
      <c r="AP22">
        <v>0</v>
      </c>
      <c r="AQ22">
        <v>0.18098349307300801</v>
      </c>
      <c r="AR22">
        <v>1.0503960914724999</v>
      </c>
      <c r="AS22">
        <v>6.13794349108235E-3</v>
      </c>
      <c r="AT22">
        <v>0</v>
      </c>
      <c r="AU22">
        <v>2.2697515118793202E-3</v>
      </c>
      <c r="AV22">
        <v>8.4076950029616706E-3</v>
      </c>
      <c r="AW22">
        <v>9.5991640666524807E-3</v>
      </c>
      <c r="AX22">
        <v>2.8221542355958199E-2</v>
      </c>
      <c r="AY22">
        <v>4.6228401425572399E-2</v>
      </c>
      <c r="AZ22">
        <v>5.7231727801238799E-3</v>
      </c>
      <c r="BA22">
        <v>0</v>
      </c>
      <c r="BB22">
        <v>2.12068892879518E-3</v>
      </c>
      <c r="BC22">
        <v>7.8438617089190699E-3</v>
      </c>
      <c r="BD22">
        <v>2.3997910166631202E-3</v>
      </c>
      <c r="BE22">
        <v>1.20949467239821E-2</v>
      </c>
      <c r="BF22">
        <v>2.23385994495643E-2</v>
      </c>
      <c r="BG22">
        <v>5.2353235478370301E-3</v>
      </c>
      <c r="BH22">
        <v>0</v>
      </c>
      <c r="BI22">
        <v>4.5167172033954101E-4</v>
      </c>
      <c r="BJ22">
        <v>5.6869952681765801E-3</v>
      </c>
      <c r="BK22">
        <v>0.15583763897630501</v>
      </c>
      <c r="BL22">
        <v>0</v>
      </c>
      <c r="BM22">
        <v>1.18938160063116E-2</v>
      </c>
      <c r="BN22">
        <v>0.16773145498261699</v>
      </c>
      <c r="BO22">
        <v>60.660069659157003</v>
      </c>
    </row>
    <row r="23" spans="1:67" x14ac:dyDescent="0.35">
      <c r="A23" t="s">
        <v>73</v>
      </c>
      <c r="B23">
        <v>2031</v>
      </c>
      <c r="C23" t="s">
        <v>85</v>
      </c>
      <c r="D23" t="s">
        <v>75</v>
      </c>
      <c r="E23" t="s">
        <v>75</v>
      </c>
      <c r="F23" t="s">
        <v>78</v>
      </c>
      <c r="G23">
        <v>1648367.95276122</v>
      </c>
      <c r="H23">
        <v>53609134.228630103</v>
      </c>
      <c r="J23">
        <v>7642856.0114201503</v>
      </c>
      <c r="K23">
        <v>0.51000183631741602</v>
      </c>
      <c r="L23">
        <v>0</v>
      </c>
      <c r="M23">
        <v>1.55027636513978</v>
      </c>
      <c r="N23">
        <v>2.0602782014572001</v>
      </c>
      <c r="O23">
        <v>0.59565897238766996</v>
      </c>
      <c r="P23">
        <v>0.84458241720273597</v>
      </c>
      <c r="Q23">
        <v>2.7617846095674898</v>
      </c>
      <c r="R23">
        <v>0.63702130043197402</v>
      </c>
      <c r="S23">
        <v>6.8993255010470804</v>
      </c>
      <c r="T23">
        <v>0.74419348236733796</v>
      </c>
      <c r="U23">
        <v>0</v>
      </c>
      <c r="V23">
        <v>1.69735748312501</v>
      </c>
      <c r="W23">
        <v>2.44155096549235</v>
      </c>
      <c r="X23">
        <v>0.59565897238766996</v>
      </c>
      <c r="Y23">
        <v>0.84458241720238902</v>
      </c>
      <c r="Z23">
        <v>2.7617846095663601</v>
      </c>
      <c r="AA23">
        <v>0.63702130043197402</v>
      </c>
      <c r="AB23">
        <v>7.2805982650807497</v>
      </c>
      <c r="AC23">
        <v>37.9310822187878</v>
      </c>
      <c r="AD23">
        <v>0</v>
      </c>
      <c r="AE23">
        <v>18.5369160505523</v>
      </c>
      <c r="AF23">
        <v>56.4679982693401</v>
      </c>
      <c r="AG23">
        <v>2.2343069632166999</v>
      </c>
      <c r="AH23">
        <v>0</v>
      </c>
      <c r="AI23">
        <v>1.4492955510880801</v>
      </c>
      <c r="AJ23">
        <v>3.6836025143047899</v>
      </c>
      <c r="AK23">
        <v>19029.753856703701</v>
      </c>
      <c r="AL23">
        <v>0</v>
      </c>
      <c r="AM23">
        <v>553.325794944721</v>
      </c>
      <c r="AN23">
        <v>19583.079651648499</v>
      </c>
      <c r="AO23">
        <v>0.13626439176189301</v>
      </c>
      <c r="AP23">
        <v>0</v>
      </c>
      <c r="AQ23">
        <v>0.35300688965909799</v>
      </c>
      <c r="AR23">
        <v>0.48927128142099102</v>
      </c>
      <c r="AS23">
        <v>6.7862446143500704E-2</v>
      </c>
      <c r="AT23">
        <v>0</v>
      </c>
      <c r="AU23">
        <v>1.11872633371282E-2</v>
      </c>
      <c r="AV23">
        <v>7.9049709480629005E-2</v>
      </c>
      <c r="AW23">
        <v>0.47275164023266197</v>
      </c>
      <c r="AX23">
        <v>2.17170284731879</v>
      </c>
      <c r="AY23">
        <v>2.7235041970320801</v>
      </c>
      <c r="AZ23">
        <v>6.2397014239326101E-2</v>
      </c>
      <c r="BA23">
        <v>0</v>
      </c>
      <c r="BB23">
        <v>1.02862756858159E-2</v>
      </c>
      <c r="BC23">
        <v>7.2683289925142003E-2</v>
      </c>
      <c r="BD23">
        <v>0.11818791005816499</v>
      </c>
      <c r="BE23">
        <v>0.93072979170805403</v>
      </c>
      <c r="BF23">
        <v>1.1216009916913601</v>
      </c>
      <c r="BG23">
        <v>0.18831484099537599</v>
      </c>
      <c r="BH23">
        <v>0</v>
      </c>
      <c r="BI23">
        <v>5.4756072978289199E-3</v>
      </c>
      <c r="BJ23">
        <v>0.19379044829320499</v>
      </c>
      <c r="BK23">
        <v>0.24500845792593401</v>
      </c>
      <c r="BL23">
        <v>0</v>
      </c>
      <c r="BM23">
        <v>0.19342895246255501</v>
      </c>
      <c r="BN23">
        <v>0.43843741038848999</v>
      </c>
      <c r="BO23">
        <v>2067.0567739920398</v>
      </c>
    </row>
    <row r="24" spans="1:67" x14ac:dyDescent="0.35">
      <c r="A24" t="s">
        <v>73</v>
      </c>
      <c r="B24">
        <v>2031</v>
      </c>
      <c r="C24" t="s">
        <v>85</v>
      </c>
      <c r="D24" t="s">
        <v>75</v>
      </c>
      <c r="E24" t="s">
        <v>75</v>
      </c>
      <c r="F24" t="s">
        <v>76</v>
      </c>
      <c r="G24">
        <v>52054.833415384201</v>
      </c>
      <c r="H24">
        <v>1781478.5200680799</v>
      </c>
      <c r="J24">
        <v>248338.18912826301</v>
      </c>
      <c r="K24">
        <v>1.7408156151249E-2</v>
      </c>
      <c r="L24">
        <v>0</v>
      </c>
      <c r="M24">
        <v>0</v>
      </c>
      <c r="N24">
        <v>1.7408156151249E-2</v>
      </c>
      <c r="O24">
        <v>0</v>
      </c>
      <c r="P24">
        <v>0</v>
      </c>
      <c r="Q24">
        <v>0</v>
      </c>
      <c r="R24">
        <v>0</v>
      </c>
      <c r="S24">
        <v>1.7408156151249E-2</v>
      </c>
      <c r="T24">
        <v>1.9818028405338101E-2</v>
      </c>
      <c r="U24">
        <v>0</v>
      </c>
      <c r="V24">
        <v>0</v>
      </c>
      <c r="W24">
        <v>1.9818028405338101E-2</v>
      </c>
      <c r="X24">
        <v>0</v>
      </c>
      <c r="Y24">
        <v>0</v>
      </c>
      <c r="Z24">
        <v>0</v>
      </c>
      <c r="AA24">
        <v>0</v>
      </c>
      <c r="AB24">
        <v>1.9818028405338101E-2</v>
      </c>
      <c r="AC24">
        <v>0.45846159488507299</v>
      </c>
      <c r="AD24">
        <v>0</v>
      </c>
      <c r="AE24">
        <v>0</v>
      </c>
      <c r="AF24">
        <v>0.45846159488507299</v>
      </c>
      <c r="AG24">
        <v>3.5193910621104003E-2</v>
      </c>
      <c r="AH24">
        <v>0</v>
      </c>
      <c r="AI24">
        <v>0</v>
      </c>
      <c r="AJ24">
        <v>3.5193910621104003E-2</v>
      </c>
      <c r="AK24">
        <v>598.56464658671996</v>
      </c>
      <c r="AL24">
        <v>0</v>
      </c>
      <c r="AM24">
        <v>0</v>
      </c>
      <c r="AN24">
        <v>598.56464658671996</v>
      </c>
      <c r="AO24">
        <v>8.0857557875582502E-4</v>
      </c>
      <c r="AP24">
        <v>0</v>
      </c>
      <c r="AQ24">
        <v>0</v>
      </c>
      <c r="AR24">
        <v>8.0857557875582502E-4</v>
      </c>
      <c r="AS24">
        <v>3.9891581650486297E-3</v>
      </c>
      <c r="AT24">
        <v>0</v>
      </c>
      <c r="AU24">
        <v>0</v>
      </c>
      <c r="AV24">
        <v>3.9891581650486297E-3</v>
      </c>
      <c r="AW24">
        <v>1.5709951382718999E-2</v>
      </c>
      <c r="AX24">
        <v>7.2167589164365706E-2</v>
      </c>
      <c r="AY24">
        <v>9.1866698712133404E-2</v>
      </c>
      <c r="AZ24">
        <v>3.81658894865316E-3</v>
      </c>
      <c r="BA24">
        <v>0</v>
      </c>
      <c r="BB24">
        <v>0</v>
      </c>
      <c r="BC24">
        <v>3.81658894865316E-3</v>
      </c>
      <c r="BD24">
        <v>3.9274878456797601E-3</v>
      </c>
      <c r="BE24">
        <v>3.0928966784728101E-2</v>
      </c>
      <c r="BF24">
        <v>3.8673043579061102E-2</v>
      </c>
      <c r="BG24">
        <v>5.6585884837487702E-3</v>
      </c>
      <c r="BH24">
        <v>0</v>
      </c>
      <c r="BI24">
        <v>0</v>
      </c>
      <c r="BJ24">
        <v>5.6585884837487702E-3</v>
      </c>
      <c r="BK24">
        <v>9.4086026939947595E-2</v>
      </c>
      <c r="BL24">
        <v>0</v>
      </c>
      <c r="BM24">
        <v>0</v>
      </c>
      <c r="BN24">
        <v>9.4086026939947595E-2</v>
      </c>
      <c r="BO24">
        <v>53.345895218447701</v>
      </c>
    </row>
    <row r="25" spans="1:67" x14ac:dyDescent="0.35">
      <c r="A25" t="s">
        <v>73</v>
      </c>
      <c r="B25">
        <v>2031</v>
      </c>
      <c r="C25" t="s">
        <v>85</v>
      </c>
      <c r="D25" t="s">
        <v>75</v>
      </c>
      <c r="E25" t="s">
        <v>75</v>
      </c>
      <c r="F25" t="s">
        <v>79</v>
      </c>
      <c r="G25">
        <v>56161.241672886397</v>
      </c>
      <c r="H25">
        <v>1531198.43820477</v>
      </c>
      <c r="J25">
        <v>276658.73710441397</v>
      </c>
      <c r="K25">
        <v>0</v>
      </c>
      <c r="L25">
        <v>0</v>
      </c>
      <c r="M25">
        <v>0</v>
      </c>
      <c r="N25">
        <v>0</v>
      </c>
      <c r="O25">
        <v>1.4572283705673601E-3</v>
      </c>
      <c r="P25">
        <v>1.4906718817148501E-3</v>
      </c>
      <c r="Q25">
        <v>0</v>
      </c>
      <c r="R25">
        <v>4.9041565061855297E-4</v>
      </c>
      <c r="S25">
        <v>3.4383159029007702E-3</v>
      </c>
      <c r="T25">
        <v>0</v>
      </c>
      <c r="U25">
        <v>0</v>
      </c>
      <c r="V25">
        <v>0</v>
      </c>
      <c r="W25">
        <v>0</v>
      </c>
      <c r="X25">
        <v>1.4572283705673601E-3</v>
      </c>
      <c r="Y25">
        <v>1.4906718817142299E-3</v>
      </c>
      <c r="Z25">
        <v>0</v>
      </c>
      <c r="AA25">
        <v>4.9041565061855297E-4</v>
      </c>
      <c r="AB25">
        <v>3.43831590290016E-3</v>
      </c>
      <c r="AC25">
        <v>0</v>
      </c>
      <c r="AD25">
        <v>0</v>
      </c>
      <c r="AE25">
        <v>0</v>
      </c>
      <c r="AF25">
        <v>0</v>
      </c>
      <c r="AG25">
        <v>0</v>
      </c>
      <c r="AH25">
        <v>0</v>
      </c>
      <c r="AI25">
        <v>0</v>
      </c>
      <c r="AJ25">
        <v>0</v>
      </c>
      <c r="AK25">
        <v>0</v>
      </c>
      <c r="AL25">
        <v>0</v>
      </c>
      <c r="AM25">
        <v>0</v>
      </c>
      <c r="AN25">
        <v>0</v>
      </c>
      <c r="AO25">
        <v>0</v>
      </c>
      <c r="AP25">
        <v>0</v>
      </c>
      <c r="AQ25">
        <v>0</v>
      </c>
      <c r="AR25">
        <v>0</v>
      </c>
      <c r="AS25">
        <v>0</v>
      </c>
      <c r="AT25">
        <v>0</v>
      </c>
      <c r="AU25">
        <v>0</v>
      </c>
      <c r="AV25">
        <v>0</v>
      </c>
      <c r="AW25">
        <v>1.3502858861623E-2</v>
      </c>
      <c r="AX25">
        <v>6.2028757895581002E-2</v>
      </c>
      <c r="AY25">
        <v>7.5531616757204101E-2</v>
      </c>
      <c r="AZ25">
        <v>0</v>
      </c>
      <c r="BA25">
        <v>0</v>
      </c>
      <c r="BB25">
        <v>0</v>
      </c>
      <c r="BC25">
        <v>0</v>
      </c>
      <c r="BD25">
        <v>3.3757147154057699E-3</v>
      </c>
      <c r="BE25">
        <v>2.6583753383820401E-2</v>
      </c>
      <c r="BF25">
        <v>2.99594680992262E-2</v>
      </c>
      <c r="BG25">
        <v>0</v>
      </c>
      <c r="BH25">
        <v>0</v>
      </c>
      <c r="BI25">
        <v>0</v>
      </c>
      <c r="BJ25">
        <v>0</v>
      </c>
      <c r="BK25">
        <v>0</v>
      </c>
      <c r="BL25">
        <v>0</v>
      </c>
      <c r="BM25">
        <v>0</v>
      </c>
      <c r="BN25">
        <v>0</v>
      </c>
      <c r="BO25">
        <v>0</v>
      </c>
    </row>
    <row r="26" spans="1:67" x14ac:dyDescent="0.35">
      <c r="A26" t="s">
        <v>73</v>
      </c>
      <c r="B26">
        <v>2031</v>
      </c>
      <c r="C26" t="s">
        <v>86</v>
      </c>
      <c r="D26" t="s">
        <v>75</v>
      </c>
      <c r="E26" t="s">
        <v>75</v>
      </c>
      <c r="F26" t="s">
        <v>78</v>
      </c>
      <c r="G26">
        <v>32269.2739751138</v>
      </c>
      <c r="H26">
        <v>307602.36694755399</v>
      </c>
      <c r="J26">
        <v>3228.2181684703901</v>
      </c>
      <c r="K26">
        <v>4.5615941748757202E-3</v>
      </c>
      <c r="L26">
        <v>0</v>
      </c>
      <c r="M26">
        <v>3.6467443690740999E-4</v>
      </c>
      <c r="N26">
        <v>4.9262686117831304E-3</v>
      </c>
      <c r="O26">
        <v>1.98128875055757E-3</v>
      </c>
      <c r="P26">
        <v>1.30339170520897E-4</v>
      </c>
      <c r="Q26">
        <v>2.1682145523165301E-3</v>
      </c>
      <c r="R26">
        <v>9.9067542049910309E-4</v>
      </c>
      <c r="S26">
        <v>1.0196786505677201E-2</v>
      </c>
      <c r="T26">
        <v>6.6562675120144504E-3</v>
      </c>
      <c r="U26">
        <v>0</v>
      </c>
      <c r="V26">
        <v>3.99272606038461E-4</v>
      </c>
      <c r="W26">
        <v>7.0555401180529102E-3</v>
      </c>
      <c r="X26">
        <v>1.98128875055757E-3</v>
      </c>
      <c r="Y26">
        <v>1.3033917052084399E-4</v>
      </c>
      <c r="Z26">
        <v>2.1682145523156402E-3</v>
      </c>
      <c r="AA26">
        <v>9.9067542049910309E-4</v>
      </c>
      <c r="AB26">
        <v>1.2326058011946001E-2</v>
      </c>
      <c r="AC26">
        <v>9.0654840510540693E-2</v>
      </c>
      <c r="AD26">
        <v>0</v>
      </c>
      <c r="AE26">
        <v>7.9759273831739204E-3</v>
      </c>
      <c r="AF26">
        <v>9.8630767893714694E-2</v>
      </c>
      <c r="AG26">
        <v>4.6548497243698403E-2</v>
      </c>
      <c r="AH26">
        <v>0</v>
      </c>
      <c r="AI26">
        <v>1.2375348931105801E-3</v>
      </c>
      <c r="AJ26">
        <v>4.7786032136808897E-2</v>
      </c>
      <c r="AK26">
        <v>493.06474549367903</v>
      </c>
      <c r="AL26">
        <v>0</v>
      </c>
      <c r="AM26">
        <v>7.9427430973143906E-2</v>
      </c>
      <c r="AN26">
        <v>493.14417292465203</v>
      </c>
      <c r="AO26">
        <v>1.45997942613382E-3</v>
      </c>
      <c r="AP26">
        <v>0</v>
      </c>
      <c r="AQ26">
        <v>9.9397848802338905E-5</v>
      </c>
      <c r="AR26">
        <v>1.55937727493616E-3</v>
      </c>
      <c r="AS26">
        <v>3.9402976317522902E-4</v>
      </c>
      <c r="AT26">
        <v>0</v>
      </c>
      <c r="AU26">
        <v>1.03743573063653E-6</v>
      </c>
      <c r="AV26">
        <v>3.9506719890586598E-4</v>
      </c>
      <c r="AW26">
        <v>4.0688828202408399E-3</v>
      </c>
      <c r="AX26">
        <v>4.4194848899182598E-2</v>
      </c>
      <c r="AY26">
        <v>4.8658798918329298E-2</v>
      </c>
      <c r="AZ26">
        <v>3.6229582251682201E-4</v>
      </c>
      <c r="BA26">
        <v>0</v>
      </c>
      <c r="BB26">
        <v>9.5388385971279102E-7</v>
      </c>
      <c r="BC26">
        <v>3.6324970637653398E-4</v>
      </c>
      <c r="BD26">
        <v>1.01722070506021E-3</v>
      </c>
      <c r="BE26">
        <v>1.8940649528221099E-2</v>
      </c>
      <c r="BF26">
        <v>2.0321119939657802E-2</v>
      </c>
      <c r="BG26">
        <v>4.8792753625322496E-3</v>
      </c>
      <c r="BH26">
        <v>0</v>
      </c>
      <c r="BI26">
        <v>7.8599881779919403E-7</v>
      </c>
      <c r="BJ26">
        <v>4.8800613613500504E-3</v>
      </c>
      <c r="BK26">
        <v>4.5881874421093097E-3</v>
      </c>
      <c r="BL26">
        <v>0</v>
      </c>
      <c r="BM26">
        <v>1.4556389151169601E-4</v>
      </c>
      <c r="BN26">
        <v>4.7337513336210002E-3</v>
      </c>
      <c r="BO26">
        <v>52.052946795464599</v>
      </c>
    </row>
    <row r="27" spans="1:67" x14ac:dyDescent="0.35">
      <c r="A27" t="s">
        <v>73</v>
      </c>
      <c r="B27">
        <v>2031</v>
      </c>
      <c r="C27" t="s">
        <v>86</v>
      </c>
      <c r="D27" t="s">
        <v>75</v>
      </c>
      <c r="E27" t="s">
        <v>75</v>
      </c>
      <c r="F27" t="s">
        <v>76</v>
      </c>
      <c r="G27">
        <v>14939.3596248135</v>
      </c>
      <c r="H27">
        <v>130586.47033709601</v>
      </c>
      <c r="J27">
        <v>1493.9359624813501</v>
      </c>
      <c r="K27">
        <v>8.0880788653789493E-3</v>
      </c>
      <c r="L27">
        <v>0</v>
      </c>
      <c r="M27">
        <v>0</v>
      </c>
      <c r="N27">
        <v>8.0880788653789493E-3</v>
      </c>
      <c r="O27">
        <v>0</v>
      </c>
      <c r="P27">
        <v>0</v>
      </c>
      <c r="Q27">
        <v>0</v>
      </c>
      <c r="R27">
        <v>0</v>
      </c>
      <c r="S27">
        <v>8.0880788653789493E-3</v>
      </c>
      <c r="T27">
        <v>9.2077400562146604E-3</v>
      </c>
      <c r="U27">
        <v>0</v>
      </c>
      <c r="V27">
        <v>0</v>
      </c>
      <c r="W27">
        <v>9.2077400562146604E-3</v>
      </c>
      <c r="X27">
        <v>0</v>
      </c>
      <c r="Y27">
        <v>0</v>
      </c>
      <c r="Z27">
        <v>0</v>
      </c>
      <c r="AA27">
        <v>0</v>
      </c>
      <c r="AB27">
        <v>9.2077400562146604E-3</v>
      </c>
      <c r="AC27">
        <v>2.9648349770438599E-2</v>
      </c>
      <c r="AD27">
        <v>0</v>
      </c>
      <c r="AE27">
        <v>0</v>
      </c>
      <c r="AF27">
        <v>2.9648349770438599E-2</v>
      </c>
      <c r="AG27">
        <v>0.396703436717805</v>
      </c>
      <c r="AH27">
        <v>0</v>
      </c>
      <c r="AI27">
        <v>0</v>
      </c>
      <c r="AJ27">
        <v>0.396703436717805</v>
      </c>
      <c r="AK27">
        <v>124.320624853533</v>
      </c>
      <c r="AL27">
        <v>0</v>
      </c>
      <c r="AM27">
        <v>0</v>
      </c>
      <c r="AN27">
        <v>124.320624853533</v>
      </c>
      <c r="AO27">
        <v>3.7567580350129801E-4</v>
      </c>
      <c r="AP27">
        <v>0</v>
      </c>
      <c r="AQ27">
        <v>0</v>
      </c>
      <c r="AR27">
        <v>3.7567580350129801E-4</v>
      </c>
      <c r="AS27">
        <v>7.3191162763092798E-3</v>
      </c>
      <c r="AT27">
        <v>0</v>
      </c>
      <c r="AU27">
        <v>0</v>
      </c>
      <c r="AV27">
        <v>7.3191162763092798E-3</v>
      </c>
      <c r="AW27">
        <v>2.3031510929003699E-3</v>
      </c>
      <c r="AX27">
        <v>1.8762044590539699E-2</v>
      </c>
      <c r="AY27">
        <v>2.83843119597493E-2</v>
      </c>
      <c r="AZ27">
        <v>7.0024945460464101E-3</v>
      </c>
      <c r="BA27">
        <v>0</v>
      </c>
      <c r="BB27">
        <v>0</v>
      </c>
      <c r="BC27">
        <v>7.0024945460464101E-3</v>
      </c>
      <c r="BD27">
        <v>5.75787773225094E-4</v>
      </c>
      <c r="BE27">
        <v>8.0408762530884501E-3</v>
      </c>
      <c r="BF27">
        <v>1.56191585723599E-2</v>
      </c>
      <c r="BG27">
        <v>1.1752769898793799E-3</v>
      </c>
      <c r="BH27">
        <v>0</v>
      </c>
      <c r="BI27">
        <v>0</v>
      </c>
      <c r="BJ27">
        <v>1.1752769898793799E-3</v>
      </c>
      <c r="BK27">
        <v>1.9541470960340101E-2</v>
      </c>
      <c r="BL27">
        <v>0</v>
      </c>
      <c r="BM27">
        <v>0</v>
      </c>
      <c r="BN27">
        <v>1.9541470960340101E-2</v>
      </c>
      <c r="BO27">
        <v>11.0798308332226</v>
      </c>
    </row>
    <row r="28" spans="1:67" x14ac:dyDescent="0.35">
      <c r="A28" t="s">
        <v>73</v>
      </c>
      <c r="B28">
        <v>2031</v>
      </c>
      <c r="C28" t="s">
        <v>87</v>
      </c>
      <c r="D28" t="s">
        <v>75</v>
      </c>
      <c r="E28" t="s">
        <v>75</v>
      </c>
      <c r="F28" t="s">
        <v>76</v>
      </c>
      <c r="G28">
        <v>1187.45317189095</v>
      </c>
      <c r="H28">
        <v>138476.34558321501</v>
      </c>
      <c r="J28">
        <v>17336.816309607901</v>
      </c>
      <c r="K28">
        <v>2.4659536624473699E-3</v>
      </c>
      <c r="L28">
        <v>5.2291109748343204E-3</v>
      </c>
      <c r="M28">
        <v>0</v>
      </c>
      <c r="N28">
        <v>7.6950646372816898E-3</v>
      </c>
      <c r="O28">
        <v>0</v>
      </c>
      <c r="P28">
        <v>0</v>
      </c>
      <c r="Q28">
        <v>0</v>
      </c>
      <c r="R28">
        <v>0</v>
      </c>
      <c r="S28">
        <v>7.6950646372816898E-3</v>
      </c>
      <c r="T28">
        <v>2.8073005331256898E-3</v>
      </c>
      <c r="U28">
        <v>5.9529447981827403E-3</v>
      </c>
      <c r="V28">
        <v>0</v>
      </c>
      <c r="W28">
        <v>8.7602453313084406E-3</v>
      </c>
      <c r="X28">
        <v>0</v>
      </c>
      <c r="Y28">
        <v>0</v>
      </c>
      <c r="Z28">
        <v>0</v>
      </c>
      <c r="AA28">
        <v>0</v>
      </c>
      <c r="AB28">
        <v>8.7602453313084406E-3</v>
      </c>
      <c r="AC28">
        <v>2.71451598237561E-2</v>
      </c>
      <c r="AD28">
        <v>7.7264400910773398E-2</v>
      </c>
      <c r="AE28">
        <v>0</v>
      </c>
      <c r="AF28">
        <v>0.10440956073452901</v>
      </c>
      <c r="AG28">
        <v>0.30570303045342201</v>
      </c>
      <c r="AH28">
        <v>6.1792074161082601E-2</v>
      </c>
      <c r="AI28">
        <v>4.25455712455277E-2</v>
      </c>
      <c r="AJ28">
        <v>0.41004067586003201</v>
      </c>
      <c r="AK28">
        <v>191.50671270221201</v>
      </c>
      <c r="AL28">
        <v>12.4635534003604</v>
      </c>
      <c r="AM28">
        <v>0</v>
      </c>
      <c r="AN28">
        <v>203.97026610257299</v>
      </c>
      <c r="AO28">
        <v>1.14537160753961E-4</v>
      </c>
      <c r="AP28">
        <v>2.4287866128453001E-4</v>
      </c>
      <c r="AQ28">
        <v>0</v>
      </c>
      <c r="AR28">
        <v>3.57415822038492E-4</v>
      </c>
      <c r="AS28">
        <v>2.4053903743587301E-3</v>
      </c>
      <c r="AT28">
        <v>2.2254176628987299E-5</v>
      </c>
      <c r="AU28">
        <v>0</v>
      </c>
      <c r="AV28">
        <v>2.42764455098771E-3</v>
      </c>
      <c r="AW28">
        <v>1.8317285043822299E-3</v>
      </c>
      <c r="AX28">
        <v>1.9895624438431601E-2</v>
      </c>
      <c r="AY28">
        <v>2.4154997493801601E-2</v>
      </c>
      <c r="AZ28">
        <v>2.3013342515243E-3</v>
      </c>
      <c r="BA28">
        <v>2.1291470798960601E-5</v>
      </c>
      <c r="BB28">
        <v>0</v>
      </c>
      <c r="BC28">
        <v>2.3226257223232598E-3</v>
      </c>
      <c r="BD28">
        <v>4.5793212609555699E-4</v>
      </c>
      <c r="BE28">
        <v>8.5266961878992797E-3</v>
      </c>
      <c r="BF28">
        <v>1.1307254036318E-2</v>
      </c>
      <c r="BG28">
        <v>1.80926046385211E-3</v>
      </c>
      <c r="BH28">
        <v>1.17749472528652E-4</v>
      </c>
      <c r="BI28">
        <v>0</v>
      </c>
      <c r="BJ28">
        <v>1.9270099363807699E-3</v>
      </c>
      <c r="BK28">
        <v>3.01021883487913E-2</v>
      </c>
      <c r="BL28">
        <v>1.9590970293363202E-3</v>
      </c>
      <c r="BM28">
        <v>0</v>
      </c>
      <c r="BN28">
        <v>3.2061285378127698E-2</v>
      </c>
      <c r="BO28">
        <v>18.178448234847998</v>
      </c>
    </row>
    <row r="29" spans="1:67" x14ac:dyDescent="0.35">
      <c r="A29" t="s">
        <v>73</v>
      </c>
      <c r="B29">
        <v>2031</v>
      </c>
      <c r="C29" t="s">
        <v>88</v>
      </c>
      <c r="D29" t="s">
        <v>75</v>
      </c>
      <c r="E29" t="s">
        <v>75</v>
      </c>
      <c r="F29" t="s">
        <v>78</v>
      </c>
      <c r="G29">
        <v>5900.7473113206597</v>
      </c>
      <c r="H29">
        <v>216738.92844100299</v>
      </c>
      <c r="J29">
        <v>118062.152204903</v>
      </c>
      <c r="K29">
        <v>5.3565899553951303E-3</v>
      </c>
      <c r="L29">
        <v>4.8599840947950203E-3</v>
      </c>
      <c r="M29">
        <v>1.7305699400483099E-2</v>
      </c>
      <c r="N29">
        <v>2.75222734506732E-2</v>
      </c>
      <c r="O29">
        <v>3.1754557395078102E-4</v>
      </c>
      <c r="P29">
        <v>3.9458572381002701E-3</v>
      </c>
      <c r="Q29">
        <v>4.86249124941159E-2</v>
      </c>
      <c r="R29">
        <v>1.7171924254328399E-4</v>
      </c>
      <c r="S29">
        <v>8.0582307999383498E-2</v>
      </c>
      <c r="T29">
        <v>7.81632348876167E-3</v>
      </c>
      <c r="U29">
        <v>7.0916773827150803E-3</v>
      </c>
      <c r="V29">
        <v>1.8947562537001899E-2</v>
      </c>
      <c r="W29">
        <v>3.38555634084787E-2</v>
      </c>
      <c r="X29">
        <v>3.1754557395078102E-4</v>
      </c>
      <c r="Y29">
        <v>3.9458572380986498E-3</v>
      </c>
      <c r="Z29">
        <v>4.8624912494095902E-2</v>
      </c>
      <c r="AA29">
        <v>1.7171924254328399E-4</v>
      </c>
      <c r="AB29">
        <v>8.6915597957167301E-2</v>
      </c>
      <c r="AC29">
        <v>0.123398358185033</v>
      </c>
      <c r="AD29">
        <v>3.7595971338040497E-2</v>
      </c>
      <c r="AE29">
        <v>0.35385159047754</v>
      </c>
      <c r="AF29">
        <v>0.51484592000061402</v>
      </c>
      <c r="AG29">
        <v>4.7863684845366801E-2</v>
      </c>
      <c r="AH29">
        <v>4.23569991741393E-4</v>
      </c>
      <c r="AI29">
        <v>3.9613272262666303E-2</v>
      </c>
      <c r="AJ29">
        <v>8.79005270997745E-2</v>
      </c>
      <c r="AK29">
        <v>347.73650840690698</v>
      </c>
      <c r="AL29">
        <v>2.2255229906856902</v>
      </c>
      <c r="AM29">
        <v>3.0487165058196202</v>
      </c>
      <c r="AN29">
        <v>353.01074790341198</v>
      </c>
      <c r="AO29">
        <v>1.2119065785751401E-3</v>
      </c>
      <c r="AP29">
        <v>1.2934444448895099E-3</v>
      </c>
      <c r="AQ29">
        <v>3.3800191872050802E-3</v>
      </c>
      <c r="AR29">
        <v>5.8853702106697499E-3</v>
      </c>
      <c r="AS29">
        <v>2.7306020112448598E-4</v>
      </c>
      <c r="AT29">
        <v>0</v>
      </c>
      <c r="AU29">
        <v>3.77624020710698E-5</v>
      </c>
      <c r="AV29">
        <v>3.1082260319555599E-4</v>
      </c>
      <c r="AW29">
        <v>2.8669652680577899E-3</v>
      </c>
      <c r="AX29">
        <v>3.1140021086554399E-2</v>
      </c>
      <c r="AY29">
        <v>3.4317808957807797E-2</v>
      </c>
      <c r="AZ29">
        <v>2.51068775530568E-4</v>
      </c>
      <c r="BA29">
        <v>0</v>
      </c>
      <c r="BB29">
        <v>3.4721134790178302E-5</v>
      </c>
      <c r="BC29">
        <v>2.8578991032074597E-4</v>
      </c>
      <c r="BD29">
        <v>7.1674131701444899E-4</v>
      </c>
      <c r="BE29">
        <v>1.3345723322809E-2</v>
      </c>
      <c r="BF29">
        <v>1.4348254550144201E-2</v>
      </c>
      <c r="BG29">
        <v>3.44113464535777E-3</v>
      </c>
      <c r="BH29">
        <v>2.20233541263011E-5</v>
      </c>
      <c r="BI29">
        <v>3.0169521285276601E-5</v>
      </c>
      <c r="BJ29">
        <v>3.49332752076935E-3</v>
      </c>
      <c r="BK29">
        <v>2.94271062621459E-3</v>
      </c>
      <c r="BL29">
        <v>3.7240449000531297E-5</v>
      </c>
      <c r="BM29">
        <v>3.2573581381439699E-3</v>
      </c>
      <c r="BN29">
        <v>6.2373092133591003E-3</v>
      </c>
      <c r="BO29">
        <v>37.261414993239804</v>
      </c>
    </row>
    <row r="30" spans="1:67" x14ac:dyDescent="0.35">
      <c r="A30" t="s">
        <v>73</v>
      </c>
      <c r="B30">
        <v>2031</v>
      </c>
      <c r="C30" t="s">
        <v>89</v>
      </c>
      <c r="D30" t="s">
        <v>75</v>
      </c>
      <c r="E30" t="s">
        <v>75</v>
      </c>
      <c r="F30" t="s">
        <v>76</v>
      </c>
      <c r="G30">
        <v>0</v>
      </c>
      <c r="H30">
        <v>217676.94301123501</v>
      </c>
      <c r="J30">
        <v>0</v>
      </c>
      <c r="K30">
        <v>6.1481287314836602E-3</v>
      </c>
      <c r="L30">
        <v>0</v>
      </c>
      <c r="M30">
        <v>0</v>
      </c>
      <c r="N30">
        <v>6.1481287314836602E-3</v>
      </c>
      <c r="O30">
        <v>0</v>
      </c>
      <c r="P30">
        <v>0</v>
      </c>
      <c r="Q30">
        <v>0</v>
      </c>
      <c r="R30">
        <v>0</v>
      </c>
      <c r="S30">
        <v>6.1481287314836602E-3</v>
      </c>
      <c r="T30">
        <v>6.9991765573120604E-3</v>
      </c>
      <c r="U30">
        <v>0</v>
      </c>
      <c r="V30">
        <v>0</v>
      </c>
      <c r="W30">
        <v>6.9991765573120604E-3</v>
      </c>
      <c r="X30">
        <v>0</v>
      </c>
      <c r="Y30">
        <v>0</v>
      </c>
      <c r="Z30">
        <v>0</v>
      </c>
      <c r="AA30">
        <v>0</v>
      </c>
      <c r="AB30">
        <v>6.9991765573120604E-3</v>
      </c>
      <c r="AC30">
        <v>9.8520587692029093E-2</v>
      </c>
      <c r="AD30">
        <v>0</v>
      </c>
      <c r="AE30">
        <v>0</v>
      </c>
      <c r="AF30">
        <v>9.8520587692029093E-2</v>
      </c>
      <c r="AG30">
        <v>1.09895918201724</v>
      </c>
      <c r="AH30">
        <v>0</v>
      </c>
      <c r="AI30">
        <v>0</v>
      </c>
      <c r="AJ30">
        <v>1.09895918201724</v>
      </c>
      <c r="AK30">
        <v>424.83169525346699</v>
      </c>
      <c r="AL30">
        <v>0</v>
      </c>
      <c r="AM30">
        <v>0</v>
      </c>
      <c r="AN30">
        <v>424.83169525346699</v>
      </c>
      <c r="AO30">
        <v>2.8556465580748599E-4</v>
      </c>
      <c r="AP30">
        <v>0</v>
      </c>
      <c r="AQ30">
        <v>0</v>
      </c>
      <c r="AR30">
        <v>2.8556465580748599E-4</v>
      </c>
      <c r="AS30">
        <v>1.18304125947279E-3</v>
      </c>
      <c r="AT30">
        <v>0</v>
      </c>
      <c r="AU30">
        <v>0</v>
      </c>
      <c r="AV30">
        <v>1.18304125947279E-3</v>
      </c>
      <c r="AW30">
        <v>0</v>
      </c>
      <c r="AX30">
        <v>0</v>
      </c>
      <c r="AY30">
        <v>1.18304125947279E-3</v>
      </c>
      <c r="AZ30">
        <v>1.13186341826824E-3</v>
      </c>
      <c r="BA30">
        <v>0</v>
      </c>
      <c r="BB30">
        <v>0</v>
      </c>
      <c r="BC30">
        <v>1.13186341826824E-3</v>
      </c>
      <c r="BD30">
        <v>0</v>
      </c>
      <c r="BE30">
        <v>0</v>
      </c>
      <c r="BF30">
        <v>1.13186341826824E-3</v>
      </c>
      <c r="BG30">
        <v>4.0135992058334099E-3</v>
      </c>
      <c r="BH30">
        <v>0</v>
      </c>
      <c r="BI30">
        <v>0</v>
      </c>
      <c r="BJ30">
        <v>4.0135992058334099E-3</v>
      </c>
      <c r="BK30">
        <v>6.6777626364156503E-2</v>
      </c>
      <c r="BL30">
        <v>0</v>
      </c>
      <c r="BM30">
        <v>0</v>
      </c>
      <c r="BN30">
        <v>6.6777626364156503E-2</v>
      </c>
      <c r="BO30">
        <v>37.8622881082295</v>
      </c>
    </row>
    <row r="31" spans="1:67" x14ac:dyDescent="0.35">
      <c r="A31" t="s">
        <v>73</v>
      </c>
      <c r="B31">
        <v>2031</v>
      </c>
      <c r="C31" t="s">
        <v>90</v>
      </c>
      <c r="D31" t="s">
        <v>75</v>
      </c>
      <c r="E31" t="s">
        <v>75</v>
      </c>
      <c r="F31" t="s">
        <v>78</v>
      </c>
      <c r="G31">
        <v>3888.9221419003502</v>
      </c>
      <c r="H31">
        <v>142416.57843195999</v>
      </c>
      <c r="J31">
        <v>15555.688567601401</v>
      </c>
      <c r="K31">
        <v>4.3178104058981103E-3</v>
      </c>
      <c r="L31">
        <v>4.5618077404173903E-2</v>
      </c>
      <c r="M31">
        <v>5.2450061013850401E-3</v>
      </c>
      <c r="N31">
        <v>5.5180893911457099E-2</v>
      </c>
      <c r="O31">
        <v>1.7259135961956499E-4</v>
      </c>
      <c r="P31">
        <v>1.42481606602863E-3</v>
      </c>
      <c r="Q31">
        <v>8.6631237464300792E-3</v>
      </c>
      <c r="R31">
        <v>9.9526633729300504E-5</v>
      </c>
      <c r="S31">
        <v>6.5540951717264595E-2</v>
      </c>
      <c r="T31">
        <v>6.3005388085845097E-3</v>
      </c>
      <c r="U31">
        <v>6.6565791463515295E-2</v>
      </c>
      <c r="V31">
        <v>5.7426214805381204E-3</v>
      </c>
      <c r="W31">
        <v>7.8608951752637907E-2</v>
      </c>
      <c r="X31">
        <v>1.7259135961956499E-4</v>
      </c>
      <c r="Y31">
        <v>1.42481606602804E-3</v>
      </c>
      <c r="Z31">
        <v>8.66312374642653E-3</v>
      </c>
      <c r="AA31">
        <v>9.9526633729300504E-5</v>
      </c>
      <c r="AB31">
        <v>8.8969009558441406E-2</v>
      </c>
      <c r="AC31">
        <v>9.2911646126241795E-2</v>
      </c>
      <c r="AD31">
        <v>0.35255032849140999</v>
      </c>
      <c r="AE31">
        <v>0.115880731606857</v>
      </c>
      <c r="AF31">
        <v>0.56134270622450899</v>
      </c>
      <c r="AG31">
        <v>4.1641529102269897E-2</v>
      </c>
      <c r="AH31">
        <v>3.9718520323109704E-3</v>
      </c>
      <c r="AI31">
        <v>1.02015623222443E-2</v>
      </c>
      <c r="AJ31">
        <v>5.5814943456825097E-2</v>
      </c>
      <c r="AK31">
        <v>125.346473447774</v>
      </c>
      <c r="AL31">
        <v>10.291444653721401</v>
      </c>
      <c r="AM31">
        <v>0.73833491073324298</v>
      </c>
      <c r="AN31">
        <v>136.37625301222801</v>
      </c>
      <c r="AO31">
        <v>8.9504728014937196E-4</v>
      </c>
      <c r="AP31">
        <v>1.0268349360299101E-2</v>
      </c>
      <c r="AQ31">
        <v>9.0941426477934904E-4</v>
      </c>
      <c r="AR31">
        <v>1.20728109052278E-2</v>
      </c>
      <c r="AS31">
        <v>1.91200094760615E-4</v>
      </c>
      <c r="AT31">
        <v>0</v>
      </c>
      <c r="AU31">
        <v>9.3278577754882399E-6</v>
      </c>
      <c r="AV31">
        <v>2.0052795253610301E-4</v>
      </c>
      <c r="AW31">
        <v>1.2558992421496001E-3</v>
      </c>
      <c r="AX31">
        <v>0.116924217905651</v>
      </c>
      <c r="AY31">
        <v>0.118380645100336</v>
      </c>
      <c r="AZ31">
        <v>1.7580142941076699E-4</v>
      </c>
      <c r="BA31">
        <v>0</v>
      </c>
      <c r="BB31">
        <v>8.5766209076636892E-6</v>
      </c>
      <c r="BC31">
        <v>1.84378050318431E-4</v>
      </c>
      <c r="BD31">
        <v>3.1397481053740001E-4</v>
      </c>
      <c r="BE31">
        <v>5.0110379102421901E-2</v>
      </c>
      <c r="BF31">
        <v>5.0608731963277802E-2</v>
      </c>
      <c r="BG31">
        <v>1.2404049676309E-3</v>
      </c>
      <c r="BH31">
        <v>1.0184218766947101E-4</v>
      </c>
      <c r="BI31">
        <v>7.30642247729785E-6</v>
      </c>
      <c r="BJ31">
        <v>1.34955357777767E-3</v>
      </c>
      <c r="BK31">
        <v>2.78868279327473E-3</v>
      </c>
      <c r="BL31">
        <v>3.8259524458950702E-4</v>
      </c>
      <c r="BM31">
        <v>9.3173436412180804E-4</v>
      </c>
      <c r="BN31">
        <v>4.1030124019860396E-3</v>
      </c>
      <c r="BO31">
        <v>14.394950263956501</v>
      </c>
    </row>
    <row r="32" spans="1:67" x14ac:dyDescent="0.35">
      <c r="A32" t="s">
        <v>73</v>
      </c>
      <c r="B32">
        <v>2031</v>
      </c>
      <c r="C32" t="s">
        <v>90</v>
      </c>
      <c r="D32" t="s">
        <v>75</v>
      </c>
      <c r="E32" t="s">
        <v>75</v>
      </c>
      <c r="F32" t="s">
        <v>76</v>
      </c>
      <c r="G32">
        <v>6809.7638296175401</v>
      </c>
      <c r="H32">
        <v>216567.724543127</v>
      </c>
      <c r="J32">
        <v>78583.730455962504</v>
      </c>
      <c r="K32">
        <v>1.5738887410135901E-2</v>
      </c>
      <c r="L32">
        <v>1.9788018004753402E-3</v>
      </c>
      <c r="M32">
        <v>0</v>
      </c>
      <c r="N32">
        <v>1.77176892106112E-2</v>
      </c>
      <c r="O32">
        <v>0</v>
      </c>
      <c r="P32">
        <v>0</v>
      </c>
      <c r="Q32">
        <v>0</v>
      </c>
      <c r="R32">
        <v>0</v>
      </c>
      <c r="S32">
        <v>1.77176892106112E-2</v>
      </c>
      <c r="T32">
        <v>1.79175252520474E-2</v>
      </c>
      <c r="U32">
        <v>2.25271522089806E-3</v>
      </c>
      <c r="V32">
        <v>0</v>
      </c>
      <c r="W32">
        <v>2.0170240472945501E-2</v>
      </c>
      <c r="X32">
        <v>0</v>
      </c>
      <c r="Y32">
        <v>0</v>
      </c>
      <c r="Z32">
        <v>0</v>
      </c>
      <c r="AA32">
        <v>0</v>
      </c>
      <c r="AB32">
        <v>2.0170240472945501E-2</v>
      </c>
      <c r="AC32">
        <v>5.6349531359185002E-2</v>
      </c>
      <c r="AD32">
        <v>6.6761381135987299E-2</v>
      </c>
      <c r="AE32">
        <v>0</v>
      </c>
      <c r="AF32">
        <v>0.123110912495172</v>
      </c>
      <c r="AG32">
        <v>0.92151595968953803</v>
      </c>
      <c r="AH32">
        <v>0.21513741719111401</v>
      </c>
      <c r="AI32">
        <v>0.13369004870908099</v>
      </c>
      <c r="AJ32">
        <v>1.2703434255897299</v>
      </c>
      <c r="AK32">
        <v>255.05519664366599</v>
      </c>
      <c r="AL32">
        <v>24.666308837766699</v>
      </c>
      <c r="AM32">
        <v>0</v>
      </c>
      <c r="AN32">
        <v>279.72150548143298</v>
      </c>
      <c r="AO32">
        <v>7.3103055618414705E-4</v>
      </c>
      <c r="AP32">
        <v>9.1910218497915595E-5</v>
      </c>
      <c r="AQ32">
        <v>0</v>
      </c>
      <c r="AR32">
        <v>8.2294077468206305E-4</v>
      </c>
      <c r="AS32">
        <v>4.87906252028394E-3</v>
      </c>
      <c r="AT32">
        <v>1.48055686125898E-4</v>
      </c>
      <c r="AU32">
        <v>0</v>
      </c>
      <c r="AV32">
        <v>5.0271182064098299E-3</v>
      </c>
      <c r="AW32">
        <v>2.86470062814055E-3</v>
      </c>
      <c r="AX32">
        <v>0.17780241898658999</v>
      </c>
      <c r="AY32">
        <v>0.18569423782114</v>
      </c>
      <c r="AZ32">
        <v>4.6679964354024396E-3</v>
      </c>
      <c r="BA32">
        <v>1.4165086268182E-4</v>
      </c>
      <c r="BB32">
        <v>0</v>
      </c>
      <c r="BC32">
        <v>4.8096472980842598E-3</v>
      </c>
      <c r="BD32">
        <v>7.1617515703513803E-4</v>
      </c>
      <c r="BE32">
        <v>7.62010367085387E-2</v>
      </c>
      <c r="BF32">
        <v>8.17268591636581E-2</v>
      </c>
      <c r="BG32">
        <v>2.40963502989565E-3</v>
      </c>
      <c r="BH32">
        <v>2.3303505521883301E-4</v>
      </c>
      <c r="BI32">
        <v>0</v>
      </c>
      <c r="BJ32">
        <v>2.6426700851144799E-3</v>
      </c>
      <c r="BK32">
        <v>4.0091125059643802E-2</v>
      </c>
      <c r="BL32">
        <v>3.8772002507217202E-3</v>
      </c>
      <c r="BM32">
        <v>0</v>
      </c>
      <c r="BN32">
        <v>4.39683253103655E-2</v>
      </c>
      <c r="BO32">
        <v>24.929628247927401</v>
      </c>
    </row>
    <row r="33" spans="1:67" x14ac:dyDescent="0.35">
      <c r="A33" t="s">
        <v>73</v>
      </c>
      <c r="B33">
        <v>2031</v>
      </c>
      <c r="C33" t="s">
        <v>91</v>
      </c>
      <c r="D33" t="s">
        <v>75</v>
      </c>
      <c r="E33" t="s">
        <v>75</v>
      </c>
      <c r="F33" t="s">
        <v>76</v>
      </c>
      <c r="G33">
        <v>17.874469208973998</v>
      </c>
      <c r="H33">
        <v>76.946471718583595</v>
      </c>
      <c r="J33">
        <v>78.647664519485701</v>
      </c>
      <c r="K33">
        <v>8.7476104283585995E-7</v>
      </c>
      <c r="L33">
        <v>9.7199861180171193E-7</v>
      </c>
      <c r="M33">
        <v>0</v>
      </c>
      <c r="N33">
        <v>1.84675965463757E-6</v>
      </c>
      <c r="O33">
        <v>0</v>
      </c>
      <c r="P33">
        <v>0</v>
      </c>
      <c r="Q33">
        <v>0</v>
      </c>
      <c r="R33">
        <v>0</v>
      </c>
      <c r="S33">
        <v>1.84675965463757E-6</v>
      </c>
      <c r="T33">
        <v>9.9584885933074895E-7</v>
      </c>
      <c r="U33">
        <v>1.10654642974931E-6</v>
      </c>
      <c r="V33">
        <v>0</v>
      </c>
      <c r="W33">
        <v>2.10239528908006E-6</v>
      </c>
      <c r="X33">
        <v>0</v>
      </c>
      <c r="Y33">
        <v>0</v>
      </c>
      <c r="Z33">
        <v>0</v>
      </c>
      <c r="AA33">
        <v>0</v>
      </c>
      <c r="AB33">
        <v>2.10239528908006E-6</v>
      </c>
      <c r="AC33">
        <v>8.6846707921202007E-6</v>
      </c>
      <c r="AD33">
        <v>4.1159132021115201E-5</v>
      </c>
      <c r="AE33">
        <v>0</v>
      </c>
      <c r="AF33">
        <v>4.9843802813235402E-5</v>
      </c>
      <c r="AG33">
        <v>1.8300052745669001E-4</v>
      </c>
      <c r="AH33">
        <v>5.6262501403002801E-5</v>
      </c>
      <c r="AI33">
        <v>3.3745115102445998E-4</v>
      </c>
      <c r="AJ33">
        <v>5.7671417988415302E-4</v>
      </c>
      <c r="AK33">
        <v>9.0458089316209994E-2</v>
      </c>
      <c r="AL33">
        <v>1.2881899795343E-2</v>
      </c>
      <c r="AM33">
        <v>0</v>
      </c>
      <c r="AN33">
        <v>0.103339989111553</v>
      </c>
      <c r="AO33">
        <v>4.0630384792046801E-8</v>
      </c>
      <c r="AP33">
        <v>4.5146818023364202E-8</v>
      </c>
      <c r="AQ33">
        <v>0</v>
      </c>
      <c r="AR33">
        <v>8.5777202815411096E-8</v>
      </c>
      <c r="AS33">
        <v>1.2506819826487599E-6</v>
      </c>
      <c r="AT33">
        <v>1.40435314012056E-8</v>
      </c>
      <c r="AU33">
        <v>0</v>
      </c>
      <c r="AV33">
        <v>1.26472551404997E-6</v>
      </c>
      <c r="AW33">
        <v>1.01782759333341E-6</v>
      </c>
      <c r="AX33">
        <v>1.10553040429231E-5</v>
      </c>
      <c r="AY33">
        <v>1.33378571503065E-5</v>
      </c>
      <c r="AZ33">
        <v>1.19657803370118E-6</v>
      </c>
      <c r="BA33">
        <v>1.34360144492419E-8</v>
      </c>
      <c r="BB33">
        <v>0</v>
      </c>
      <c r="BC33">
        <v>1.2100140481504199E-6</v>
      </c>
      <c r="BD33">
        <v>2.5445689833335399E-7</v>
      </c>
      <c r="BE33">
        <v>4.7379874469670598E-6</v>
      </c>
      <c r="BF33">
        <v>6.2024583934508397E-6</v>
      </c>
      <c r="BG33">
        <v>8.5460317461514996E-7</v>
      </c>
      <c r="BH33">
        <v>1.2170180183323399E-7</v>
      </c>
      <c r="BI33">
        <v>0</v>
      </c>
      <c r="BJ33">
        <v>9.7630497644838401E-7</v>
      </c>
      <c r="BK33">
        <v>1.4218751937445199E-5</v>
      </c>
      <c r="BL33">
        <v>2.0248552568110198E-6</v>
      </c>
      <c r="BM33">
        <v>0</v>
      </c>
      <c r="BN33">
        <v>1.6243607194256199E-5</v>
      </c>
      <c r="BO33">
        <v>9.2099729953258307E-3</v>
      </c>
    </row>
    <row r="34" spans="1:67" x14ac:dyDescent="0.35">
      <c r="A34" t="s">
        <v>73</v>
      </c>
      <c r="B34">
        <v>2031</v>
      </c>
      <c r="C34" t="s">
        <v>92</v>
      </c>
      <c r="D34" t="s">
        <v>75</v>
      </c>
      <c r="E34" t="s">
        <v>75</v>
      </c>
      <c r="F34" t="s">
        <v>76</v>
      </c>
      <c r="G34">
        <v>604.27679000693104</v>
      </c>
      <c r="H34">
        <v>106516.886235584</v>
      </c>
      <c r="J34">
        <v>8822.4411341011892</v>
      </c>
      <c r="K34">
        <v>7.8355276937777901E-4</v>
      </c>
      <c r="L34">
        <v>3.2860063936099701E-5</v>
      </c>
      <c r="M34">
        <v>0</v>
      </c>
      <c r="N34">
        <v>8.1641283331387903E-4</v>
      </c>
      <c r="O34">
        <v>0</v>
      </c>
      <c r="P34">
        <v>0</v>
      </c>
      <c r="Q34">
        <v>0</v>
      </c>
      <c r="R34">
        <v>0</v>
      </c>
      <c r="S34">
        <v>8.1641283331387903E-4</v>
      </c>
      <c r="T34">
        <v>8.9201518289003798E-4</v>
      </c>
      <c r="U34">
        <v>3.7408681440836103E-5</v>
      </c>
      <c r="V34">
        <v>0</v>
      </c>
      <c r="W34">
        <v>9.2942386433087399E-4</v>
      </c>
      <c r="X34">
        <v>0</v>
      </c>
      <c r="Y34">
        <v>0</v>
      </c>
      <c r="Z34">
        <v>0</v>
      </c>
      <c r="AA34">
        <v>0</v>
      </c>
      <c r="AB34">
        <v>9.2942386433087399E-4</v>
      </c>
      <c r="AC34">
        <v>7.9166210724426998E-3</v>
      </c>
      <c r="AD34">
        <v>1.39145436356253E-3</v>
      </c>
      <c r="AE34">
        <v>0</v>
      </c>
      <c r="AF34">
        <v>9.3080754360052292E-3</v>
      </c>
      <c r="AG34">
        <v>0.115168178479127</v>
      </c>
      <c r="AH34">
        <v>1.9020494174169899E-3</v>
      </c>
      <c r="AI34">
        <v>1.2784028602792499E-2</v>
      </c>
      <c r="AJ34">
        <v>0.12985425649933699</v>
      </c>
      <c r="AK34">
        <v>81.6263342342519</v>
      </c>
      <c r="AL34">
        <v>0.34394876574208699</v>
      </c>
      <c r="AM34">
        <v>0</v>
      </c>
      <c r="AN34">
        <v>81.970282999993998</v>
      </c>
      <c r="AO34">
        <v>3.6393996721075699E-5</v>
      </c>
      <c r="AP34">
        <v>1.5262648616434901E-6</v>
      </c>
      <c r="AQ34">
        <v>0</v>
      </c>
      <c r="AR34">
        <v>3.7920261582719199E-5</v>
      </c>
      <c r="AS34">
        <v>6.9854256157645897E-4</v>
      </c>
      <c r="AT34">
        <v>4.74765430865018E-7</v>
      </c>
      <c r="AU34">
        <v>0</v>
      </c>
      <c r="AV34">
        <v>6.9901732700732499E-4</v>
      </c>
      <c r="AW34">
        <v>1.4089772220231701E-3</v>
      </c>
      <c r="AX34">
        <v>1.53038409265417E-2</v>
      </c>
      <c r="AY34">
        <v>1.74118354755722E-2</v>
      </c>
      <c r="AZ34">
        <v>6.6832391957667302E-4</v>
      </c>
      <c r="BA34">
        <v>4.5422728848353402E-7</v>
      </c>
      <c r="BB34">
        <v>0</v>
      </c>
      <c r="BC34">
        <v>6.6877814686515705E-4</v>
      </c>
      <c r="BD34">
        <v>3.5224430550579301E-4</v>
      </c>
      <c r="BE34">
        <v>6.5587889685178799E-3</v>
      </c>
      <c r="BF34">
        <v>7.5798114208888304E-3</v>
      </c>
      <c r="BG34">
        <v>7.7116513178759297E-4</v>
      </c>
      <c r="BH34">
        <v>3.2494573932535698E-6</v>
      </c>
      <c r="BI34">
        <v>0</v>
      </c>
      <c r="BJ34">
        <v>7.7441458918084698E-4</v>
      </c>
      <c r="BK34">
        <v>1.2830523027992299E-2</v>
      </c>
      <c r="BL34">
        <v>5.4063956206079297E-5</v>
      </c>
      <c r="BM34">
        <v>0</v>
      </c>
      <c r="BN34">
        <v>1.28845869841984E-2</v>
      </c>
      <c r="BO34">
        <v>7.3054400270375099</v>
      </c>
    </row>
    <row r="35" spans="1:67" x14ac:dyDescent="0.35">
      <c r="A35" t="s">
        <v>73</v>
      </c>
      <c r="B35">
        <v>2031</v>
      </c>
      <c r="C35" t="s">
        <v>93</v>
      </c>
      <c r="D35" t="s">
        <v>75</v>
      </c>
      <c r="E35" t="s">
        <v>75</v>
      </c>
      <c r="F35" t="s">
        <v>76</v>
      </c>
      <c r="G35">
        <v>325.19219423746102</v>
      </c>
      <c r="H35">
        <v>14830.5767354912</v>
      </c>
      <c r="J35">
        <v>4747.80603586694</v>
      </c>
      <c r="K35">
        <v>1.10927781448937E-4</v>
      </c>
      <c r="L35">
        <v>1.7683678193301001E-5</v>
      </c>
      <c r="M35">
        <v>0</v>
      </c>
      <c r="N35">
        <v>1.28611459642238E-4</v>
      </c>
      <c r="O35">
        <v>0</v>
      </c>
      <c r="P35">
        <v>0</v>
      </c>
      <c r="Q35">
        <v>0</v>
      </c>
      <c r="R35">
        <v>0</v>
      </c>
      <c r="S35">
        <v>1.28611459642238E-4</v>
      </c>
      <c r="T35">
        <v>1.2628283521393899E-4</v>
      </c>
      <c r="U35">
        <v>2.01315215187003E-5</v>
      </c>
      <c r="V35">
        <v>0</v>
      </c>
      <c r="W35">
        <v>1.4641435673263999E-4</v>
      </c>
      <c r="X35">
        <v>0</v>
      </c>
      <c r="Y35">
        <v>0</v>
      </c>
      <c r="Z35">
        <v>0</v>
      </c>
      <c r="AA35">
        <v>0</v>
      </c>
      <c r="AB35">
        <v>1.4641435673263999E-4</v>
      </c>
      <c r="AC35">
        <v>1.1222741086627499E-3</v>
      </c>
      <c r="AD35">
        <v>7.4881263876277701E-4</v>
      </c>
      <c r="AE35">
        <v>0</v>
      </c>
      <c r="AF35">
        <v>1.87108674742553E-3</v>
      </c>
      <c r="AG35">
        <v>1.6552556904170599E-2</v>
      </c>
      <c r="AH35">
        <v>1.02358990751708E-3</v>
      </c>
      <c r="AI35">
        <v>6.88188971066E-3</v>
      </c>
      <c r="AJ35">
        <v>2.4458036522347699E-2</v>
      </c>
      <c r="AK35">
        <v>12.566618904673</v>
      </c>
      <c r="AL35">
        <v>0.18523116561321701</v>
      </c>
      <c r="AM35">
        <v>0</v>
      </c>
      <c r="AN35">
        <v>12.751850070286199</v>
      </c>
      <c r="AO35">
        <v>5.1523081432469696E-6</v>
      </c>
      <c r="AP35">
        <v>8.2136105101718401E-7</v>
      </c>
      <c r="AQ35">
        <v>0</v>
      </c>
      <c r="AR35">
        <v>5.9736691942641599E-6</v>
      </c>
      <c r="AS35">
        <v>1.0110625109615401E-4</v>
      </c>
      <c r="AT35">
        <v>2.5549551921283998E-7</v>
      </c>
      <c r="AU35">
        <v>0</v>
      </c>
      <c r="AV35">
        <v>1.01361746615367E-4</v>
      </c>
      <c r="AW35">
        <v>1.9617494979676901E-4</v>
      </c>
      <c r="AX35">
        <v>2.1307869130425699E-3</v>
      </c>
      <c r="AY35">
        <v>2.4283236094547098E-3</v>
      </c>
      <c r="AZ35">
        <v>9.6732439429017E-5</v>
      </c>
      <c r="BA35">
        <v>2.4444289614830102E-7</v>
      </c>
      <c r="BB35">
        <v>0</v>
      </c>
      <c r="BC35">
        <v>9.6976882325165297E-5</v>
      </c>
      <c r="BD35">
        <v>4.9043737449192299E-5</v>
      </c>
      <c r="BE35">
        <v>9.1319439130396101E-4</v>
      </c>
      <c r="BF35">
        <v>1.05921501107831E-3</v>
      </c>
      <c r="BG35">
        <v>1.18723184308822E-4</v>
      </c>
      <c r="BH35">
        <v>1.74997220665762E-6</v>
      </c>
      <c r="BI35">
        <v>0</v>
      </c>
      <c r="BJ35">
        <v>1.2047315651548E-4</v>
      </c>
      <c r="BK35">
        <v>1.9752974913426098E-3</v>
      </c>
      <c r="BL35">
        <v>2.9115759738540002E-5</v>
      </c>
      <c r="BM35">
        <v>0</v>
      </c>
      <c r="BN35">
        <v>2.0044132510811498E-3</v>
      </c>
      <c r="BO35">
        <v>1.1364835219887801</v>
      </c>
    </row>
    <row r="36" spans="1:67" x14ac:dyDescent="0.35">
      <c r="A36" t="s">
        <v>73</v>
      </c>
      <c r="B36">
        <v>2031</v>
      </c>
      <c r="C36" t="s">
        <v>94</v>
      </c>
      <c r="D36" t="s">
        <v>75</v>
      </c>
      <c r="E36" t="s">
        <v>75</v>
      </c>
      <c r="F36" t="s">
        <v>76</v>
      </c>
      <c r="G36">
        <v>4573.14934277677</v>
      </c>
      <c r="H36">
        <v>279731.73097726097</v>
      </c>
      <c r="J36">
        <v>20675.030375056202</v>
      </c>
      <c r="K36">
        <v>2.8417549167139302E-3</v>
      </c>
      <c r="L36">
        <v>2.4878396272248602E-4</v>
      </c>
      <c r="M36">
        <v>0</v>
      </c>
      <c r="N36">
        <v>3.0905388794364198E-3</v>
      </c>
      <c r="O36">
        <v>0</v>
      </c>
      <c r="P36">
        <v>0</v>
      </c>
      <c r="Q36">
        <v>0</v>
      </c>
      <c r="R36">
        <v>0</v>
      </c>
      <c r="S36">
        <v>3.0905388794364198E-3</v>
      </c>
      <c r="T36">
        <v>3.2351216546324E-3</v>
      </c>
      <c r="U36">
        <v>2.83221603803703E-4</v>
      </c>
      <c r="V36">
        <v>0</v>
      </c>
      <c r="W36">
        <v>3.5183432584360999E-3</v>
      </c>
      <c r="X36">
        <v>0</v>
      </c>
      <c r="Y36">
        <v>0</v>
      </c>
      <c r="Z36">
        <v>0</v>
      </c>
      <c r="AA36">
        <v>0</v>
      </c>
      <c r="AB36">
        <v>3.5183432584360999E-3</v>
      </c>
      <c r="AC36">
        <v>2.5700449791339501E-2</v>
      </c>
      <c r="AD36">
        <v>1.0487026223738699E-2</v>
      </c>
      <c r="AE36">
        <v>0</v>
      </c>
      <c r="AF36">
        <v>3.6187476015078199E-2</v>
      </c>
      <c r="AG36">
        <v>0.44732439407225899</v>
      </c>
      <c r="AH36">
        <v>1.4637582460368399E-2</v>
      </c>
      <c r="AI36">
        <v>6.0201797595379802E-2</v>
      </c>
      <c r="AJ36">
        <v>0.52216377412800696</v>
      </c>
      <c r="AK36">
        <v>269.82520469678002</v>
      </c>
      <c r="AL36">
        <v>2.9361631751144501</v>
      </c>
      <c r="AM36">
        <v>0</v>
      </c>
      <c r="AN36">
        <v>272.76136787189398</v>
      </c>
      <c r="AO36">
        <v>1.31992155682272E-4</v>
      </c>
      <c r="AP36">
        <v>1.1555370713281199E-5</v>
      </c>
      <c r="AQ36">
        <v>0</v>
      </c>
      <c r="AR36">
        <v>1.4354752639555399E-4</v>
      </c>
      <c r="AS36">
        <v>3.0350648185819098E-3</v>
      </c>
      <c r="AT36">
        <v>4.0400470852291003E-6</v>
      </c>
      <c r="AU36">
        <v>0</v>
      </c>
      <c r="AV36">
        <v>3.0391048656671299E-3</v>
      </c>
      <c r="AW36">
        <v>3.7002174129683102E-3</v>
      </c>
      <c r="AX36">
        <v>4.0190528133857498E-2</v>
      </c>
      <c r="AY36">
        <v>4.6929850412492903E-2</v>
      </c>
      <c r="AZ36">
        <v>2.9037692580195099E-3</v>
      </c>
      <c r="BA36">
        <v>3.8652764366729098E-6</v>
      </c>
      <c r="BB36">
        <v>0</v>
      </c>
      <c r="BC36">
        <v>2.9076345344561799E-3</v>
      </c>
      <c r="BD36">
        <v>9.2505435324207895E-4</v>
      </c>
      <c r="BE36">
        <v>1.72245120573675E-2</v>
      </c>
      <c r="BF36">
        <v>2.1057200945065701E-2</v>
      </c>
      <c r="BG36">
        <v>2.5491747423381501E-3</v>
      </c>
      <c r="BH36">
        <v>2.7739413794928E-5</v>
      </c>
      <c r="BI36">
        <v>0</v>
      </c>
      <c r="BJ36">
        <v>2.57691415613307E-3</v>
      </c>
      <c r="BK36">
        <v>4.2412764641120697E-2</v>
      </c>
      <c r="BL36">
        <v>4.6152396264833001E-4</v>
      </c>
      <c r="BM36">
        <v>0</v>
      </c>
      <c r="BN36">
        <v>4.2874288603768997E-2</v>
      </c>
      <c r="BO36">
        <v>24.309319691881399</v>
      </c>
    </row>
    <row r="37" spans="1:67" x14ac:dyDescent="0.35">
      <c r="A37" t="s">
        <v>73</v>
      </c>
      <c r="B37">
        <v>2031</v>
      </c>
      <c r="C37" t="s">
        <v>95</v>
      </c>
      <c r="D37" t="s">
        <v>75</v>
      </c>
      <c r="E37" t="s">
        <v>75</v>
      </c>
      <c r="F37" t="s">
        <v>76</v>
      </c>
      <c r="G37">
        <v>14802.9104897343</v>
      </c>
      <c r="H37">
        <v>731631.37287862599</v>
      </c>
      <c r="J37">
        <v>66923.382788252406</v>
      </c>
      <c r="K37">
        <v>5.90166394777403E-3</v>
      </c>
      <c r="L37">
        <v>8.0498700428033201E-4</v>
      </c>
      <c r="M37">
        <v>0</v>
      </c>
      <c r="N37">
        <v>6.7066509520543596E-3</v>
      </c>
      <c r="O37">
        <v>0</v>
      </c>
      <c r="P37">
        <v>0</v>
      </c>
      <c r="Q37">
        <v>0</v>
      </c>
      <c r="R37">
        <v>0</v>
      </c>
      <c r="S37">
        <v>6.7066509520543596E-3</v>
      </c>
      <c r="T37">
        <v>6.7185951622756E-3</v>
      </c>
      <c r="U37">
        <v>9.1641642772501196E-4</v>
      </c>
      <c r="V37">
        <v>0</v>
      </c>
      <c r="W37">
        <v>7.6350115900006097E-3</v>
      </c>
      <c r="X37">
        <v>0</v>
      </c>
      <c r="Y37">
        <v>0</v>
      </c>
      <c r="Z37">
        <v>0</v>
      </c>
      <c r="AA37">
        <v>0</v>
      </c>
      <c r="AB37">
        <v>7.6350115900006097E-3</v>
      </c>
      <c r="AC37">
        <v>5.9378760460761799E-2</v>
      </c>
      <c r="AD37">
        <v>3.4071529705980201E-2</v>
      </c>
      <c r="AE37">
        <v>0</v>
      </c>
      <c r="AF37">
        <v>9.3450290166742001E-2</v>
      </c>
      <c r="AG37">
        <v>0.93192092962606699</v>
      </c>
      <c r="AH37">
        <v>4.6673517310704002E-2</v>
      </c>
      <c r="AI37">
        <v>0.197732360165909</v>
      </c>
      <c r="AJ37">
        <v>1.17632680710268</v>
      </c>
      <c r="AK37">
        <v>653.43637090160905</v>
      </c>
      <c r="AL37">
        <v>9.0058159309929593</v>
      </c>
      <c r="AM37">
        <v>0</v>
      </c>
      <c r="AN37">
        <v>662.44218683260203</v>
      </c>
      <c r="AO37">
        <v>2.74117004952634E-4</v>
      </c>
      <c r="AP37">
        <v>3.7389561417224698E-5</v>
      </c>
      <c r="AQ37">
        <v>0</v>
      </c>
      <c r="AR37">
        <v>3.1150656636985902E-4</v>
      </c>
      <c r="AS37">
        <v>5.9063254744280104E-3</v>
      </c>
      <c r="AT37">
        <v>1.1721854966022001E-5</v>
      </c>
      <c r="AU37">
        <v>0</v>
      </c>
      <c r="AV37">
        <v>5.9180473293940303E-3</v>
      </c>
      <c r="AW37">
        <v>9.6778264530149802E-3</v>
      </c>
      <c r="AX37">
        <v>0.105117324990497</v>
      </c>
      <c r="AY37">
        <v>0.120713198772906</v>
      </c>
      <c r="AZ37">
        <v>5.6508204488742901E-3</v>
      </c>
      <c r="BA37">
        <v>1.12147727089406E-5</v>
      </c>
      <c r="BB37">
        <v>0</v>
      </c>
      <c r="BC37">
        <v>5.6620352215832302E-3</v>
      </c>
      <c r="BD37">
        <v>2.4194566132537398E-3</v>
      </c>
      <c r="BE37">
        <v>4.5050282138784703E-2</v>
      </c>
      <c r="BF37">
        <v>5.3131773973621697E-2</v>
      </c>
      <c r="BG37">
        <v>6.1733428287374598E-3</v>
      </c>
      <c r="BH37">
        <v>8.5082483421934098E-5</v>
      </c>
      <c r="BI37">
        <v>0</v>
      </c>
      <c r="BJ37">
        <v>6.2584253121593901E-3</v>
      </c>
      <c r="BK37">
        <v>0.102711097868496</v>
      </c>
      <c r="BL37">
        <v>1.41558885098111E-3</v>
      </c>
      <c r="BM37">
        <v>0</v>
      </c>
      <c r="BN37">
        <v>0.104126686719477</v>
      </c>
      <c r="BO37">
        <v>59.038855182255602</v>
      </c>
    </row>
    <row r="38" spans="1:67" x14ac:dyDescent="0.35">
      <c r="A38" t="s">
        <v>73</v>
      </c>
      <c r="B38">
        <v>2031</v>
      </c>
      <c r="C38" t="s">
        <v>96</v>
      </c>
      <c r="D38" t="s">
        <v>75</v>
      </c>
      <c r="E38" t="s">
        <v>75</v>
      </c>
      <c r="F38" t="s">
        <v>76</v>
      </c>
      <c r="G38">
        <v>29671.813748802</v>
      </c>
      <c r="H38">
        <v>3237186.1880900501</v>
      </c>
      <c r="J38">
        <v>342408.61682075902</v>
      </c>
      <c r="K38">
        <v>2.63546181733211E-2</v>
      </c>
      <c r="L38">
        <v>1.6135282920174501E-3</v>
      </c>
      <c r="M38">
        <v>0</v>
      </c>
      <c r="N38">
        <v>2.79681464653385E-2</v>
      </c>
      <c r="O38">
        <v>0</v>
      </c>
      <c r="P38">
        <v>0</v>
      </c>
      <c r="Q38">
        <v>0</v>
      </c>
      <c r="R38">
        <v>0</v>
      </c>
      <c r="S38">
        <v>2.79681464653385E-2</v>
      </c>
      <c r="T38">
        <v>3.0002726642827701E-2</v>
      </c>
      <c r="U38">
        <v>1.8368791366089399E-3</v>
      </c>
      <c r="V38">
        <v>0</v>
      </c>
      <c r="W38">
        <v>3.1839605779436703E-2</v>
      </c>
      <c r="X38">
        <v>0</v>
      </c>
      <c r="Y38">
        <v>0</v>
      </c>
      <c r="Z38">
        <v>0</v>
      </c>
      <c r="AA38">
        <v>0</v>
      </c>
      <c r="AB38">
        <v>3.1839605779436703E-2</v>
      </c>
      <c r="AC38">
        <v>0.26654333057202401</v>
      </c>
      <c r="AD38">
        <v>6.8324607859109904E-2</v>
      </c>
      <c r="AE38">
        <v>0</v>
      </c>
      <c r="AF38">
        <v>0.33486793843113399</v>
      </c>
      <c r="AG38">
        <v>4.2546890737899403</v>
      </c>
      <c r="AH38">
        <v>9.33963656852798E-2</v>
      </c>
      <c r="AI38">
        <v>0.805127365744845</v>
      </c>
      <c r="AJ38">
        <v>5.1532128052200701</v>
      </c>
      <c r="AK38">
        <v>2739.23634226172</v>
      </c>
      <c r="AL38">
        <v>18.326844628467999</v>
      </c>
      <c r="AM38">
        <v>0</v>
      </c>
      <c r="AN38">
        <v>2757.5631868901901</v>
      </c>
      <c r="AO38">
        <v>1.22410375519024E-3</v>
      </c>
      <c r="AP38">
        <v>7.4944210095356103E-5</v>
      </c>
      <c r="AQ38">
        <v>0</v>
      </c>
      <c r="AR38">
        <v>1.29904796528559E-3</v>
      </c>
      <c r="AS38">
        <v>2.7081776013974799E-2</v>
      </c>
      <c r="AT38">
        <v>2.3312415224213699E-5</v>
      </c>
      <c r="AU38">
        <v>0</v>
      </c>
      <c r="AV38">
        <v>2.7105088429198999E-2</v>
      </c>
      <c r="AW38">
        <v>4.2820643408398397E-2</v>
      </c>
      <c r="AX38">
        <v>0.46510355515422103</v>
      </c>
      <c r="AY38">
        <v>0.53502928699181795</v>
      </c>
      <c r="AZ38">
        <v>2.59102303715191E-2</v>
      </c>
      <c r="BA38">
        <v>2.2303930460993199E-5</v>
      </c>
      <c r="BB38">
        <v>0</v>
      </c>
      <c r="BC38">
        <v>2.5932534301980101E-2</v>
      </c>
      <c r="BD38">
        <v>1.0705160852099599E-2</v>
      </c>
      <c r="BE38">
        <v>0.199330095066094</v>
      </c>
      <c r="BF38">
        <v>0.235967790220174</v>
      </c>
      <c r="BG38">
        <v>2.5878946723436401E-2</v>
      </c>
      <c r="BH38">
        <v>1.73142940764731E-4</v>
      </c>
      <c r="BI38">
        <v>0</v>
      </c>
      <c r="BJ38">
        <v>2.6052089664201201E-2</v>
      </c>
      <c r="BK38">
        <v>0.43056980689149499</v>
      </c>
      <c r="BL38">
        <v>2.8807247592569901E-3</v>
      </c>
      <c r="BM38">
        <v>0</v>
      </c>
      <c r="BN38">
        <v>0.43345053165075198</v>
      </c>
      <c r="BO38">
        <v>245.762387847242</v>
      </c>
    </row>
    <row r="39" spans="1:67" x14ac:dyDescent="0.35">
      <c r="A39" t="s">
        <v>73</v>
      </c>
      <c r="B39">
        <v>2031</v>
      </c>
      <c r="C39" t="s">
        <v>97</v>
      </c>
      <c r="D39" t="s">
        <v>75</v>
      </c>
      <c r="E39" t="s">
        <v>75</v>
      </c>
      <c r="F39" t="s">
        <v>76</v>
      </c>
      <c r="G39">
        <v>94743.400133690404</v>
      </c>
      <c r="H39">
        <v>4365526.65204057</v>
      </c>
      <c r="J39">
        <v>1093325.7018702601</v>
      </c>
      <c r="K39">
        <v>3.4564983825323602E-2</v>
      </c>
      <c r="L39">
        <v>5.1520664659002197E-3</v>
      </c>
      <c r="M39">
        <v>0</v>
      </c>
      <c r="N39">
        <v>3.9717050291223799E-2</v>
      </c>
      <c r="O39">
        <v>0</v>
      </c>
      <c r="P39">
        <v>0</v>
      </c>
      <c r="Q39">
        <v>0</v>
      </c>
      <c r="R39">
        <v>0</v>
      </c>
      <c r="S39">
        <v>3.9717050291223799E-2</v>
      </c>
      <c r="T39">
        <v>3.9349602954018501E-2</v>
      </c>
      <c r="U39">
        <v>5.8652354894885902E-3</v>
      </c>
      <c r="V39">
        <v>0</v>
      </c>
      <c r="W39">
        <v>4.5214838443507099E-2</v>
      </c>
      <c r="X39">
        <v>0</v>
      </c>
      <c r="Y39">
        <v>0</v>
      </c>
      <c r="Z39">
        <v>0</v>
      </c>
      <c r="AA39">
        <v>0</v>
      </c>
      <c r="AB39">
        <v>4.5214838443507099E-2</v>
      </c>
      <c r="AC39">
        <v>0.34945792263595499</v>
      </c>
      <c r="AD39">
        <v>0.21816346368898601</v>
      </c>
      <c r="AE39">
        <v>0</v>
      </c>
      <c r="AF39">
        <v>0.56762138632494097</v>
      </c>
      <c r="AG39">
        <v>5.4356213115252299</v>
      </c>
      <c r="AH39">
        <v>0.29821868390199702</v>
      </c>
      <c r="AI39">
        <v>2.5766836922165099</v>
      </c>
      <c r="AJ39">
        <v>8.3105236876437392</v>
      </c>
      <c r="AK39">
        <v>3867.11002832037</v>
      </c>
      <c r="AL39">
        <v>57.190471191868497</v>
      </c>
      <c r="AM39">
        <v>0</v>
      </c>
      <c r="AN39">
        <v>3924.3004995122401</v>
      </c>
      <c r="AO39">
        <v>1.6054539747231201E-3</v>
      </c>
      <c r="AP39">
        <v>2.3930014339128001E-4</v>
      </c>
      <c r="AQ39">
        <v>0</v>
      </c>
      <c r="AR39">
        <v>1.8447541181144001E-3</v>
      </c>
      <c r="AS39">
        <v>3.4339021367565697E-2</v>
      </c>
      <c r="AT39">
        <v>7.4437562272700194E-5</v>
      </c>
      <c r="AU39">
        <v>0</v>
      </c>
      <c r="AV39">
        <v>3.4413458929838402E-2</v>
      </c>
      <c r="AW39">
        <v>5.7746032880234298E-2</v>
      </c>
      <c r="AX39">
        <v>0.62721816046747803</v>
      </c>
      <c r="AY39">
        <v>0.71937765227755102</v>
      </c>
      <c r="AZ39">
        <v>3.2853530503576402E-2</v>
      </c>
      <c r="BA39">
        <v>7.1217426279012E-5</v>
      </c>
      <c r="BB39">
        <v>0</v>
      </c>
      <c r="BC39">
        <v>3.2924747929855398E-2</v>
      </c>
      <c r="BD39">
        <v>1.44365082200585E-2</v>
      </c>
      <c r="BE39">
        <v>0.26880778305748998</v>
      </c>
      <c r="BF39">
        <v>0.31616903920740402</v>
      </c>
      <c r="BG39">
        <v>3.6534538058128598E-2</v>
      </c>
      <c r="BH39">
        <v>5.4030721417801003E-4</v>
      </c>
      <c r="BI39">
        <v>0</v>
      </c>
      <c r="BJ39">
        <v>3.7074845272306603E-2</v>
      </c>
      <c r="BK39">
        <v>0.60785584377405999</v>
      </c>
      <c r="BL39">
        <v>8.9895456471582192E-3</v>
      </c>
      <c r="BM39">
        <v>0</v>
      </c>
      <c r="BN39">
        <v>0.61684538942121803</v>
      </c>
      <c r="BO39">
        <v>349.745552876305</v>
      </c>
    </row>
    <row r="40" spans="1:67" x14ac:dyDescent="0.35">
      <c r="A40" t="s">
        <v>73</v>
      </c>
      <c r="B40">
        <v>2031</v>
      </c>
      <c r="C40" t="s">
        <v>98</v>
      </c>
      <c r="D40" t="s">
        <v>75</v>
      </c>
      <c r="E40" t="s">
        <v>75</v>
      </c>
      <c r="F40" t="s">
        <v>76</v>
      </c>
      <c r="G40">
        <v>345.585728537904</v>
      </c>
      <c r="H40">
        <v>61190.324049652998</v>
      </c>
      <c r="J40">
        <v>5045.5516366534002</v>
      </c>
      <c r="K40">
        <v>4.4986608540595899E-4</v>
      </c>
      <c r="L40">
        <v>1.8792661447461601E-5</v>
      </c>
      <c r="M40">
        <v>0</v>
      </c>
      <c r="N40">
        <v>4.6865874685341998E-4</v>
      </c>
      <c r="O40">
        <v>0</v>
      </c>
      <c r="P40">
        <v>0</v>
      </c>
      <c r="Q40">
        <v>0</v>
      </c>
      <c r="R40">
        <v>0</v>
      </c>
      <c r="S40">
        <v>4.6865874685341998E-4</v>
      </c>
      <c r="T40">
        <v>5.1213829384852405E-4</v>
      </c>
      <c r="U40">
        <v>2.13940145363277E-5</v>
      </c>
      <c r="V40">
        <v>0</v>
      </c>
      <c r="W40">
        <v>5.3353230838485202E-4</v>
      </c>
      <c r="X40">
        <v>0</v>
      </c>
      <c r="Y40">
        <v>0</v>
      </c>
      <c r="Z40">
        <v>0</v>
      </c>
      <c r="AA40">
        <v>0</v>
      </c>
      <c r="AB40">
        <v>5.3353230838485202E-4</v>
      </c>
      <c r="AC40">
        <v>4.5490961053357998E-3</v>
      </c>
      <c r="AD40">
        <v>7.9577236443830195E-4</v>
      </c>
      <c r="AE40">
        <v>0</v>
      </c>
      <c r="AF40">
        <v>5.3448684697740998E-3</v>
      </c>
      <c r="AG40">
        <v>6.6107593063762293E-2</v>
      </c>
      <c r="AH40">
        <v>1.0877815340642201E-3</v>
      </c>
      <c r="AI40">
        <v>7.3119058870281996E-3</v>
      </c>
      <c r="AJ40">
        <v>7.4507280484854693E-2</v>
      </c>
      <c r="AK40">
        <v>46.862392996583999</v>
      </c>
      <c r="AL40">
        <v>0.19644729808170799</v>
      </c>
      <c r="AM40">
        <v>0</v>
      </c>
      <c r="AN40">
        <v>47.0588402946657</v>
      </c>
      <c r="AO40">
        <v>2.089511450542E-5</v>
      </c>
      <c r="AP40">
        <v>8.7287045088529702E-7</v>
      </c>
      <c r="AQ40">
        <v>0</v>
      </c>
      <c r="AR40">
        <v>2.1767984956305298E-5</v>
      </c>
      <c r="AS40">
        <v>3.9976347862656799E-4</v>
      </c>
      <c r="AT40">
        <v>2.71518218179813E-7</v>
      </c>
      <c r="AU40">
        <v>0</v>
      </c>
      <c r="AV40">
        <v>4.0003499684474701E-4</v>
      </c>
      <c r="AW40">
        <v>8.0940943582873397E-4</v>
      </c>
      <c r="AX40">
        <v>8.7915354888264304E-3</v>
      </c>
      <c r="AY40">
        <v>1.0000979921499901E-2</v>
      </c>
      <c r="AZ40">
        <v>3.8246988749885899E-4</v>
      </c>
      <c r="BA40">
        <v>2.59772460250506E-7</v>
      </c>
      <c r="BB40">
        <v>0</v>
      </c>
      <c r="BC40">
        <v>3.8272965995910901E-4</v>
      </c>
      <c r="BD40">
        <v>2.02352358957183E-4</v>
      </c>
      <c r="BE40">
        <v>3.7678009237827499E-3</v>
      </c>
      <c r="BF40">
        <v>4.3528829426990497E-3</v>
      </c>
      <c r="BG40">
        <v>4.4273265252095799E-4</v>
      </c>
      <c r="BH40">
        <v>1.8559366647501299E-6</v>
      </c>
      <c r="BI40">
        <v>0</v>
      </c>
      <c r="BJ40">
        <v>4.4458858918570797E-4</v>
      </c>
      <c r="BK40">
        <v>7.3661155818166499E-3</v>
      </c>
      <c r="BL40">
        <v>3.0878779568745798E-5</v>
      </c>
      <c r="BM40">
        <v>0</v>
      </c>
      <c r="BN40">
        <v>7.39699436138539E-3</v>
      </c>
      <c r="BO40">
        <v>4.19402645608338</v>
      </c>
    </row>
    <row r="41" spans="1:67" x14ac:dyDescent="0.35">
      <c r="A41" t="s">
        <v>73</v>
      </c>
      <c r="B41">
        <v>2031</v>
      </c>
      <c r="C41" t="s">
        <v>99</v>
      </c>
      <c r="D41" t="s">
        <v>75</v>
      </c>
      <c r="E41" t="s">
        <v>75</v>
      </c>
      <c r="F41" t="s">
        <v>76</v>
      </c>
      <c r="G41">
        <v>187.78883291666099</v>
      </c>
      <c r="H41">
        <v>8507.6290730703295</v>
      </c>
      <c r="J41">
        <v>2741.7169605832601</v>
      </c>
      <c r="K41">
        <v>6.3687192792876202E-5</v>
      </c>
      <c r="L41">
        <v>1.0211798894437501E-5</v>
      </c>
      <c r="M41">
        <v>0</v>
      </c>
      <c r="N41">
        <v>7.3898991687313705E-5</v>
      </c>
      <c r="O41">
        <v>0</v>
      </c>
      <c r="P41">
        <v>0</v>
      </c>
      <c r="Q41">
        <v>0</v>
      </c>
      <c r="R41">
        <v>0</v>
      </c>
      <c r="S41">
        <v>7.3898991687313705E-5</v>
      </c>
      <c r="T41">
        <v>7.2503021043501001E-5</v>
      </c>
      <c r="U41">
        <v>1.16253557060254E-5</v>
      </c>
      <c r="V41">
        <v>0</v>
      </c>
      <c r="W41">
        <v>8.4128376749526397E-5</v>
      </c>
      <c r="X41">
        <v>0</v>
      </c>
      <c r="Y41">
        <v>0</v>
      </c>
      <c r="Z41">
        <v>0</v>
      </c>
      <c r="AA41">
        <v>0</v>
      </c>
      <c r="AB41">
        <v>8.4128376749526397E-5</v>
      </c>
      <c r="AC41">
        <v>6.4412397912446805E-4</v>
      </c>
      <c r="AD41">
        <v>4.3241705673852901E-4</v>
      </c>
      <c r="AE41">
        <v>0</v>
      </c>
      <c r="AF41">
        <v>1.07654103586299E-3</v>
      </c>
      <c r="AG41">
        <v>9.5120066916631208E-3</v>
      </c>
      <c r="AH41">
        <v>5.9109276767432297E-4</v>
      </c>
      <c r="AI41">
        <v>3.9740325005332301E-3</v>
      </c>
      <c r="AJ41">
        <v>1.4077131959870599E-2</v>
      </c>
      <c r="AK41">
        <v>7.2151519719438104</v>
      </c>
      <c r="AL41">
        <v>0.107139885500295</v>
      </c>
      <c r="AM41">
        <v>0</v>
      </c>
      <c r="AN41">
        <v>7.3222918574441103</v>
      </c>
      <c r="AO41">
        <v>2.9581051541927999E-6</v>
      </c>
      <c r="AP41">
        <v>4.7431160989395903E-7</v>
      </c>
      <c r="AQ41">
        <v>0</v>
      </c>
      <c r="AR41">
        <v>3.4324167640867601E-6</v>
      </c>
      <c r="AS41">
        <v>5.8195903080866802E-5</v>
      </c>
      <c r="AT41">
        <v>1.4754107330565299E-7</v>
      </c>
      <c r="AU41">
        <v>0</v>
      </c>
      <c r="AV41">
        <v>5.8343444154172398E-5</v>
      </c>
      <c r="AW41">
        <v>1.12536669076735E-4</v>
      </c>
      <c r="AX41">
        <v>1.2223357872884701E-3</v>
      </c>
      <c r="AY41">
        <v>1.39321590051937E-3</v>
      </c>
      <c r="AZ41">
        <v>5.5678374074350398E-5</v>
      </c>
      <c r="BA41">
        <v>1.41158511784383E-7</v>
      </c>
      <c r="BB41">
        <v>0</v>
      </c>
      <c r="BC41">
        <v>5.5819532586134803E-5</v>
      </c>
      <c r="BD41">
        <v>2.8134167269183702E-5</v>
      </c>
      <c r="BE41">
        <v>5.2385819455220105E-4</v>
      </c>
      <c r="BF41">
        <v>6.0781189440752004E-4</v>
      </c>
      <c r="BG41">
        <v>6.8165178229659799E-5</v>
      </c>
      <c r="BH41">
        <v>1.0122045133673601E-6</v>
      </c>
      <c r="BI41">
        <v>0</v>
      </c>
      <c r="BJ41">
        <v>6.9177382743027097E-5</v>
      </c>
      <c r="BK41">
        <v>1.1341214130824401E-3</v>
      </c>
      <c r="BL41">
        <v>1.68408979898936E-5</v>
      </c>
      <c r="BM41">
        <v>0</v>
      </c>
      <c r="BN41">
        <v>1.15096231107233E-3</v>
      </c>
      <c r="BO41">
        <v>0.65258484010634699</v>
      </c>
    </row>
    <row r="42" spans="1:67" x14ac:dyDescent="0.35">
      <c r="A42" t="s">
        <v>73</v>
      </c>
      <c r="B42">
        <v>2031</v>
      </c>
      <c r="C42" t="s">
        <v>100</v>
      </c>
      <c r="D42" t="s">
        <v>75</v>
      </c>
      <c r="E42" t="s">
        <v>75</v>
      </c>
      <c r="F42" t="s">
        <v>76</v>
      </c>
      <c r="G42">
        <v>6625.7896254257403</v>
      </c>
      <c r="H42">
        <v>103322.317470717</v>
      </c>
      <c r="J42">
        <v>20098.228510359801</v>
      </c>
      <c r="K42">
        <v>2.1368766654916698E-3</v>
      </c>
      <c r="L42">
        <v>1.9507046502270199E-3</v>
      </c>
      <c r="M42">
        <v>0</v>
      </c>
      <c r="N42">
        <v>4.0875813157187002E-3</v>
      </c>
      <c r="O42">
        <v>0</v>
      </c>
      <c r="P42">
        <v>0</v>
      </c>
      <c r="Q42">
        <v>0</v>
      </c>
      <c r="R42">
        <v>0</v>
      </c>
      <c r="S42">
        <v>4.0875813157187002E-3</v>
      </c>
      <c r="T42">
        <v>2.4326714218567101E-3</v>
      </c>
      <c r="U42">
        <v>2.2207287541316299E-3</v>
      </c>
      <c r="V42">
        <v>0</v>
      </c>
      <c r="W42">
        <v>4.65340017598835E-3</v>
      </c>
      <c r="X42">
        <v>0</v>
      </c>
      <c r="Y42">
        <v>0</v>
      </c>
      <c r="Z42">
        <v>0</v>
      </c>
      <c r="AA42">
        <v>0</v>
      </c>
      <c r="AB42">
        <v>4.65340017598835E-3</v>
      </c>
      <c r="AC42">
        <v>1.0388406977941401E-2</v>
      </c>
      <c r="AD42">
        <v>6.9231978759281498E-2</v>
      </c>
      <c r="AE42">
        <v>0</v>
      </c>
      <c r="AF42">
        <v>7.9620385737223007E-2</v>
      </c>
      <c r="AG42">
        <v>0.238252472464587</v>
      </c>
      <c r="AH42">
        <v>0.16402628451708401</v>
      </c>
      <c r="AI42">
        <v>5.7386875690274002E-2</v>
      </c>
      <c r="AJ42">
        <v>0.45966563267194599</v>
      </c>
      <c r="AK42">
        <v>99.485326863377693</v>
      </c>
      <c r="AL42">
        <v>21.808381574818402</v>
      </c>
      <c r="AM42">
        <v>0</v>
      </c>
      <c r="AN42">
        <v>121.29370843819601</v>
      </c>
      <c r="AO42">
        <v>9.9252386561027902E-5</v>
      </c>
      <c r="AP42">
        <v>9.0605178641032797E-5</v>
      </c>
      <c r="AQ42">
        <v>0</v>
      </c>
      <c r="AR42">
        <v>1.8985756520205999E-4</v>
      </c>
      <c r="AS42">
        <v>1.2767816414984601E-3</v>
      </c>
      <c r="AT42">
        <v>1.3264145550459199E-4</v>
      </c>
      <c r="AU42">
        <v>0</v>
      </c>
      <c r="AV42">
        <v>1.40942309700306E-3</v>
      </c>
      <c r="AW42">
        <v>1.36672031062671E-3</v>
      </c>
      <c r="AX42">
        <v>1.48448604405905E-2</v>
      </c>
      <c r="AY42">
        <v>1.7621003848220199E-2</v>
      </c>
      <c r="AZ42">
        <v>1.2215486328622099E-3</v>
      </c>
      <c r="BA42">
        <v>1.2690344485399101E-4</v>
      </c>
      <c r="BB42">
        <v>0</v>
      </c>
      <c r="BC42">
        <v>1.3484520777162E-3</v>
      </c>
      <c r="BD42">
        <v>3.4168007765667799E-4</v>
      </c>
      <c r="BE42">
        <v>6.3620830459673499E-3</v>
      </c>
      <c r="BF42">
        <v>8.0522152013402393E-3</v>
      </c>
      <c r="BG42">
        <v>9.3988803884488797E-4</v>
      </c>
      <c r="BH42">
        <v>2.0603477552911899E-4</v>
      </c>
      <c r="BI42">
        <v>0</v>
      </c>
      <c r="BJ42">
        <v>1.145922814374E-3</v>
      </c>
      <c r="BK42">
        <v>1.5637707968175301E-2</v>
      </c>
      <c r="BL42">
        <v>3.4279738839666802E-3</v>
      </c>
      <c r="BM42">
        <v>0</v>
      </c>
      <c r="BN42">
        <v>1.9065681852142E-2</v>
      </c>
      <c r="BO42">
        <v>10.8100628693972</v>
      </c>
    </row>
    <row r="43" spans="1:67" x14ac:dyDescent="0.35">
      <c r="A43" t="s">
        <v>73</v>
      </c>
      <c r="B43">
        <v>2031</v>
      </c>
      <c r="C43" t="s">
        <v>101</v>
      </c>
      <c r="D43" t="s">
        <v>75</v>
      </c>
      <c r="E43" t="s">
        <v>75</v>
      </c>
      <c r="F43" t="s">
        <v>76</v>
      </c>
      <c r="G43">
        <v>1860.5914782566399</v>
      </c>
      <c r="H43">
        <v>30963.403759919202</v>
      </c>
      <c r="J43">
        <v>21396.8019999514</v>
      </c>
      <c r="K43">
        <v>1.9768831974441601E-4</v>
      </c>
      <c r="L43">
        <v>2.78068619831104E-4</v>
      </c>
      <c r="M43">
        <v>0</v>
      </c>
      <c r="N43">
        <v>4.7575693957552099E-4</v>
      </c>
      <c r="O43">
        <v>0</v>
      </c>
      <c r="P43">
        <v>0</v>
      </c>
      <c r="Q43">
        <v>0</v>
      </c>
      <c r="R43">
        <v>0</v>
      </c>
      <c r="S43">
        <v>4.7575693957552099E-4</v>
      </c>
      <c r="T43">
        <v>2.25053103739359E-4</v>
      </c>
      <c r="U43">
        <v>3.1655995673602602E-4</v>
      </c>
      <c r="V43">
        <v>0</v>
      </c>
      <c r="W43">
        <v>5.4161306047538602E-4</v>
      </c>
      <c r="X43">
        <v>0</v>
      </c>
      <c r="Y43">
        <v>0</v>
      </c>
      <c r="Z43">
        <v>0</v>
      </c>
      <c r="AA43">
        <v>0</v>
      </c>
      <c r="AB43">
        <v>5.4161306047538602E-4</v>
      </c>
      <c r="AC43">
        <v>1.9992017642253002E-3</v>
      </c>
      <c r="AD43">
        <v>1.1774773024976801E-2</v>
      </c>
      <c r="AE43">
        <v>0</v>
      </c>
      <c r="AF43">
        <v>1.3773974789202101E-2</v>
      </c>
      <c r="AG43">
        <v>2.5257524415361401E-2</v>
      </c>
      <c r="AH43">
        <v>1.6095533392150699E-2</v>
      </c>
      <c r="AI43">
        <v>4.6445309562406903E-2</v>
      </c>
      <c r="AJ43">
        <v>8.7798367369919E-2</v>
      </c>
      <c r="AK43">
        <v>26.643184339373899</v>
      </c>
      <c r="AL43">
        <v>2.9179714350330799</v>
      </c>
      <c r="AM43">
        <v>0</v>
      </c>
      <c r="AN43">
        <v>29.561155774406998</v>
      </c>
      <c r="AO43">
        <v>9.1821104356335294E-6</v>
      </c>
      <c r="AP43">
        <v>1.2915567188159599E-5</v>
      </c>
      <c r="AQ43">
        <v>0</v>
      </c>
      <c r="AR43">
        <v>2.20976776237932E-5</v>
      </c>
      <c r="AS43">
        <v>1.3306500347214399E-4</v>
      </c>
      <c r="AT43">
        <v>4.0175627278412802E-6</v>
      </c>
      <c r="AU43">
        <v>0</v>
      </c>
      <c r="AV43">
        <v>1.37082566199986E-4</v>
      </c>
      <c r="AW43">
        <v>4.0957572227133201E-4</v>
      </c>
      <c r="AX43">
        <v>4.4486749700704499E-3</v>
      </c>
      <c r="AY43">
        <v>4.9953332585417698E-3</v>
      </c>
      <c r="AZ43">
        <v>1.27308670323953E-4</v>
      </c>
      <c r="BA43">
        <v>3.8437647426328502E-6</v>
      </c>
      <c r="BB43">
        <v>0</v>
      </c>
      <c r="BC43">
        <v>1.31152435066586E-4</v>
      </c>
      <c r="BD43">
        <v>1.02393930567833E-4</v>
      </c>
      <c r="BE43">
        <v>1.90657498717305E-3</v>
      </c>
      <c r="BF43">
        <v>2.1401213528074699E-3</v>
      </c>
      <c r="BG43">
        <v>2.5171159473302498E-4</v>
      </c>
      <c r="BH43">
        <v>2.7567547254933199E-5</v>
      </c>
      <c r="BI43">
        <v>0</v>
      </c>
      <c r="BJ43">
        <v>2.7927914198795802E-4</v>
      </c>
      <c r="BK43">
        <v>4.1879375499621202E-3</v>
      </c>
      <c r="BL43">
        <v>4.58664474442435E-4</v>
      </c>
      <c r="BM43">
        <v>0</v>
      </c>
      <c r="BN43">
        <v>4.6466020244045501E-3</v>
      </c>
      <c r="BO43">
        <v>2.6345797859434001</v>
      </c>
    </row>
    <row r="44" spans="1:67" x14ac:dyDescent="0.35">
      <c r="A44" t="s">
        <v>73</v>
      </c>
      <c r="B44">
        <v>2031</v>
      </c>
      <c r="C44" t="s">
        <v>102</v>
      </c>
      <c r="D44" t="s">
        <v>75</v>
      </c>
      <c r="E44" t="s">
        <v>75</v>
      </c>
      <c r="F44" t="s">
        <v>78</v>
      </c>
      <c r="G44">
        <v>26299.985724710299</v>
      </c>
      <c r="H44">
        <v>1279836.69357308</v>
      </c>
      <c r="J44">
        <v>526210.11438000505</v>
      </c>
      <c r="K44">
        <v>2.1258673525794199E-2</v>
      </c>
      <c r="L44">
        <v>2.9406669290794302E-2</v>
      </c>
      <c r="M44">
        <v>9.1246946776390295E-2</v>
      </c>
      <c r="N44">
        <v>0.141912289592979</v>
      </c>
      <c r="O44">
        <v>8.3681503313401797E-4</v>
      </c>
      <c r="P44">
        <v>3.5735969939268301E-2</v>
      </c>
      <c r="Q44">
        <v>0.176336932558955</v>
      </c>
      <c r="R44">
        <v>6.2599691095346303E-4</v>
      </c>
      <c r="S44">
        <v>0.35544800403528998</v>
      </c>
      <c r="T44">
        <v>3.1020606505865099E-2</v>
      </c>
      <c r="U44">
        <v>4.2910142799408503E-2</v>
      </c>
      <c r="V44">
        <v>9.9903921265839205E-2</v>
      </c>
      <c r="W44">
        <v>0.17383467057111199</v>
      </c>
      <c r="X44">
        <v>8.3681503313401797E-4</v>
      </c>
      <c r="Y44">
        <v>3.5735969939253598E-2</v>
      </c>
      <c r="Z44">
        <v>0.176336932558883</v>
      </c>
      <c r="AA44">
        <v>6.2599691095346303E-4</v>
      </c>
      <c r="AB44">
        <v>0.38737038501333698</v>
      </c>
      <c r="AC44">
        <v>0.482378652113506</v>
      </c>
      <c r="AD44">
        <v>0.41997218083940202</v>
      </c>
      <c r="AE44">
        <v>1.8418802357075701</v>
      </c>
      <c r="AF44">
        <v>2.7442310686604801</v>
      </c>
      <c r="AG44">
        <v>0.18053709232142001</v>
      </c>
      <c r="AH44">
        <v>2.6106761601476002E-3</v>
      </c>
      <c r="AI44">
        <v>0.18732699536783701</v>
      </c>
      <c r="AJ44">
        <v>0.37047476384940498</v>
      </c>
      <c r="AK44">
        <v>2052.8393410905901</v>
      </c>
      <c r="AL44">
        <v>14.19361487263</v>
      </c>
      <c r="AM44">
        <v>19.2733370276984</v>
      </c>
      <c r="AN44">
        <v>2086.3062929909202</v>
      </c>
      <c r="AO44">
        <v>5.1656498965461798E-3</v>
      </c>
      <c r="AP44">
        <v>7.9529449900035704E-3</v>
      </c>
      <c r="AQ44">
        <v>1.8570506681409901E-2</v>
      </c>
      <c r="AR44">
        <v>3.1689101567959697E-2</v>
      </c>
      <c r="AS44">
        <v>1.62002334825108E-3</v>
      </c>
      <c r="AT44">
        <v>0</v>
      </c>
      <c r="AU44">
        <v>2.2936000737693699E-4</v>
      </c>
      <c r="AV44">
        <v>1.8493833556280201E-3</v>
      </c>
      <c r="AW44">
        <v>1.69293415615401E-2</v>
      </c>
      <c r="AX44">
        <v>0.18388086492759401</v>
      </c>
      <c r="AY44">
        <v>0.20265958984476301</v>
      </c>
      <c r="AZ44">
        <v>1.4895516691973E-3</v>
      </c>
      <c r="BA44">
        <v>0</v>
      </c>
      <c r="BB44">
        <v>2.10888060474096E-4</v>
      </c>
      <c r="BC44">
        <v>1.7004397296713999E-3</v>
      </c>
      <c r="BD44">
        <v>4.2323353903850301E-3</v>
      </c>
      <c r="BE44">
        <v>7.8806084968969306E-2</v>
      </c>
      <c r="BF44">
        <v>8.4738860089025703E-2</v>
      </c>
      <c r="BG44">
        <v>2.0314509426528599E-2</v>
      </c>
      <c r="BH44">
        <v>1.4045732530309799E-4</v>
      </c>
      <c r="BI44">
        <v>1.9072529393451601E-4</v>
      </c>
      <c r="BJ44">
        <v>2.06456920457662E-2</v>
      </c>
      <c r="BK44">
        <v>1.3998971015475901E-2</v>
      </c>
      <c r="BL44">
        <v>2.4580473644223903E-4</v>
      </c>
      <c r="BM44">
        <v>1.7097224038028901E-2</v>
      </c>
      <c r="BN44">
        <v>3.1341999789946999E-2</v>
      </c>
      <c r="BO44">
        <v>220.21631082862299</v>
      </c>
    </row>
    <row r="45" spans="1:67" x14ac:dyDescent="0.35">
      <c r="A45" t="s">
        <v>73</v>
      </c>
      <c r="B45">
        <v>2031</v>
      </c>
      <c r="C45" t="s">
        <v>103</v>
      </c>
      <c r="D45" t="s">
        <v>75</v>
      </c>
      <c r="E45" t="s">
        <v>75</v>
      </c>
      <c r="F45" t="s">
        <v>76</v>
      </c>
      <c r="G45">
        <v>22.648181495714901</v>
      </c>
      <c r="H45">
        <v>67.1390628965773</v>
      </c>
      <c r="J45">
        <v>99.651998581145705</v>
      </c>
      <c r="K45">
        <v>1.55698920280626E-6</v>
      </c>
      <c r="L45">
        <v>1.8228422329245301E-5</v>
      </c>
      <c r="M45">
        <v>0</v>
      </c>
      <c r="N45">
        <v>1.9785411532051601E-5</v>
      </c>
      <c r="O45">
        <v>0</v>
      </c>
      <c r="P45">
        <v>0</v>
      </c>
      <c r="Q45">
        <v>0</v>
      </c>
      <c r="R45">
        <v>0</v>
      </c>
      <c r="S45">
        <v>1.9785411532051601E-5</v>
      </c>
      <c r="T45">
        <v>1.77251368737033E-6</v>
      </c>
      <c r="U45">
        <v>2.07516712508473E-5</v>
      </c>
      <c r="V45">
        <v>0</v>
      </c>
      <c r="W45">
        <v>2.2524184938217599E-5</v>
      </c>
      <c r="X45">
        <v>0</v>
      </c>
      <c r="Y45">
        <v>0</v>
      </c>
      <c r="Z45">
        <v>0</v>
      </c>
      <c r="AA45">
        <v>0</v>
      </c>
      <c r="AB45">
        <v>2.2524184938217599E-5</v>
      </c>
      <c r="AC45">
        <v>1.4602112814347299E-5</v>
      </c>
      <c r="AD45">
        <v>2.6933988159666698E-4</v>
      </c>
      <c r="AE45">
        <v>0</v>
      </c>
      <c r="AF45">
        <v>2.8394199441101399E-4</v>
      </c>
      <c r="AG45">
        <v>2.6525763240728E-4</v>
      </c>
      <c r="AH45">
        <v>2.1540411550434701E-4</v>
      </c>
      <c r="AI45">
        <v>7.2621230311542301E-4</v>
      </c>
      <c r="AJ45">
        <v>1.2068740510270499E-3</v>
      </c>
      <c r="AK45">
        <v>0.11774498487965</v>
      </c>
      <c r="AL45">
        <v>5.1422906678680498E-2</v>
      </c>
      <c r="AM45">
        <v>0</v>
      </c>
      <c r="AN45">
        <v>0.16916789155833101</v>
      </c>
      <c r="AO45">
        <v>7.2318115838808502E-8</v>
      </c>
      <c r="AP45">
        <v>8.4666300523416102E-7</v>
      </c>
      <c r="AQ45">
        <v>0</v>
      </c>
      <c r="AR45">
        <v>9.1898112107296895E-7</v>
      </c>
      <c r="AS45">
        <v>2.5095036774065902E-6</v>
      </c>
      <c r="AT45">
        <v>7.7576959474579806E-8</v>
      </c>
      <c r="AU45">
        <v>0</v>
      </c>
      <c r="AV45">
        <v>2.5870806368811699E-6</v>
      </c>
      <c r="AW45">
        <v>2.6642933436874E-6</v>
      </c>
      <c r="AX45">
        <v>4.56926308442389E-6</v>
      </c>
      <c r="AY45">
        <v>9.8206370649924603E-6</v>
      </c>
      <c r="AZ45">
        <v>2.4009436591686699E-6</v>
      </c>
      <c r="BA45">
        <v>7.4221014547610994E-8</v>
      </c>
      <c r="BB45">
        <v>0</v>
      </c>
      <c r="BC45">
        <v>2.4751646737162901E-6</v>
      </c>
      <c r="BD45">
        <v>6.6607333592185E-7</v>
      </c>
      <c r="BE45">
        <v>1.95825560761023E-6</v>
      </c>
      <c r="BF45">
        <v>5.0994936172483798E-6</v>
      </c>
      <c r="BG45">
        <v>1.11239623381178E-6</v>
      </c>
      <c r="BH45">
        <v>4.8581812447882303E-7</v>
      </c>
      <c r="BI45">
        <v>0</v>
      </c>
      <c r="BJ45">
        <v>1.5982143582906001E-6</v>
      </c>
      <c r="BK45">
        <v>1.8507871927623901E-5</v>
      </c>
      <c r="BL45">
        <v>8.0829648237499108E-6</v>
      </c>
      <c r="BM45">
        <v>0</v>
      </c>
      <c r="BN45">
        <v>2.6590836751373899E-5</v>
      </c>
      <c r="BO45">
        <v>1.50767551489344E-2</v>
      </c>
    </row>
    <row r="46" spans="1:67" x14ac:dyDescent="0.35">
      <c r="A46" t="s">
        <v>73</v>
      </c>
      <c r="B46">
        <v>2031</v>
      </c>
      <c r="C46" t="s">
        <v>104</v>
      </c>
      <c r="D46" t="s">
        <v>75</v>
      </c>
      <c r="E46" t="s">
        <v>75</v>
      </c>
      <c r="F46" t="s">
        <v>76</v>
      </c>
      <c r="G46">
        <v>10087.8183654895</v>
      </c>
      <c r="H46">
        <v>2050719.1000439699</v>
      </c>
      <c r="J46">
        <v>147282.14813614701</v>
      </c>
      <c r="K46">
        <v>3.9012817024393499E-2</v>
      </c>
      <c r="L46">
        <v>0.116027692615694</v>
      </c>
      <c r="M46">
        <v>0</v>
      </c>
      <c r="N46">
        <v>0.155040509640087</v>
      </c>
      <c r="O46">
        <v>0</v>
      </c>
      <c r="P46">
        <v>0</v>
      </c>
      <c r="Q46">
        <v>0</v>
      </c>
      <c r="R46">
        <v>0</v>
      </c>
      <c r="S46">
        <v>0.155040509640087</v>
      </c>
      <c r="T46">
        <v>4.44131224763646E-2</v>
      </c>
      <c r="U46">
        <v>0.132088695865481</v>
      </c>
      <c r="V46">
        <v>0</v>
      </c>
      <c r="W46">
        <v>0.176501818341846</v>
      </c>
      <c r="X46">
        <v>0</v>
      </c>
      <c r="Y46">
        <v>0</v>
      </c>
      <c r="Z46">
        <v>0</v>
      </c>
      <c r="AA46">
        <v>0</v>
      </c>
      <c r="AB46">
        <v>0.176501818341846</v>
      </c>
      <c r="AC46">
        <v>0.418783246468312</v>
      </c>
      <c r="AD46">
        <v>1.71440426530535</v>
      </c>
      <c r="AE46">
        <v>0</v>
      </c>
      <c r="AF46">
        <v>2.1331875117736598</v>
      </c>
      <c r="AG46">
        <v>4.7987577545561999</v>
      </c>
      <c r="AH46">
        <v>1.3710919162650601</v>
      </c>
      <c r="AI46">
        <v>0.36230692362221201</v>
      </c>
      <c r="AJ46">
        <v>6.5321565944434701</v>
      </c>
      <c r="AK46">
        <v>2278.9992354984201</v>
      </c>
      <c r="AL46">
        <v>245.353780134109</v>
      </c>
      <c r="AM46">
        <v>0</v>
      </c>
      <c r="AN46">
        <v>2524.3530156325301</v>
      </c>
      <c r="AO46">
        <v>1.81204430684764E-3</v>
      </c>
      <c r="AP46">
        <v>5.3891858080762304E-3</v>
      </c>
      <c r="AQ46">
        <v>0</v>
      </c>
      <c r="AR46">
        <v>7.2012301149238702E-3</v>
      </c>
      <c r="AS46">
        <v>4.3010202322067599E-2</v>
      </c>
      <c r="AT46">
        <v>4.9379345317973795E-4</v>
      </c>
      <c r="AU46">
        <v>0</v>
      </c>
      <c r="AV46">
        <v>4.3503995775247301E-2</v>
      </c>
      <c r="AW46">
        <v>8.1379110942257402E-2</v>
      </c>
      <c r="AX46">
        <v>0.13956517526597101</v>
      </c>
      <c r="AY46">
        <v>0.26444828198347597</v>
      </c>
      <c r="AZ46">
        <v>4.1149600008336201E-2</v>
      </c>
      <c r="BA46">
        <v>4.7243216697578498E-4</v>
      </c>
      <c r="BB46">
        <v>0</v>
      </c>
      <c r="BC46">
        <v>4.1622032175311997E-2</v>
      </c>
      <c r="BD46">
        <v>2.0344777735564298E-2</v>
      </c>
      <c r="BE46">
        <v>5.9813646542559197E-2</v>
      </c>
      <c r="BF46">
        <v>0.12178045645343499</v>
      </c>
      <c r="BG46">
        <v>2.1530854745275201E-2</v>
      </c>
      <c r="BH46">
        <v>2.3179808571179099E-3</v>
      </c>
      <c r="BI46">
        <v>0</v>
      </c>
      <c r="BJ46">
        <v>2.3848835602393099E-2</v>
      </c>
      <c r="BK46">
        <v>0.358226942887378</v>
      </c>
      <c r="BL46">
        <v>3.8566197484520698E-2</v>
      </c>
      <c r="BM46">
        <v>0</v>
      </c>
      <c r="BN46">
        <v>0.396793140371899</v>
      </c>
      <c r="BO46">
        <v>224.97799065517501</v>
      </c>
    </row>
    <row r="47" spans="1:67" x14ac:dyDescent="0.35">
      <c r="A47" t="s">
        <v>73</v>
      </c>
      <c r="B47">
        <v>2031</v>
      </c>
      <c r="C47" t="s">
        <v>105</v>
      </c>
      <c r="D47" t="s">
        <v>75</v>
      </c>
      <c r="E47" t="s">
        <v>75</v>
      </c>
      <c r="F47" t="s">
        <v>76</v>
      </c>
      <c r="G47">
        <v>1089.90876293068</v>
      </c>
      <c r="H47">
        <v>200933.73232359701</v>
      </c>
      <c r="J47">
        <v>4927.4351416543795</v>
      </c>
      <c r="K47">
        <v>3.82077381258093E-3</v>
      </c>
      <c r="L47">
        <v>1.9155474357376999E-3</v>
      </c>
      <c r="M47">
        <v>0</v>
      </c>
      <c r="N47">
        <v>5.7363212483186304E-3</v>
      </c>
      <c r="O47">
        <v>0</v>
      </c>
      <c r="P47">
        <v>0</v>
      </c>
      <c r="Q47">
        <v>0</v>
      </c>
      <c r="R47">
        <v>0</v>
      </c>
      <c r="S47">
        <v>5.7363212483186304E-3</v>
      </c>
      <c r="T47">
        <v>4.34966014339698E-3</v>
      </c>
      <c r="U47">
        <v>2.1807049416480099E-3</v>
      </c>
      <c r="V47">
        <v>0</v>
      </c>
      <c r="W47">
        <v>6.5303650850449899E-3</v>
      </c>
      <c r="X47">
        <v>0</v>
      </c>
      <c r="Y47">
        <v>0</v>
      </c>
      <c r="Z47">
        <v>0</v>
      </c>
      <c r="AA47">
        <v>0</v>
      </c>
      <c r="AB47">
        <v>6.5303650850449899E-3</v>
      </c>
      <c r="AC47">
        <v>4.1014034640701399E-2</v>
      </c>
      <c r="AD47">
        <v>2.8303783520894001E-2</v>
      </c>
      <c r="AE47">
        <v>0</v>
      </c>
      <c r="AF47">
        <v>6.9317818161595393E-2</v>
      </c>
      <c r="AG47">
        <v>0.46947593630463502</v>
      </c>
      <c r="AH47">
        <v>2.2635903077563999E-2</v>
      </c>
      <c r="AI47">
        <v>2.4783228193913698E-2</v>
      </c>
      <c r="AJ47">
        <v>0.51689506757611203</v>
      </c>
      <c r="AK47">
        <v>240.95334961171901</v>
      </c>
      <c r="AL47">
        <v>3.9738934321170798</v>
      </c>
      <c r="AM47">
        <v>0</v>
      </c>
      <c r="AN47">
        <v>244.927243043836</v>
      </c>
      <c r="AO47">
        <v>1.7746504771780101E-4</v>
      </c>
      <c r="AP47">
        <v>8.8972217085855505E-5</v>
      </c>
      <c r="AQ47">
        <v>0</v>
      </c>
      <c r="AR47">
        <v>2.6643726480365601E-4</v>
      </c>
      <c r="AS47">
        <v>4.2105804955953601E-3</v>
      </c>
      <c r="AT47">
        <v>8.1522329859257293E-6</v>
      </c>
      <c r="AU47">
        <v>0</v>
      </c>
      <c r="AV47">
        <v>4.2187327285812797E-3</v>
      </c>
      <c r="AW47">
        <v>7.9736949319159905E-3</v>
      </c>
      <c r="AX47">
        <v>1.3674886808235901E-2</v>
      </c>
      <c r="AY47">
        <v>2.58673144687332E-2</v>
      </c>
      <c r="AZ47">
        <v>4.0284326471943504E-3</v>
      </c>
      <c r="BA47">
        <v>7.7995709955888994E-6</v>
      </c>
      <c r="BB47">
        <v>0</v>
      </c>
      <c r="BC47">
        <v>4.0362322181899399E-3</v>
      </c>
      <c r="BD47">
        <v>1.9934237329789898E-3</v>
      </c>
      <c r="BE47">
        <v>5.8606657749582496E-3</v>
      </c>
      <c r="BF47">
        <v>1.1890321726127201E-2</v>
      </c>
      <c r="BG47">
        <v>2.2764077714764199E-3</v>
      </c>
      <c r="BH47">
        <v>3.7543374709120397E-5</v>
      </c>
      <c r="BI47">
        <v>0</v>
      </c>
      <c r="BJ47">
        <v>2.3139511461855401E-3</v>
      </c>
      <c r="BK47">
        <v>3.7874511086004002E-2</v>
      </c>
      <c r="BL47">
        <v>6.2464070780445002E-4</v>
      </c>
      <c r="BM47">
        <v>0</v>
      </c>
      <c r="BN47">
        <v>3.8499151793808403E-2</v>
      </c>
      <c r="BO47">
        <v>21.8286581375413</v>
      </c>
    </row>
    <row r="48" spans="1:67" x14ac:dyDescent="0.35">
      <c r="A48" t="s">
        <v>73</v>
      </c>
      <c r="B48">
        <v>2031</v>
      </c>
      <c r="C48" t="s">
        <v>106</v>
      </c>
      <c r="D48" t="s">
        <v>75</v>
      </c>
      <c r="E48" t="s">
        <v>75</v>
      </c>
      <c r="F48" t="s">
        <v>76</v>
      </c>
      <c r="G48">
        <v>14069.709010070401</v>
      </c>
      <c r="H48">
        <v>2499774.4610398998</v>
      </c>
      <c r="J48">
        <v>205417.75154702799</v>
      </c>
      <c r="K48">
        <v>4.4110080550944598E-2</v>
      </c>
      <c r="L48">
        <v>0.200848435511645</v>
      </c>
      <c r="M48">
        <v>0</v>
      </c>
      <c r="N48">
        <v>0.244958516062589</v>
      </c>
      <c r="O48">
        <v>0</v>
      </c>
      <c r="P48">
        <v>0</v>
      </c>
      <c r="Q48">
        <v>0</v>
      </c>
      <c r="R48">
        <v>0</v>
      </c>
      <c r="S48">
        <v>0.244958516062589</v>
      </c>
      <c r="T48">
        <v>5.02159689910745E-2</v>
      </c>
      <c r="U48">
        <v>0.22865065498826501</v>
      </c>
      <c r="V48">
        <v>0</v>
      </c>
      <c r="W48">
        <v>0.27886662397933898</v>
      </c>
      <c r="X48">
        <v>0</v>
      </c>
      <c r="Y48">
        <v>0</v>
      </c>
      <c r="Z48">
        <v>0</v>
      </c>
      <c r="AA48">
        <v>0</v>
      </c>
      <c r="AB48">
        <v>0.27886662397933898</v>
      </c>
      <c r="AC48">
        <v>0.47349820833571599</v>
      </c>
      <c r="AD48">
        <v>2.9677002684314</v>
      </c>
      <c r="AE48">
        <v>0</v>
      </c>
      <c r="AF48">
        <v>3.4411984767671102</v>
      </c>
      <c r="AG48">
        <v>5.2231310060056897</v>
      </c>
      <c r="AH48">
        <v>2.3734132784715301</v>
      </c>
      <c r="AI48">
        <v>0.50552483256535496</v>
      </c>
      <c r="AJ48">
        <v>8.1020691170425891</v>
      </c>
      <c r="AK48">
        <v>2650.7366797857098</v>
      </c>
      <c r="AL48">
        <v>405.49874776811799</v>
      </c>
      <c r="AM48">
        <v>0</v>
      </c>
      <c r="AN48">
        <v>3056.23542755382</v>
      </c>
      <c r="AO48">
        <v>2.0487989956467999E-3</v>
      </c>
      <c r="AP48">
        <v>9.3288896282616007E-3</v>
      </c>
      <c r="AQ48">
        <v>0</v>
      </c>
      <c r="AR48">
        <v>1.1377688623908399E-2</v>
      </c>
      <c r="AS48">
        <v>4.4865747232331901E-2</v>
      </c>
      <c r="AT48">
        <v>8.54775616934299E-4</v>
      </c>
      <c r="AU48">
        <v>0</v>
      </c>
      <c r="AV48">
        <v>4.5720522849266199E-2</v>
      </c>
      <c r="AW48">
        <v>9.9199067873911403E-2</v>
      </c>
      <c r="AX48">
        <v>0.17012640140375801</v>
      </c>
      <c r="AY48">
        <v>0.31504599212693501</v>
      </c>
      <c r="AZ48">
        <v>4.2924874867150499E-2</v>
      </c>
      <c r="BA48">
        <v>8.1779840211722201E-4</v>
      </c>
      <c r="BB48">
        <v>0</v>
      </c>
      <c r="BC48">
        <v>4.3742673269267798E-2</v>
      </c>
      <c r="BD48">
        <v>2.4799766968477799E-2</v>
      </c>
      <c r="BE48">
        <v>7.2911314887324899E-2</v>
      </c>
      <c r="BF48">
        <v>0.14145375512507</v>
      </c>
      <c r="BG48">
        <v>2.50428457945302E-2</v>
      </c>
      <c r="BH48">
        <v>3.8309511041485301E-3</v>
      </c>
      <c r="BI48">
        <v>0</v>
      </c>
      <c r="BJ48">
        <v>2.8873796898678701E-2</v>
      </c>
      <c r="BK48">
        <v>0.41665889238062898</v>
      </c>
      <c r="BL48">
        <v>6.3738756246604994E-2</v>
      </c>
      <c r="BM48">
        <v>0</v>
      </c>
      <c r="BN48">
        <v>0.480397648627234</v>
      </c>
      <c r="BO48">
        <v>272.38096304368599</v>
      </c>
    </row>
    <row r="49" spans="1:67" x14ac:dyDescent="0.35">
      <c r="A49" t="s">
        <v>73</v>
      </c>
      <c r="B49">
        <v>2031</v>
      </c>
      <c r="C49" t="s">
        <v>107</v>
      </c>
      <c r="D49" t="s">
        <v>75</v>
      </c>
      <c r="E49" t="s">
        <v>75</v>
      </c>
      <c r="F49" t="s">
        <v>76</v>
      </c>
      <c r="G49">
        <v>4021.14931998354</v>
      </c>
      <c r="H49">
        <v>805764.27255200595</v>
      </c>
      <c r="J49">
        <v>58708.7800717598</v>
      </c>
      <c r="K49">
        <v>1.53528400830807E-2</v>
      </c>
      <c r="L49">
        <v>5.74028609475392E-2</v>
      </c>
      <c r="M49">
        <v>0</v>
      </c>
      <c r="N49">
        <v>7.2755701030619999E-2</v>
      </c>
      <c r="O49">
        <v>0</v>
      </c>
      <c r="P49">
        <v>0</v>
      </c>
      <c r="Q49">
        <v>0</v>
      </c>
      <c r="R49">
        <v>0</v>
      </c>
      <c r="S49">
        <v>7.2755701030619999E-2</v>
      </c>
      <c r="T49">
        <v>1.7478039756615198E-2</v>
      </c>
      <c r="U49">
        <v>6.5348787609023504E-2</v>
      </c>
      <c r="V49">
        <v>0</v>
      </c>
      <c r="W49">
        <v>8.2826827365638706E-2</v>
      </c>
      <c r="X49">
        <v>0</v>
      </c>
      <c r="Y49">
        <v>0</v>
      </c>
      <c r="Z49">
        <v>0</v>
      </c>
      <c r="AA49">
        <v>0</v>
      </c>
      <c r="AB49">
        <v>8.2826827365638706E-2</v>
      </c>
      <c r="AC49">
        <v>0.16480600137027099</v>
      </c>
      <c r="AD49">
        <v>0.84817432313464602</v>
      </c>
      <c r="AE49">
        <v>0</v>
      </c>
      <c r="AF49">
        <v>1.01298032450491</v>
      </c>
      <c r="AG49">
        <v>1.8901400556919701</v>
      </c>
      <c r="AH49">
        <v>0.67832598271469002</v>
      </c>
      <c r="AI49">
        <v>0.14441671710995099</v>
      </c>
      <c r="AJ49">
        <v>2.7128827555166102</v>
      </c>
      <c r="AK49">
        <v>897.81205298263205</v>
      </c>
      <c r="AL49">
        <v>121.696191590447</v>
      </c>
      <c r="AM49">
        <v>0</v>
      </c>
      <c r="AN49">
        <v>1019.50824457308</v>
      </c>
      <c r="AO49">
        <v>7.1309965771233004E-4</v>
      </c>
      <c r="AP49">
        <v>2.6662142165154801E-3</v>
      </c>
      <c r="AQ49">
        <v>0</v>
      </c>
      <c r="AR49">
        <v>3.37931387422781E-3</v>
      </c>
      <c r="AS49">
        <v>1.6951837834865899E-2</v>
      </c>
      <c r="AT49">
        <v>2.44296480354619E-4</v>
      </c>
      <c r="AU49">
        <v>0</v>
      </c>
      <c r="AV49">
        <v>1.7196134315220601E-2</v>
      </c>
      <c r="AW49">
        <v>3.1975310576622097E-2</v>
      </c>
      <c r="AX49">
        <v>5.4837657638907002E-2</v>
      </c>
      <c r="AY49">
        <v>0.10400910253074901</v>
      </c>
      <c r="AZ49">
        <v>1.6218508833961299E-2</v>
      </c>
      <c r="BA49">
        <v>2.3372832275376501E-4</v>
      </c>
      <c r="BB49">
        <v>0</v>
      </c>
      <c r="BC49">
        <v>1.6452237156715E-2</v>
      </c>
      <c r="BD49">
        <v>7.9938276441555399E-3</v>
      </c>
      <c r="BE49">
        <v>2.3501853273817298E-2</v>
      </c>
      <c r="BF49">
        <v>4.7947918074687901E-2</v>
      </c>
      <c r="BG49">
        <v>8.48208310043542E-3</v>
      </c>
      <c r="BH49">
        <v>1.1497252756269801E-3</v>
      </c>
      <c r="BI49">
        <v>0</v>
      </c>
      <c r="BJ49">
        <v>9.6318083760624004E-3</v>
      </c>
      <c r="BK49">
        <v>0.14112355195988899</v>
      </c>
      <c r="BL49">
        <v>1.9128946598768098E-2</v>
      </c>
      <c r="BM49">
        <v>0</v>
      </c>
      <c r="BN49">
        <v>0.160252498558657</v>
      </c>
      <c r="BO49">
        <v>90.861664315584704</v>
      </c>
    </row>
    <row r="50" spans="1:67" x14ac:dyDescent="0.35">
      <c r="A50" t="s">
        <v>73</v>
      </c>
      <c r="B50">
        <v>2031</v>
      </c>
      <c r="C50" t="s">
        <v>108</v>
      </c>
      <c r="D50" t="s">
        <v>75</v>
      </c>
      <c r="E50" t="s">
        <v>75</v>
      </c>
      <c r="F50" t="s">
        <v>76</v>
      </c>
      <c r="G50">
        <v>15671.009890928801</v>
      </c>
      <c r="H50">
        <v>2773697.6410900601</v>
      </c>
      <c r="J50">
        <v>119099.675171058</v>
      </c>
      <c r="K50">
        <v>7.2270077121134702E-2</v>
      </c>
      <c r="L50">
        <v>5.6469903460516002E-2</v>
      </c>
      <c r="M50">
        <v>0</v>
      </c>
      <c r="N50">
        <v>0.12873998058165001</v>
      </c>
      <c r="O50">
        <v>0</v>
      </c>
      <c r="P50">
        <v>0</v>
      </c>
      <c r="Q50">
        <v>0</v>
      </c>
      <c r="R50">
        <v>0</v>
      </c>
      <c r="S50">
        <v>0.12873998058165001</v>
      </c>
      <c r="T50">
        <v>8.2273981511007496E-2</v>
      </c>
      <c r="U50">
        <v>6.4286686527973799E-2</v>
      </c>
      <c r="V50">
        <v>0</v>
      </c>
      <c r="W50">
        <v>0.14656066803898099</v>
      </c>
      <c r="X50">
        <v>0</v>
      </c>
      <c r="Y50">
        <v>0</v>
      </c>
      <c r="Z50">
        <v>0</v>
      </c>
      <c r="AA50">
        <v>0</v>
      </c>
      <c r="AB50">
        <v>0.14656066803898099</v>
      </c>
      <c r="AC50">
        <v>0.88498634261908804</v>
      </c>
      <c r="AD50">
        <v>0.834389111526597</v>
      </c>
      <c r="AE50">
        <v>0</v>
      </c>
      <c r="AF50">
        <v>1.71937545414568</v>
      </c>
      <c r="AG50">
        <v>9.3572574084604199</v>
      </c>
      <c r="AH50">
        <v>0.66730128300861702</v>
      </c>
      <c r="AI50">
        <v>0.23331592294421799</v>
      </c>
      <c r="AJ50">
        <v>10.2578746144132</v>
      </c>
      <c r="AK50">
        <v>4040.1546921944901</v>
      </c>
      <c r="AL50">
        <v>129.77989081389001</v>
      </c>
      <c r="AM50">
        <v>0</v>
      </c>
      <c r="AN50">
        <v>4169.9345830083803</v>
      </c>
      <c r="AO50">
        <v>3.35675790140734E-3</v>
      </c>
      <c r="AP50">
        <v>2.62288075762082E-3</v>
      </c>
      <c r="AQ50">
        <v>0</v>
      </c>
      <c r="AR50">
        <v>5.9796386590281704E-3</v>
      </c>
      <c r="AS50">
        <v>6.7248534620943407E-2</v>
      </c>
      <c r="AT50">
        <v>2.4032597737553299E-4</v>
      </c>
      <c r="AU50">
        <v>0</v>
      </c>
      <c r="AV50">
        <v>6.7488860598319003E-2</v>
      </c>
      <c r="AW50">
        <v>0.110069218182883</v>
      </c>
      <c r="AX50">
        <v>0.188768709183644</v>
      </c>
      <c r="AY50">
        <v>0.36632678796484702</v>
      </c>
      <c r="AZ50">
        <v>6.4339392781204402E-2</v>
      </c>
      <c r="BA50">
        <v>2.2992958197598799E-4</v>
      </c>
      <c r="BB50">
        <v>0</v>
      </c>
      <c r="BC50">
        <v>6.4569322363180401E-2</v>
      </c>
      <c r="BD50">
        <v>2.7517304545720801E-2</v>
      </c>
      <c r="BE50">
        <v>8.09008753644192E-2</v>
      </c>
      <c r="BF50">
        <v>0.17298750227331999</v>
      </c>
      <c r="BG50">
        <v>3.8169378238978299E-2</v>
      </c>
      <c r="BH50">
        <v>1.2260960576234801E-3</v>
      </c>
      <c r="BI50">
        <v>0</v>
      </c>
      <c r="BJ50">
        <v>3.9395474296601798E-2</v>
      </c>
      <c r="BK50">
        <v>0.63505605514624197</v>
      </c>
      <c r="BL50">
        <v>2.0399591544553501E-2</v>
      </c>
      <c r="BM50">
        <v>0</v>
      </c>
      <c r="BN50">
        <v>0.65545564669079504</v>
      </c>
      <c r="BO50">
        <v>371.63720677699303</v>
      </c>
    </row>
    <row r="51" spans="1:67" x14ac:dyDescent="0.35">
      <c r="A51" t="s">
        <v>73</v>
      </c>
      <c r="B51">
        <v>2031</v>
      </c>
      <c r="C51" t="s">
        <v>109</v>
      </c>
      <c r="D51" t="s">
        <v>75</v>
      </c>
      <c r="E51" t="s">
        <v>75</v>
      </c>
      <c r="F51" t="s">
        <v>76</v>
      </c>
      <c r="G51">
        <v>8641.2048369574295</v>
      </c>
      <c r="H51">
        <v>175037.883712387</v>
      </c>
      <c r="J51">
        <v>26211.6546458925</v>
      </c>
      <c r="K51">
        <v>8.2667328061345694E-3</v>
      </c>
      <c r="L51">
        <v>1.0845277062279401E-2</v>
      </c>
      <c r="M51">
        <v>0</v>
      </c>
      <c r="N51">
        <v>1.9112009868414E-2</v>
      </c>
      <c r="O51">
        <v>0</v>
      </c>
      <c r="P51">
        <v>0</v>
      </c>
      <c r="Q51">
        <v>0</v>
      </c>
      <c r="R51">
        <v>0</v>
      </c>
      <c r="S51">
        <v>1.9112009868414E-2</v>
      </c>
      <c r="T51">
        <v>9.4110460254297201E-3</v>
      </c>
      <c r="U51">
        <v>1.23465223789389E-2</v>
      </c>
      <c r="V51">
        <v>0</v>
      </c>
      <c r="W51">
        <v>2.17575684043687E-2</v>
      </c>
      <c r="X51">
        <v>0</v>
      </c>
      <c r="Y51">
        <v>0</v>
      </c>
      <c r="Z51">
        <v>0</v>
      </c>
      <c r="AA51">
        <v>0</v>
      </c>
      <c r="AB51">
        <v>2.17575684043687E-2</v>
      </c>
      <c r="AC51">
        <v>4.2660694572954801E-2</v>
      </c>
      <c r="AD51">
        <v>0.137878404137764</v>
      </c>
      <c r="AE51">
        <v>0</v>
      </c>
      <c r="AF51">
        <v>0.18053909871071899</v>
      </c>
      <c r="AG51">
        <v>0.85423433274927596</v>
      </c>
      <c r="AH51">
        <v>0.222421179645794</v>
      </c>
      <c r="AI51">
        <v>0.11675805059491499</v>
      </c>
      <c r="AJ51">
        <v>1.19341356298998</v>
      </c>
      <c r="AK51">
        <v>257.73501575014302</v>
      </c>
      <c r="AL51">
        <v>27.341625834966699</v>
      </c>
      <c r="AM51">
        <v>0</v>
      </c>
      <c r="AN51">
        <v>285.07664158510897</v>
      </c>
      <c r="AO51">
        <v>3.8396832785031601E-4</v>
      </c>
      <c r="AP51">
        <v>5.0373503006975805E-4</v>
      </c>
      <c r="AQ51">
        <v>0</v>
      </c>
      <c r="AR51">
        <v>8.87703357920074E-4</v>
      </c>
      <c r="AS51">
        <v>4.8491708559982903E-3</v>
      </c>
      <c r="AT51">
        <v>2.8247641230980201E-4</v>
      </c>
      <c r="AU51">
        <v>0</v>
      </c>
      <c r="AV51">
        <v>5.1316472683080898E-3</v>
      </c>
      <c r="AW51">
        <v>6.9460646060315696E-3</v>
      </c>
      <c r="AX51">
        <v>1.1912500799344101E-2</v>
      </c>
      <c r="AY51">
        <v>2.39902126736838E-2</v>
      </c>
      <c r="AZ51">
        <v>4.6393978712820604E-3</v>
      </c>
      <c r="BA51">
        <v>2.7025660775314102E-4</v>
      </c>
      <c r="BB51">
        <v>0</v>
      </c>
      <c r="BC51">
        <v>4.9096544790351998E-3</v>
      </c>
      <c r="BD51">
        <v>1.73651615150789E-3</v>
      </c>
      <c r="BE51">
        <v>5.1053574854332002E-3</v>
      </c>
      <c r="BF51">
        <v>1.17515281159763E-2</v>
      </c>
      <c r="BG51">
        <v>2.4349526320371498E-3</v>
      </c>
      <c r="BH51">
        <v>2.5831012366425102E-4</v>
      </c>
      <c r="BI51">
        <v>0</v>
      </c>
      <c r="BJ51">
        <v>2.69326275570141E-3</v>
      </c>
      <c r="BK51">
        <v>4.0512355304503499E-2</v>
      </c>
      <c r="BL51">
        <v>4.2977228266987896E-3</v>
      </c>
      <c r="BM51">
        <v>0</v>
      </c>
      <c r="BN51">
        <v>4.4810078131202302E-2</v>
      </c>
      <c r="BO51">
        <v>25.4068942059092</v>
      </c>
    </row>
    <row r="52" spans="1:67" x14ac:dyDescent="0.35">
      <c r="A52" t="s">
        <v>73</v>
      </c>
      <c r="B52">
        <v>2031</v>
      </c>
      <c r="C52" t="s">
        <v>110</v>
      </c>
      <c r="D52" t="s">
        <v>75</v>
      </c>
      <c r="E52" t="s">
        <v>75</v>
      </c>
      <c r="F52" t="s">
        <v>76</v>
      </c>
      <c r="G52">
        <v>14961.214685519401</v>
      </c>
      <c r="H52">
        <v>1096264.5950201901</v>
      </c>
      <c r="J52">
        <v>172650.34317742</v>
      </c>
      <c r="K52">
        <v>1.7908615180041498E-2</v>
      </c>
      <c r="L52">
        <v>3.60530320975124E-2</v>
      </c>
      <c r="M52">
        <v>0</v>
      </c>
      <c r="N52">
        <v>5.3961647277553898E-2</v>
      </c>
      <c r="O52">
        <v>0</v>
      </c>
      <c r="P52">
        <v>0</v>
      </c>
      <c r="Q52">
        <v>0</v>
      </c>
      <c r="R52">
        <v>0</v>
      </c>
      <c r="S52">
        <v>5.3961647277553898E-2</v>
      </c>
      <c r="T52">
        <v>2.0387595155611001E-2</v>
      </c>
      <c r="U52">
        <v>4.1043632639753302E-2</v>
      </c>
      <c r="V52">
        <v>0</v>
      </c>
      <c r="W52">
        <v>6.1431227795364397E-2</v>
      </c>
      <c r="X52">
        <v>0</v>
      </c>
      <c r="Y52">
        <v>0</v>
      </c>
      <c r="Z52">
        <v>0</v>
      </c>
      <c r="AA52">
        <v>0</v>
      </c>
      <c r="AB52">
        <v>6.1431227795364397E-2</v>
      </c>
      <c r="AC52">
        <v>0.188167639984922</v>
      </c>
      <c r="AD52">
        <v>0.53271310160317198</v>
      </c>
      <c r="AE52">
        <v>0</v>
      </c>
      <c r="AF52">
        <v>0.72088074158809501</v>
      </c>
      <c r="AG52">
        <v>2.0942913785087098</v>
      </c>
      <c r="AH52">
        <v>0.42603640347716298</v>
      </c>
      <c r="AI52">
        <v>0.68703408165938895</v>
      </c>
      <c r="AJ52">
        <v>3.2073618636452599</v>
      </c>
      <c r="AK52">
        <v>1473.5090161417399</v>
      </c>
      <c r="AL52">
        <v>82.913095163709102</v>
      </c>
      <c r="AM52">
        <v>0</v>
      </c>
      <c r="AN52">
        <v>1556.42211130544</v>
      </c>
      <c r="AO52">
        <v>8.3180879146021905E-4</v>
      </c>
      <c r="AP52">
        <v>1.6745699628930601E-3</v>
      </c>
      <c r="AQ52">
        <v>0</v>
      </c>
      <c r="AR52">
        <v>2.50637875435328E-3</v>
      </c>
      <c r="AS52">
        <v>1.72749412708894E-2</v>
      </c>
      <c r="AT52">
        <v>1.5343536371094301E-4</v>
      </c>
      <c r="AU52">
        <v>0</v>
      </c>
      <c r="AV52">
        <v>1.7428376634600399E-2</v>
      </c>
      <c r="AW52">
        <v>4.35032950628415E-2</v>
      </c>
      <c r="AX52">
        <v>7.4608151032773198E-2</v>
      </c>
      <c r="AY52">
        <v>0.135539822730215</v>
      </c>
      <c r="AZ52">
        <v>1.6527634958366001E-2</v>
      </c>
      <c r="BA52">
        <v>1.4679781779588201E-4</v>
      </c>
      <c r="BB52">
        <v>0</v>
      </c>
      <c r="BC52">
        <v>1.6674432776161902E-2</v>
      </c>
      <c r="BD52">
        <v>1.08758237657103E-2</v>
      </c>
      <c r="BE52">
        <v>3.19749218711885E-2</v>
      </c>
      <c r="BF52">
        <v>5.9525178413060799E-2</v>
      </c>
      <c r="BG52">
        <v>1.3920982551563999E-2</v>
      </c>
      <c r="BH52">
        <v>7.8332181101437698E-4</v>
      </c>
      <c r="BI52">
        <v>0</v>
      </c>
      <c r="BJ52">
        <v>1.47043043625783E-2</v>
      </c>
      <c r="BK52">
        <v>0.231615097516257</v>
      </c>
      <c r="BL52">
        <v>1.3032783926902001E-2</v>
      </c>
      <c r="BM52">
        <v>0</v>
      </c>
      <c r="BN52">
        <v>0.24464788144315899</v>
      </c>
      <c r="BO52">
        <v>138.71305520438301</v>
      </c>
    </row>
    <row r="53" spans="1:67" x14ac:dyDescent="0.35">
      <c r="A53" t="s">
        <v>73</v>
      </c>
      <c r="B53">
        <v>2031</v>
      </c>
      <c r="C53" t="s">
        <v>111</v>
      </c>
      <c r="D53" t="s">
        <v>75</v>
      </c>
      <c r="E53" t="s">
        <v>75</v>
      </c>
      <c r="F53" t="s">
        <v>76</v>
      </c>
      <c r="G53">
        <v>6958.82961282836</v>
      </c>
      <c r="H53">
        <v>498479.63209487201</v>
      </c>
      <c r="J53">
        <v>31460.5981209237</v>
      </c>
      <c r="K53">
        <v>8.9631597183923908E-3</v>
      </c>
      <c r="L53">
        <v>1.21896812007197E-2</v>
      </c>
      <c r="M53">
        <v>0</v>
      </c>
      <c r="N53">
        <v>2.1152840919112102E-2</v>
      </c>
      <c r="O53">
        <v>0</v>
      </c>
      <c r="P53">
        <v>0</v>
      </c>
      <c r="Q53">
        <v>0</v>
      </c>
      <c r="R53">
        <v>0</v>
      </c>
      <c r="S53">
        <v>2.1152840919112102E-2</v>
      </c>
      <c r="T53">
        <v>1.0203875052121201E-2</v>
      </c>
      <c r="U53">
        <v>1.38770241527776E-2</v>
      </c>
      <c r="V53">
        <v>0</v>
      </c>
      <c r="W53">
        <v>2.4080899204898799E-2</v>
      </c>
      <c r="X53">
        <v>0</v>
      </c>
      <c r="Y53">
        <v>0</v>
      </c>
      <c r="Z53">
        <v>0</v>
      </c>
      <c r="AA53">
        <v>0</v>
      </c>
      <c r="AB53">
        <v>2.4080899204898799E-2</v>
      </c>
      <c r="AC53">
        <v>9.0272255775675395E-2</v>
      </c>
      <c r="AD53">
        <v>0.17995402176969</v>
      </c>
      <c r="AE53">
        <v>0</v>
      </c>
      <c r="AF53">
        <v>0.27022627754536499</v>
      </c>
      <c r="AG53">
        <v>1.0344024747601299</v>
      </c>
      <c r="AH53">
        <v>0.144907737137459</v>
      </c>
      <c r="AI53">
        <v>0.15638457407638501</v>
      </c>
      <c r="AJ53">
        <v>1.3356947859739701</v>
      </c>
      <c r="AK53">
        <v>672.93799215682805</v>
      </c>
      <c r="AL53">
        <v>27.911413366344199</v>
      </c>
      <c r="AM53">
        <v>0</v>
      </c>
      <c r="AN53">
        <v>700.84940552317198</v>
      </c>
      <c r="AO53">
        <v>4.16315554165791E-4</v>
      </c>
      <c r="AP53">
        <v>5.6617912026811002E-4</v>
      </c>
      <c r="AQ53">
        <v>0</v>
      </c>
      <c r="AR53">
        <v>9.8249467443390194E-4</v>
      </c>
      <c r="AS53">
        <v>7.9593157974666897E-3</v>
      </c>
      <c r="AT53">
        <v>5.3582099436223601E-5</v>
      </c>
      <c r="AU53">
        <v>0</v>
      </c>
      <c r="AV53">
        <v>8.0128978969029093E-3</v>
      </c>
      <c r="AW53">
        <v>1.9781270522049799E-2</v>
      </c>
      <c r="AX53">
        <v>3.3924878945315401E-2</v>
      </c>
      <c r="AY53">
        <v>6.1719047364268101E-2</v>
      </c>
      <c r="AZ53">
        <v>7.61499931930666E-3</v>
      </c>
      <c r="BA53">
        <v>5.1264161533046903E-5</v>
      </c>
      <c r="BB53">
        <v>0</v>
      </c>
      <c r="BC53">
        <v>7.6662634808397096E-3</v>
      </c>
      <c r="BD53">
        <v>4.9453176305124498E-3</v>
      </c>
      <c r="BE53">
        <v>1.4539233833706601E-2</v>
      </c>
      <c r="BF53">
        <v>2.71508149450587E-2</v>
      </c>
      <c r="BG53">
        <v>6.3575844765639301E-3</v>
      </c>
      <c r="BH53">
        <v>2.6369319373407301E-4</v>
      </c>
      <c r="BI53">
        <v>0</v>
      </c>
      <c r="BJ53">
        <v>6.6212776702980003E-3</v>
      </c>
      <c r="BK53">
        <v>0.10577648115375</v>
      </c>
      <c r="BL53">
        <v>4.3872854918727902E-3</v>
      </c>
      <c r="BM53">
        <v>0</v>
      </c>
      <c r="BN53">
        <v>0.110163766645623</v>
      </c>
      <c r="BO53">
        <v>62.461822902756097</v>
      </c>
    </row>
    <row r="54" spans="1:67" x14ac:dyDescent="0.35">
      <c r="A54" t="s">
        <v>73</v>
      </c>
      <c r="B54">
        <v>2031</v>
      </c>
      <c r="C54" t="s">
        <v>112</v>
      </c>
      <c r="D54" t="s">
        <v>75</v>
      </c>
      <c r="E54" t="s">
        <v>75</v>
      </c>
      <c r="F54" t="s">
        <v>76</v>
      </c>
      <c r="G54">
        <v>900.73769667363297</v>
      </c>
      <c r="H54">
        <v>36802.682871860197</v>
      </c>
      <c r="J54">
        <v>3512.87701702716</v>
      </c>
      <c r="K54">
        <v>2.8182951936776601E-4</v>
      </c>
      <c r="L54">
        <v>9.7544165512744097E-4</v>
      </c>
      <c r="M54">
        <v>0</v>
      </c>
      <c r="N54">
        <v>1.2572711744952001E-3</v>
      </c>
      <c r="O54">
        <v>0</v>
      </c>
      <c r="P54">
        <v>0</v>
      </c>
      <c r="Q54">
        <v>0</v>
      </c>
      <c r="R54">
        <v>0</v>
      </c>
      <c r="S54">
        <v>1.2572711744952001E-3</v>
      </c>
      <c r="T54">
        <v>3.20841454573996E-4</v>
      </c>
      <c r="U54">
        <v>1.1104660724867499E-3</v>
      </c>
      <c r="V54">
        <v>0</v>
      </c>
      <c r="W54">
        <v>1.43130752706075E-3</v>
      </c>
      <c r="X54">
        <v>0</v>
      </c>
      <c r="Y54">
        <v>0</v>
      </c>
      <c r="Z54">
        <v>0</v>
      </c>
      <c r="AA54">
        <v>0</v>
      </c>
      <c r="AB54">
        <v>1.43130752706075E-3</v>
      </c>
      <c r="AC54">
        <v>1.22658637362519E-3</v>
      </c>
      <c r="AD54">
        <v>4.60477497817245E-3</v>
      </c>
      <c r="AE54">
        <v>0</v>
      </c>
      <c r="AF54">
        <v>5.8313613517976502E-3</v>
      </c>
      <c r="AG54">
        <v>0.73609563273107803</v>
      </c>
      <c r="AH54">
        <v>7.0183263503228704E-2</v>
      </c>
      <c r="AI54">
        <v>2.4170428568729199E-4</v>
      </c>
      <c r="AJ54">
        <v>0.80652060051999397</v>
      </c>
      <c r="AK54">
        <v>197.45820264815899</v>
      </c>
      <c r="AL54">
        <v>4.4635961253592704</v>
      </c>
      <c r="AM54">
        <v>0</v>
      </c>
      <c r="AN54">
        <v>201.92179877351799</v>
      </c>
      <c r="AO54">
        <v>1.30902512308365E-5</v>
      </c>
      <c r="AP54">
        <v>4.5306738468296898E-5</v>
      </c>
      <c r="AQ54">
        <v>0</v>
      </c>
      <c r="AR54">
        <v>5.8396989699133398E-5</v>
      </c>
      <c r="AS54">
        <v>5.9344993662261401E-4</v>
      </c>
      <c r="AT54">
        <v>1.2809608046740199E-4</v>
      </c>
      <c r="AU54">
        <v>0</v>
      </c>
      <c r="AV54">
        <v>7.2154601709001603E-4</v>
      </c>
      <c r="AW54">
        <v>1.46044848967253E-3</v>
      </c>
      <c r="AX54">
        <v>2.5046691597883902E-3</v>
      </c>
      <c r="AY54">
        <v>4.6866636665509401E-3</v>
      </c>
      <c r="AZ54">
        <v>5.6777755505845698E-4</v>
      </c>
      <c r="BA54">
        <v>1.2255470072887199E-4</v>
      </c>
      <c r="BB54">
        <v>0</v>
      </c>
      <c r="BC54">
        <v>6.9033225578733E-4</v>
      </c>
      <c r="BD54">
        <v>3.6511212241813299E-4</v>
      </c>
      <c r="BE54">
        <v>1.0734296399093101E-3</v>
      </c>
      <c r="BF54">
        <v>2.1288740181147699E-3</v>
      </c>
      <c r="BG54">
        <v>1.8654871898413901E-3</v>
      </c>
      <c r="BH54">
        <v>4.2169842937953097E-5</v>
      </c>
      <c r="BI54">
        <v>0</v>
      </c>
      <c r="BJ54">
        <v>1.9076570327793399E-3</v>
      </c>
      <c r="BK54">
        <v>3.1037679688916801E-2</v>
      </c>
      <c r="BL54">
        <v>7.0161515167059595E-4</v>
      </c>
      <c r="BM54">
        <v>0</v>
      </c>
      <c r="BN54">
        <v>3.17392948405874E-2</v>
      </c>
      <c r="BO54">
        <v>17.9958826187239</v>
      </c>
    </row>
    <row r="55" spans="1:67" x14ac:dyDescent="0.35">
      <c r="A55" t="s">
        <v>73</v>
      </c>
      <c r="B55">
        <v>2031</v>
      </c>
      <c r="C55" t="s">
        <v>112</v>
      </c>
      <c r="D55" t="s">
        <v>75</v>
      </c>
      <c r="E55" t="s">
        <v>75</v>
      </c>
      <c r="F55" t="s">
        <v>113</v>
      </c>
      <c r="G55">
        <v>7103.5360873825803</v>
      </c>
      <c r="H55">
        <v>289500.39639732899</v>
      </c>
      <c r="J55">
        <v>27703.790740791999</v>
      </c>
      <c r="K55">
        <v>4.4580394418604202E-2</v>
      </c>
      <c r="L55">
        <v>2.4192485102526501E-4</v>
      </c>
      <c r="M55">
        <v>0</v>
      </c>
      <c r="N55">
        <v>4.4822319269629401E-2</v>
      </c>
      <c r="O55">
        <v>0</v>
      </c>
      <c r="P55">
        <v>0</v>
      </c>
      <c r="Q55">
        <v>0</v>
      </c>
      <c r="R55">
        <v>0</v>
      </c>
      <c r="S55">
        <v>4.4822319269629401E-2</v>
      </c>
      <c r="T55">
        <v>1.42524704041246</v>
      </c>
      <c r="U55">
        <v>9.6571881417531202E-3</v>
      </c>
      <c r="V55">
        <v>0</v>
      </c>
      <c r="W55">
        <v>1.43490422855421</v>
      </c>
      <c r="X55">
        <v>0</v>
      </c>
      <c r="Y55">
        <v>0</v>
      </c>
      <c r="Z55">
        <v>0</v>
      </c>
      <c r="AA55">
        <v>0</v>
      </c>
      <c r="AB55">
        <v>1.43490422855421</v>
      </c>
      <c r="AC55">
        <v>4.5648580988467602</v>
      </c>
      <c r="AD55">
        <v>0.16837591872459201</v>
      </c>
      <c r="AE55">
        <v>0</v>
      </c>
      <c r="AF55">
        <v>4.7332340175713501</v>
      </c>
      <c r="AG55">
        <v>0.378859444953418</v>
      </c>
      <c r="AH55">
        <v>0.15247201517283099</v>
      </c>
      <c r="AI55">
        <v>0</v>
      </c>
      <c r="AJ55">
        <v>0.53133146012624899</v>
      </c>
      <c r="AK55">
        <v>945.80754898884902</v>
      </c>
      <c r="AL55">
        <v>27.329894451742799</v>
      </c>
      <c r="AM55">
        <v>0</v>
      </c>
      <c r="AN55">
        <v>973.13744344059205</v>
      </c>
      <c r="AO55">
        <v>1.3685765448410301</v>
      </c>
      <c r="AP55">
        <v>9.3414329731990303E-3</v>
      </c>
      <c r="AQ55">
        <v>0</v>
      </c>
      <c r="AR55">
        <v>1.3779179778142301</v>
      </c>
      <c r="AS55">
        <v>1.2489274961827799E-3</v>
      </c>
      <c r="AT55">
        <v>1.3351659699102901E-4</v>
      </c>
      <c r="AU55">
        <v>0</v>
      </c>
      <c r="AV55">
        <v>1.3824440931738101E-3</v>
      </c>
      <c r="AW55">
        <v>1.14883042127713E-2</v>
      </c>
      <c r="AX55">
        <v>1.9702441724902799E-2</v>
      </c>
      <c r="AY55">
        <v>3.2573190030848E-2</v>
      </c>
      <c r="AZ55">
        <v>1.19489944554309E-3</v>
      </c>
      <c r="BA55">
        <v>1.27740728107112E-4</v>
      </c>
      <c r="BB55">
        <v>0</v>
      </c>
      <c r="BC55">
        <v>1.3226401736502E-3</v>
      </c>
      <c r="BD55">
        <v>2.8720760531928298E-3</v>
      </c>
      <c r="BE55">
        <v>8.4439035963869407E-3</v>
      </c>
      <c r="BF55">
        <v>1.2638619823229899E-2</v>
      </c>
      <c r="BG55">
        <v>0</v>
      </c>
      <c r="BH55">
        <v>0</v>
      </c>
      <c r="BI55">
        <v>0</v>
      </c>
      <c r="BJ55">
        <v>0</v>
      </c>
      <c r="BK55">
        <v>0.192809056096274</v>
      </c>
      <c r="BL55">
        <v>5.5713777692775399E-3</v>
      </c>
      <c r="BM55">
        <v>0</v>
      </c>
      <c r="BN55">
        <v>0.19838043386555201</v>
      </c>
      <c r="BO55">
        <v>112.4798461852</v>
      </c>
    </row>
    <row r="56" spans="1:67" x14ac:dyDescent="0.35">
      <c r="A56" t="s">
        <v>73</v>
      </c>
      <c r="B56">
        <v>2031</v>
      </c>
      <c r="C56" t="s">
        <v>114</v>
      </c>
      <c r="D56" t="s">
        <v>75</v>
      </c>
      <c r="E56" t="s">
        <v>75</v>
      </c>
      <c r="F56" t="s">
        <v>76</v>
      </c>
      <c r="G56">
        <v>26305.044363937799</v>
      </c>
      <c r="H56">
        <v>3031644.1533233202</v>
      </c>
      <c r="J56">
        <v>334074.06342200999</v>
      </c>
      <c r="K56">
        <v>5.9330297082245798E-2</v>
      </c>
      <c r="L56">
        <v>5.4502703389492001E-2</v>
      </c>
      <c r="M56">
        <v>0</v>
      </c>
      <c r="N56">
        <v>0.113833000471737</v>
      </c>
      <c r="O56">
        <v>0</v>
      </c>
      <c r="P56">
        <v>0</v>
      </c>
      <c r="Q56">
        <v>0</v>
      </c>
      <c r="R56">
        <v>0</v>
      </c>
      <c r="S56">
        <v>0.113833000471737</v>
      </c>
      <c r="T56">
        <v>6.75430269294644E-2</v>
      </c>
      <c r="U56">
        <v>6.2047178992917403E-2</v>
      </c>
      <c r="V56">
        <v>0</v>
      </c>
      <c r="W56">
        <v>0.12959020592238099</v>
      </c>
      <c r="X56">
        <v>0</v>
      </c>
      <c r="Y56">
        <v>0</v>
      </c>
      <c r="Z56">
        <v>0</v>
      </c>
      <c r="AA56">
        <v>0</v>
      </c>
      <c r="AB56">
        <v>0.12959020592238099</v>
      </c>
      <c r="AC56">
        <v>0.63692541727426399</v>
      </c>
      <c r="AD56">
        <v>0.80532211798012299</v>
      </c>
      <c r="AE56">
        <v>0</v>
      </c>
      <c r="AF56">
        <v>1.44224753525438</v>
      </c>
      <c r="AG56">
        <v>7.5379909805293703</v>
      </c>
      <c r="AH56">
        <v>0.64405500400184001</v>
      </c>
      <c r="AI56">
        <v>0.68741259998236703</v>
      </c>
      <c r="AJ56">
        <v>8.8694585845135805</v>
      </c>
      <c r="AK56">
        <v>3717.6786504643901</v>
      </c>
      <c r="AL56">
        <v>123.444453993072</v>
      </c>
      <c r="AM56">
        <v>0</v>
      </c>
      <c r="AN56">
        <v>3841.1231044574702</v>
      </c>
      <c r="AO56">
        <v>2.7557386328764802E-3</v>
      </c>
      <c r="AP56">
        <v>2.5315094094072199E-3</v>
      </c>
      <c r="AQ56">
        <v>0</v>
      </c>
      <c r="AR56">
        <v>5.28724804228371E-3</v>
      </c>
      <c r="AS56">
        <v>6.7121119529508999E-2</v>
      </c>
      <c r="AT56">
        <v>2.31953919858335E-4</v>
      </c>
      <c r="AU56">
        <v>0</v>
      </c>
      <c r="AV56">
        <v>6.7353073449367307E-2</v>
      </c>
      <c r="AW56">
        <v>0.12030536307261901</v>
      </c>
      <c r="AX56">
        <v>0.20632369766954101</v>
      </c>
      <c r="AY56">
        <v>0.393982134191528</v>
      </c>
      <c r="AZ56">
        <v>6.4217489610224401E-2</v>
      </c>
      <c r="BA56">
        <v>2.21919695961043E-4</v>
      </c>
      <c r="BB56">
        <v>0</v>
      </c>
      <c r="BC56">
        <v>6.44394093061854E-2</v>
      </c>
      <c r="BD56">
        <v>3.00763407681548E-2</v>
      </c>
      <c r="BE56">
        <v>8.8424441858375002E-2</v>
      </c>
      <c r="BF56">
        <v>0.18294019193271499</v>
      </c>
      <c r="BG56">
        <v>3.5122784495034601E-2</v>
      </c>
      <c r="BH56">
        <v>1.16624199193878E-3</v>
      </c>
      <c r="BI56">
        <v>0</v>
      </c>
      <c r="BJ56">
        <v>3.6289026486973401E-2</v>
      </c>
      <c r="BK56">
        <v>0.58436731212955995</v>
      </c>
      <c r="BL56">
        <v>1.9403749102473299E-2</v>
      </c>
      <c r="BM56">
        <v>0</v>
      </c>
      <c r="BN56">
        <v>0.60377106123203295</v>
      </c>
      <c r="BO56">
        <v>342.332531364864</v>
      </c>
    </row>
    <row r="57" spans="1:67" x14ac:dyDescent="0.35">
      <c r="A57" t="s">
        <v>73</v>
      </c>
      <c r="B57">
        <v>2031</v>
      </c>
      <c r="C57" t="s">
        <v>115</v>
      </c>
      <c r="D57" t="s">
        <v>75</v>
      </c>
      <c r="E57" t="s">
        <v>75</v>
      </c>
      <c r="F57" t="s">
        <v>76</v>
      </c>
      <c r="G57">
        <v>5811.6958718202804</v>
      </c>
      <c r="H57">
        <v>411201.80992362299</v>
      </c>
      <c r="J57">
        <v>26274.451078283499</v>
      </c>
      <c r="K57">
        <v>8.5122406313031303E-3</v>
      </c>
      <c r="L57">
        <v>1.0204775490115E-2</v>
      </c>
      <c r="M57">
        <v>0</v>
      </c>
      <c r="N57">
        <v>1.8717016121418201E-2</v>
      </c>
      <c r="O57">
        <v>0</v>
      </c>
      <c r="P57">
        <v>0</v>
      </c>
      <c r="Q57">
        <v>0</v>
      </c>
      <c r="R57">
        <v>0</v>
      </c>
      <c r="S57">
        <v>1.8717016121418201E-2</v>
      </c>
      <c r="T57">
        <v>9.6905379960120896E-3</v>
      </c>
      <c r="U57">
        <v>1.1617360094834901E-2</v>
      </c>
      <c r="V57">
        <v>0</v>
      </c>
      <c r="W57">
        <v>2.1307898090846999E-2</v>
      </c>
      <c r="X57">
        <v>0</v>
      </c>
      <c r="Y57">
        <v>0</v>
      </c>
      <c r="Z57">
        <v>0</v>
      </c>
      <c r="AA57">
        <v>0</v>
      </c>
      <c r="AB57">
        <v>2.1307898090846999E-2</v>
      </c>
      <c r="AC57">
        <v>8.9476986268166803E-2</v>
      </c>
      <c r="AD57">
        <v>0.15072198370965301</v>
      </c>
      <c r="AE57">
        <v>0</v>
      </c>
      <c r="AF57">
        <v>0.24019896997782</v>
      </c>
      <c r="AG57">
        <v>1.0935033100809699</v>
      </c>
      <c r="AH57">
        <v>0.120825245696358</v>
      </c>
      <c r="AI57">
        <v>0.13125931181505099</v>
      </c>
      <c r="AJ57">
        <v>1.34558786759238</v>
      </c>
      <c r="AK57">
        <v>555.37622997714197</v>
      </c>
      <c r="AL57">
        <v>23.164826752804402</v>
      </c>
      <c r="AM57">
        <v>0</v>
      </c>
      <c r="AN57">
        <v>578.54105672994604</v>
      </c>
      <c r="AO57">
        <v>3.9537153045947598E-4</v>
      </c>
      <c r="AP57">
        <v>4.73985390953932E-4</v>
      </c>
      <c r="AQ57">
        <v>0</v>
      </c>
      <c r="AR57">
        <v>8.6935692141340895E-4</v>
      </c>
      <c r="AS57">
        <v>9.6786022218077403E-3</v>
      </c>
      <c r="AT57">
        <v>4.37695962425857E-5</v>
      </c>
      <c r="AU57">
        <v>0</v>
      </c>
      <c r="AV57">
        <v>9.7223718180503207E-3</v>
      </c>
      <c r="AW57">
        <v>1.631780662145E-2</v>
      </c>
      <c r="AX57">
        <v>2.79850383557868E-2</v>
      </c>
      <c r="AY57">
        <v>5.4025216795287198E-2</v>
      </c>
      <c r="AZ57">
        <v>9.2599101739830499E-3</v>
      </c>
      <c r="BA57">
        <v>4.1876142884003E-5</v>
      </c>
      <c r="BB57">
        <v>0</v>
      </c>
      <c r="BC57">
        <v>9.3017863168670493E-3</v>
      </c>
      <c r="BD57">
        <v>4.0794516553625104E-3</v>
      </c>
      <c r="BE57">
        <v>1.1993587866765699E-2</v>
      </c>
      <c r="BF57">
        <v>2.53748258389953E-2</v>
      </c>
      <c r="BG57">
        <v>5.24691923997124E-3</v>
      </c>
      <c r="BH57">
        <v>2.1884979698337501E-4</v>
      </c>
      <c r="BI57">
        <v>0</v>
      </c>
      <c r="BJ57">
        <v>5.46576903695461E-3</v>
      </c>
      <c r="BK57">
        <v>8.7297409283034894E-2</v>
      </c>
      <c r="BL57">
        <v>3.6411881763347901E-3</v>
      </c>
      <c r="BM57">
        <v>0</v>
      </c>
      <c r="BN57">
        <v>9.0938597459369594E-2</v>
      </c>
      <c r="BO57">
        <v>51.561332210111303</v>
      </c>
    </row>
    <row r="58" spans="1:67" x14ac:dyDescent="0.35">
      <c r="A58" t="s">
        <v>73</v>
      </c>
      <c r="B58">
        <v>2031</v>
      </c>
      <c r="C58" t="s">
        <v>116</v>
      </c>
      <c r="D58" t="s">
        <v>75</v>
      </c>
      <c r="E58" t="s">
        <v>75</v>
      </c>
      <c r="F58" t="s">
        <v>76</v>
      </c>
      <c r="G58">
        <v>737.52284685498705</v>
      </c>
      <c r="H58">
        <v>14943.001955793499</v>
      </c>
      <c r="J58">
        <v>8481.5127388323399</v>
      </c>
      <c r="K58">
        <v>2.05924381765931E-4</v>
      </c>
      <c r="L58">
        <v>5.1658925824941103E-4</v>
      </c>
      <c r="M58">
        <v>0</v>
      </c>
      <c r="N58">
        <v>7.2251364001534295E-4</v>
      </c>
      <c r="O58">
        <v>0</v>
      </c>
      <c r="P58">
        <v>0</v>
      </c>
      <c r="Q58">
        <v>0</v>
      </c>
      <c r="R58">
        <v>0</v>
      </c>
      <c r="S58">
        <v>7.2251364001534295E-4</v>
      </c>
      <c r="T58">
        <v>2.3442923341120001E-4</v>
      </c>
      <c r="U58">
        <v>5.8809754707689202E-4</v>
      </c>
      <c r="V58">
        <v>0</v>
      </c>
      <c r="W58">
        <v>8.2252678048809296E-4</v>
      </c>
      <c r="X58">
        <v>0</v>
      </c>
      <c r="Y58">
        <v>0</v>
      </c>
      <c r="Z58">
        <v>0</v>
      </c>
      <c r="AA58">
        <v>0</v>
      </c>
      <c r="AB58">
        <v>8.2252678048809296E-4</v>
      </c>
      <c r="AC58">
        <v>2.2107661490485199E-3</v>
      </c>
      <c r="AD58">
        <v>7.6330297344370801E-3</v>
      </c>
      <c r="AE58">
        <v>0</v>
      </c>
      <c r="AF58">
        <v>9.8437958834855996E-3</v>
      </c>
      <c r="AG58">
        <v>2.3427262785726301E-2</v>
      </c>
      <c r="AH58">
        <v>6.1045026411162898E-3</v>
      </c>
      <c r="AI58">
        <v>3.0910936944365201E-2</v>
      </c>
      <c r="AJ58">
        <v>6.0442702371207899E-2</v>
      </c>
      <c r="AK58">
        <v>21.377583048495602</v>
      </c>
      <c r="AL58">
        <v>1.20510192030553</v>
      </c>
      <c r="AM58">
        <v>0</v>
      </c>
      <c r="AN58">
        <v>22.5826849688011</v>
      </c>
      <c r="AO58">
        <v>9.5646541849762198E-6</v>
      </c>
      <c r="AP58">
        <v>2.39942330697162E-5</v>
      </c>
      <c r="AQ58">
        <v>0</v>
      </c>
      <c r="AR58">
        <v>3.3558887254692398E-5</v>
      </c>
      <c r="AS58">
        <v>1.4109169351877299E-4</v>
      </c>
      <c r="AT58">
        <v>2.1985130269843199E-6</v>
      </c>
      <c r="AU58">
        <v>0</v>
      </c>
      <c r="AV58">
        <v>1.43290206545757E-4</v>
      </c>
      <c r="AW58">
        <v>5.9298624270131303E-4</v>
      </c>
      <c r="AX58">
        <v>1.0169714062327501E-3</v>
      </c>
      <c r="AY58">
        <v>1.7532478554798201E-3</v>
      </c>
      <c r="AZ58">
        <v>1.34988129312227E-4</v>
      </c>
      <c r="BA58">
        <v>2.1034063266218199E-6</v>
      </c>
      <c r="BB58">
        <v>0</v>
      </c>
      <c r="BC58">
        <v>1.37091535638849E-4</v>
      </c>
      <c r="BD58">
        <v>1.4824656067532799E-4</v>
      </c>
      <c r="BE58">
        <v>4.35844888385464E-4</v>
      </c>
      <c r="BF58">
        <v>7.2118298469964204E-4</v>
      </c>
      <c r="BG58">
        <v>2.0196480466197001E-4</v>
      </c>
      <c r="BH58">
        <v>1.13852053985775E-5</v>
      </c>
      <c r="BI58">
        <v>0</v>
      </c>
      <c r="BJ58">
        <v>2.13350010060547E-4</v>
      </c>
      <c r="BK58">
        <v>3.36025835485144E-3</v>
      </c>
      <c r="BL58">
        <v>1.8942523983969E-4</v>
      </c>
      <c r="BM58">
        <v>0</v>
      </c>
      <c r="BN58">
        <v>3.5496835946911302E-3</v>
      </c>
      <c r="BO58">
        <v>2.0126373199061698</v>
      </c>
    </row>
    <row r="59" spans="1:67" x14ac:dyDescent="0.35">
      <c r="A59" t="s">
        <v>73</v>
      </c>
      <c r="B59">
        <v>2031</v>
      </c>
      <c r="C59" t="s">
        <v>117</v>
      </c>
      <c r="D59" t="s">
        <v>75</v>
      </c>
      <c r="E59" t="s">
        <v>75</v>
      </c>
      <c r="F59" t="s">
        <v>78</v>
      </c>
      <c r="G59">
        <v>82.289913059336996</v>
      </c>
      <c r="H59">
        <v>10629.722575055001</v>
      </c>
      <c r="J59">
        <v>1646.4565804912099</v>
      </c>
      <c r="K59">
        <v>3.7610837165572598E-3</v>
      </c>
      <c r="L59">
        <v>0</v>
      </c>
      <c r="M59">
        <v>2.6423525326251599E-6</v>
      </c>
      <c r="N59">
        <v>3.7637260690898898E-3</v>
      </c>
      <c r="O59">
        <v>2.2387531017400202E-6</v>
      </c>
      <c r="P59">
        <v>8.6839131985284206E-5</v>
      </c>
      <c r="Q59">
        <v>4.1389423229190402E-4</v>
      </c>
      <c r="R59">
        <v>1.67582241032313E-6</v>
      </c>
      <c r="S59">
        <v>4.2683740088791397E-3</v>
      </c>
      <c r="T59">
        <v>5.4881645303681004E-3</v>
      </c>
      <c r="U59">
        <v>0</v>
      </c>
      <c r="V59">
        <v>2.89304342448726E-6</v>
      </c>
      <c r="W59">
        <v>5.4910575737925904E-3</v>
      </c>
      <c r="X59">
        <v>2.2387531017400202E-6</v>
      </c>
      <c r="Y59">
        <v>8.6839131985248495E-5</v>
      </c>
      <c r="Z59">
        <v>4.1389423229173402E-4</v>
      </c>
      <c r="AA59">
        <v>1.67582241032313E-6</v>
      </c>
      <c r="AB59">
        <v>5.99570551358163E-3</v>
      </c>
      <c r="AC59">
        <v>0.34423107741166997</v>
      </c>
      <c r="AD59">
        <v>0</v>
      </c>
      <c r="AE59">
        <v>8.6465310923402299E-3</v>
      </c>
      <c r="AF59">
        <v>0.35287760850401001</v>
      </c>
      <c r="AG59">
        <v>3.3963146200711898E-2</v>
      </c>
      <c r="AH59">
        <v>0</v>
      </c>
      <c r="AI59">
        <v>1.1429193643284399E-4</v>
      </c>
      <c r="AJ59">
        <v>3.4077438137144797E-2</v>
      </c>
      <c r="AK59">
        <v>19.9615812717431</v>
      </c>
      <c r="AL59">
        <v>0</v>
      </c>
      <c r="AM59">
        <v>7.1636725021038503E-2</v>
      </c>
      <c r="AN59">
        <v>20.033217996764101</v>
      </c>
      <c r="AO59">
        <v>8.4554895980138095E-4</v>
      </c>
      <c r="AP59">
        <v>0</v>
      </c>
      <c r="AQ59">
        <v>5.0359547717524597E-7</v>
      </c>
      <c r="AR59">
        <v>8.4605255527855602E-4</v>
      </c>
      <c r="AS59">
        <v>1.39723934184822E-5</v>
      </c>
      <c r="AT59">
        <v>0</v>
      </c>
      <c r="AU59">
        <v>7.47843816016904E-7</v>
      </c>
      <c r="AV59">
        <v>1.4720237234499099E-5</v>
      </c>
      <c r="AW59">
        <v>2.3434526852942901E-4</v>
      </c>
      <c r="AX59">
        <v>7.2342384395034803E-4</v>
      </c>
      <c r="AY59">
        <v>9.7248934971427695E-4</v>
      </c>
      <c r="AZ59">
        <v>1.28470999888058E-5</v>
      </c>
      <c r="BA59">
        <v>0</v>
      </c>
      <c r="BB59">
        <v>6.8761478385446898E-7</v>
      </c>
      <c r="BC59">
        <v>1.3534714772660299E-5</v>
      </c>
      <c r="BD59">
        <v>5.85863171323574E-5</v>
      </c>
      <c r="BE59">
        <v>3.10038790264435E-4</v>
      </c>
      <c r="BF59">
        <v>3.8215982216945299E-4</v>
      </c>
      <c r="BG59">
        <v>1.9753602865863401E-4</v>
      </c>
      <c r="BH59">
        <v>0</v>
      </c>
      <c r="BI59">
        <v>7.0890346682093499E-7</v>
      </c>
      <c r="BJ59">
        <v>1.9824493212545401E-4</v>
      </c>
      <c r="BK59">
        <v>1.4973936633871901E-3</v>
      </c>
      <c r="BL59">
        <v>0</v>
      </c>
      <c r="BM59">
        <v>3.6321864833860301E-6</v>
      </c>
      <c r="BN59">
        <v>1.50102584987057E-3</v>
      </c>
      <c r="BO59">
        <v>2.11457031793182</v>
      </c>
    </row>
    <row r="60" spans="1:67" x14ac:dyDescent="0.35">
      <c r="A60" t="s">
        <v>73</v>
      </c>
      <c r="B60">
        <v>2031</v>
      </c>
      <c r="C60" t="s">
        <v>118</v>
      </c>
      <c r="D60" t="s">
        <v>75</v>
      </c>
      <c r="E60" t="s">
        <v>75</v>
      </c>
      <c r="F60" t="s">
        <v>78</v>
      </c>
      <c r="G60">
        <v>1003.54284167027</v>
      </c>
      <c r="H60">
        <v>93995.700064487595</v>
      </c>
      <c r="J60">
        <v>4014.1713666810801</v>
      </c>
      <c r="K60">
        <v>1.62181202130326E-3</v>
      </c>
      <c r="L60">
        <v>0</v>
      </c>
      <c r="M60">
        <v>1.7303530187630701E-3</v>
      </c>
      <c r="N60">
        <v>3.3521650400663398E-3</v>
      </c>
      <c r="O60">
        <v>1.7752752503956702E-5</v>
      </c>
      <c r="P60">
        <v>2.0538027536689399E-4</v>
      </c>
      <c r="Q60">
        <v>1.1479038114757E-3</v>
      </c>
      <c r="R60">
        <v>1.30984519818939E-5</v>
      </c>
      <c r="S60">
        <v>4.7363003313947898E-3</v>
      </c>
      <c r="T60">
        <v>2.36654429441644E-3</v>
      </c>
      <c r="U60">
        <v>0</v>
      </c>
      <c r="V60">
        <v>1.8945187521972201E-3</v>
      </c>
      <c r="W60">
        <v>4.2610630466136702E-3</v>
      </c>
      <c r="X60">
        <v>1.7752752503956702E-5</v>
      </c>
      <c r="Y60">
        <v>2.0538027536680999E-4</v>
      </c>
      <c r="Z60">
        <v>1.1479038114752299E-3</v>
      </c>
      <c r="AA60">
        <v>1.30984519818939E-5</v>
      </c>
      <c r="AB60">
        <v>5.6451983379415599E-3</v>
      </c>
      <c r="AC60">
        <v>3.0108197263652499E-2</v>
      </c>
      <c r="AD60">
        <v>0</v>
      </c>
      <c r="AE60">
        <v>2.8102839078885E-2</v>
      </c>
      <c r="AF60">
        <v>5.8211036342537603E-2</v>
      </c>
      <c r="AG60">
        <v>2.1679403072212701E-2</v>
      </c>
      <c r="AH60">
        <v>0</v>
      </c>
      <c r="AI60">
        <v>3.13131209465562E-3</v>
      </c>
      <c r="AJ60">
        <v>2.4810715166868301E-2</v>
      </c>
      <c r="AK60">
        <v>152.274035258059</v>
      </c>
      <c r="AL60">
        <v>0</v>
      </c>
      <c r="AM60">
        <v>0.29394836620640502</v>
      </c>
      <c r="AN60">
        <v>152.56798362426599</v>
      </c>
      <c r="AO60">
        <v>5.02269128399329E-4</v>
      </c>
      <c r="AP60">
        <v>0</v>
      </c>
      <c r="AQ60">
        <v>4.0867901492379799E-4</v>
      </c>
      <c r="AR60">
        <v>9.1094814332312796E-4</v>
      </c>
      <c r="AS60">
        <v>1.9975144733297301E-4</v>
      </c>
      <c r="AT60">
        <v>0</v>
      </c>
      <c r="AU60">
        <v>3.5890502707585501E-6</v>
      </c>
      <c r="AV60">
        <v>2.0334049760373099E-4</v>
      </c>
      <c r="AW60">
        <v>1.09370283966109E-3</v>
      </c>
      <c r="AX60">
        <v>1.19649843570972E-2</v>
      </c>
      <c r="AY60">
        <v>1.32620276943621E-2</v>
      </c>
      <c r="AZ60">
        <v>1.8366408244709499E-4</v>
      </c>
      <c r="BA60">
        <v>0</v>
      </c>
      <c r="BB60">
        <v>3.2999992422410899E-6</v>
      </c>
      <c r="BC60">
        <v>1.8696408168933701E-4</v>
      </c>
      <c r="BD60">
        <v>2.7342570991527402E-4</v>
      </c>
      <c r="BE60">
        <v>5.1278504387559697E-3</v>
      </c>
      <c r="BF60">
        <v>5.5882402303605904E-3</v>
      </c>
      <c r="BG60">
        <v>1.50687502073202E-3</v>
      </c>
      <c r="BH60">
        <v>0</v>
      </c>
      <c r="BI60">
        <v>2.9088573746059999E-6</v>
      </c>
      <c r="BJ60">
        <v>1.5097838781066299E-3</v>
      </c>
      <c r="BK60">
        <v>1.92814457793452E-3</v>
      </c>
      <c r="BL60">
        <v>0</v>
      </c>
      <c r="BM60">
        <v>2.88323545679646E-4</v>
      </c>
      <c r="BN60">
        <v>2.2164681236141702E-3</v>
      </c>
      <c r="BO60">
        <v>16.104039285685001</v>
      </c>
    </row>
    <row r="61" spans="1:67" x14ac:dyDescent="0.35">
      <c r="A61" t="s">
        <v>73</v>
      </c>
      <c r="B61">
        <v>2031</v>
      </c>
      <c r="C61" t="s">
        <v>118</v>
      </c>
      <c r="D61" t="s">
        <v>75</v>
      </c>
      <c r="E61" t="s">
        <v>75</v>
      </c>
      <c r="F61" t="s">
        <v>76</v>
      </c>
      <c r="G61">
        <v>0</v>
      </c>
      <c r="H61">
        <v>0</v>
      </c>
      <c r="J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v>0</v>
      </c>
      <c r="BH61">
        <v>0</v>
      </c>
      <c r="BI61">
        <v>0</v>
      </c>
      <c r="BJ61">
        <v>0</v>
      </c>
      <c r="BK61">
        <v>0</v>
      </c>
      <c r="BL61">
        <v>0</v>
      </c>
      <c r="BM61">
        <v>0</v>
      </c>
      <c r="BN61">
        <v>0</v>
      </c>
      <c r="BO61">
        <v>0</v>
      </c>
    </row>
    <row r="62" spans="1:67" x14ac:dyDescent="0.35">
      <c r="A62" t="s">
        <v>73</v>
      </c>
      <c r="B62">
        <v>2031</v>
      </c>
      <c r="C62" t="s">
        <v>118</v>
      </c>
      <c r="D62" t="s">
        <v>75</v>
      </c>
      <c r="E62" t="s">
        <v>75</v>
      </c>
      <c r="F62" t="s">
        <v>113</v>
      </c>
      <c r="G62">
        <v>5598.2382890757699</v>
      </c>
      <c r="H62">
        <v>611862.967434822</v>
      </c>
      <c r="J62">
        <v>22392.953156303</v>
      </c>
      <c r="K62">
        <v>6.1083927889309303E-2</v>
      </c>
      <c r="L62">
        <v>0</v>
      </c>
      <c r="M62">
        <v>0</v>
      </c>
      <c r="N62">
        <v>6.1083927889309303E-2</v>
      </c>
      <c r="O62">
        <v>0</v>
      </c>
      <c r="P62">
        <v>0</v>
      </c>
      <c r="Q62">
        <v>0</v>
      </c>
      <c r="R62">
        <v>0</v>
      </c>
      <c r="S62">
        <v>6.1083927889309303E-2</v>
      </c>
      <c r="T62">
        <v>4.35216895957464</v>
      </c>
      <c r="U62">
        <v>0</v>
      </c>
      <c r="V62">
        <v>0</v>
      </c>
      <c r="W62">
        <v>4.35216895957464</v>
      </c>
      <c r="X62">
        <v>0</v>
      </c>
      <c r="Y62">
        <v>0</v>
      </c>
      <c r="Z62">
        <v>0</v>
      </c>
      <c r="AA62">
        <v>0</v>
      </c>
      <c r="AB62">
        <v>4.35216895957464</v>
      </c>
      <c r="AC62">
        <v>33.122082254619599</v>
      </c>
      <c r="AD62">
        <v>0</v>
      </c>
      <c r="AE62">
        <v>0</v>
      </c>
      <c r="AF62">
        <v>33.122082254619599</v>
      </c>
      <c r="AG62">
        <v>0.32595318417332497</v>
      </c>
      <c r="AH62">
        <v>0</v>
      </c>
      <c r="AI62">
        <v>0</v>
      </c>
      <c r="AJ62">
        <v>0.32595318417332497</v>
      </c>
      <c r="AK62">
        <v>1346.06138769581</v>
      </c>
      <c r="AL62">
        <v>0</v>
      </c>
      <c r="AM62">
        <v>0</v>
      </c>
      <c r="AN62">
        <v>1346.06138769581</v>
      </c>
      <c r="AO62">
        <v>4.26426842872708</v>
      </c>
      <c r="AP62">
        <v>0</v>
      </c>
      <c r="AQ62">
        <v>0</v>
      </c>
      <c r="AR62">
        <v>4.26426842872708</v>
      </c>
      <c r="AS62">
        <v>2.2448024431157699E-3</v>
      </c>
      <c r="AT62">
        <v>0</v>
      </c>
      <c r="AU62">
        <v>0</v>
      </c>
      <c r="AV62">
        <v>2.2448024431157699E-3</v>
      </c>
      <c r="AW62">
        <v>2.2582980535432399E-2</v>
      </c>
      <c r="AX62">
        <v>4.63578088761646E-2</v>
      </c>
      <c r="AY62">
        <v>7.1185591854712807E-2</v>
      </c>
      <c r="AZ62">
        <v>2.14769328310171E-3</v>
      </c>
      <c r="BA62">
        <v>0</v>
      </c>
      <c r="BB62">
        <v>0</v>
      </c>
      <c r="BC62">
        <v>2.14769328310171E-3</v>
      </c>
      <c r="BD62">
        <v>5.6457451338580997E-3</v>
      </c>
      <c r="BE62">
        <v>1.98676323754991E-2</v>
      </c>
      <c r="BF62">
        <v>2.76610707924589E-2</v>
      </c>
      <c r="BG62">
        <v>0</v>
      </c>
      <c r="BH62">
        <v>0</v>
      </c>
      <c r="BI62">
        <v>0</v>
      </c>
      <c r="BJ62">
        <v>0</v>
      </c>
      <c r="BK62">
        <v>0.27440341947654601</v>
      </c>
      <c r="BL62">
        <v>0</v>
      </c>
      <c r="BM62">
        <v>0</v>
      </c>
      <c r="BN62">
        <v>0.27440341947654601</v>
      </c>
      <c r="BO62">
        <v>155.584166311144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AZ62"/>
  <sheetViews>
    <sheetView zoomScale="80" zoomScaleNormal="80" workbookViewId="0">
      <selection activeCell="F4" sqref="F4"/>
    </sheetView>
  </sheetViews>
  <sheetFormatPr defaultRowHeight="14.5" x14ac:dyDescent="0.35"/>
  <sheetData>
    <row r="1" spans="1:52" s="191" customFormat="1" x14ac:dyDescent="0.35">
      <c r="E1" s="282" t="s">
        <v>301</v>
      </c>
      <c r="F1" s="378" t="s">
        <v>302</v>
      </c>
      <c r="G1" s="282"/>
      <c r="H1" s="282"/>
      <c r="I1" s="282" t="s">
        <v>265</v>
      </c>
      <c r="J1" s="282" t="s">
        <v>303</v>
      </c>
    </row>
    <row r="2" spans="1:52" x14ac:dyDescent="0.35">
      <c r="A2" t="s">
        <v>119</v>
      </c>
      <c r="D2" t="s">
        <v>175</v>
      </c>
      <c r="E2" s="36">
        <f>((H46*AB46)+(SUMPRODUCT(H48:H50,AB48:AB50))+(H56*AB56))/SUM(H46,H48:H50,H56)</f>
        <v>2.3413785337511097</v>
      </c>
      <c r="F2" t="s">
        <v>154</v>
      </c>
      <c r="G2" s="145">
        <f>((H46*AK46)+(SUMPRODUCT(H48:H50,AK48:AK50))+(H56*AK56))/SUM(H46,H48:H50,H56)</f>
        <v>1.9441329041931691E-2</v>
      </c>
      <c r="H2" t="s">
        <v>154</v>
      </c>
      <c r="I2" s="2">
        <f>((H34*AB34)+(H35*AB35)+(SUMPRODUCT(H38:H41,AB38:AB41))+(H46*AB46)+(SUMPRODUCT(H48:H50,AB48:AB50))+(H56*AB56))/SUM(H34,H35,H38:H41,H46,H48:H50,H56)</f>
        <v>1.8523802217105578</v>
      </c>
      <c r="J2" s="146">
        <f>((H34*AK34)+(H35*AK35)+(SUMPRODUCT(H38:H41,AK38:AK41))+(H46*AK46)+(SUMPRODUCT(H48:H50,AK48:AK50))+(H56*AK56))/SUM(H34,H35,H38:H41,H46,H48:H50,H56,H59)</f>
        <v>1.4439387288574843E-2</v>
      </c>
      <c r="K2" t="s">
        <v>132</v>
      </c>
    </row>
    <row r="3" spans="1:52" x14ac:dyDescent="0.35">
      <c r="A3" t="s">
        <v>1</v>
      </c>
      <c r="D3" t="s">
        <v>176</v>
      </c>
      <c r="E3" s="36">
        <f>((H34*AB34)+(H35*AB35)+(SUMPRODUCT(H38:H41,AB38:AB41)))/SUM(H34,H35,H38:H41)</f>
        <v>1.1520757988181034</v>
      </c>
      <c r="F3" t="s">
        <v>154</v>
      </c>
      <c r="G3" s="145">
        <f>((H34*AK34)+(H35*AK35)+(SUMPRODUCT(H38:H41,AK38:AK41)))/SUM(H34,H35,H38:H41)</f>
        <v>7.2956983643905063E-3</v>
      </c>
      <c r="H3" t="s">
        <v>154</v>
      </c>
      <c r="I3" s="2">
        <f>SUMPRODUCT(H18:H19,AB18:AB19)/SUM(H18:H19)</f>
        <v>0.2459121410301425</v>
      </c>
      <c r="J3" s="146">
        <f>SUMPRODUCT(H18:H19,AK18:AK19)/SUM(H18:H19)</f>
        <v>4.7817739491370021E-3</v>
      </c>
      <c r="K3" t="s">
        <v>133</v>
      </c>
      <c r="P3" s="4"/>
      <c r="Q3" s="4"/>
      <c r="R3" s="4"/>
      <c r="S3" s="4"/>
      <c r="T3" s="4"/>
      <c r="U3" s="4"/>
    </row>
    <row r="4" spans="1:52" x14ac:dyDescent="0.35">
      <c r="A4" t="s">
        <v>2</v>
      </c>
      <c r="H4" t="s">
        <v>154</v>
      </c>
      <c r="I4" s="2">
        <f>SUMPRODUCT(H20:H21,AB20:AB21)/SUM(H20:H21)</f>
        <v>0.31605198555207631</v>
      </c>
      <c r="J4" s="146">
        <f>AK21*G21/SUM(G20:G21)</f>
        <v>9.0444858453140112E-3</v>
      </c>
      <c r="K4" t="s">
        <v>134</v>
      </c>
    </row>
    <row r="5" spans="1:52" x14ac:dyDescent="0.35">
      <c r="A5" t="s">
        <v>156</v>
      </c>
      <c r="H5" t="s">
        <v>154</v>
      </c>
      <c r="I5" s="2">
        <f>SUMPRODUCT(H12:H17,AB12:AB17)/SUM(H12:H17)</f>
        <v>2.4882280322264177E-2</v>
      </c>
      <c r="J5" s="146">
        <f>SUMPRODUCT(H12:H17,AK12:AK17)/SUM(H12:H17)</f>
        <v>1.106779851206121E-3</v>
      </c>
      <c r="K5" t="s">
        <v>151</v>
      </c>
    </row>
    <row r="6" spans="1:52" x14ac:dyDescent="0.35">
      <c r="A6" t="s">
        <v>4</v>
      </c>
      <c r="H6" t="s">
        <v>162</v>
      </c>
      <c r="I6" s="2">
        <f>SUMPRODUCT(I12:I17,AD12:AD17)/SUM(I12:I17)</f>
        <v>0.13175164648993987</v>
      </c>
      <c r="J6" s="146">
        <f>SUMPRODUCT(I12:I17,AM12:AM17)/SUM(I12:I17)</f>
        <v>1.2732760590757136E-3</v>
      </c>
      <c r="K6" t="s">
        <v>152</v>
      </c>
    </row>
    <row r="7" spans="1:52" x14ac:dyDescent="0.35">
      <c r="A7" t="s">
        <v>5</v>
      </c>
      <c r="H7" t="s">
        <v>163</v>
      </c>
      <c r="I7" s="2">
        <f>SUM(H12:H17)/SUM(I12:I17)</f>
        <v>7.3966906008726143</v>
      </c>
      <c r="J7" s="2">
        <f>SUM(H12:H17)/SUM(I12:I17)</f>
        <v>7.3966906008726143</v>
      </c>
      <c r="K7" t="s">
        <v>153</v>
      </c>
      <c r="P7" s="4"/>
      <c r="Q7" s="4"/>
      <c r="R7" s="4"/>
      <c r="S7" s="4"/>
      <c r="T7" s="4"/>
      <c r="U7" s="4"/>
    </row>
    <row r="8" spans="1:52" x14ac:dyDescent="0.35">
      <c r="A8" t="s">
        <v>120</v>
      </c>
    </row>
    <row r="10" spans="1:52" x14ac:dyDescent="0.35">
      <c r="A10" t="s">
        <v>7</v>
      </c>
      <c r="B10" t="s">
        <v>8</v>
      </c>
      <c r="C10" t="s">
        <v>9</v>
      </c>
      <c r="D10" t="s">
        <v>10</v>
      </c>
      <c r="E10" t="s">
        <v>11</v>
      </c>
      <c r="F10" t="s">
        <v>12</v>
      </c>
      <c r="G10" t="s">
        <v>13</v>
      </c>
      <c r="H10" t="s">
        <v>14</v>
      </c>
      <c r="I10" t="s">
        <v>15</v>
      </c>
      <c r="K10" t="s">
        <v>16</v>
      </c>
      <c r="L10" t="s">
        <v>17</v>
      </c>
      <c r="M10" t="s">
        <v>18</v>
      </c>
      <c r="N10" t="s">
        <v>121</v>
      </c>
      <c r="O10" t="s">
        <v>122</v>
      </c>
      <c r="P10" t="s">
        <v>123</v>
      </c>
      <c r="Q10" t="s">
        <v>20</v>
      </c>
      <c r="R10" t="s">
        <v>25</v>
      </c>
      <c r="S10" t="s">
        <v>26</v>
      </c>
      <c r="T10" t="s">
        <v>27</v>
      </c>
      <c r="U10" t="s">
        <v>124</v>
      </c>
      <c r="V10" t="s">
        <v>125</v>
      </c>
      <c r="W10" t="s">
        <v>126</v>
      </c>
      <c r="X10" t="s">
        <v>29</v>
      </c>
      <c r="Y10" t="s">
        <v>34</v>
      </c>
      <c r="Z10" t="s">
        <v>35</v>
      </c>
      <c r="AA10" t="s">
        <v>36</v>
      </c>
      <c r="AB10" t="s">
        <v>38</v>
      </c>
      <c r="AC10" t="s">
        <v>39</v>
      </c>
      <c r="AD10" t="s">
        <v>40</v>
      </c>
      <c r="AE10" t="s">
        <v>42</v>
      </c>
      <c r="AF10" t="s">
        <v>43</v>
      </c>
      <c r="AG10" t="s">
        <v>44</v>
      </c>
      <c r="AH10" t="s">
        <v>46</v>
      </c>
      <c r="AI10" t="s">
        <v>47</v>
      </c>
      <c r="AJ10" t="s">
        <v>48</v>
      </c>
      <c r="AK10" t="s">
        <v>50</v>
      </c>
      <c r="AL10" t="s">
        <v>51</v>
      </c>
      <c r="AM10" t="s">
        <v>52</v>
      </c>
      <c r="AN10" t="s">
        <v>54</v>
      </c>
      <c r="AO10" t="s">
        <v>55</v>
      </c>
      <c r="AP10" t="s">
        <v>57</v>
      </c>
      <c r="AQ10" t="s">
        <v>58</v>
      </c>
      <c r="AR10" t="s">
        <v>59</v>
      </c>
      <c r="AS10" t="s">
        <v>61</v>
      </c>
      <c r="AT10" t="s">
        <v>62</v>
      </c>
      <c r="AU10" t="s">
        <v>64</v>
      </c>
      <c r="AV10" t="s">
        <v>65</v>
      </c>
      <c r="AW10" t="s">
        <v>66</v>
      </c>
      <c r="AX10" t="s">
        <v>68</v>
      </c>
      <c r="AY10" t="s">
        <v>69</v>
      </c>
      <c r="AZ10" t="s">
        <v>70</v>
      </c>
    </row>
    <row r="11" spans="1:52" x14ac:dyDescent="0.35">
      <c r="A11" t="s">
        <v>73</v>
      </c>
      <c r="B11">
        <v>2031</v>
      </c>
      <c r="C11" t="s">
        <v>74</v>
      </c>
      <c r="D11" t="s">
        <v>75</v>
      </c>
      <c r="E11" t="s">
        <v>75</v>
      </c>
      <c r="F11" t="s">
        <v>76</v>
      </c>
      <c r="G11">
        <v>4346.9030129778403</v>
      </c>
      <c r="H11">
        <v>237495.383418165</v>
      </c>
      <c r="I11">
        <v>36513.985309013799</v>
      </c>
      <c r="K11">
        <v>7.9577358313615391E-3</v>
      </c>
      <c r="L11">
        <v>4.93319579057169E-2</v>
      </c>
      <c r="M11">
        <v>0</v>
      </c>
      <c r="N11">
        <v>0</v>
      </c>
      <c r="O11">
        <v>0</v>
      </c>
      <c r="P11">
        <v>0</v>
      </c>
      <c r="Q11">
        <v>0</v>
      </c>
      <c r="R11">
        <v>9.0592764908985508E-3</v>
      </c>
      <c r="S11">
        <v>5.61606788634492E-2</v>
      </c>
      <c r="T11">
        <v>0</v>
      </c>
      <c r="U11">
        <v>0</v>
      </c>
      <c r="V11">
        <v>0</v>
      </c>
      <c r="W11">
        <v>0</v>
      </c>
      <c r="X11">
        <v>0</v>
      </c>
      <c r="Y11">
        <v>8.1546096108289001E-2</v>
      </c>
      <c r="Z11">
        <v>2.0889541853746101</v>
      </c>
      <c r="AA11">
        <v>0</v>
      </c>
      <c r="AB11">
        <v>1.36715356431964</v>
      </c>
      <c r="AC11">
        <v>2.8554972375304999</v>
      </c>
      <c r="AD11">
        <v>2.2141996797249801</v>
      </c>
      <c r="AE11">
        <v>840.16319182899701</v>
      </c>
      <c r="AF11">
        <v>562.40791057567003</v>
      </c>
      <c r="AG11">
        <v>0</v>
      </c>
      <c r="AH11">
        <v>3.6961621868013001E-4</v>
      </c>
      <c r="AI11">
        <v>2.2913416740146602E-3</v>
      </c>
      <c r="AJ11">
        <v>0</v>
      </c>
      <c r="AK11">
        <v>8.5762689430952093E-3</v>
      </c>
      <c r="AL11">
        <v>7.1275297260735E-4</v>
      </c>
      <c r="AM11">
        <v>0</v>
      </c>
      <c r="AN11">
        <v>1.2000003439211201E-2</v>
      </c>
      <c r="AO11">
        <v>0.13034003735556601</v>
      </c>
      <c r="AP11">
        <v>8.2052633449532595E-3</v>
      </c>
      <c r="AQ11">
        <v>6.8191959451669002E-4</v>
      </c>
      <c r="AR11">
        <v>0</v>
      </c>
      <c r="AS11">
        <v>3.0000008598028201E-3</v>
      </c>
      <c r="AT11">
        <v>5.5860016009528501E-2</v>
      </c>
      <c r="AU11">
        <v>7.9374452451892799E-3</v>
      </c>
      <c r="AV11">
        <v>5.3133510716383402E-3</v>
      </c>
      <c r="AW11">
        <v>0</v>
      </c>
      <c r="AX11">
        <v>0.132061953794197</v>
      </c>
      <c r="AY11">
        <v>8.8402691551205601E-2</v>
      </c>
      <c r="AZ11">
        <v>0</v>
      </c>
    </row>
    <row r="12" spans="1:52" x14ac:dyDescent="0.35">
      <c r="A12" t="s">
        <v>73</v>
      </c>
      <c r="B12">
        <v>2031</v>
      </c>
      <c r="C12" t="s">
        <v>77</v>
      </c>
      <c r="D12" t="s">
        <v>75</v>
      </c>
      <c r="E12" t="s">
        <v>75</v>
      </c>
      <c r="F12" t="s">
        <v>78</v>
      </c>
      <c r="G12">
        <v>7094997.9785767104</v>
      </c>
      <c r="H12">
        <v>248591542.77120399</v>
      </c>
      <c r="I12">
        <v>33415915.272782601</v>
      </c>
      <c r="K12">
        <v>3.9337839440301298E-3</v>
      </c>
      <c r="L12">
        <v>0</v>
      </c>
      <c r="M12">
        <v>0.11252266769514201</v>
      </c>
      <c r="N12">
        <v>6.4289963763087002E-2</v>
      </c>
      <c r="O12">
        <v>0.171198700043762</v>
      </c>
      <c r="P12">
        <v>0.14720793511146699</v>
      </c>
      <c r="Q12">
        <v>0.15026978249790299</v>
      </c>
      <c r="R12">
        <v>5.7401682968970498E-3</v>
      </c>
      <c r="S12">
        <v>0</v>
      </c>
      <c r="T12">
        <v>0.123198157649987</v>
      </c>
      <c r="U12">
        <v>6.4289963763060495E-2</v>
      </c>
      <c r="V12">
        <v>0.171198700043691</v>
      </c>
      <c r="W12">
        <v>0.14720793511146699</v>
      </c>
      <c r="X12">
        <v>0.15026978249790299</v>
      </c>
      <c r="Y12">
        <v>0.47537749625012699</v>
      </c>
      <c r="Z12">
        <v>0</v>
      </c>
      <c r="AA12">
        <v>1.6194353179359</v>
      </c>
      <c r="AB12">
        <v>2.0163222191557702E-2</v>
      </c>
      <c r="AC12">
        <v>0</v>
      </c>
      <c r="AD12">
        <v>0.123611036912411</v>
      </c>
      <c r="AE12">
        <v>219.92704033580799</v>
      </c>
      <c r="AF12">
        <v>0</v>
      </c>
      <c r="AG12">
        <v>43.809118522402798</v>
      </c>
      <c r="AH12">
        <v>1.1959903804863101E-3</v>
      </c>
      <c r="AI12">
        <v>0</v>
      </c>
      <c r="AJ12">
        <v>2.7861214678268499E-2</v>
      </c>
      <c r="AK12">
        <v>1.05392318976103E-3</v>
      </c>
      <c r="AL12">
        <v>0</v>
      </c>
      <c r="AM12">
        <v>1.2579875569321E-3</v>
      </c>
      <c r="AN12">
        <v>8.0000022928075204E-3</v>
      </c>
      <c r="AO12">
        <v>3.6750010532584497E-2</v>
      </c>
      <c r="AP12">
        <v>9.69043469780282E-4</v>
      </c>
      <c r="AQ12">
        <v>0</v>
      </c>
      <c r="AR12">
        <v>1.15667312281677E-3</v>
      </c>
      <c r="AS12">
        <v>2.0000005732018801E-3</v>
      </c>
      <c r="AT12">
        <v>1.5750004513964799E-2</v>
      </c>
      <c r="AU12">
        <v>2.17635634928781E-3</v>
      </c>
      <c r="AV12">
        <v>0</v>
      </c>
      <c r="AW12">
        <v>4.3352674190200299E-4</v>
      </c>
      <c r="AX12">
        <v>3.11979753815769E-3</v>
      </c>
      <c r="AY12">
        <v>0</v>
      </c>
      <c r="AZ12">
        <v>1.9455308843985102E-2</v>
      </c>
    </row>
    <row r="13" spans="1:52" x14ac:dyDescent="0.35">
      <c r="A13" t="s">
        <v>73</v>
      </c>
      <c r="B13">
        <v>2031</v>
      </c>
      <c r="C13" t="s">
        <v>77</v>
      </c>
      <c r="D13" t="s">
        <v>75</v>
      </c>
      <c r="E13" t="s">
        <v>75</v>
      </c>
      <c r="F13" t="s">
        <v>76</v>
      </c>
      <c r="G13">
        <v>80158.617747297001</v>
      </c>
      <c r="H13">
        <v>2925089.7850496699</v>
      </c>
      <c r="I13">
        <v>383388.59999519202</v>
      </c>
      <c r="K13">
        <v>7.95715409229443E-3</v>
      </c>
      <c r="L13">
        <v>0</v>
      </c>
      <c r="M13">
        <v>0</v>
      </c>
      <c r="N13">
        <v>0</v>
      </c>
      <c r="O13">
        <v>0</v>
      </c>
      <c r="P13">
        <v>0</v>
      </c>
      <c r="Q13">
        <v>0</v>
      </c>
      <c r="R13">
        <v>9.0586909065282599E-3</v>
      </c>
      <c r="S13">
        <v>0</v>
      </c>
      <c r="T13">
        <v>0</v>
      </c>
      <c r="U13">
        <v>0</v>
      </c>
      <c r="V13">
        <v>0</v>
      </c>
      <c r="W13">
        <v>0</v>
      </c>
      <c r="X13">
        <v>0</v>
      </c>
      <c r="Y13">
        <v>0.20982554309533</v>
      </c>
      <c r="Z13">
        <v>0</v>
      </c>
      <c r="AA13">
        <v>0</v>
      </c>
      <c r="AB13">
        <v>1.62991923279136E-2</v>
      </c>
      <c r="AC13">
        <v>0</v>
      </c>
      <c r="AD13">
        <v>0</v>
      </c>
      <c r="AE13">
        <v>173.11448484796099</v>
      </c>
      <c r="AF13">
        <v>0</v>
      </c>
      <c r="AG13">
        <v>0</v>
      </c>
      <c r="AH13">
        <v>3.6959459804504399E-4</v>
      </c>
      <c r="AI13">
        <v>0</v>
      </c>
      <c r="AJ13">
        <v>0</v>
      </c>
      <c r="AK13">
        <v>1.80785030416595E-3</v>
      </c>
      <c r="AL13">
        <v>0</v>
      </c>
      <c r="AM13">
        <v>0</v>
      </c>
      <c r="AN13">
        <v>8.0000022928075204E-3</v>
      </c>
      <c r="AO13">
        <v>3.6750010532584497E-2</v>
      </c>
      <c r="AP13">
        <v>1.7296435002633901E-3</v>
      </c>
      <c r="AQ13">
        <v>0</v>
      </c>
      <c r="AR13">
        <v>0</v>
      </c>
      <c r="AS13">
        <v>2.0000005732018801E-3</v>
      </c>
      <c r="AT13">
        <v>1.5750004513964799E-2</v>
      </c>
      <c r="AU13">
        <v>1.63655444055507E-3</v>
      </c>
      <c r="AV13">
        <v>0</v>
      </c>
      <c r="AW13">
        <v>0</v>
      </c>
      <c r="AX13">
        <v>2.7211186256956298E-2</v>
      </c>
      <c r="AY13">
        <v>0</v>
      </c>
      <c r="AZ13">
        <v>0</v>
      </c>
    </row>
    <row r="14" spans="1:52" x14ac:dyDescent="0.35">
      <c r="A14" t="s">
        <v>73</v>
      </c>
      <c r="B14">
        <v>2031</v>
      </c>
      <c r="C14" t="s">
        <v>80</v>
      </c>
      <c r="D14" t="s">
        <v>75</v>
      </c>
      <c r="E14" t="s">
        <v>75</v>
      </c>
      <c r="F14" t="s">
        <v>78</v>
      </c>
      <c r="G14">
        <v>888749.08441089804</v>
      </c>
      <c r="H14">
        <v>29825372.731222499</v>
      </c>
      <c r="I14">
        <v>4112369.44804797</v>
      </c>
      <c r="K14">
        <v>9.4184388952531593E-3</v>
      </c>
      <c r="L14">
        <v>0</v>
      </c>
      <c r="M14">
        <v>0.151213429630843</v>
      </c>
      <c r="N14">
        <v>0.10226101981852501</v>
      </c>
      <c r="O14">
        <v>0.36984323231469401</v>
      </c>
      <c r="P14">
        <v>0.26980723608003598</v>
      </c>
      <c r="Q14">
        <v>0.29087262097628502</v>
      </c>
      <c r="R14">
        <v>1.37433639269488E-2</v>
      </c>
      <c r="S14">
        <v>0</v>
      </c>
      <c r="T14">
        <v>0.165559671878095</v>
      </c>
      <c r="U14">
        <v>0.102261019818483</v>
      </c>
      <c r="V14">
        <v>0.36984323231454103</v>
      </c>
      <c r="W14">
        <v>0.26980723608003598</v>
      </c>
      <c r="X14">
        <v>0.29087262097628502</v>
      </c>
      <c r="Y14">
        <v>0.65475952415502803</v>
      </c>
      <c r="Z14">
        <v>0</v>
      </c>
      <c r="AA14">
        <v>1.7018895591833401</v>
      </c>
      <c r="AB14">
        <v>3.8479283636960203E-2</v>
      </c>
      <c r="AC14">
        <v>0</v>
      </c>
      <c r="AD14">
        <v>0.149043509720902</v>
      </c>
      <c r="AE14">
        <v>259.74593530821602</v>
      </c>
      <c r="AF14">
        <v>0</v>
      </c>
      <c r="AG14">
        <v>51.702898382474402</v>
      </c>
      <c r="AH14">
        <v>2.37687165098325E-3</v>
      </c>
      <c r="AI14">
        <v>0</v>
      </c>
      <c r="AJ14">
        <v>3.4549425871837999E-2</v>
      </c>
      <c r="AK14">
        <v>1.2910058430437999E-3</v>
      </c>
      <c r="AL14">
        <v>0</v>
      </c>
      <c r="AM14">
        <v>1.46015729730312E-3</v>
      </c>
      <c r="AN14">
        <v>8.0000022928075308E-3</v>
      </c>
      <c r="AO14">
        <v>3.6750010532584497E-2</v>
      </c>
      <c r="AP14">
        <v>1.1870322181006801E-3</v>
      </c>
      <c r="AQ14">
        <v>0</v>
      </c>
      <c r="AR14">
        <v>1.34256073644649E-3</v>
      </c>
      <c r="AS14">
        <v>2.0000005732018801E-3</v>
      </c>
      <c r="AT14">
        <v>1.5750004513964799E-2</v>
      </c>
      <c r="AU14">
        <v>2.5703965944641298E-3</v>
      </c>
      <c r="AV14">
        <v>0</v>
      </c>
      <c r="AW14">
        <v>5.1164209275706503E-4</v>
      </c>
      <c r="AX14">
        <v>4.2182904879462897E-3</v>
      </c>
      <c r="AY14">
        <v>0</v>
      </c>
      <c r="AZ14">
        <v>2.1188745260475501E-2</v>
      </c>
    </row>
    <row r="15" spans="1:52" x14ac:dyDescent="0.35">
      <c r="A15" t="s">
        <v>73</v>
      </c>
      <c r="B15">
        <v>2031</v>
      </c>
      <c r="C15" t="s">
        <v>80</v>
      </c>
      <c r="D15" t="s">
        <v>75</v>
      </c>
      <c r="E15" t="s">
        <v>75</v>
      </c>
      <c r="F15" t="s">
        <v>76</v>
      </c>
      <c r="G15">
        <v>144.02741287448001</v>
      </c>
      <c r="H15">
        <v>4477.2722504398798</v>
      </c>
      <c r="I15">
        <v>630.28181537610806</v>
      </c>
      <c r="K15">
        <v>4.02114216180686E-2</v>
      </c>
      <c r="L15">
        <v>0</v>
      </c>
      <c r="M15">
        <v>0</v>
      </c>
      <c r="N15">
        <v>0</v>
      </c>
      <c r="O15">
        <v>0</v>
      </c>
      <c r="P15">
        <v>0</v>
      </c>
      <c r="Q15">
        <v>0</v>
      </c>
      <c r="R15">
        <v>4.5778030075214797E-2</v>
      </c>
      <c r="S15">
        <v>0</v>
      </c>
      <c r="T15">
        <v>0</v>
      </c>
      <c r="U15">
        <v>0</v>
      </c>
      <c r="V15">
        <v>0</v>
      </c>
      <c r="W15">
        <v>0</v>
      </c>
      <c r="X15">
        <v>0</v>
      </c>
      <c r="Y15">
        <v>0.36192989837360501</v>
      </c>
      <c r="Z15">
        <v>0</v>
      </c>
      <c r="AA15">
        <v>0</v>
      </c>
      <c r="AB15">
        <v>0.250089872270638</v>
      </c>
      <c r="AC15">
        <v>0</v>
      </c>
      <c r="AD15">
        <v>0</v>
      </c>
      <c r="AE15">
        <v>364.37783204267203</v>
      </c>
      <c r="AF15">
        <v>0</v>
      </c>
      <c r="AG15">
        <v>0</v>
      </c>
      <c r="AH15">
        <v>1.8677436728467901E-3</v>
      </c>
      <c r="AI15">
        <v>0</v>
      </c>
      <c r="AJ15">
        <v>0</v>
      </c>
      <c r="AK15">
        <v>1.85328510352178E-2</v>
      </c>
      <c r="AL15">
        <v>0</v>
      </c>
      <c r="AM15">
        <v>0</v>
      </c>
      <c r="AN15">
        <v>8.0000022928075204E-3</v>
      </c>
      <c r="AO15">
        <v>3.6750010532584497E-2</v>
      </c>
      <c r="AP15">
        <v>1.77311281031108E-2</v>
      </c>
      <c r="AQ15">
        <v>0</v>
      </c>
      <c r="AR15">
        <v>0</v>
      </c>
      <c r="AS15">
        <v>2.0000005732018801E-3</v>
      </c>
      <c r="AT15">
        <v>1.5750004513964799E-2</v>
      </c>
      <c r="AU15">
        <v>3.4446808976902801E-3</v>
      </c>
      <c r="AV15">
        <v>0</v>
      </c>
      <c r="AW15">
        <v>0</v>
      </c>
      <c r="AX15">
        <v>5.7275120937032603E-2</v>
      </c>
      <c r="AY15">
        <v>0</v>
      </c>
      <c r="AZ15">
        <v>0</v>
      </c>
    </row>
    <row r="16" spans="1:52" x14ac:dyDescent="0.35">
      <c r="A16" t="s">
        <v>73</v>
      </c>
      <c r="B16">
        <v>2031</v>
      </c>
      <c r="C16" t="s">
        <v>81</v>
      </c>
      <c r="D16" t="s">
        <v>75</v>
      </c>
      <c r="E16" t="s">
        <v>75</v>
      </c>
      <c r="F16" t="s">
        <v>78</v>
      </c>
      <c r="G16">
        <v>2533959.4449266102</v>
      </c>
      <c r="H16">
        <v>86727452.862760097</v>
      </c>
      <c r="I16">
        <v>11850833.4917542</v>
      </c>
      <c r="K16">
        <v>7.6329172748099104E-3</v>
      </c>
      <c r="L16">
        <v>0</v>
      </c>
      <c r="M16">
        <v>0.162151354068966</v>
      </c>
      <c r="N16">
        <v>8.1599792624249004E-2</v>
      </c>
      <c r="O16">
        <v>0.30275758711096801</v>
      </c>
      <c r="P16">
        <v>0.26788143491195399</v>
      </c>
      <c r="Q16">
        <v>0.25596573371532</v>
      </c>
      <c r="R16">
        <v>1.1137934969762E-2</v>
      </c>
      <c r="S16">
        <v>0</v>
      </c>
      <c r="T16">
        <v>0.177535322357183</v>
      </c>
      <c r="U16">
        <v>8.1599792624215406E-2</v>
      </c>
      <c r="V16">
        <v>0.302757587110844</v>
      </c>
      <c r="W16">
        <v>0.26788143491195399</v>
      </c>
      <c r="X16">
        <v>0.25596573371532</v>
      </c>
      <c r="Y16">
        <v>0.62146431133104696</v>
      </c>
      <c r="Z16">
        <v>0</v>
      </c>
      <c r="AA16">
        <v>2.0929222039401201</v>
      </c>
      <c r="AB16">
        <v>3.3916048532266103E-2</v>
      </c>
      <c r="AC16">
        <v>0</v>
      </c>
      <c r="AD16">
        <v>0.15422053438579</v>
      </c>
      <c r="AE16">
        <v>261.72126956035402</v>
      </c>
      <c r="AF16">
        <v>0</v>
      </c>
      <c r="AG16">
        <v>53.3042092488554</v>
      </c>
      <c r="AH16">
        <v>2.0714342203515998E-3</v>
      </c>
      <c r="AI16">
        <v>0</v>
      </c>
      <c r="AJ16">
        <v>3.8238026571458097E-2</v>
      </c>
      <c r="AK16">
        <v>1.1372462708005399E-3</v>
      </c>
      <c r="AL16">
        <v>0</v>
      </c>
      <c r="AM16">
        <v>1.30483538435915E-3</v>
      </c>
      <c r="AN16">
        <v>8.0000022928075204E-3</v>
      </c>
      <c r="AO16">
        <v>3.6750010532584497E-2</v>
      </c>
      <c r="AP16">
        <v>1.04565596711191E-3</v>
      </c>
      <c r="AQ16">
        <v>0</v>
      </c>
      <c r="AR16">
        <v>1.19974797085372E-3</v>
      </c>
      <c r="AS16">
        <v>2.0000005732018801E-3</v>
      </c>
      <c r="AT16">
        <v>1.5750004513964799E-2</v>
      </c>
      <c r="AU16">
        <v>2.5899441282055099E-3</v>
      </c>
      <c r="AV16">
        <v>0</v>
      </c>
      <c r="AW16">
        <v>5.2748836189209496E-4</v>
      </c>
      <c r="AX16">
        <v>3.8292048038661201E-3</v>
      </c>
      <c r="AY16">
        <v>0</v>
      </c>
      <c r="AZ16">
        <v>2.1910119761592801E-2</v>
      </c>
    </row>
    <row r="17" spans="1:52" x14ac:dyDescent="0.35">
      <c r="A17" t="s">
        <v>73</v>
      </c>
      <c r="B17">
        <v>2031</v>
      </c>
      <c r="C17" t="s">
        <v>81</v>
      </c>
      <c r="D17" t="s">
        <v>75</v>
      </c>
      <c r="E17" t="s">
        <v>75</v>
      </c>
      <c r="F17" t="s">
        <v>76</v>
      </c>
      <c r="G17">
        <v>23409.282458699101</v>
      </c>
      <c r="H17">
        <v>837491.39854969899</v>
      </c>
      <c r="I17">
        <v>112063.414534225</v>
      </c>
      <c r="K17">
        <v>1.9700182046465599E-2</v>
      </c>
      <c r="L17">
        <v>0</v>
      </c>
      <c r="M17">
        <v>0</v>
      </c>
      <c r="N17">
        <v>0</v>
      </c>
      <c r="O17">
        <v>0</v>
      </c>
      <c r="P17">
        <v>0</v>
      </c>
      <c r="Q17">
        <v>0</v>
      </c>
      <c r="R17">
        <v>2.2427347502806901E-2</v>
      </c>
      <c r="S17">
        <v>0</v>
      </c>
      <c r="T17">
        <v>0</v>
      </c>
      <c r="U17">
        <v>0</v>
      </c>
      <c r="V17">
        <v>0</v>
      </c>
      <c r="W17">
        <v>0</v>
      </c>
      <c r="X17">
        <v>0</v>
      </c>
      <c r="Y17">
        <v>0.19621121548352299</v>
      </c>
      <c r="Z17">
        <v>0</v>
      </c>
      <c r="AA17">
        <v>0</v>
      </c>
      <c r="AB17">
        <v>3.4678834619350202E-2</v>
      </c>
      <c r="AC17">
        <v>0</v>
      </c>
      <c r="AD17">
        <v>0</v>
      </c>
      <c r="AE17">
        <v>234.80427226865299</v>
      </c>
      <c r="AF17">
        <v>0</v>
      </c>
      <c r="AG17">
        <v>0</v>
      </c>
      <c r="AH17">
        <v>9.1503580054187099E-4</v>
      </c>
      <c r="AI17">
        <v>0</v>
      </c>
      <c r="AJ17">
        <v>0</v>
      </c>
      <c r="AK17">
        <v>4.5386000361516297E-3</v>
      </c>
      <c r="AL17">
        <v>0</v>
      </c>
      <c r="AM17">
        <v>0</v>
      </c>
      <c r="AN17">
        <v>8.0000022928075204E-3</v>
      </c>
      <c r="AO17">
        <v>3.6750010532584497E-2</v>
      </c>
      <c r="AP17">
        <v>4.3422622076259498E-3</v>
      </c>
      <c r="AQ17">
        <v>0</v>
      </c>
      <c r="AR17">
        <v>0</v>
      </c>
      <c r="AS17">
        <v>2.0000005732018801E-3</v>
      </c>
      <c r="AT17">
        <v>1.5750004513964799E-2</v>
      </c>
      <c r="AU17">
        <v>2.2197447820732899E-3</v>
      </c>
      <c r="AV17">
        <v>0</v>
      </c>
      <c r="AW17">
        <v>0</v>
      </c>
      <c r="AX17">
        <v>3.6907961758617998E-2</v>
      </c>
      <c r="AY17">
        <v>0</v>
      </c>
      <c r="AZ17">
        <v>0</v>
      </c>
    </row>
    <row r="18" spans="1:52" x14ac:dyDescent="0.35">
      <c r="A18" t="s">
        <v>73</v>
      </c>
      <c r="B18">
        <v>2031</v>
      </c>
      <c r="C18" t="s">
        <v>82</v>
      </c>
      <c r="D18" t="s">
        <v>75</v>
      </c>
      <c r="E18" t="s">
        <v>75</v>
      </c>
      <c r="F18" t="s">
        <v>78</v>
      </c>
      <c r="G18">
        <v>170641.55025589999</v>
      </c>
      <c r="H18">
        <v>5774852.3972314596</v>
      </c>
      <c r="I18">
        <v>2542304.8429030399</v>
      </c>
      <c r="K18">
        <v>8.2912846986266595E-3</v>
      </c>
      <c r="L18">
        <v>0.34193157669261098</v>
      </c>
      <c r="M18">
        <v>6.6232552854116597E-2</v>
      </c>
      <c r="N18">
        <v>8.5286442846194799E-2</v>
      </c>
      <c r="O18">
        <v>0.62678771941455003</v>
      </c>
      <c r="P18">
        <v>2.5695797003600199E-2</v>
      </c>
      <c r="Q18">
        <v>3.8415610403929198E-2</v>
      </c>
      <c r="R18">
        <v>1.20986231691324E-2</v>
      </c>
      <c r="S18">
        <v>0.49894575405382502</v>
      </c>
      <c r="T18">
        <v>7.2516308537846602E-2</v>
      </c>
      <c r="U18">
        <v>8.5286442846159799E-2</v>
      </c>
      <c r="V18">
        <v>0.62678771941429301</v>
      </c>
      <c r="W18">
        <v>2.5695797003600199E-2</v>
      </c>
      <c r="X18">
        <v>3.8415610403929198E-2</v>
      </c>
      <c r="Y18">
        <v>0.235287770670183</v>
      </c>
      <c r="Z18">
        <v>3.77132973380676</v>
      </c>
      <c r="AA18">
        <v>1.4537048357704001</v>
      </c>
      <c r="AB18">
        <v>7.0201322634332305E-2</v>
      </c>
      <c r="AC18">
        <v>2.9805121481958699E-2</v>
      </c>
      <c r="AD18">
        <v>0.36682041445737401</v>
      </c>
      <c r="AE18">
        <v>711.49849503525195</v>
      </c>
      <c r="AF18">
        <v>109.137763978048</v>
      </c>
      <c r="AG18">
        <v>17.071917998698598</v>
      </c>
      <c r="AH18">
        <v>2.1228044679867698E-3</v>
      </c>
      <c r="AI18">
        <v>0.10241366649217</v>
      </c>
      <c r="AJ18">
        <v>1.4269037801638001E-2</v>
      </c>
      <c r="AK18">
        <v>1.22962205165784E-3</v>
      </c>
      <c r="AL18">
        <v>0</v>
      </c>
      <c r="AM18">
        <v>3.48676880014683E-4</v>
      </c>
      <c r="AN18">
        <v>8.0000022928075204E-3</v>
      </c>
      <c r="AO18">
        <v>7.6440021907775907E-2</v>
      </c>
      <c r="AP18">
        <v>1.1305920877659401E-3</v>
      </c>
      <c r="AQ18">
        <v>0</v>
      </c>
      <c r="AR18">
        <v>3.2059552055041301E-4</v>
      </c>
      <c r="AS18">
        <v>2.0000005732018801E-3</v>
      </c>
      <c r="AT18">
        <v>3.2760009389046801E-2</v>
      </c>
      <c r="AU18">
        <v>7.0408543888660201E-3</v>
      </c>
      <c r="AV18">
        <v>1.08000664774111E-3</v>
      </c>
      <c r="AW18">
        <v>1.6894046804911701E-4</v>
      </c>
      <c r="AX18">
        <v>5.2884487590865899E-3</v>
      </c>
      <c r="AY18">
        <v>2.8555506922908801E-3</v>
      </c>
      <c r="AZ18">
        <v>3.3246496947113603E-2</v>
      </c>
    </row>
    <row r="19" spans="1:52" x14ac:dyDescent="0.35">
      <c r="A19" t="s">
        <v>73</v>
      </c>
      <c r="B19">
        <v>2031</v>
      </c>
      <c r="C19" t="s">
        <v>82</v>
      </c>
      <c r="D19" t="s">
        <v>75</v>
      </c>
      <c r="E19" t="s">
        <v>75</v>
      </c>
      <c r="F19" t="s">
        <v>76</v>
      </c>
      <c r="G19">
        <v>165076.31647959701</v>
      </c>
      <c r="H19">
        <v>5855203.79605914</v>
      </c>
      <c r="I19">
        <v>2076452.39530721</v>
      </c>
      <c r="K19">
        <v>4.75936758814283E-2</v>
      </c>
      <c r="L19">
        <v>0.10975970497624001</v>
      </c>
      <c r="M19">
        <v>0</v>
      </c>
      <c r="N19">
        <v>0</v>
      </c>
      <c r="O19">
        <v>0</v>
      </c>
      <c r="P19">
        <v>0</v>
      </c>
      <c r="Q19">
        <v>0</v>
      </c>
      <c r="R19">
        <v>5.4182235748438397E-2</v>
      </c>
      <c r="S19">
        <v>0.12495412679444499</v>
      </c>
      <c r="T19">
        <v>0</v>
      </c>
      <c r="U19">
        <v>0</v>
      </c>
      <c r="V19">
        <v>0</v>
      </c>
      <c r="W19">
        <v>0</v>
      </c>
      <c r="X19">
        <v>0</v>
      </c>
      <c r="Y19">
        <v>0.231605475824294</v>
      </c>
      <c r="Z19">
        <v>0.90974507584910602</v>
      </c>
      <c r="AA19">
        <v>0</v>
      </c>
      <c r="AB19">
        <v>0.41921166674699201</v>
      </c>
      <c r="AC19">
        <v>1.2717192205900201</v>
      </c>
      <c r="AD19">
        <v>0</v>
      </c>
      <c r="AE19">
        <v>410.01409034212497</v>
      </c>
      <c r="AF19">
        <v>116.631808069737</v>
      </c>
      <c r="AG19">
        <v>0</v>
      </c>
      <c r="AH19">
        <v>2.2106352727185199E-3</v>
      </c>
      <c r="AI19">
        <v>5.0981284981674903E-3</v>
      </c>
      <c r="AJ19">
        <v>0</v>
      </c>
      <c r="AK19">
        <v>8.2851794009325894E-3</v>
      </c>
      <c r="AL19">
        <v>2.7414308100742101E-2</v>
      </c>
      <c r="AM19">
        <v>0</v>
      </c>
      <c r="AN19">
        <v>1.2000003439211201E-2</v>
      </c>
      <c r="AO19">
        <v>7.6440021907775907E-2</v>
      </c>
      <c r="AP19">
        <v>7.9267662075320905E-3</v>
      </c>
      <c r="AQ19">
        <v>2.6228377267410199E-2</v>
      </c>
      <c r="AR19">
        <v>0</v>
      </c>
      <c r="AS19">
        <v>3.0000008598028201E-3</v>
      </c>
      <c r="AT19">
        <v>3.2760009389046801E-2</v>
      </c>
      <c r="AU19">
        <v>3.8761076569004201E-3</v>
      </c>
      <c r="AV19">
        <v>1.1025900205527601E-3</v>
      </c>
      <c r="AW19">
        <v>0</v>
      </c>
      <c r="AX19">
        <v>6.44485052193913E-2</v>
      </c>
      <c r="AY19">
        <v>1.8332896035005399E-2</v>
      </c>
      <c r="AZ19">
        <v>0</v>
      </c>
    </row>
    <row r="20" spans="1:52" x14ac:dyDescent="0.35">
      <c r="A20" t="s">
        <v>73</v>
      </c>
      <c r="B20">
        <v>2031</v>
      </c>
      <c r="C20" t="s">
        <v>83</v>
      </c>
      <c r="D20" t="s">
        <v>75</v>
      </c>
      <c r="E20" t="s">
        <v>75</v>
      </c>
      <c r="F20" t="s">
        <v>78</v>
      </c>
      <c r="G20">
        <v>30278.3481010385</v>
      </c>
      <c r="H20">
        <v>984851.00511449995</v>
      </c>
      <c r="I20">
        <v>451102.27196680399</v>
      </c>
      <c r="K20">
        <v>6.4389366152043399E-3</v>
      </c>
      <c r="L20">
        <v>0.34778581727435998</v>
      </c>
      <c r="M20">
        <v>6.7345231355345106E-2</v>
      </c>
      <c r="N20">
        <v>7.5761094008748794E-2</v>
      </c>
      <c r="O20">
        <v>0.415146533574895</v>
      </c>
      <c r="P20">
        <v>2.46220774393732E-2</v>
      </c>
      <c r="Q20">
        <v>3.4162299589774597E-2</v>
      </c>
      <c r="R20">
        <v>9.3956811940362293E-3</v>
      </c>
      <c r="S20">
        <v>0.50748824816836902</v>
      </c>
      <c r="T20">
        <v>7.3734551441396401E-2</v>
      </c>
      <c r="U20">
        <v>7.5761094008717694E-2</v>
      </c>
      <c r="V20">
        <v>0.41514653357472397</v>
      </c>
      <c r="W20">
        <v>2.46220774393732E-2</v>
      </c>
      <c r="X20">
        <v>3.4162299589774597E-2</v>
      </c>
      <c r="Y20">
        <v>0.18273836330624699</v>
      </c>
      <c r="Z20">
        <v>3.7772221077197599</v>
      </c>
      <c r="AA20">
        <v>1.4085501447366</v>
      </c>
      <c r="AB20">
        <v>7.3531170852747504E-2</v>
      </c>
      <c r="AC20">
        <v>3.0294358462087698E-2</v>
      </c>
      <c r="AD20">
        <v>0.383475389415531</v>
      </c>
      <c r="AE20">
        <v>820.35948621913201</v>
      </c>
      <c r="AF20">
        <v>126.44752064604999</v>
      </c>
      <c r="AG20">
        <v>19.499141311136299</v>
      </c>
      <c r="AH20">
        <v>1.76088074966947E-3</v>
      </c>
      <c r="AI20">
        <v>0.10358389544657</v>
      </c>
      <c r="AJ20">
        <v>1.4556597463940999E-2</v>
      </c>
      <c r="AK20">
        <v>1.15238676173302E-3</v>
      </c>
      <c r="AL20">
        <v>0</v>
      </c>
      <c r="AM20">
        <v>3.0829724091332398E-4</v>
      </c>
      <c r="AN20">
        <v>8.0000022928075204E-3</v>
      </c>
      <c r="AO20">
        <v>8.9180025559071896E-2</v>
      </c>
      <c r="AP20">
        <v>1.0595770896471401E-3</v>
      </c>
      <c r="AQ20">
        <v>0</v>
      </c>
      <c r="AR20">
        <v>2.8346793292030403E-4</v>
      </c>
      <c r="AS20">
        <v>2.0000005732018801E-3</v>
      </c>
      <c r="AT20">
        <v>3.8220010953887898E-2</v>
      </c>
      <c r="AU20">
        <v>8.1181221454413206E-3</v>
      </c>
      <c r="AV20">
        <v>1.25130072222831E-3</v>
      </c>
      <c r="AW20">
        <v>1.92959810368721E-4</v>
      </c>
      <c r="AX20">
        <v>5.8694230109158996E-3</v>
      </c>
      <c r="AY20">
        <v>2.8170619436732902E-3</v>
      </c>
      <c r="AZ20">
        <v>3.3582709584753803E-2</v>
      </c>
    </row>
    <row r="21" spans="1:52" x14ac:dyDescent="0.35">
      <c r="A21" t="s">
        <v>73</v>
      </c>
      <c r="B21">
        <v>2031</v>
      </c>
      <c r="C21" t="s">
        <v>83</v>
      </c>
      <c r="D21" t="s">
        <v>75</v>
      </c>
      <c r="E21" t="s">
        <v>75</v>
      </c>
      <c r="F21" t="s">
        <v>76</v>
      </c>
      <c r="G21">
        <v>67023.820129584696</v>
      </c>
      <c r="H21">
        <v>2288462.1937337699</v>
      </c>
      <c r="I21">
        <v>843075.34126445302</v>
      </c>
      <c r="K21">
        <v>4.7904464464619198E-2</v>
      </c>
      <c r="L21">
        <v>0.10975970497624001</v>
      </c>
      <c r="M21">
        <v>0</v>
      </c>
      <c r="N21">
        <v>0</v>
      </c>
      <c r="O21">
        <v>0</v>
      </c>
      <c r="P21">
        <v>0</v>
      </c>
      <c r="Q21">
        <v>0</v>
      </c>
      <c r="R21">
        <v>5.4536047887772401E-2</v>
      </c>
      <c r="S21">
        <v>0.12495412679444499</v>
      </c>
      <c r="T21">
        <v>0</v>
      </c>
      <c r="U21">
        <v>0</v>
      </c>
      <c r="V21">
        <v>0</v>
      </c>
      <c r="W21">
        <v>0</v>
      </c>
      <c r="X21">
        <v>0</v>
      </c>
      <c r="Y21">
        <v>0.23295508037905099</v>
      </c>
      <c r="Z21">
        <v>0.90974507584910602</v>
      </c>
      <c r="AA21">
        <v>0</v>
      </c>
      <c r="AB21">
        <v>0.42042201568490001</v>
      </c>
      <c r="AC21">
        <v>1.2929742207898201</v>
      </c>
      <c r="AD21">
        <v>0</v>
      </c>
      <c r="AE21">
        <v>453.67338938686299</v>
      </c>
      <c r="AF21">
        <v>188.45649690698701</v>
      </c>
      <c r="AG21">
        <v>0</v>
      </c>
      <c r="AH21">
        <v>2.2250708083571599E-3</v>
      </c>
      <c r="AI21">
        <v>5.0981284981674903E-3</v>
      </c>
      <c r="AJ21">
        <v>0</v>
      </c>
      <c r="AK21">
        <v>1.3130377850423E-2</v>
      </c>
      <c r="AL21">
        <v>2.7859180909084E-2</v>
      </c>
      <c r="AM21">
        <v>0</v>
      </c>
      <c r="AN21">
        <v>1.2000003439211201E-2</v>
      </c>
      <c r="AO21">
        <v>8.9180025559071799E-2</v>
      </c>
      <c r="AP21">
        <v>1.25623635168533E-2</v>
      </c>
      <c r="AQ21">
        <v>2.6654005074988898E-2</v>
      </c>
      <c r="AR21">
        <v>0</v>
      </c>
      <c r="AS21">
        <v>3.0000008598028201E-3</v>
      </c>
      <c r="AT21">
        <v>3.8220010953887898E-2</v>
      </c>
      <c r="AU21">
        <v>4.2888450415620198E-3</v>
      </c>
      <c r="AV21">
        <v>1.7815916278493601E-3</v>
      </c>
      <c r="AW21">
        <v>0</v>
      </c>
      <c r="AX21">
        <v>7.1311139037687293E-2</v>
      </c>
      <c r="AY21">
        <v>2.9622736902537802E-2</v>
      </c>
      <c r="AZ21">
        <v>0</v>
      </c>
    </row>
    <row r="22" spans="1:52" x14ac:dyDescent="0.35">
      <c r="A22" t="s">
        <v>73</v>
      </c>
      <c r="B22">
        <v>2031</v>
      </c>
      <c r="C22" t="s">
        <v>84</v>
      </c>
      <c r="D22" t="s">
        <v>75</v>
      </c>
      <c r="E22" t="s">
        <v>75</v>
      </c>
      <c r="F22" t="s">
        <v>78</v>
      </c>
      <c r="G22">
        <v>359374.478505829</v>
      </c>
      <c r="H22">
        <v>2177053.7895058701</v>
      </c>
      <c r="I22">
        <v>718748.957011658</v>
      </c>
      <c r="K22">
        <v>2.4527096722352</v>
      </c>
      <c r="L22">
        <v>0</v>
      </c>
      <c r="M22">
        <v>1.7525720300310099</v>
      </c>
      <c r="N22">
        <v>0.62857187407808102</v>
      </c>
      <c r="O22">
        <v>1.37338762471572</v>
      </c>
      <c r="P22">
        <v>1.32188056388217</v>
      </c>
      <c r="Q22">
        <v>2.28524386999766</v>
      </c>
      <c r="R22">
        <v>3.0777867516768902</v>
      </c>
      <c r="S22">
        <v>0</v>
      </c>
      <c r="T22">
        <v>1.90893051908566</v>
      </c>
      <c r="U22">
        <v>0.628571874077822</v>
      </c>
      <c r="V22">
        <v>1.37338762471515</v>
      </c>
      <c r="W22">
        <v>1.32188056388217</v>
      </c>
      <c r="X22">
        <v>2.28524386999766</v>
      </c>
      <c r="Y22">
        <v>17.762065512478099</v>
      </c>
      <c r="Z22">
        <v>0</v>
      </c>
      <c r="AA22">
        <v>8.6950776372019494</v>
      </c>
      <c r="AB22">
        <v>1.12379091500594</v>
      </c>
      <c r="AC22">
        <v>0</v>
      </c>
      <c r="AD22">
        <v>0.26290768383198598</v>
      </c>
      <c r="AE22">
        <v>220.45444040342599</v>
      </c>
      <c r="AF22">
        <v>0</v>
      </c>
      <c r="AG22">
        <v>57.608976032599202</v>
      </c>
      <c r="AH22">
        <v>0.362286899791331</v>
      </c>
      <c r="AI22">
        <v>0</v>
      </c>
      <c r="AJ22">
        <v>0.22843234562185699</v>
      </c>
      <c r="AK22">
        <v>2.5576999028679801E-3</v>
      </c>
      <c r="AL22">
        <v>0</v>
      </c>
      <c r="AM22">
        <v>2.86481740977447E-3</v>
      </c>
      <c r="AN22">
        <v>4.0000011464037602E-3</v>
      </c>
      <c r="AO22">
        <v>1.1760003370427E-2</v>
      </c>
      <c r="AP22">
        <v>2.3848636738163002E-3</v>
      </c>
      <c r="AQ22">
        <v>0</v>
      </c>
      <c r="AR22">
        <v>2.6766747514568598E-3</v>
      </c>
      <c r="AS22">
        <v>1.00000028660094E-3</v>
      </c>
      <c r="AT22">
        <v>5.0400014444687297E-3</v>
      </c>
      <c r="AU22">
        <v>2.1815754004968898E-3</v>
      </c>
      <c r="AV22">
        <v>0</v>
      </c>
      <c r="AW22">
        <v>5.7008751890207001E-4</v>
      </c>
      <c r="AX22">
        <v>6.4938022751751895E-2</v>
      </c>
      <c r="AY22">
        <v>0</v>
      </c>
      <c r="AZ22">
        <v>1.5012044704102201E-2</v>
      </c>
    </row>
    <row r="23" spans="1:52" x14ac:dyDescent="0.35">
      <c r="A23" t="s">
        <v>73</v>
      </c>
      <c r="B23">
        <v>2031</v>
      </c>
      <c r="C23" t="s">
        <v>85</v>
      </c>
      <c r="D23" t="s">
        <v>75</v>
      </c>
      <c r="E23" t="s">
        <v>75</v>
      </c>
      <c r="F23" t="s">
        <v>78</v>
      </c>
      <c r="G23">
        <v>1648367.95276122</v>
      </c>
      <c r="H23">
        <v>53609134.228630103</v>
      </c>
      <c r="I23">
        <v>7642856.0114201503</v>
      </c>
      <c r="K23">
        <v>8.63035791450119E-3</v>
      </c>
      <c r="L23">
        <v>0</v>
      </c>
      <c r="M23">
        <v>0.184013340328259</v>
      </c>
      <c r="N23">
        <v>0.100249500841727</v>
      </c>
      <c r="O23">
        <v>0.32781588025298197</v>
      </c>
      <c r="P23">
        <v>0.35058687440770198</v>
      </c>
      <c r="Q23">
        <v>0.327822974209317</v>
      </c>
      <c r="R23">
        <v>1.2593398009790299E-2</v>
      </c>
      <c r="S23">
        <v>0</v>
      </c>
      <c r="T23">
        <v>0.20147144549471199</v>
      </c>
      <c r="U23">
        <v>0.100249500841686</v>
      </c>
      <c r="V23">
        <v>0.32781588025284703</v>
      </c>
      <c r="W23">
        <v>0.35058687440770198</v>
      </c>
      <c r="X23">
        <v>0.327822974209317</v>
      </c>
      <c r="Y23">
        <v>0.64187771949269601</v>
      </c>
      <c r="Z23">
        <v>0</v>
      </c>
      <c r="AA23">
        <v>2.2002785558425799</v>
      </c>
      <c r="AB23">
        <v>3.7809410496751801E-2</v>
      </c>
      <c r="AC23">
        <v>0</v>
      </c>
      <c r="AD23">
        <v>0.17202720848715</v>
      </c>
      <c r="AE23">
        <v>322.02548130826102</v>
      </c>
      <c r="AF23">
        <v>0</v>
      </c>
      <c r="AG23">
        <v>65.678178489411806</v>
      </c>
      <c r="AH23">
        <v>2.3058945834363901E-3</v>
      </c>
      <c r="AI23">
        <v>0</v>
      </c>
      <c r="AJ23">
        <v>4.1900901275239801E-2</v>
      </c>
      <c r="AK23">
        <v>1.1483825301512301E-3</v>
      </c>
      <c r="AL23">
        <v>0</v>
      </c>
      <c r="AM23">
        <v>1.3278959429993101E-3</v>
      </c>
      <c r="AN23">
        <v>8.0000022928075204E-3</v>
      </c>
      <c r="AO23">
        <v>3.6750010532584497E-2</v>
      </c>
      <c r="AP23">
        <v>1.05589534651489E-3</v>
      </c>
      <c r="AQ23">
        <v>0</v>
      </c>
      <c r="AR23">
        <v>1.2209513032946601E-3</v>
      </c>
      <c r="AS23">
        <v>2.0000005732018801E-3</v>
      </c>
      <c r="AT23">
        <v>1.5750004513964799E-2</v>
      </c>
      <c r="AU23">
        <v>3.1867031894194302E-3</v>
      </c>
      <c r="AV23">
        <v>0</v>
      </c>
      <c r="AW23">
        <v>6.49938818559258E-4</v>
      </c>
      <c r="AX23">
        <v>4.1460844518700704E-3</v>
      </c>
      <c r="AY23">
        <v>0</v>
      </c>
      <c r="AZ23">
        <v>2.2959459654551002E-2</v>
      </c>
    </row>
    <row r="24" spans="1:52" x14ac:dyDescent="0.35">
      <c r="A24" t="s">
        <v>73</v>
      </c>
      <c r="B24">
        <v>2031</v>
      </c>
      <c r="C24" t="s">
        <v>85</v>
      </c>
      <c r="D24" t="s">
        <v>75</v>
      </c>
      <c r="E24" t="s">
        <v>75</v>
      </c>
      <c r="F24" t="s">
        <v>76</v>
      </c>
      <c r="G24">
        <v>52054.833415384201</v>
      </c>
      <c r="H24">
        <v>1781478.5200680799</v>
      </c>
      <c r="I24">
        <v>248338.18912826301</v>
      </c>
      <c r="K24">
        <v>8.8647816744191494E-3</v>
      </c>
      <c r="L24">
        <v>0</v>
      </c>
      <c r="M24">
        <v>0</v>
      </c>
      <c r="N24">
        <v>0</v>
      </c>
      <c r="O24">
        <v>0</v>
      </c>
      <c r="P24">
        <v>0</v>
      </c>
      <c r="Q24">
        <v>0</v>
      </c>
      <c r="R24">
        <v>1.0091964565595499E-2</v>
      </c>
      <c r="S24">
        <v>0</v>
      </c>
      <c r="T24">
        <v>0</v>
      </c>
      <c r="U24">
        <v>0</v>
      </c>
      <c r="V24">
        <v>0</v>
      </c>
      <c r="W24">
        <v>0</v>
      </c>
      <c r="X24">
        <v>0</v>
      </c>
      <c r="Y24">
        <v>0.23346309106209101</v>
      </c>
      <c r="Z24">
        <v>0</v>
      </c>
      <c r="AA24">
        <v>0</v>
      </c>
      <c r="AB24">
        <v>1.79218483114723E-2</v>
      </c>
      <c r="AC24">
        <v>0</v>
      </c>
      <c r="AD24">
        <v>0</v>
      </c>
      <c r="AE24">
        <v>304.80797988685299</v>
      </c>
      <c r="AF24">
        <v>0</v>
      </c>
      <c r="AG24">
        <v>0</v>
      </c>
      <c r="AH24">
        <v>4.1175216436826399E-4</v>
      </c>
      <c r="AI24">
        <v>0</v>
      </c>
      <c r="AJ24">
        <v>0</v>
      </c>
      <c r="AK24">
        <v>2.03140504316681E-3</v>
      </c>
      <c r="AL24">
        <v>0</v>
      </c>
      <c r="AM24">
        <v>0</v>
      </c>
      <c r="AN24">
        <v>8.0000022928075204E-3</v>
      </c>
      <c r="AO24">
        <v>3.6750010532584497E-2</v>
      </c>
      <c r="AP24">
        <v>1.9435273602129101E-3</v>
      </c>
      <c r="AQ24">
        <v>0</v>
      </c>
      <c r="AR24">
        <v>0</v>
      </c>
      <c r="AS24">
        <v>2.0000005732018801E-3</v>
      </c>
      <c r="AT24">
        <v>1.5750004513964799E-2</v>
      </c>
      <c r="AU24">
        <v>2.8815315681905902E-3</v>
      </c>
      <c r="AV24">
        <v>0</v>
      </c>
      <c r="AW24">
        <v>0</v>
      </c>
      <c r="AX24">
        <v>4.7911569737172303E-2</v>
      </c>
      <c r="AY24">
        <v>0</v>
      </c>
      <c r="AZ24">
        <v>0</v>
      </c>
    </row>
    <row r="25" spans="1:52" x14ac:dyDescent="0.35">
      <c r="A25" t="s">
        <v>73</v>
      </c>
      <c r="B25">
        <v>2031</v>
      </c>
      <c r="C25" t="s">
        <v>85</v>
      </c>
      <c r="D25" t="s">
        <v>75</v>
      </c>
      <c r="E25" t="s">
        <v>75</v>
      </c>
      <c r="F25" t="s">
        <v>79</v>
      </c>
      <c r="G25">
        <v>56161.241672886397</v>
      </c>
      <c r="H25">
        <v>1531198.43820477</v>
      </c>
      <c r="I25">
        <v>276658.73710441397</v>
      </c>
      <c r="K25">
        <v>0</v>
      </c>
      <c r="L25">
        <v>0</v>
      </c>
      <c r="M25">
        <v>0</v>
      </c>
      <c r="N25">
        <v>4.8880262563444996E-3</v>
      </c>
      <c r="O25">
        <v>0</v>
      </c>
      <c r="P25">
        <v>7.9217928370907097E-3</v>
      </c>
      <c r="Q25">
        <v>2.353893325673E-2</v>
      </c>
      <c r="R25">
        <v>0</v>
      </c>
      <c r="S25">
        <v>0</v>
      </c>
      <c r="T25">
        <v>0</v>
      </c>
      <c r="U25">
        <v>4.8880262563424899E-3</v>
      </c>
      <c r="V25">
        <v>0</v>
      </c>
      <c r="W25">
        <v>7.9217928370907097E-3</v>
      </c>
      <c r="X25">
        <v>2.353893325673E-2</v>
      </c>
      <c r="Y25">
        <v>0</v>
      </c>
      <c r="Z25">
        <v>0</v>
      </c>
      <c r="AA25">
        <v>0</v>
      </c>
      <c r="AB25">
        <v>0</v>
      </c>
      <c r="AC25">
        <v>0</v>
      </c>
      <c r="AD25">
        <v>0</v>
      </c>
      <c r="AE25">
        <v>0</v>
      </c>
      <c r="AF25">
        <v>0</v>
      </c>
      <c r="AG25">
        <v>0</v>
      </c>
      <c r="AH25">
        <v>0</v>
      </c>
      <c r="AI25">
        <v>0</v>
      </c>
      <c r="AJ25">
        <v>0</v>
      </c>
      <c r="AK25">
        <v>0</v>
      </c>
      <c r="AL25">
        <v>0</v>
      </c>
      <c r="AM25">
        <v>0</v>
      </c>
      <c r="AN25">
        <v>8.0000022928075204E-3</v>
      </c>
      <c r="AO25">
        <v>3.6750010532584497E-2</v>
      </c>
      <c r="AP25">
        <v>0</v>
      </c>
      <c r="AQ25">
        <v>0</v>
      </c>
      <c r="AR25">
        <v>0</v>
      </c>
      <c r="AS25">
        <v>2.0000005732018801E-3</v>
      </c>
      <c r="AT25">
        <v>1.5750004513964799E-2</v>
      </c>
      <c r="AU25">
        <v>0</v>
      </c>
      <c r="AV25">
        <v>0</v>
      </c>
      <c r="AW25">
        <v>0</v>
      </c>
      <c r="AX25">
        <v>0</v>
      </c>
      <c r="AY25">
        <v>0</v>
      </c>
      <c r="AZ25">
        <v>0</v>
      </c>
    </row>
    <row r="26" spans="1:52" x14ac:dyDescent="0.35">
      <c r="A26" t="s">
        <v>73</v>
      </c>
      <c r="B26">
        <v>2031</v>
      </c>
      <c r="C26" t="s">
        <v>86</v>
      </c>
      <c r="D26" t="s">
        <v>75</v>
      </c>
      <c r="E26" t="s">
        <v>75</v>
      </c>
      <c r="F26" t="s">
        <v>78</v>
      </c>
      <c r="G26">
        <v>32269.2739751138</v>
      </c>
      <c r="H26">
        <v>307602.36694755399</v>
      </c>
      <c r="I26">
        <v>3228.2181684703901</v>
      </c>
      <c r="K26">
        <v>1.34531143326351E-2</v>
      </c>
      <c r="L26">
        <v>0</v>
      </c>
      <c r="M26">
        <v>0.102479808297034</v>
      </c>
      <c r="N26">
        <v>3.66275555858811E-2</v>
      </c>
      <c r="O26">
        <v>0.60930569620555397</v>
      </c>
      <c r="P26">
        <v>2.7850824348839599E-2</v>
      </c>
      <c r="Q26">
        <v>5.5699903151236803E-2</v>
      </c>
      <c r="R26">
        <v>1.9630752854110398E-2</v>
      </c>
      <c r="S26">
        <v>0</v>
      </c>
      <c r="T26">
        <v>0.112202490725906</v>
      </c>
      <c r="U26">
        <v>3.6627555585866098E-2</v>
      </c>
      <c r="V26">
        <v>0.60930569620530395</v>
      </c>
      <c r="W26">
        <v>2.7850824348839599E-2</v>
      </c>
      <c r="X26">
        <v>5.5699903151236803E-2</v>
      </c>
      <c r="Y26">
        <v>0.26736046378530198</v>
      </c>
      <c r="Z26">
        <v>0</v>
      </c>
      <c r="AA26">
        <v>2.2413731989288199</v>
      </c>
      <c r="AB26">
        <v>0.137281448420142</v>
      </c>
      <c r="AC26">
        <v>0</v>
      </c>
      <c r="AD26">
        <v>0.34776865546806301</v>
      </c>
      <c r="AE26">
        <v>1454.15311845421</v>
      </c>
      <c r="AF26">
        <v>0</v>
      </c>
      <c r="AG26">
        <v>22.320478420921901</v>
      </c>
      <c r="AH26">
        <v>4.3057907806120198E-3</v>
      </c>
      <c r="AI26">
        <v>0</v>
      </c>
      <c r="AJ26">
        <v>2.7932510369482098E-2</v>
      </c>
      <c r="AK26">
        <v>1.1620778287673699E-3</v>
      </c>
      <c r="AL26">
        <v>0</v>
      </c>
      <c r="AM26">
        <v>2.9153733861285002E-4</v>
      </c>
      <c r="AN26">
        <v>1.2000003439211201E-2</v>
      </c>
      <c r="AO26">
        <v>0.13034003735556601</v>
      </c>
      <c r="AP26">
        <v>1.06848766806128E-3</v>
      </c>
      <c r="AQ26">
        <v>0</v>
      </c>
      <c r="AR26">
        <v>2.6805782140913102E-4</v>
      </c>
      <c r="AS26">
        <v>3.0000008598028201E-3</v>
      </c>
      <c r="AT26">
        <v>5.5860016009528501E-2</v>
      </c>
      <c r="AU26">
        <v>1.43900239249898E-2</v>
      </c>
      <c r="AV26">
        <v>0</v>
      </c>
      <c r="AW26">
        <v>2.2087922820378001E-4</v>
      </c>
      <c r="AX26">
        <v>1.3531543550767199E-2</v>
      </c>
      <c r="AY26">
        <v>0</v>
      </c>
      <c r="AZ26">
        <v>4.0905964847973202E-2</v>
      </c>
    </row>
    <row r="27" spans="1:52" x14ac:dyDescent="0.35">
      <c r="A27" t="s">
        <v>73</v>
      </c>
      <c r="B27">
        <v>2031</v>
      </c>
      <c r="C27" t="s">
        <v>86</v>
      </c>
      <c r="D27" t="s">
        <v>75</v>
      </c>
      <c r="E27" t="s">
        <v>75</v>
      </c>
      <c r="F27" t="s">
        <v>76</v>
      </c>
      <c r="G27">
        <v>14939.3596248135</v>
      </c>
      <c r="H27">
        <v>130586.47033709601</v>
      </c>
      <c r="I27">
        <v>1493.9359624813501</v>
      </c>
      <c r="K27">
        <v>5.6187932842874398E-2</v>
      </c>
      <c r="L27">
        <v>0</v>
      </c>
      <c r="M27">
        <v>0</v>
      </c>
      <c r="N27">
        <v>0</v>
      </c>
      <c r="O27">
        <v>0</v>
      </c>
      <c r="P27">
        <v>0</v>
      </c>
      <c r="Q27">
        <v>0</v>
      </c>
      <c r="R27">
        <v>6.3966225914019195E-2</v>
      </c>
      <c r="S27">
        <v>0</v>
      </c>
      <c r="T27">
        <v>0</v>
      </c>
      <c r="U27">
        <v>0</v>
      </c>
      <c r="V27">
        <v>0</v>
      </c>
      <c r="W27">
        <v>0</v>
      </c>
      <c r="X27">
        <v>0</v>
      </c>
      <c r="Y27">
        <v>0.20596726534582299</v>
      </c>
      <c r="Z27">
        <v>0</v>
      </c>
      <c r="AA27">
        <v>0</v>
      </c>
      <c r="AB27">
        <v>2.7559011765141999</v>
      </c>
      <c r="AC27">
        <v>0</v>
      </c>
      <c r="AD27">
        <v>0</v>
      </c>
      <c r="AE27">
        <v>863.65613349236605</v>
      </c>
      <c r="AF27">
        <v>0</v>
      </c>
      <c r="AG27">
        <v>0</v>
      </c>
      <c r="AH27">
        <v>2.6098220812582102E-3</v>
      </c>
      <c r="AI27">
        <v>0</v>
      </c>
      <c r="AJ27">
        <v>0</v>
      </c>
      <c r="AK27">
        <v>5.0845945081321502E-2</v>
      </c>
      <c r="AL27">
        <v>0</v>
      </c>
      <c r="AM27">
        <v>0</v>
      </c>
      <c r="AN27">
        <v>1.6000004585614999E-2</v>
      </c>
      <c r="AO27">
        <v>0.13034003735556601</v>
      </c>
      <c r="AP27">
        <v>4.8646372004362899E-2</v>
      </c>
      <c r="AQ27">
        <v>0</v>
      </c>
      <c r="AR27">
        <v>0</v>
      </c>
      <c r="AS27">
        <v>4.0000011464037498E-3</v>
      </c>
      <c r="AT27">
        <v>5.5860016009528501E-2</v>
      </c>
      <c r="AU27">
        <v>8.1646563637982304E-3</v>
      </c>
      <c r="AV27">
        <v>0</v>
      </c>
      <c r="AW27">
        <v>0</v>
      </c>
      <c r="AX27">
        <v>0.13575471706520301</v>
      </c>
      <c r="AY27">
        <v>0</v>
      </c>
      <c r="AZ27">
        <v>0</v>
      </c>
    </row>
    <row r="28" spans="1:52" x14ac:dyDescent="0.35">
      <c r="A28" t="s">
        <v>73</v>
      </c>
      <c r="B28">
        <v>2031</v>
      </c>
      <c r="C28" t="s">
        <v>87</v>
      </c>
      <c r="D28" t="s">
        <v>75</v>
      </c>
      <c r="E28" t="s">
        <v>75</v>
      </c>
      <c r="F28" t="s">
        <v>76</v>
      </c>
      <c r="G28">
        <v>1187.45317189095</v>
      </c>
      <c r="H28">
        <v>138476.34558321501</v>
      </c>
      <c r="I28">
        <v>17336.816309607901</v>
      </c>
      <c r="K28">
        <v>1.6154933637550301E-2</v>
      </c>
      <c r="L28">
        <v>3.9949120959025799</v>
      </c>
      <c r="M28">
        <v>0</v>
      </c>
      <c r="N28">
        <v>0</v>
      </c>
      <c r="O28">
        <v>0</v>
      </c>
      <c r="P28">
        <v>0</v>
      </c>
      <c r="Q28">
        <v>0</v>
      </c>
      <c r="R28">
        <v>1.8391162211983701E-2</v>
      </c>
      <c r="S28">
        <v>4.5479033233281303</v>
      </c>
      <c r="T28">
        <v>0</v>
      </c>
      <c r="U28">
        <v>0</v>
      </c>
      <c r="V28">
        <v>0</v>
      </c>
      <c r="W28">
        <v>0</v>
      </c>
      <c r="X28">
        <v>0</v>
      </c>
      <c r="Y28">
        <v>0.17783312890731701</v>
      </c>
      <c r="Z28">
        <v>59.028100812279</v>
      </c>
      <c r="AA28">
        <v>0</v>
      </c>
      <c r="AB28">
        <v>2.0027189662889402</v>
      </c>
      <c r="AC28">
        <v>47.207623950807303</v>
      </c>
      <c r="AD28">
        <v>2.2262855740695602</v>
      </c>
      <c r="AE28">
        <v>1254.5970680483799</v>
      </c>
      <c r="AF28">
        <v>9521.8480687542196</v>
      </c>
      <c r="AG28">
        <v>0</v>
      </c>
      <c r="AH28">
        <v>7.5035482587993199E-4</v>
      </c>
      <c r="AI28">
        <v>0.18555331995663699</v>
      </c>
      <c r="AJ28">
        <v>0</v>
      </c>
      <c r="AK28">
        <v>1.5758171964837801E-2</v>
      </c>
      <c r="AL28">
        <v>1.70016432673454E-2</v>
      </c>
      <c r="AM28">
        <v>0</v>
      </c>
      <c r="AN28">
        <v>1.2000003439211201E-2</v>
      </c>
      <c r="AO28">
        <v>0.13034003735556601</v>
      </c>
      <c r="AP28">
        <v>1.50764804210873E-2</v>
      </c>
      <c r="AQ28">
        <v>1.62661597054783E-2</v>
      </c>
      <c r="AR28">
        <v>0</v>
      </c>
      <c r="AS28">
        <v>3.0000008598028201E-3</v>
      </c>
      <c r="AT28">
        <v>5.5860016009528501E-2</v>
      </c>
      <c r="AU28">
        <v>1.1852811012501401E-2</v>
      </c>
      <c r="AV28">
        <v>8.9957699187244305E-2</v>
      </c>
      <c r="AW28">
        <v>0</v>
      </c>
      <c r="AX28">
        <v>0.19720518780435201</v>
      </c>
      <c r="AY28">
        <v>1.4967019168665601</v>
      </c>
      <c r="AZ28">
        <v>0</v>
      </c>
    </row>
    <row r="29" spans="1:52" x14ac:dyDescent="0.35">
      <c r="A29" t="s">
        <v>73</v>
      </c>
      <c r="B29">
        <v>2031</v>
      </c>
      <c r="C29" t="s">
        <v>88</v>
      </c>
      <c r="D29" t="s">
        <v>75</v>
      </c>
      <c r="E29" t="s">
        <v>75</v>
      </c>
      <c r="F29" t="s">
        <v>78</v>
      </c>
      <c r="G29">
        <v>5900.7473113206597</v>
      </c>
      <c r="H29">
        <v>216738.92844100299</v>
      </c>
      <c r="I29">
        <v>118062.152204903</v>
      </c>
      <c r="K29">
        <v>2.24206057196959E-2</v>
      </c>
      <c r="L29">
        <v>0.74717733846661705</v>
      </c>
      <c r="M29">
        <v>0.132976323211353</v>
      </c>
      <c r="N29">
        <v>3.0319814027558501E-2</v>
      </c>
      <c r="O29">
        <v>0.37363194230455798</v>
      </c>
      <c r="P29">
        <v>2.6400235907028301E-2</v>
      </c>
      <c r="Q29">
        <v>4.8819677628267298E-2</v>
      </c>
      <c r="R29">
        <v>3.2716095235666799E-2</v>
      </c>
      <c r="S29">
        <v>1.09027941835362</v>
      </c>
      <c r="T29">
        <v>0.14559233589353601</v>
      </c>
      <c r="U29">
        <v>3.0319814027546101E-2</v>
      </c>
      <c r="V29">
        <v>0.373631942304404</v>
      </c>
      <c r="W29">
        <v>2.6400235907028301E-2</v>
      </c>
      <c r="X29">
        <v>4.8819677628267298E-2</v>
      </c>
      <c r="Y29">
        <v>0.51649761478155898</v>
      </c>
      <c r="Z29">
        <v>5.7800308094648498</v>
      </c>
      <c r="AA29">
        <v>2.7189819015855101</v>
      </c>
      <c r="AB29">
        <v>0.20033880045809699</v>
      </c>
      <c r="AC29">
        <v>6.5119945438218405E-2</v>
      </c>
      <c r="AD29">
        <v>0.30438684816821598</v>
      </c>
      <c r="AE29">
        <v>1455.4900065633001</v>
      </c>
      <c r="AF29">
        <v>342.15345409416199</v>
      </c>
      <c r="AG29">
        <v>23.4262194249335</v>
      </c>
      <c r="AH29">
        <v>5.0725703840690398E-3</v>
      </c>
      <c r="AI29">
        <v>0.19885504950973301</v>
      </c>
      <c r="AJ29">
        <v>2.59719363833287E-2</v>
      </c>
      <c r="AK29">
        <v>1.1429239792728101E-3</v>
      </c>
      <c r="AL29">
        <v>0</v>
      </c>
      <c r="AM29">
        <v>2.9016483337850399E-4</v>
      </c>
      <c r="AN29">
        <v>1.2000003439211201E-2</v>
      </c>
      <c r="AO29">
        <v>0.13034003735556601</v>
      </c>
      <c r="AP29">
        <v>1.0508764104723101E-3</v>
      </c>
      <c r="AQ29">
        <v>0</v>
      </c>
      <c r="AR29">
        <v>2.6679585350909398E-4</v>
      </c>
      <c r="AS29">
        <v>3.0000008598028201E-3</v>
      </c>
      <c r="AT29">
        <v>5.5860016009528501E-2</v>
      </c>
      <c r="AU29">
        <v>1.44032535165856E-2</v>
      </c>
      <c r="AV29">
        <v>3.3858857969969302E-3</v>
      </c>
      <c r="AW29">
        <v>2.3182143181400399E-4</v>
      </c>
      <c r="AX29">
        <v>1.2317044098375401E-2</v>
      </c>
      <c r="AY29">
        <v>5.7253725577660203E-3</v>
      </c>
      <c r="AZ29">
        <v>2.50294136381955E-2</v>
      </c>
    </row>
    <row r="30" spans="1:52" x14ac:dyDescent="0.35">
      <c r="A30" t="s">
        <v>73</v>
      </c>
      <c r="B30">
        <v>2031</v>
      </c>
      <c r="C30" t="s">
        <v>89</v>
      </c>
      <c r="D30" t="s">
        <v>75</v>
      </c>
      <c r="E30" t="s">
        <v>75</v>
      </c>
      <c r="F30" t="s">
        <v>76</v>
      </c>
      <c r="G30">
        <v>0</v>
      </c>
      <c r="H30">
        <v>217676.94301123501</v>
      </c>
      <c r="I30">
        <v>0</v>
      </c>
      <c r="K30">
        <v>2.5622788000027701E-2</v>
      </c>
      <c r="L30">
        <v>0</v>
      </c>
      <c r="M30">
        <v>0</v>
      </c>
      <c r="N30">
        <v>0</v>
      </c>
      <c r="O30">
        <v>0</v>
      </c>
      <c r="P30">
        <v>0</v>
      </c>
      <c r="Q30">
        <v>0</v>
      </c>
      <c r="R30">
        <v>2.9169593698389101E-2</v>
      </c>
      <c r="S30">
        <v>0</v>
      </c>
      <c r="T30">
        <v>0</v>
      </c>
      <c r="U30">
        <v>0</v>
      </c>
      <c r="V30">
        <v>0</v>
      </c>
      <c r="W30">
        <v>0</v>
      </c>
      <c r="X30">
        <v>0</v>
      </c>
      <c r="Y30">
        <v>0.41059194469108401</v>
      </c>
      <c r="Z30">
        <v>0</v>
      </c>
      <c r="AA30">
        <v>0</v>
      </c>
      <c r="AB30">
        <v>4.5799948848365499</v>
      </c>
      <c r="AC30">
        <v>0</v>
      </c>
      <c r="AD30">
        <v>0</v>
      </c>
      <c r="AE30">
        <v>1770.51798011801</v>
      </c>
      <c r="AF30">
        <v>0</v>
      </c>
      <c r="AG30">
        <v>0</v>
      </c>
      <c r="AH30">
        <v>1.1901121390947801E-3</v>
      </c>
      <c r="AI30">
        <v>0</v>
      </c>
      <c r="AJ30">
        <v>0</v>
      </c>
      <c r="AK30">
        <v>4.93041325428498E-3</v>
      </c>
      <c r="AL30">
        <v>0</v>
      </c>
      <c r="AM30">
        <v>0</v>
      </c>
      <c r="AN30">
        <v>0</v>
      </c>
      <c r="AO30">
        <v>0</v>
      </c>
      <c r="AP30">
        <v>4.7171257593813E-3</v>
      </c>
      <c r="AQ30">
        <v>0</v>
      </c>
      <c r="AR30">
        <v>0</v>
      </c>
      <c r="AS30">
        <v>0</v>
      </c>
      <c r="AT30">
        <v>0</v>
      </c>
      <c r="AU30">
        <v>1.6726975972627699E-2</v>
      </c>
      <c r="AV30">
        <v>0</v>
      </c>
      <c r="AW30">
        <v>0</v>
      </c>
      <c r="AX30">
        <v>0.27830077055997798</v>
      </c>
      <c r="AY30">
        <v>0</v>
      </c>
      <c r="AZ30">
        <v>0</v>
      </c>
    </row>
    <row r="31" spans="1:52" x14ac:dyDescent="0.35">
      <c r="A31" t="s">
        <v>73</v>
      </c>
      <c r="B31">
        <v>2031</v>
      </c>
      <c r="C31" t="s">
        <v>90</v>
      </c>
      <c r="D31" t="s">
        <v>75</v>
      </c>
      <c r="E31" t="s">
        <v>75</v>
      </c>
      <c r="F31" t="s">
        <v>78</v>
      </c>
      <c r="G31">
        <v>3888.9221419003502</v>
      </c>
      <c r="H31">
        <v>142416.57843195999</v>
      </c>
      <c r="I31">
        <v>15555.688567601401</v>
      </c>
      <c r="K31">
        <v>2.75041914094717E-2</v>
      </c>
      <c r="L31">
        <v>10.641518148183501</v>
      </c>
      <c r="M31">
        <v>0.30588108262819702</v>
      </c>
      <c r="N31">
        <v>8.3093188529904605E-2</v>
      </c>
      <c r="O31">
        <v>0.505220703137089</v>
      </c>
      <c r="P31">
        <v>2.3216990704677601E-2</v>
      </c>
      <c r="Q31">
        <v>4.0261102398919398E-2</v>
      </c>
      <c r="R31">
        <v>4.0134051540891703E-2</v>
      </c>
      <c r="S31">
        <v>15.5280783017477</v>
      </c>
      <c r="T31">
        <v>0.33490128355181198</v>
      </c>
      <c r="U31">
        <v>8.3093188529870396E-2</v>
      </c>
      <c r="V31">
        <v>0.50522070313688205</v>
      </c>
      <c r="W31">
        <v>2.3216990704677601E-2</v>
      </c>
      <c r="X31">
        <v>4.0261102398919398E-2</v>
      </c>
      <c r="Y31">
        <v>0.59184157223172895</v>
      </c>
      <c r="Z31">
        <v>82.240877570306097</v>
      </c>
      <c r="AA31">
        <v>6.7579947390896002</v>
      </c>
      <c r="AB31">
        <v>0.26525402445818802</v>
      </c>
      <c r="AC31">
        <v>0.92653039954440797</v>
      </c>
      <c r="AD31">
        <v>0.59494019021314204</v>
      </c>
      <c r="AE31">
        <v>798.449462602734</v>
      </c>
      <c r="AF31">
        <v>2400.7279851645599</v>
      </c>
      <c r="AG31">
        <v>43.058611843681099</v>
      </c>
      <c r="AH31">
        <v>5.7013970970397204E-3</v>
      </c>
      <c r="AI31">
        <v>2.39534045026444</v>
      </c>
      <c r="AJ31">
        <v>5.3035709490361897E-2</v>
      </c>
      <c r="AK31">
        <v>1.21793305158132E-3</v>
      </c>
      <c r="AL31">
        <v>0</v>
      </c>
      <c r="AM31">
        <v>5.4398701923620996E-4</v>
      </c>
      <c r="AN31">
        <v>8.0000022928075308E-3</v>
      </c>
      <c r="AO31">
        <v>0.74480020366037802</v>
      </c>
      <c r="AP31">
        <v>1.1198444836687299E-3</v>
      </c>
      <c r="AQ31">
        <v>0</v>
      </c>
      <c r="AR31">
        <v>5.0017598412993797E-4</v>
      </c>
      <c r="AS31">
        <v>2.0000005732018801E-3</v>
      </c>
      <c r="AT31">
        <v>0.31920008728301902</v>
      </c>
      <c r="AU31">
        <v>7.9013047002659507E-3</v>
      </c>
      <c r="AV31">
        <v>2.3757149577641599E-2</v>
      </c>
      <c r="AW31">
        <v>4.2609986991334301E-4</v>
      </c>
      <c r="AX31">
        <v>1.7763740904824299E-2</v>
      </c>
      <c r="AY31">
        <v>8.9249579780305496E-2</v>
      </c>
      <c r="AZ31">
        <v>5.4337385030727298E-2</v>
      </c>
    </row>
    <row r="32" spans="1:52" x14ac:dyDescent="0.35">
      <c r="A32" t="s">
        <v>73</v>
      </c>
      <c r="B32">
        <v>2031</v>
      </c>
      <c r="C32" t="s">
        <v>90</v>
      </c>
      <c r="D32" t="s">
        <v>75</v>
      </c>
      <c r="E32" t="s">
        <v>75</v>
      </c>
      <c r="F32" t="s">
        <v>76</v>
      </c>
      <c r="G32">
        <v>6809.7638296175401</v>
      </c>
      <c r="H32">
        <v>216567.724543127</v>
      </c>
      <c r="I32">
        <v>78583.730455962504</v>
      </c>
      <c r="K32">
        <v>6.59289495019873E-2</v>
      </c>
      <c r="L32">
        <v>0.26361256517541298</v>
      </c>
      <c r="M32">
        <v>0</v>
      </c>
      <c r="N32">
        <v>0</v>
      </c>
      <c r="O32">
        <v>0</v>
      </c>
      <c r="P32">
        <v>0</v>
      </c>
      <c r="Q32">
        <v>0</v>
      </c>
      <c r="R32">
        <v>7.5055090411414394E-2</v>
      </c>
      <c r="S32">
        <v>0.300102838924031</v>
      </c>
      <c r="T32">
        <v>0</v>
      </c>
      <c r="U32">
        <v>0</v>
      </c>
      <c r="V32">
        <v>0</v>
      </c>
      <c r="W32">
        <v>0</v>
      </c>
      <c r="X32">
        <v>0</v>
      </c>
      <c r="Y32">
        <v>0.23604371202553001</v>
      </c>
      <c r="Z32">
        <v>8.8938361243068407</v>
      </c>
      <c r="AA32">
        <v>0</v>
      </c>
      <c r="AB32">
        <v>3.8601571755650799</v>
      </c>
      <c r="AC32">
        <v>28.660235905050801</v>
      </c>
      <c r="AD32">
        <v>1.5433424467690799</v>
      </c>
      <c r="AE32">
        <v>1068.4059642558</v>
      </c>
      <c r="AF32">
        <v>3286.0031482539898</v>
      </c>
      <c r="AG32">
        <v>0</v>
      </c>
      <c r="AH32">
        <v>3.0622289471386602E-3</v>
      </c>
      <c r="AI32">
        <v>1.2244120890858299E-2</v>
      </c>
      <c r="AJ32">
        <v>0</v>
      </c>
      <c r="AK32">
        <v>2.0438005440567598E-2</v>
      </c>
      <c r="AL32">
        <v>1.9723723315330701E-2</v>
      </c>
      <c r="AM32">
        <v>0</v>
      </c>
      <c r="AN32">
        <v>1.2000003439211201E-2</v>
      </c>
      <c r="AO32">
        <v>0.74480021346037995</v>
      </c>
      <c r="AP32">
        <v>1.95538663722131E-2</v>
      </c>
      <c r="AQ32">
        <v>1.8870483775532701E-2</v>
      </c>
      <c r="AR32">
        <v>0</v>
      </c>
      <c r="AS32">
        <v>3.0000008598028201E-3</v>
      </c>
      <c r="AT32">
        <v>0.31920009148301998</v>
      </c>
      <c r="AU32">
        <v>1.00937697859062E-2</v>
      </c>
      <c r="AV32">
        <v>3.10445283945435E-2</v>
      </c>
      <c r="AW32">
        <v>0</v>
      </c>
      <c r="AX32">
        <v>0.16793853915194201</v>
      </c>
      <c r="AY32">
        <v>0.51651393461739603</v>
      </c>
      <c r="AZ32">
        <v>0</v>
      </c>
    </row>
    <row r="33" spans="1:52" x14ac:dyDescent="0.35">
      <c r="A33" t="s">
        <v>73</v>
      </c>
      <c r="B33">
        <v>2031</v>
      </c>
      <c r="C33" t="s">
        <v>91</v>
      </c>
      <c r="D33" t="s">
        <v>75</v>
      </c>
      <c r="E33" t="s">
        <v>75</v>
      </c>
      <c r="F33" t="s">
        <v>76</v>
      </c>
      <c r="G33">
        <v>17.874469208973998</v>
      </c>
      <c r="H33">
        <v>76.946471718583595</v>
      </c>
      <c r="I33">
        <v>78.647664519485701</v>
      </c>
      <c r="K33">
        <v>1.0313274656015E-2</v>
      </c>
      <c r="L33">
        <v>4.9331957796242103E-2</v>
      </c>
      <c r="M33">
        <v>0</v>
      </c>
      <c r="N33">
        <v>0</v>
      </c>
      <c r="O33">
        <v>0</v>
      </c>
      <c r="P33">
        <v>0</v>
      </c>
      <c r="Q33">
        <v>0</v>
      </c>
      <c r="R33">
        <v>1.17408781361157E-2</v>
      </c>
      <c r="S33">
        <v>5.6160678738820399E-2</v>
      </c>
      <c r="T33">
        <v>0</v>
      </c>
      <c r="U33">
        <v>0</v>
      </c>
      <c r="V33">
        <v>0</v>
      </c>
      <c r="W33">
        <v>0</v>
      </c>
      <c r="X33">
        <v>0</v>
      </c>
      <c r="Y33">
        <v>0.102390699619912</v>
      </c>
      <c r="Z33">
        <v>2.08895418073892</v>
      </c>
      <c r="AA33">
        <v>0</v>
      </c>
      <c r="AB33">
        <v>2.1575431568579901</v>
      </c>
      <c r="AC33">
        <v>2.8554972311937399</v>
      </c>
      <c r="AD33">
        <v>3.8924311905826201</v>
      </c>
      <c r="AE33">
        <v>1066.48453039474</v>
      </c>
      <c r="AF33">
        <v>653.79654798202796</v>
      </c>
      <c r="AG33">
        <v>0</v>
      </c>
      <c r="AH33">
        <v>4.79024896195091E-4</v>
      </c>
      <c r="AI33">
        <v>2.29134166892984E-3</v>
      </c>
      <c r="AJ33">
        <v>0</v>
      </c>
      <c r="AK33">
        <v>1.47453146205168E-2</v>
      </c>
      <c r="AL33">
        <v>7.12752971025648E-4</v>
      </c>
      <c r="AM33">
        <v>0</v>
      </c>
      <c r="AN33">
        <v>1.2000003439211201E-2</v>
      </c>
      <c r="AO33">
        <v>0.13034003735556601</v>
      </c>
      <c r="AP33">
        <v>1.4107438837134299E-2</v>
      </c>
      <c r="AQ33">
        <v>6.8191959300341201E-4</v>
      </c>
      <c r="AR33">
        <v>0</v>
      </c>
      <c r="AS33">
        <v>3.0000008598028201E-3</v>
      </c>
      <c r="AT33">
        <v>5.5860016009528501E-2</v>
      </c>
      <c r="AU33">
        <v>1.00756170315214E-2</v>
      </c>
      <c r="AV33">
        <v>6.1767456032010403E-3</v>
      </c>
      <c r="AW33">
        <v>0</v>
      </c>
      <c r="AX33">
        <v>0.167636516506525</v>
      </c>
      <c r="AY33">
        <v>0.102767712689776</v>
      </c>
      <c r="AZ33">
        <v>0</v>
      </c>
    </row>
    <row r="34" spans="1:52" x14ac:dyDescent="0.35">
      <c r="A34" t="s">
        <v>73</v>
      </c>
      <c r="B34">
        <v>2031</v>
      </c>
      <c r="C34" t="s">
        <v>92</v>
      </c>
      <c r="D34" t="s">
        <v>75</v>
      </c>
      <c r="E34" t="s">
        <v>75</v>
      </c>
      <c r="F34" t="s">
        <v>76</v>
      </c>
      <c r="G34">
        <v>604.27679000693104</v>
      </c>
      <c r="H34">
        <v>106516.886235584</v>
      </c>
      <c r="I34">
        <v>8822.4411341011892</v>
      </c>
      <c r="K34">
        <v>6.6733768157269903E-3</v>
      </c>
      <c r="L34">
        <v>4.9331957796242103E-2</v>
      </c>
      <c r="M34">
        <v>0</v>
      </c>
      <c r="N34">
        <v>0</v>
      </c>
      <c r="O34">
        <v>0</v>
      </c>
      <c r="P34">
        <v>0</v>
      </c>
      <c r="Q34">
        <v>0</v>
      </c>
      <c r="R34">
        <v>7.59713151866203E-3</v>
      </c>
      <c r="S34">
        <v>5.6160678738820503E-2</v>
      </c>
      <c r="T34">
        <v>0</v>
      </c>
      <c r="U34">
        <v>0</v>
      </c>
      <c r="V34">
        <v>0</v>
      </c>
      <c r="W34">
        <v>0</v>
      </c>
      <c r="X34">
        <v>0</v>
      </c>
      <c r="Y34">
        <v>6.74244257546147E-2</v>
      </c>
      <c r="Z34">
        <v>2.08895418073892</v>
      </c>
      <c r="AA34">
        <v>0</v>
      </c>
      <c r="AB34">
        <v>0.98086648686397304</v>
      </c>
      <c r="AC34">
        <v>2.8554972311937399</v>
      </c>
      <c r="AD34">
        <v>1.31454308526887</v>
      </c>
      <c r="AE34">
        <v>695.19668326130102</v>
      </c>
      <c r="AF34">
        <v>516.36132019261697</v>
      </c>
      <c r="AG34">
        <v>0</v>
      </c>
      <c r="AH34">
        <v>3.0996106891809598E-4</v>
      </c>
      <c r="AI34">
        <v>2.29134166892984E-3</v>
      </c>
      <c r="AJ34">
        <v>0</v>
      </c>
      <c r="AK34">
        <v>5.9493602950630902E-3</v>
      </c>
      <c r="AL34">
        <v>7.12752971025648E-4</v>
      </c>
      <c r="AM34">
        <v>0</v>
      </c>
      <c r="AN34">
        <v>1.2000003439211201E-2</v>
      </c>
      <c r="AO34">
        <v>0.13034003735556601</v>
      </c>
      <c r="AP34">
        <v>5.6919936022183102E-3</v>
      </c>
      <c r="AQ34">
        <v>6.8191959300341201E-4</v>
      </c>
      <c r="AR34">
        <v>0</v>
      </c>
      <c r="AS34">
        <v>3.0000008598028102E-3</v>
      </c>
      <c r="AT34">
        <v>5.5860016009528501E-2</v>
      </c>
      <c r="AU34">
        <v>6.5678735532452301E-3</v>
      </c>
      <c r="AV34">
        <v>4.87832571769789E-3</v>
      </c>
      <c r="AW34">
        <v>0</v>
      </c>
      <c r="AX34">
        <v>0.109275237424849</v>
      </c>
      <c r="AY34">
        <v>8.1164808779515596E-2</v>
      </c>
      <c r="AZ34">
        <v>0</v>
      </c>
    </row>
    <row r="35" spans="1:52" x14ac:dyDescent="0.35">
      <c r="A35" t="s">
        <v>73</v>
      </c>
      <c r="B35">
        <v>2031</v>
      </c>
      <c r="C35" t="s">
        <v>93</v>
      </c>
      <c r="D35" t="s">
        <v>75</v>
      </c>
      <c r="E35" t="s">
        <v>75</v>
      </c>
      <c r="F35" t="s">
        <v>76</v>
      </c>
      <c r="G35">
        <v>325.19219423746102</v>
      </c>
      <c r="H35">
        <v>14830.5767354912</v>
      </c>
      <c r="I35">
        <v>4747.80603586694</v>
      </c>
      <c r="K35">
        <v>6.78544207744332E-3</v>
      </c>
      <c r="L35">
        <v>4.9331957796242103E-2</v>
      </c>
      <c r="M35">
        <v>0</v>
      </c>
      <c r="N35">
        <v>0</v>
      </c>
      <c r="O35">
        <v>0</v>
      </c>
      <c r="P35">
        <v>0</v>
      </c>
      <c r="Q35">
        <v>0</v>
      </c>
      <c r="R35">
        <v>7.7247092885739397E-3</v>
      </c>
      <c r="S35">
        <v>5.6160678738820503E-2</v>
      </c>
      <c r="T35">
        <v>0</v>
      </c>
      <c r="U35">
        <v>0</v>
      </c>
      <c r="V35">
        <v>0</v>
      </c>
      <c r="W35">
        <v>0</v>
      </c>
      <c r="X35">
        <v>0</v>
      </c>
      <c r="Y35">
        <v>6.8649402880655894E-2</v>
      </c>
      <c r="Z35">
        <v>2.08895418073892</v>
      </c>
      <c r="AA35">
        <v>0</v>
      </c>
      <c r="AB35">
        <v>1.0125183668127</v>
      </c>
      <c r="AC35">
        <v>2.8554972311937399</v>
      </c>
      <c r="AD35">
        <v>1.3149541219674299</v>
      </c>
      <c r="AE35">
        <v>768.69890998599794</v>
      </c>
      <c r="AF35">
        <v>516.73729552721397</v>
      </c>
      <c r="AG35">
        <v>0</v>
      </c>
      <c r="AH35">
        <v>3.1516621007366899E-4</v>
      </c>
      <c r="AI35">
        <v>2.29134166892984E-3</v>
      </c>
      <c r="AJ35">
        <v>0</v>
      </c>
      <c r="AK35">
        <v>6.1846599789449497E-3</v>
      </c>
      <c r="AL35">
        <v>7.12752971025648E-4</v>
      </c>
      <c r="AM35">
        <v>0</v>
      </c>
      <c r="AN35">
        <v>1.2000003439211201E-2</v>
      </c>
      <c r="AO35">
        <v>0.13034003735556601</v>
      </c>
      <c r="AP35">
        <v>5.9171143259322398E-3</v>
      </c>
      <c r="AQ35">
        <v>6.8191959300341104E-4</v>
      </c>
      <c r="AR35">
        <v>0</v>
      </c>
      <c r="AS35">
        <v>3.0000008598028201E-3</v>
      </c>
      <c r="AT35">
        <v>5.5860016009528501E-2</v>
      </c>
      <c r="AU35">
        <v>7.2622861455854098E-3</v>
      </c>
      <c r="AV35">
        <v>4.8818777462334498E-3</v>
      </c>
      <c r="AW35">
        <v>0</v>
      </c>
      <c r="AX35">
        <v>0.120828763887198</v>
      </c>
      <c r="AY35">
        <v>8.1223906866349505E-2</v>
      </c>
      <c r="AZ35">
        <v>0</v>
      </c>
    </row>
    <row r="36" spans="1:52" x14ac:dyDescent="0.35">
      <c r="A36" t="s">
        <v>73</v>
      </c>
      <c r="B36">
        <v>2031</v>
      </c>
      <c r="C36" t="s">
        <v>94</v>
      </c>
      <c r="D36" t="s">
        <v>75</v>
      </c>
      <c r="E36" t="s">
        <v>75</v>
      </c>
      <c r="F36" t="s">
        <v>76</v>
      </c>
      <c r="G36">
        <v>4573.14934277677</v>
      </c>
      <c r="H36">
        <v>279731.73097726097</v>
      </c>
      <c r="I36">
        <v>20675.030375056202</v>
      </c>
      <c r="K36">
        <v>9.2159635416143998E-3</v>
      </c>
      <c r="L36">
        <v>4.9351784143869697E-2</v>
      </c>
      <c r="M36">
        <v>0</v>
      </c>
      <c r="N36">
        <v>0</v>
      </c>
      <c r="O36">
        <v>0</v>
      </c>
      <c r="P36">
        <v>0</v>
      </c>
      <c r="Q36">
        <v>0</v>
      </c>
      <c r="R36">
        <v>1.0491672961106599E-2</v>
      </c>
      <c r="S36">
        <v>5.6183249526387397E-2</v>
      </c>
      <c r="T36">
        <v>0</v>
      </c>
      <c r="U36">
        <v>0</v>
      </c>
      <c r="V36">
        <v>0</v>
      </c>
      <c r="W36">
        <v>0</v>
      </c>
      <c r="X36">
        <v>0</v>
      </c>
      <c r="Y36">
        <v>8.3347936476507803E-2</v>
      </c>
      <c r="Z36">
        <v>2.0803328672852301</v>
      </c>
      <c r="AA36">
        <v>0</v>
      </c>
      <c r="AB36">
        <v>1.4506969910733101</v>
      </c>
      <c r="AC36">
        <v>2.90368720743469</v>
      </c>
      <c r="AD36">
        <v>2.64155199585365</v>
      </c>
      <c r="AE36">
        <v>875.05760418272303</v>
      </c>
      <c r="AF36">
        <v>582.45270170837205</v>
      </c>
      <c r="AG36">
        <v>0</v>
      </c>
      <c r="AH36">
        <v>4.2805763698776101E-4</v>
      </c>
      <c r="AI36">
        <v>2.2922625514265301E-3</v>
      </c>
      <c r="AJ36">
        <v>0</v>
      </c>
      <c r="AK36">
        <v>9.8428779167317303E-3</v>
      </c>
      <c r="AL36">
        <v>8.0143241348601304E-4</v>
      </c>
      <c r="AM36">
        <v>0</v>
      </c>
      <c r="AN36">
        <v>1.2000003439211201E-2</v>
      </c>
      <c r="AO36">
        <v>0.13034003735556601</v>
      </c>
      <c r="AP36">
        <v>9.41707937506224E-3</v>
      </c>
      <c r="AQ36">
        <v>7.6676280203742295E-4</v>
      </c>
      <c r="AR36">
        <v>0</v>
      </c>
      <c r="AS36">
        <v>3.0000008598028102E-3</v>
      </c>
      <c r="AT36">
        <v>5.5860016009528501E-2</v>
      </c>
      <c r="AU36">
        <v>8.2671103508668992E-3</v>
      </c>
      <c r="AV36">
        <v>5.5027243191388799E-3</v>
      </c>
      <c r="AW36">
        <v>0</v>
      </c>
      <c r="AX36">
        <v>0.13754686948290001</v>
      </c>
      <c r="AY36">
        <v>9.1553453577114502E-2</v>
      </c>
      <c r="AZ36">
        <v>0</v>
      </c>
    </row>
    <row r="37" spans="1:52" x14ac:dyDescent="0.35">
      <c r="A37" t="s">
        <v>73</v>
      </c>
      <c r="B37">
        <v>2031</v>
      </c>
      <c r="C37" t="s">
        <v>95</v>
      </c>
      <c r="D37" t="s">
        <v>75</v>
      </c>
      <c r="E37" t="s">
        <v>75</v>
      </c>
      <c r="F37" t="s">
        <v>76</v>
      </c>
      <c r="G37">
        <v>14802.9104897343</v>
      </c>
      <c r="H37">
        <v>731631.37287862599</v>
      </c>
      <c r="I37">
        <v>66923.382788252406</v>
      </c>
      <c r="K37">
        <v>7.31775755787547E-3</v>
      </c>
      <c r="L37">
        <v>4.9333010287705897E-2</v>
      </c>
      <c r="M37">
        <v>0</v>
      </c>
      <c r="N37">
        <v>0</v>
      </c>
      <c r="O37">
        <v>0</v>
      </c>
      <c r="P37">
        <v>0</v>
      </c>
      <c r="Q37">
        <v>0</v>
      </c>
      <c r="R37">
        <v>8.3307099425055896E-3</v>
      </c>
      <c r="S37">
        <v>5.6161876920234999E-2</v>
      </c>
      <c r="T37">
        <v>0</v>
      </c>
      <c r="U37">
        <v>0</v>
      </c>
      <c r="V37">
        <v>0</v>
      </c>
      <c r="W37">
        <v>0</v>
      </c>
      <c r="X37">
        <v>0</v>
      </c>
      <c r="Y37">
        <v>7.3626586837921795E-2</v>
      </c>
      <c r="Z37">
        <v>2.0880475294203</v>
      </c>
      <c r="AA37">
        <v>0</v>
      </c>
      <c r="AB37">
        <v>1.1555336743098801</v>
      </c>
      <c r="AC37">
        <v>2.86035066082946</v>
      </c>
      <c r="AD37">
        <v>2.6803760312695699</v>
      </c>
      <c r="AE37">
        <v>810.22724846261599</v>
      </c>
      <c r="AF37">
        <v>551.91451242129904</v>
      </c>
      <c r="AG37">
        <v>0</v>
      </c>
      <c r="AH37">
        <v>3.3989088543255901E-4</v>
      </c>
      <c r="AI37">
        <v>2.2913905544323602E-3</v>
      </c>
      <c r="AJ37">
        <v>0</v>
      </c>
      <c r="AK37">
        <v>7.3235376094347099E-3</v>
      </c>
      <c r="AL37">
        <v>7.1836487863148602E-4</v>
      </c>
      <c r="AM37">
        <v>0</v>
      </c>
      <c r="AN37">
        <v>1.2000003439211201E-2</v>
      </c>
      <c r="AO37">
        <v>0.13034003735556601</v>
      </c>
      <c r="AP37">
        <v>7.0067246142579602E-3</v>
      </c>
      <c r="AQ37">
        <v>6.8728873197036505E-4</v>
      </c>
      <c r="AR37">
        <v>0</v>
      </c>
      <c r="AS37">
        <v>3.0000008598028201E-3</v>
      </c>
      <c r="AT37">
        <v>5.5860016009528501E-2</v>
      </c>
      <c r="AU37">
        <v>7.65462529586912E-3</v>
      </c>
      <c r="AV37">
        <v>5.2142146489810104E-3</v>
      </c>
      <c r="AW37">
        <v>0</v>
      </c>
      <c r="AX37">
        <v>0.12735644037955901</v>
      </c>
      <c r="AY37">
        <v>8.6753275490511594E-2</v>
      </c>
      <c r="AZ37">
        <v>0</v>
      </c>
    </row>
    <row r="38" spans="1:52" x14ac:dyDescent="0.35">
      <c r="A38" t="s">
        <v>73</v>
      </c>
      <c r="B38">
        <v>2031</v>
      </c>
      <c r="C38" t="s">
        <v>96</v>
      </c>
      <c r="D38" t="s">
        <v>75</v>
      </c>
      <c r="E38" t="s">
        <v>75</v>
      </c>
      <c r="F38" t="s">
        <v>76</v>
      </c>
      <c r="G38">
        <v>29671.813748802</v>
      </c>
      <c r="H38">
        <v>3237186.1880900501</v>
      </c>
      <c r="I38">
        <v>342408.61682075902</v>
      </c>
      <c r="K38">
        <v>7.3855851651431796E-3</v>
      </c>
      <c r="L38">
        <v>4.9331957796242103E-2</v>
      </c>
      <c r="M38">
        <v>0</v>
      </c>
      <c r="N38">
        <v>0</v>
      </c>
      <c r="O38">
        <v>0</v>
      </c>
      <c r="P38">
        <v>0</v>
      </c>
      <c r="Q38">
        <v>0</v>
      </c>
      <c r="R38">
        <v>8.4079265102549993E-3</v>
      </c>
      <c r="S38">
        <v>5.6160678738820503E-2</v>
      </c>
      <c r="T38">
        <v>0</v>
      </c>
      <c r="U38">
        <v>0</v>
      </c>
      <c r="V38">
        <v>0</v>
      </c>
      <c r="W38">
        <v>0</v>
      </c>
      <c r="X38">
        <v>0</v>
      </c>
      <c r="Y38">
        <v>7.4695768885522901E-2</v>
      </c>
      <c r="Z38">
        <v>2.08895418073892</v>
      </c>
      <c r="AA38">
        <v>0</v>
      </c>
      <c r="AB38">
        <v>1.19232873339405</v>
      </c>
      <c r="AC38">
        <v>2.8554972311937399</v>
      </c>
      <c r="AD38">
        <v>2.1331223380852502</v>
      </c>
      <c r="AE38">
        <v>767.64015931405197</v>
      </c>
      <c r="AF38">
        <v>560.32430929329405</v>
      </c>
      <c r="AG38">
        <v>0</v>
      </c>
      <c r="AH38">
        <v>3.4304130211535599E-4</v>
      </c>
      <c r="AI38">
        <v>2.29134166892984E-3</v>
      </c>
      <c r="AJ38">
        <v>0</v>
      </c>
      <c r="AK38">
        <v>7.5893629670195197E-3</v>
      </c>
      <c r="AL38">
        <v>7.12752971025648E-4</v>
      </c>
      <c r="AM38">
        <v>0</v>
      </c>
      <c r="AN38">
        <v>1.2000003439211201E-2</v>
      </c>
      <c r="AO38">
        <v>0.13034003735556601</v>
      </c>
      <c r="AP38">
        <v>7.2610504845428197E-3</v>
      </c>
      <c r="AQ38">
        <v>6.8191959300341201E-4</v>
      </c>
      <c r="AR38">
        <v>0</v>
      </c>
      <c r="AS38">
        <v>3.0000008598028201E-3</v>
      </c>
      <c r="AT38">
        <v>5.5860016009528501E-2</v>
      </c>
      <c r="AU38">
        <v>7.2522835942137103E-3</v>
      </c>
      <c r="AV38">
        <v>5.2936662398669404E-3</v>
      </c>
      <c r="AW38">
        <v>0</v>
      </c>
      <c r="AX38">
        <v>0.12066234302553901</v>
      </c>
      <c r="AY38">
        <v>8.8075178445472302E-2</v>
      </c>
      <c r="AZ38">
        <v>0</v>
      </c>
    </row>
    <row r="39" spans="1:52" x14ac:dyDescent="0.35">
      <c r="A39" t="s">
        <v>73</v>
      </c>
      <c r="B39">
        <v>2031</v>
      </c>
      <c r="C39" t="s">
        <v>97</v>
      </c>
      <c r="D39" t="s">
        <v>75</v>
      </c>
      <c r="E39" t="s">
        <v>75</v>
      </c>
      <c r="F39" t="s">
        <v>76</v>
      </c>
      <c r="G39">
        <v>94743.400133690404</v>
      </c>
      <c r="H39">
        <v>4365526.65204057</v>
      </c>
      <c r="I39">
        <v>1093325.7018702601</v>
      </c>
      <c r="K39">
        <v>7.1828297822713197E-3</v>
      </c>
      <c r="L39">
        <v>4.9331957796242103E-2</v>
      </c>
      <c r="M39">
        <v>0</v>
      </c>
      <c r="N39">
        <v>0</v>
      </c>
      <c r="O39">
        <v>0</v>
      </c>
      <c r="P39">
        <v>0</v>
      </c>
      <c r="Q39">
        <v>0</v>
      </c>
      <c r="R39">
        <v>8.1771049408564094E-3</v>
      </c>
      <c r="S39">
        <v>5.6160678738820399E-2</v>
      </c>
      <c r="T39">
        <v>0</v>
      </c>
      <c r="U39">
        <v>0</v>
      </c>
      <c r="V39">
        <v>0</v>
      </c>
      <c r="W39">
        <v>0</v>
      </c>
      <c r="X39">
        <v>0</v>
      </c>
      <c r="Y39">
        <v>7.26196426720504E-2</v>
      </c>
      <c r="Z39">
        <v>2.08895418073892</v>
      </c>
      <c r="AA39">
        <v>0</v>
      </c>
      <c r="AB39">
        <v>1.1295576713959701</v>
      </c>
      <c r="AC39">
        <v>2.8554972311937399</v>
      </c>
      <c r="AD39">
        <v>2.1379985774822798</v>
      </c>
      <c r="AE39">
        <v>803.61076467188605</v>
      </c>
      <c r="AF39">
        <v>547.60898949145997</v>
      </c>
      <c r="AG39">
        <v>0</v>
      </c>
      <c r="AH39">
        <v>3.3362383972124199E-4</v>
      </c>
      <c r="AI39">
        <v>2.29134166892984E-3</v>
      </c>
      <c r="AJ39">
        <v>0</v>
      </c>
      <c r="AK39">
        <v>7.13587330517702E-3</v>
      </c>
      <c r="AL39">
        <v>7.1275297102564702E-4</v>
      </c>
      <c r="AM39">
        <v>0</v>
      </c>
      <c r="AN39">
        <v>1.2000003439211201E-2</v>
      </c>
      <c r="AO39">
        <v>0.13034003735556601</v>
      </c>
      <c r="AP39">
        <v>6.8271785847317298E-3</v>
      </c>
      <c r="AQ39">
        <v>6.8191959300341201E-4</v>
      </c>
      <c r="AR39">
        <v>0</v>
      </c>
      <c r="AS39">
        <v>3.0000008598028201E-3</v>
      </c>
      <c r="AT39">
        <v>5.5860016009528501E-2</v>
      </c>
      <c r="AU39">
        <v>7.5921160377685898E-3</v>
      </c>
      <c r="AV39">
        <v>5.1735382032144298E-3</v>
      </c>
      <c r="AW39">
        <v>0</v>
      </c>
      <c r="AX39">
        <v>0.126316421267618</v>
      </c>
      <c r="AY39">
        <v>8.6076507243877901E-2</v>
      </c>
      <c r="AZ39">
        <v>0</v>
      </c>
    </row>
    <row r="40" spans="1:52" x14ac:dyDescent="0.35">
      <c r="A40" t="s">
        <v>73</v>
      </c>
      <c r="B40">
        <v>2031</v>
      </c>
      <c r="C40" t="s">
        <v>98</v>
      </c>
      <c r="D40" t="s">
        <v>75</v>
      </c>
      <c r="E40" t="s">
        <v>75</v>
      </c>
      <c r="F40" t="s">
        <v>76</v>
      </c>
      <c r="G40">
        <v>345.585728537904</v>
      </c>
      <c r="H40">
        <v>61190.324049652998</v>
      </c>
      <c r="I40">
        <v>5045.5516366534002</v>
      </c>
      <c r="K40">
        <v>6.6695473676171698E-3</v>
      </c>
      <c r="L40">
        <v>4.9331957796242103E-2</v>
      </c>
      <c r="M40">
        <v>0</v>
      </c>
      <c r="N40">
        <v>0</v>
      </c>
      <c r="O40">
        <v>0</v>
      </c>
      <c r="P40">
        <v>0</v>
      </c>
      <c r="Q40">
        <v>0</v>
      </c>
      <c r="R40">
        <v>7.5927719834915303E-3</v>
      </c>
      <c r="S40">
        <v>5.6160678738820503E-2</v>
      </c>
      <c r="T40">
        <v>0</v>
      </c>
      <c r="U40">
        <v>0</v>
      </c>
      <c r="V40">
        <v>0</v>
      </c>
      <c r="W40">
        <v>0</v>
      </c>
      <c r="X40">
        <v>0</v>
      </c>
      <c r="Y40">
        <v>6.7443207964878599E-2</v>
      </c>
      <c r="Z40">
        <v>2.08895418073892</v>
      </c>
      <c r="AA40">
        <v>0</v>
      </c>
      <c r="AB40">
        <v>0.98008660266098502</v>
      </c>
      <c r="AC40">
        <v>2.8554972311937301</v>
      </c>
      <c r="AD40">
        <v>1.3146731655536701</v>
      </c>
      <c r="AE40">
        <v>694.764419879667</v>
      </c>
      <c r="AF40">
        <v>515.68692626353095</v>
      </c>
      <c r="AG40">
        <v>0</v>
      </c>
      <c r="AH40">
        <v>3.09783200971738E-4</v>
      </c>
      <c r="AI40">
        <v>2.29134166892984E-3</v>
      </c>
      <c r="AJ40">
        <v>0</v>
      </c>
      <c r="AK40">
        <v>5.9267447425766498E-3</v>
      </c>
      <c r="AL40">
        <v>7.12752971025648E-4</v>
      </c>
      <c r="AM40">
        <v>0</v>
      </c>
      <c r="AN40">
        <v>1.20000034392113E-2</v>
      </c>
      <c r="AO40">
        <v>0.13034003735556601</v>
      </c>
      <c r="AP40">
        <v>5.6703563885215297E-3</v>
      </c>
      <c r="AQ40">
        <v>6.8191959300341104E-4</v>
      </c>
      <c r="AR40">
        <v>0</v>
      </c>
      <c r="AS40">
        <v>3.0000008598028201E-3</v>
      </c>
      <c r="AT40">
        <v>5.5860016009528501E-2</v>
      </c>
      <c r="AU40">
        <v>6.5637897431514401E-3</v>
      </c>
      <c r="AV40">
        <v>4.87195437825114E-3</v>
      </c>
      <c r="AW40">
        <v>0</v>
      </c>
      <c r="AX40">
        <v>0.109207291640878</v>
      </c>
      <c r="AY40">
        <v>8.1058803445351796E-2</v>
      </c>
      <c r="AZ40">
        <v>0</v>
      </c>
    </row>
    <row r="41" spans="1:52" x14ac:dyDescent="0.35">
      <c r="A41" t="s">
        <v>73</v>
      </c>
      <c r="B41">
        <v>2031</v>
      </c>
      <c r="C41" t="s">
        <v>99</v>
      </c>
      <c r="D41" t="s">
        <v>75</v>
      </c>
      <c r="E41" t="s">
        <v>75</v>
      </c>
      <c r="F41" t="s">
        <v>76</v>
      </c>
      <c r="G41">
        <v>187.78883291666099</v>
      </c>
      <c r="H41">
        <v>8507.6290730703295</v>
      </c>
      <c r="I41">
        <v>2741.7169605832601</v>
      </c>
      <c r="K41">
        <v>6.7910889740935201E-3</v>
      </c>
      <c r="L41">
        <v>4.9331957796242103E-2</v>
      </c>
      <c r="M41">
        <v>0</v>
      </c>
      <c r="N41">
        <v>0</v>
      </c>
      <c r="O41">
        <v>0</v>
      </c>
      <c r="P41">
        <v>0</v>
      </c>
      <c r="Q41">
        <v>0</v>
      </c>
      <c r="R41">
        <v>7.7311378505611397E-3</v>
      </c>
      <c r="S41">
        <v>5.6160678738820503E-2</v>
      </c>
      <c r="T41">
        <v>0</v>
      </c>
      <c r="U41">
        <v>0</v>
      </c>
      <c r="V41">
        <v>0</v>
      </c>
      <c r="W41">
        <v>0</v>
      </c>
      <c r="X41">
        <v>0</v>
      </c>
      <c r="Y41">
        <v>6.8684190034997303E-2</v>
      </c>
      <c r="Z41">
        <v>2.08895418073892</v>
      </c>
      <c r="AA41">
        <v>0</v>
      </c>
      <c r="AB41">
        <v>1.01428373480582</v>
      </c>
      <c r="AC41">
        <v>2.8554972311937399</v>
      </c>
      <c r="AD41">
        <v>1.3149361242705699</v>
      </c>
      <c r="AE41">
        <v>769.36565821688396</v>
      </c>
      <c r="AF41">
        <v>517.57974911489896</v>
      </c>
      <c r="AG41">
        <v>0</v>
      </c>
      <c r="AH41">
        <v>3.1542849379749999E-4</v>
      </c>
      <c r="AI41">
        <v>2.29134166892984E-3</v>
      </c>
      <c r="AJ41">
        <v>0</v>
      </c>
      <c r="AK41">
        <v>6.2055420943925898E-3</v>
      </c>
      <c r="AL41">
        <v>7.12752971025648E-4</v>
      </c>
      <c r="AM41">
        <v>0</v>
      </c>
      <c r="AN41">
        <v>1.2000003439211201E-2</v>
      </c>
      <c r="AO41">
        <v>0.13034003735556601</v>
      </c>
      <c r="AP41">
        <v>5.9370930903092098E-3</v>
      </c>
      <c r="AQ41">
        <v>6.8191959300341201E-4</v>
      </c>
      <c r="AR41">
        <v>0</v>
      </c>
      <c r="AS41">
        <v>3.0000008598028201E-3</v>
      </c>
      <c r="AT41">
        <v>5.5860016009528501E-2</v>
      </c>
      <c r="AU41">
        <v>7.26858525226664E-3</v>
      </c>
      <c r="AV41">
        <v>4.8898368300030097E-3</v>
      </c>
      <c r="AW41">
        <v>0</v>
      </c>
      <c r="AX41">
        <v>0.120933567424077</v>
      </c>
      <c r="AY41">
        <v>8.1356328838476794E-2</v>
      </c>
      <c r="AZ41">
        <v>0</v>
      </c>
    </row>
    <row r="42" spans="1:52" x14ac:dyDescent="0.35">
      <c r="A42" t="s">
        <v>73</v>
      </c>
      <c r="B42">
        <v>2031</v>
      </c>
      <c r="C42" t="s">
        <v>100</v>
      </c>
      <c r="D42" t="s">
        <v>75</v>
      </c>
      <c r="E42" t="s">
        <v>75</v>
      </c>
      <c r="F42" t="s">
        <v>76</v>
      </c>
      <c r="G42">
        <v>6625.7896254257403</v>
      </c>
      <c r="H42">
        <v>103322.317470717</v>
      </c>
      <c r="I42">
        <v>20098.228510359801</v>
      </c>
      <c r="K42">
        <v>1.8762088435864299E-2</v>
      </c>
      <c r="L42">
        <v>0.26708514730461203</v>
      </c>
      <c r="M42">
        <v>0</v>
      </c>
      <c r="N42">
        <v>0</v>
      </c>
      <c r="O42">
        <v>0</v>
      </c>
      <c r="P42">
        <v>0</v>
      </c>
      <c r="Q42">
        <v>0</v>
      </c>
      <c r="R42">
        <v>2.1359209489881199E-2</v>
      </c>
      <c r="S42">
        <v>0.30405610934069699</v>
      </c>
      <c r="T42">
        <v>0</v>
      </c>
      <c r="U42">
        <v>0</v>
      </c>
      <c r="V42">
        <v>0</v>
      </c>
      <c r="W42">
        <v>0</v>
      </c>
      <c r="X42">
        <v>0</v>
      </c>
      <c r="Y42">
        <v>9.1211726710975993E-2</v>
      </c>
      <c r="Z42">
        <v>9.4790532451750096</v>
      </c>
      <c r="AA42">
        <v>0</v>
      </c>
      <c r="AB42">
        <v>2.0918914182702202</v>
      </c>
      <c r="AC42">
        <v>22.4580304132535</v>
      </c>
      <c r="AD42">
        <v>2.59030355815917</v>
      </c>
      <c r="AE42">
        <v>873.49566347203802</v>
      </c>
      <c r="AF42">
        <v>2985.9439791193699</v>
      </c>
      <c r="AG42">
        <v>0</v>
      </c>
      <c r="AH42">
        <v>8.7145041368128396E-4</v>
      </c>
      <c r="AI42">
        <v>1.2405413336706E-2</v>
      </c>
      <c r="AJ42">
        <v>0</v>
      </c>
      <c r="AK42">
        <v>1.1210328821467301E-2</v>
      </c>
      <c r="AL42">
        <v>1.8160905433848799E-2</v>
      </c>
      <c r="AM42">
        <v>0</v>
      </c>
      <c r="AN42">
        <v>1.20000034392113E-2</v>
      </c>
      <c r="AO42">
        <v>0.13034003735556601</v>
      </c>
      <c r="AP42">
        <v>1.07253749589692E-2</v>
      </c>
      <c r="AQ42">
        <v>1.7375272703813002E-2</v>
      </c>
      <c r="AR42">
        <v>0</v>
      </c>
      <c r="AS42">
        <v>3.0000008598028201E-3</v>
      </c>
      <c r="AT42">
        <v>5.5860016009528501E-2</v>
      </c>
      <c r="AU42">
        <v>8.2523539095137495E-3</v>
      </c>
      <c r="AV42">
        <v>2.8209718147574499E-2</v>
      </c>
      <c r="AW42">
        <v>0</v>
      </c>
      <c r="AX42">
        <v>0.13730135415448499</v>
      </c>
      <c r="AY42">
        <v>0.46934881179939197</v>
      </c>
      <c r="AZ42">
        <v>0</v>
      </c>
    </row>
    <row r="43" spans="1:52" x14ac:dyDescent="0.35">
      <c r="A43" t="s">
        <v>73</v>
      </c>
      <c r="B43">
        <v>2031</v>
      </c>
      <c r="C43" t="s">
        <v>101</v>
      </c>
      <c r="D43" t="s">
        <v>75</v>
      </c>
      <c r="E43" t="s">
        <v>75</v>
      </c>
      <c r="F43" t="s">
        <v>76</v>
      </c>
      <c r="G43">
        <v>1860.5914782566399</v>
      </c>
      <c r="H43">
        <v>30963.403759919202</v>
      </c>
      <c r="I43">
        <v>21396.8019999514</v>
      </c>
      <c r="K43">
        <v>5.7919949543624102E-3</v>
      </c>
      <c r="L43">
        <v>0.13558036991432701</v>
      </c>
      <c r="M43">
        <v>0</v>
      </c>
      <c r="N43">
        <v>0</v>
      </c>
      <c r="O43">
        <v>0</v>
      </c>
      <c r="P43">
        <v>0</v>
      </c>
      <c r="Q43">
        <v>0</v>
      </c>
      <c r="R43">
        <v>6.59374536142158E-3</v>
      </c>
      <c r="S43">
        <v>0.154347930594982</v>
      </c>
      <c r="T43">
        <v>0</v>
      </c>
      <c r="U43">
        <v>0</v>
      </c>
      <c r="V43">
        <v>0</v>
      </c>
      <c r="W43">
        <v>0</v>
      </c>
      <c r="X43">
        <v>0</v>
      </c>
      <c r="Y43">
        <v>5.8573852750207503E-2</v>
      </c>
      <c r="Z43">
        <v>5.7411299532944504</v>
      </c>
      <c r="AA43">
        <v>0</v>
      </c>
      <c r="AB43">
        <v>0.74001060944113095</v>
      </c>
      <c r="AC43">
        <v>7.8478412004981397</v>
      </c>
      <c r="AD43">
        <v>1.96919559079285</v>
      </c>
      <c r="AE43">
        <v>780.60853297409005</v>
      </c>
      <c r="AF43">
        <v>1422.7410730542599</v>
      </c>
      <c r="AG43">
        <v>0</v>
      </c>
      <c r="AH43">
        <v>2.6902316425343601E-4</v>
      </c>
      <c r="AI43">
        <v>6.2973570267929897E-3</v>
      </c>
      <c r="AJ43">
        <v>0</v>
      </c>
      <c r="AK43">
        <v>3.8986209691564098E-3</v>
      </c>
      <c r="AL43">
        <v>1.9588784995789102E-3</v>
      </c>
      <c r="AM43">
        <v>0</v>
      </c>
      <c r="AN43">
        <v>1.2000003439211201E-2</v>
      </c>
      <c r="AO43">
        <v>0.13034003735556601</v>
      </c>
      <c r="AP43">
        <v>3.72996835177841E-3</v>
      </c>
      <c r="AQ43">
        <v>1.87413828279632E-3</v>
      </c>
      <c r="AR43">
        <v>0</v>
      </c>
      <c r="AS43">
        <v>3.0000008598028201E-3</v>
      </c>
      <c r="AT43">
        <v>5.5860016009528501E-2</v>
      </c>
      <c r="AU43">
        <v>7.37480235824289E-3</v>
      </c>
      <c r="AV43">
        <v>1.3441352198334099E-2</v>
      </c>
      <c r="AW43">
        <v>0</v>
      </c>
      <c r="AX43">
        <v>0.12270079076966101</v>
      </c>
      <c r="AY43">
        <v>0.22363508384813999</v>
      </c>
      <c r="AZ43">
        <v>0</v>
      </c>
    </row>
    <row r="44" spans="1:52" x14ac:dyDescent="0.35">
      <c r="A44" t="s">
        <v>73</v>
      </c>
      <c r="B44">
        <v>2031</v>
      </c>
      <c r="C44" t="s">
        <v>102</v>
      </c>
      <c r="D44" t="s">
        <v>75</v>
      </c>
      <c r="E44" t="s">
        <v>75</v>
      </c>
      <c r="F44" t="s">
        <v>78</v>
      </c>
      <c r="G44">
        <v>26299.985724710299</v>
      </c>
      <c r="H44">
        <v>1279836.69357308</v>
      </c>
      <c r="I44">
        <v>526210.11438000505</v>
      </c>
      <c r="K44">
        <v>1.5068758255911301E-2</v>
      </c>
      <c r="L44">
        <v>1.01434615059522</v>
      </c>
      <c r="M44">
        <v>0.157309521708587</v>
      </c>
      <c r="N44">
        <v>6.1608728155201298E-2</v>
      </c>
      <c r="O44">
        <v>0.30400445713966701</v>
      </c>
      <c r="P44">
        <v>2.15929777912292E-2</v>
      </c>
      <c r="Q44">
        <v>2.8864884330352399E-2</v>
      </c>
      <c r="R44">
        <v>2.1988296674364902E-2</v>
      </c>
      <c r="S44">
        <v>1.4801315218550399</v>
      </c>
      <c r="T44">
        <v>0.172234125374679</v>
      </c>
      <c r="U44">
        <v>6.1608728155175901E-2</v>
      </c>
      <c r="V44">
        <v>0.30400445713954299</v>
      </c>
      <c r="W44">
        <v>2.15929777912292E-2</v>
      </c>
      <c r="X44">
        <v>2.8864884330352399E-2</v>
      </c>
      <c r="Y44">
        <v>0.34192384052989599</v>
      </c>
      <c r="Z44">
        <v>14.486413295533699</v>
      </c>
      <c r="AA44">
        <v>3.1753971958503699</v>
      </c>
      <c r="AB44">
        <v>0.12796987531304499</v>
      </c>
      <c r="AC44">
        <v>9.0051997637332598E-2</v>
      </c>
      <c r="AD44">
        <v>0.32295129958305602</v>
      </c>
      <c r="AE44">
        <v>1455.1114739866</v>
      </c>
      <c r="AF44">
        <v>489.590931455484</v>
      </c>
      <c r="AG44">
        <v>33.227187721530598</v>
      </c>
      <c r="AH44">
        <v>3.66156098268693E-3</v>
      </c>
      <c r="AI44">
        <v>0.274326856154057</v>
      </c>
      <c r="AJ44">
        <v>3.2015509856978597E-2</v>
      </c>
      <c r="AK44">
        <v>1.1483190695838899E-3</v>
      </c>
      <c r="AL44">
        <v>0</v>
      </c>
      <c r="AM44">
        <v>3.95416113461449E-4</v>
      </c>
      <c r="AN44">
        <v>1.20000034392113E-2</v>
      </c>
      <c r="AO44">
        <v>0.13034003735556601</v>
      </c>
      <c r="AP44">
        <v>1.0558369968657201E-3</v>
      </c>
      <c r="AQ44">
        <v>0</v>
      </c>
      <c r="AR44">
        <v>3.6357052043099698E-4</v>
      </c>
      <c r="AS44">
        <v>3.0000008598028201E-3</v>
      </c>
      <c r="AT44">
        <v>5.5860016009528501E-2</v>
      </c>
      <c r="AU44">
        <v>1.43995076298795E-2</v>
      </c>
      <c r="AV44">
        <v>4.8448991565562703E-3</v>
      </c>
      <c r="AW44">
        <v>3.2880995832215102E-4</v>
      </c>
      <c r="AX44">
        <v>9.9228726480871006E-3</v>
      </c>
      <c r="AY44">
        <v>8.4787258884266407E-3</v>
      </c>
      <c r="AZ44">
        <v>2.94755740436763E-2</v>
      </c>
    </row>
    <row r="45" spans="1:52" x14ac:dyDescent="0.35">
      <c r="A45" t="s">
        <v>73</v>
      </c>
      <c r="B45">
        <v>2031</v>
      </c>
      <c r="C45" t="s">
        <v>103</v>
      </c>
      <c r="D45" t="s">
        <v>75</v>
      </c>
      <c r="E45" t="s">
        <v>75</v>
      </c>
      <c r="F45" t="s">
        <v>76</v>
      </c>
      <c r="G45">
        <v>22.648181495714901</v>
      </c>
      <c r="H45">
        <v>67.1390628965773</v>
      </c>
      <c r="I45">
        <v>99.651998581145705</v>
      </c>
      <c r="K45">
        <v>2.1038084075192E-2</v>
      </c>
      <c r="L45">
        <v>0.73014918720450805</v>
      </c>
      <c r="M45">
        <v>0</v>
      </c>
      <c r="N45">
        <v>0</v>
      </c>
      <c r="O45">
        <v>0</v>
      </c>
      <c r="P45">
        <v>0</v>
      </c>
      <c r="Q45">
        <v>0</v>
      </c>
      <c r="R45">
        <v>2.39502572735346E-2</v>
      </c>
      <c r="S45">
        <v>0.83121926973526405</v>
      </c>
      <c r="T45">
        <v>0</v>
      </c>
      <c r="U45">
        <v>0</v>
      </c>
      <c r="V45">
        <v>0</v>
      </c>
      <c r="W45">
        <v>0</v>
      </c>
      <c r="X45">
        <v>0</v>
      </c>
      <c r="Y45">
        <v>0.19730417944452699</v>
      </c>
      <c r="Z45">
        <v>10.788552737998</v>
      </c>
      <c r="AA45">
        <v>0</v>
      </c>
      <c r="AB45">
        <v>3.58416896026807</v>
      </c>
      <c r="AC45">
        <v>8.6281268348535392</v>
      </c>
      <c r="AD45">
        <v>6.61109578916576</v>
      </c>
      <c r="AE45">
        <v>1590.97371187006</v>
      </c>
      <c r="AF45">
        <v>2059.7719779014001</v>
      </c>
      <c r="AG45">
        <v>0</v>
      </c>
      <c r="AH45">
        <v>9.7716451625621289E-4</v>
      </c>
      <c r="AI45">
        <v>3.3913538645417199E-2</v>
      </c>
      <c r="AJ45">
        <v>0</v>
      </c>
      <c r="AK45">
        <v>3.3908487777003997E-2</v>
      </c>
      <c r="AL45">
        <v>3.1073865243556901E-3</v>
      </c>
      <c r="AM45">
        <v>0</v>
      </c>
      <c r="AN45">
        <v>3.60000103176338E-2</v>
      </c>
      <c r="AO45">
        <v>6.1740017694742098E-2</v>
      </c>
      <c r="AP45">
        <v>3.24416216055642E-2</v>
      </c>
      <c r="AQ45">
        <v>2.9729623588151499E-3</v>
      </c>
      <c r="AR45">
        <v>0</v>
      </c>
      <c r="AS45">
        <v>9.0000025794084604E-3</v>
      </c>
      <c r="AT45">
        <v>2.6460007583460898E-2</v>
      </c>
      <c r="AU45">
        <v>1.50307307524542E-2</v>
      </c>
      <c r="AV45">
        <v>1.9459704318366799E-2</v>
      </c>
      <c r="AW45">
        <v>0</v>
      </c>
      <c r="AX45">
        <v>0.25007891189254999</v>
      </c>
      <c r="AY45">
        <v>0.32376747091244001</v>
      </c>
      <c r="AZ45">
        <v>0</v>
      </c>
    </row>
    <row r="46" spans="1:52" x14ac:dyDescent="0.35">
      <c r="A46" t="s">
        <v>73</v>
      </c>
      <c r="B46">
        <v>2031</v>
      </c>
      <c r="C46" t="s">
        <v>104</v>
      </c>
      <c r="D46" t="s">
        <v>75</v>
      </c>
      <c r="E46" t="s">
        <v>75</v>
      </c>
      <c r="F46" t="s">
        <v>76</v>
      </c>
      <c r="G46">
        <v>10087.8183654895</v>
      </c>
      <c r="H46">
        <v>2050719.1000439699</v>
      </c>
      <c r="I46">
        <v>147282.14813614701</v>
      </c>
      <c r="K46">
        <v>1.7258259510781099E-2</v>
      </c>
      <c r="L46">
        <v>10.4342265603887</v>
      </c>
      <c r="M46">
        <v>0</v>
      </c>
      <c r="N46">
        <v>0</v>
      </c>
      <c r="O46">
        <v>0</v>
      </c>
      <c r="P46">
        <v>0</v>
      </c>
      <c r="Q46">
        <v>0</v>
      </c>
      <c r="R46">
        <v>1.96472147320698E-2</v>
      </c>
      <c r="S46">
        <v>11.8785726722303</v>
      </c>
      <c r="T46">
        <v>0</v>
      </c>
      <c r="U46">
        <v>0</v>
      </c>
      <c r="V46">
        <v>0</v>
      </c>
      <c r="W46">
        <v>0</v>
      </c>
      <c r="X46">
        <v>0</v>
      </c>
      <c r="Y46">
        <v>0.18525885843615</v>
      </c>
      <c r="Z46">
        <v>154.17425027612001</v>
      </c>
      <c r="AA46">
        <v>0</v>
      </c>
      <c r="AB46">
        <v>2.1228461047998799</v>
      </c>
      <c r="AC46">
        <v>123.3005963224</v>
      </c>
      <c r="AD46">
        <v>2.2316309930677098</v>
      </c>
      <c r="AE46">
        <v>1008.1702176623299</v>
      </c>
      <c r="AF46">
        <v>22064.361288701701</v>
      </c>
      <c r="AG46">
        <v>0</v>
      </c>
      <c r="AH46">
        <v>8.0160145505658495E-4</v>
      </c>
      <c r="AI46">
        <v>0.48464279888552297</v>
      </c>
      <c r="AJ46">
        <v>0</v>
      </c>
      <c r="AK46">
        <v>1.9026599202547099E-2</v>
      </c>
      <c r="AL46">
        <v>4.4406233101434399E-2</v>
      </c>
      <c r="AM46">
        <v>0</v>
      </c>
      <c r="AN46">
        <v>3.60000103176338E-2</v>
      </c>
      <c r="AO46">
        <v>6.1740017694742098E-2</v>
      </c>
      <c r="AP46">
        <v>1.8203516943282001E-2</v>
      </c>
      <c r="AQ46">
        <v>4.2485239114148997E-2</v>
      </c>
      <c r="AR46">
        <v>0</v>
      </c>
      <c r="AS46">
        <v>9.0000025794084709E-3</v>
      </c>
      <c r="AT46">
        <v>2.6460007583460898E-2</v>
      </c>
      <c r="AU46">
        <v>9.5246923197202897E-3</v>
      </c>
      <c r="AV46">
        <v>0.208453144939477</v>
      </c>
      <c r="AW46">
        <v>0</v>
      </c>
      <c r="AX46">
        <v>0.158470318619609</v>
      </c>
      <c r="AY46">
        <v>3.4682103302617402</v>
      </c>
      <c r="AZ46">
        <v>0</v>
      </c>
    </row>
    <row r="47" spans="1:52" x14ac:dyDescent="0.35">
      <c r="A47" t="s">
        <v>73</v>
      </c>
      <c r="B47">
        <v>2031</v>
      </c>
      <c r="C47" t="s">
        <v>105</v>
      </c>
      <c r="D47" t="s">
        <v>75</v>
      </c>
      <c r="E47" t="s">
        <v>75</v>
      </c>
      <c r="F47" t="s">
        <v>76</v>
      </c>
      <c r="G47">
        <v>1089.90876293068</v>
      </c>
      <c r="H47">
        <v>200933.73232359701</v>
      </c>
      <c r="I47">
        <v>4927.4351416543795</v>
      </c>
      <c r="K47">
        <v>1.7250208071505398E-2</v>
      </c>
      <c r="L47">
        <v>1.5944049259838899</v>
      </c>
      <c r="M47">
        <v>0</v>
      </c>
      <c r="N47">
        <v>0</v>
      </c>
      <c r="O47">
        <v>0</v>
      </c>
      <c r="P47">
        <v>0</v>
      </c>
      <c r="Q47">
        <v>0</v>
      </c>
      <c r="R47">
        <v>1.96380487813403E-2</v>
      </c>
      <c r="S47">
        <v>1.8151086400750001</v>
      </c>
      <c r="T47">
        <v>0</v>
      </c>
      <c r="U47">
        <v>0</v>
      </c>
      <c r="V47">
        <v>0</v>
      </c>
      <c r="W47">
        <v>0</v>
      </c>
      <c r="X47">
        <v>0</v>
      </c>
      <c r="Y47">
        <v>0.18517207929828</v>
      </c>
      <c r="Z47">
        <v>23.558639701509701</v>
      </c>
      <c r="AA47">
        <v>0</v>
      </c>
      <c r="AB47">
        <v>2.1196118857266701</v>
      </c>
      <c r="AC47">
        <v>18.840982320577702</v>
      </c>
      <c r="AD47">
        <v>4.5628145724404199</v>
      </c>
      <c r="AE47">
        <v>1087.8674373871399</v>
      </c>
      <c r="AF47">
        <v>3307.6681607012601</v>
      </c>
      <c r="AG47">
        <v>0</v>
      </c>
      <c r="AH47">
        <v>8.0122748655560598E-4</v>
      </c>
      <c r="AI47">
        <v>7.4055979272977704E-2</v>
      </c>
      <c r="AJ47">
        <v>0</v>
      </c>
      <c r="AK47">
        <v>1.90101254912492E-2</v>
      </c>
      <c r="AL47">
        <v>6.7855069459674903E-3</v>
      </c>
      <c r="AM47">
        <v>0</v>
      </c>
      <c r="AN47">
        <v>3.60000103176338E-2</v>
      </c>
      <c r="AO47">
        <v>6.1740017694742098E-2</v>
      </c>
      <c r="AP47">
        <v>1.8187755877442601E-2</v>
      </c>
      <c r="AQ47">
        <v>6.4919689191298598E-3</v>
      </c>
      <c r="AR47">
        <v>0</v>
      </c>
      <c r="AS47">
        <v>9.0000025794084709E-3</v>
      </c>
      <c r="AT47">
        <v>2.6460007583460898E-2</v>
      </c>
      <c r="AU47">
        <v>1.0277632134165601E-2</v>
      </c>
      <c r="AV47">
        <v>3.1249208689644498E-2</v>
      </c>
      <c r="AW47">
        <v>0</v>
      </c>
      <c r="AX47">
        <v>0.17099761171121799</v>
      </c>
      <c r="AY47">
        <v>0.51991937287104395</v>
      </c>
      <c r="AZ47">
        <v>0</v>
      </c>
    </row>
    <row r="48" spans="1:52" x14ac:dyDescent="0.35">
      <c r="A48" t="s">
        <v>73</v>
      </c>
      <c r="B48">
        <v>2031</v>
      </c>
      <c r="C48" t="s">
        <v>106</v>
      </c>
      <c r="D48" t="s">
        <v>75</v>
      </c>
      <c r="E48" t="s">
        <v>75</v>
      </c>
      <c r="F48" t="s">
        <v>76</v>
      </c>
      <c r="G48">
        <v>14069.709010070401</v>
      </c>
      <c r="H48">
        <v>2499774.4610398998</v>
      </c>
      <c r="I48">
        <v>205417.75154702799</v>
      </c>
      <c r="K48">
        <v>1.6007845526976799E-2</v>
      </c>
      <c r="L48">
        <v>12.950281191971801</v>
      </c>
      <c r="M48">
        <v>0</v>
      </c>
      <c r="N48">
        <v>0</v>
      </c>
      <c r="O48">
        <v>0</v>
      </c>
      <c r="P48">
        <v>0</v>
      </c>
      <c r="Q48">
        <v>0</v>
      </c>
      <c r="R48">
        <v>1.8223713594632401E-2</v>
      </c>
      <c r="S48">
        <v>14.7429093449667</v>
      </c>
      <c r="T48">
        <v>0</v>
      </c>
      <c r="U48">
        <v>0</v>
      </c>
      <c r="V48">
        <v>0</v>
      </c>
      <c r="W48">
        <v>0</v>
      </c>
      <c r="X48">
        <v>0</v>
      </c>
      <c r="Y48">
        <v>0.171835691108846</v>
      </c>
      <c r="Z48">
        <v>191.35101984624899</v>
      </c>
      <c r="AA48">
        <v>0</v>
      </c>
      <c r="AB48">
        <v>1.8955094451649499</v>
      </c>
      <c r="AC48">
        <v>153.03265501007101</v>
      </c>
      <c r="AD48">
        <v>2.2325458329525598</v>
      </c>
      <c r="AE48">
        <v>961.97020664457796</v>
      </c>
      <c r="AF48">
        <v>26145.6993339892</v>
      </c>
      <c r="AG48">
        <v>0</v>
      </c>
      <c r="AH48">
        <v>7.4352296410478997E-4</v>
      </c>
      <c r="AI48">
        <v>0.60150701989337996</v>
      </c>
      <c r="AJ48">
        <v>0</v>
      </c>
      <c r="AK48">
        <v>1.6282082058727401E-2</v>
      </c>
      <c r="AL48">
        <v>5.5114119097525102E-2</v>
      </c>
      <c r="AM48">
        <v>0</v>
      </c>
      <c r="AN48">
        <v>3.60000103176338E-2</v>
      </c>
      <c r="AO48">
        <v>6.1740017694742001E-2</v>
      </c>
      <c r="AP48">
        <v>1.55777263962272E-2</v>
      </c>
      <c r="AQ48">
        <v>5.2729906701958103E-2</v>
      </c>
      <c r="AR48">
        <v>0</v>
      </c>
      <c r="AS48">
        <v>9.0000025794084604E-3</v>
      </c>
      <c r="AT48">
        <v>2.6460007583460898E-2</v>
      </c>
      <c r="AU48">
        <v>9.0882175236961099E-3</v>
      </c>
      <c r="AV48">
        <v>0.24701160307789399</v>
      </c>
      <c r="AW48">
        <v>0</v>
      </c>
      <c r="AX48">
        <v>0.15120832026065201</v>
      </c>
      <c r="AY48">
        <v>4.10973983500224</v>
      </c>
      <c r="AZ48">
        <v>0</v>
      </c>
    </row>
    <row r="49" spans="1:52" x14ac:dyDescent="0.35">
      <c r="A49" t="s">
        <v>73</v>
      </c>
      <c r="B49">
        <v>2031</v>
      </c>
      <c r="C49" t="s">
        <v>107</v>
      </c>
      <c r="D49" t="s">
        <v>75</v>
      </c>
      <c r="E49" t="s">
        <v>75</v>
      </c>
      <c r="F49" t="s">
        <v>76</v>
      </c>
      <c r="G49">
        <v>4021.14931998354</v>
      </c>
      <c r="H49">
        <v>805764.27255200595</v>
      </c>
      <c r="I49">
        <v>58708.7800717598</v>
      </c>
      <c r="K49">
        <v>1.7285286410946801E-2</v>
      </c>
      <c r="L49">
        <v>12.950281191971801</v>
      </c>
      <c r="M49">
        <v>0</v>
      </c>
      <c r="N49">
        <v>0</v>
      </c>
      <c r="O49">
        <v>0</v>
      </c>
      <c r="P49">
        <v>0</v>
      </c>
      <c r="Q49">
        <v>0</v>
      </c>
      <c r="R49">
        <v>1.96779828005859E-2</v>
      </c>
      <c r="S49">
        <v>14.7429093449667</v>
      </c>
      <c r="T49">
        <v>0</v>
      </c>
      <c r="U49">
        <v>0</v>
      </c>
      <c r="V49">
        <v>0</v>
      </c>
      <c r="W49">
        <v>0</v>
      </c>
      <c r="X49">
        <v>0</v>
      </c>
      <c r="Y49">
        <v>0.18554996473045901</v>
      </c>
      <c r="Z49">
        <v>191.35101984624899</v>
      </c>
      <c r="AA49">
        <v>0</v>
      </c>
      <c r="AB49">
        <v>2.1280500573599799</v>
      </c>
      <c r="AC49">
        <v>153.03265501007101</v>
      </c>
      <c r="AD49">
        <v>2.2315687594130602</v>
      </c>
      <c r="AE49">
        <v>1010.81874070369</v>
      </c>
      <c r="AF49">
        <v>27455.0758459354</v>
      </c>
      <c r="AG49">
        <v>0</v>
      </c>
      <c r="AH49">
        <v>8.0285678456909503E-4</v>
      </c>
      <c r="AI49">
        <v>0.60150701989337996</v>
      </c>
      <c r="AJ49">
        <v>0</v>
      </c>
      <c r="AK49">
        <v>1.9085548379449001E-2</v>
      </c>
      <c r="AL49">
        <v>5.5114119097524998E-2</v>
      </c>
      <c r="AM49">
        <v>0</v>
      </c>
      <c r="AN49">
        <v>3.60000103176338E-2</v>
      </c>
      <c r="AO49">
        <v>6.1740017694742098E-2</v>
      </c>
      <c r="AP49">
        <v>1.8259916004885302E-2</v>
      </c>
      <c r="AQ49">
        <v>5.2729906701958103E-2</v>
      </c>
      <c r="AR49">
        <v>0</v>
      </c>
      <c r="AS49">
        <v>9.0000025794084604E-3</v>
      </c>
      <c r="AT49">
        <v>2.6460007583460801E-2</v>
      </c>
      <c r="AU49">
        <v>9.5497142521566193E-3</v>
      </c>
      <c r="AV49">
        <v>0.25938194311419699</v>
      </c>
      <c r="AW49">
        <v>0</v>
      </c>
      <c r="AX49">
        <v>0.15888662955885599</v>
      </c>
      <c r="AY49">
        <v>4.3155555885386603</v>
      </c>
      <c r="AZ49">
        <v>0</v>
      </c>
    </row>
    <row r="50" spans="1:52" x14ac:dyDescent="0.35">
      <c r="A50" t="s">
        <v>73</v>
      </c>
      <c r="B50">
        <v>2031</v>
      </c>
      <c r="C50" t="s">
        <v>108</v>
      </c>
      <c r="D50" t="s">
        <v>75</v>
      </c>
      <c r="E50" t="s">
        <v>75</v>
      </c>
      <c r="F50" t="s">
        <v>76</v>
      </c>
      <c r="G50">
        <v>15671.009890928801</v>
      </c>
      <c r="H50">
        <v>2773697.6410900601</v>
      </c>
      <c r="I50">
        <v>119099.675171058</v>
      </c>
      <c r="K50">
        <v>2.36371581898056E-2</v>
      </c>
      <c r="L50">
        <v>3.2690075322128398</v>
      </c>
      <c r="M50">
        <v>0</v>
      </c>
      <c r="N50">
        <v>0</v>
      </c>
      <c r="O50">
        <v>0</v>
      </c>
      <c r="P50">
        <v>0</v>
      </c>
      <c r="Q50">
        <v>0</v>
      </c>
      <c r="R50">
        <v>2.6909105308151299E-2</v>
      </c>
      <c r="S50">
        <v>3.7215162343582202</v>
      </c>
      <c r="T50">
        <v>0</v>
      </c>
      <c r="U50">
        <v>0</v>
      </c>
      <c r="V50">
        <v>0</v>
      </c>
      <c r="W50">
        <v>0</v>
      </c>
      <c r="X50">
        <v>0</v>
      </c>
      <c r="Y50">
        <v>0.28944983884882902</v>
      </c>
      <c r="Z50">
        <v>48.302265865993398</v>
      </c>
      <c r="AA50">
        <v>0</v>
      </c>
      <c r="AB50">
        <v>3.0604502222376602</v>
      </c>
      <c r="AC50">
        <v>38.629655563971603</v>
      </c>
      <c r="AD50">
        <v>1.7771728197591501</v>
      </c>
      <c r="AE50">
        <v>1321.4013236850301</v>
      </c>
      <c r="AF50">
        <v>7512.8770300980896</v>
      </c>
      <c r="AG50">
        <v>0</v>
      </c>
      <c r="AH50">
        <v>1.0978847772287999E-3</v>
      </c>
      <c r="AI50">
        <v>0.15183693307982499</v>
      </c>
      <c r="AJ50">
        <v>0</v>
      </c>
      <c r="AK50">
        <v>2.1994777288026499E-2</v>
      </c>
      <c r="AL50">
        <v>1.39123211141372E-2</v>
      </c>
      <c r="AM50">
        <v>0</v>
      </c>
      <c r="AN50">
        <v>3.60000103176338E-2</v>
      </c>
      <c r="AO50">
        <v>6.1740017694742001E-2</v>
      </c>
      <c r="AP50">
        <v>2.1043292958665201E-2</v>
      </c>
      <c r="AQ50">
        <v>1.33104802611112E-2</v>
      </c>
      <c r="AR50">
        <v>0</v>
      </c>
      <c r="AS50">
        <v>9.0000025794084604E-3</v>
      </c>
      <c r="AT50">
        <v>2.6460007583460801E-2</v>
      </c>
      <c r="AU50">
        <v>1.2483944495160999E-2</v>
      </c>
      <c r="AV50">
        <v>7.0977936953445203E-2</v>
      </c>
      <c r="AW50">
        <v>0</v>
      </c>
      <c r="AX50">
        <v>0.20770588648639801</v>
      </c>
      <c r="AY50">
        <v>1.1809196461587399</v>
      </c>
      <c r="AZ50">
        <v>0</v>
      </c>
    </row>
    <row r="51" spans="1:52" x14ac:dyDescent="0.35">
      <c r="A51" t="s">
        <v>73</v>
      </c>
      <c r="B51">
        <v>2031</v>
      </c>
      <c r="C51" t="s">
        <v>109</v>
      </c>
      <c r="D51" t="s">
        <v>75</v>
      </c>
      <c r="E51" t="s">
        <v>75</v>
      </c>
      <c r="F51" t="s">
        <v>76</v>
      </c>
      <c r="G51">
        <v>8641.2048369574295</v>
      </c>
      <c r="H51">
        <v>175037.883712387</v>
      </c>
      <c r="I51">
        <v>26211.6546458925</v>
      </c>
      <c r="K51">
        <v>4.2844759326820102E-2</v>
      </c>
      <c r="L51">
        <v>1.1385764898970001</v>
      </c>
      <c r="M51">
        <v>0</v>
      </c>
      <c r="N51">
        <v>0</v>
      </c>
      <c r="O51">
        <v>0</v>
      </c>
      <c r="P51">
        <v>0</v>
      </c>
      <c r="Q51">
        <v>0</v>
      </c>
      <c r="R51">
        <v>4.8775497095290998E-2</v>
      </c>
      <c r="S51">
        <v>1.29618266383805</v>
      </c>
      <c r="T51">
        <v>0</v>
      </c>
      <c r="U51">
        <v>0</v>
      </c>
      <c r="V51">
        <v>0</v>
      </c>
      <c r="W51">
        <v>0</v>
      </c>
      <c r="X51">
        <v>0</v>
      </c>
      <c r="Y51">
        <v>0.22110152034149</v>
      </c>
      <c r="Z51">
        <v>14.4749745455356</v>
      </c>
      <c r="AA51">
        <v>0</v>
      </c>
      <c r="AB51">
        <v>4.4273191421149898</v>
      </c>
      <c r="AC51">
        <v>23.3505815061798</v>
      </c>
      <c r="AD51">
        <v>4.0409944950021197</v>
      </c>
      <c r="AE51">
        <v>1335.7870610883399</v>
      </c>
      <c r="AF51">
        <v>2870.4229677568501</v>
      </c>
      <c r="AG51">
        <v>0</v>
      </c>
      <c r="AH51">
        <v>1.9900281019921699E-3</v>
      </c>
      <c r="AI51">
        <v>5.2883929021029397E-2</v>
      </c>
      <c r="AJ51">
        <v>0</v>
      </c>
      <c r="AK51">
        <v>2.51322454870807E-2</v>
      </c>
      <c r="AL51">
        <v>2.9655397474815201E-2</v>
      </c>
      <c r="AM51">
        <v>0</v>
      </c>
      <c r="AN51">
        <v>3.60000103176338E-2</v>
      </c>
      <c r="AO51">
        <v>6.1740017694742001E-2</v>
      </c>
      <c r="AP51">
        <v>2.4045035672247202E-2</v>
      </c>
      <c r="AQ51">
        <v>2.83725181071924E-2</v>
      </c>
      <c r="AR51">
        <v>0</v>
      </c>
      <c r="AS51">
        <v>9.0000025794084604E-3</v>
      </c>
      <c r="AT51">
        <v>2.6460007583460801E-2</v>
      </c>
      <c r="AU51">
        <v>1.26198538090431E-2</v>
      </c>
      <c r="AV51">
        <v>2.7118332912805101E-2</v>
      </c>
      <c r="AW51">
        <v>0</v>
      </c>
      <c r="AX51">
        <v>0.20996712407300999</v>
      </c>
      <c r="AY51">
        <v>0.45119051753800599</v>
      </c>
      <c r="AZ51">
        <v>0</v>
      </c>
    </row>
    <row r="52" spans="1:52" x14ac:dyDescent="0.35">
      <c r="A52" t="s">
        <v>73</v>
      </c>
      <c r="B52">
        <v>2031</v>
      </c>
      <c r="C52" t="s">
        <v>110</v>
      </c>
      <c r="D52" t="s">
        <v>75</v>
      </c>
      <c r="E52" t="s">
        <v>75</v>
      </c>
      <c r="F52" t="s">
        <v>76</v>
      </c>
      <c r="G52">
        <v>14961.214685519401</v>
      </c>
      <c r="H52">
        <v>1096264.5950201901</v>
      </c>
      <c r="I52">
        <v>172650.34317742</v>
      </c>
      <c r="K52">
        <v>1.48198045762908E-2</v>
      </c>
      <c r="L52">
        <v>2.1861039100680499</v>
      </c>
      <c r="M52">
        <v>0</v>
      </c>
      <c r="N52">
        <v>0</v>
      </c>
      <c r="O52">
        <v>0</v>
      </c>
      <c r="P52">
        <v>0</v>
      </c>
      <c r="Q52">
        <v>0</v>
      </c>
      <c r="R52">
        <v>1.6871219407484601E-2</v>
      </c>
      <c r="S52">
        <v>2.4887128925656299</v>
      </c>
      <c r="T52">
        <v>0</v>
      </c>
      <c r="U52">
        <v>0</v>
      </c>
      <c r="V52">
        <v>0</v>
      </c>
      <c r="W52">
        <v>0</v>
      </c>
      <c r="X52">
        <v>0</v>
      </c>
      <c r="Y52">
        <v>0.15571319301484501</v>
      </c>
      <c r="Z52">
        <v>32.301477201955798</v>
      </c>
      <c r="AA52">
        <v>0</v>
      </c>
      <c r="AB52">
        <v>1.7330758767936101</v>
      </c>
      <c r="AC52">
        <v>25.833051848557901</v>
      </c>
      <c r="AD52">
        <v>3.60999579786347</v>
      </c>
      <c r="AE52">
        <v>1219.3637219342199</v>
      </c>
      <c r="AF52">
        <v>5027.5006286013804</v>
      </c>
      <c r="AG52">
        <v>0</v>
      </c>
      <c r="AH52">
        <v>6.8834153899400099E-4</v>
      </c>
      <c r="AI52">
        <v>0.101538864572104</v>
      </c>
      <c r="AJ52">
        <v>0</v>
      </c>
      <c r="AK52">
        <v>1.42954243601592E-2</v>
      </c>
      <c r="AL52">
        <v>9.3036737560376198E-3</v>
      </c>
      <c r="AM52">
        <v>0</v>
      </c>
      <c r="AN52">
        <v>3.60000103176338E-2</v>
      </c>
      <c r="AO52">
        <v>6.1740017694742098E-2</v>
      </c>
      <c r="AP52">
        <v>1.3677010630293199E-2</v>
      </c>
      <c r="AQ52">
        <v>8.9012009476778509E-3</v>
      </c>
      <c r="AR52">
        <v>0</v>
      </c>
      <c r="AS52">
        <v>9.0000025794084709E-3</v>
      </c>
      <c r="AT52">
        <v>2.6460007583460801E-2</v>
      </c>
      <c r="AU52">
        <v>1.1519943828714E-2</v>
      </c>
      <c r="AV52">
        <v>4.7497333075025197E-2</v>
      </c>
      <c r="AW52">
        <v>0</v>
      </c>
      <c r="AX52">
        <v>0.19166699644843899</v>
      </c>
      <c r="AY52">
        <v>0.79025308674768702</v>
      </c>
      <c r="AZ52">
        <v>0</v>
      </c>
    </row>
    <row r="53" spans="1:52" x14ac:dyDescent="0.35">
      <c r="A53" t="s">
        <v>73</v>
      </c>
      <c r="B53">
        <v>2031</v>
      </c>
      <c r="C53" t="s">
        <v>111</v>
      </c>
      <c r="D53" t="s">
        <v>75</v>
      </c>
      <c r="E53" t="s">
        <v>75</v>
      </c>
      <c r="F53" t="s">
        <v>76</v>
      </c>
      <c r="G53">
        <v>6958.82961282836</v>
      </c>
      <c r="H53">
        <v>498479.63209487201</v>
      </c>
      <c r="I53">
        <v>31460.5981209237</v>
      </c>
      <c r="K53">
        <v>1.6312088850968801E-2</v>
      </c>
      <c r="L53">
        <v>1.5891028456407801</v>
      </c>
      <c r="M53">
        <v>0</v>
      </c>
      <c r="N53">
        <v>0</v>
      </c>
      <c r="O53">
        <v>0</v>
      </c>
      <c r="P53">
        <v>0</v>
      </c>
      <c r="Q53">
        <v>0</v>
      </c>
      <c r="R53">
        <v>1.85700714596033E-2</v>
      </c>
      <c r="S53">
        <v>1.80907262520556</v>
      </c>
      <c r="T53">
        <v>0</v>
      </c>
      <c r="U53">
        <v>0</v>
      </c>
      <c r="V53">
        <v>0</v>
      </c>
      <c r="W53">
        <v>0</v>
      </c>
      <c r="X53">
        <v>0</v>
      </c>
      <c r="Y53">
        <v>0.1642868255453</v>
      </c>
      <c r="Z53">
        <v>23.459633059298898</v>
      </c>
      <c r="AA53">
        <v>0</v>
      </c>
      <c r="AB53">
        <v>1.88251304295352</v>
      </c>
      <c r="AC53">
        <v>18.890838377865599</v>
      </c>
      <c r="AD53">
        <v>4.5094419148735403</v>
      </c>
      <c r="AE53">
        <v>1224.6824405828499</v>
      </c>
      <c r="AF53">
        <v>3638.6600827341599</v>
      </c>
      <c r="AG53">
        <v>0</v>
      </c>
      <c r="AH53">
        <v>7.5765427850823998E-4</v>
      </c>
      <c r="AI53">
        <v>7.3809711373528694E-2</v>
      </c>
      <c r="AJ53">
        <v>0</v>
      </c>
      <c r="AK53">
        <v>1.4485189437691099E-2</v>
      </c>
      <c r="AL53">
        <v>6.9852086602956599E-3</v>
      </c>
      <c r="AM53">
        <v>0</v>
      </c>
      <c r="AN53">
        <v>3.6000010317633897E-2</v>
      </c>
      <c r="AO53">
        <v>6.1740017694742098E-2</v>
      </c>
      <c r="AP53">
        <v>1.38585665545717E-2</v>
      </c>
      <c r="AQ53">
        <v>6.68303162569534E-3</v>
      </c>
      <c r="AR53">
        <v>0</v>
      </c>
      <c r="AS53">
        <v>9.0000025794084709E-3</v>
      </c>
      <c r="AT53">
        <v>2.6460007583460898E-2</v>
      </c>
      <c r="AU53">
        <v>1.1570192445243E-2</v>
      </c>
      <c r="AV53">
        <v>3.4376256248127499E-2</v>
      </c>
      <c r="AW53">
        <v>0</v>
      </c>
      <c r="AX53">
        <v>0.192503024952485</v>
      </c>
      <c r="AY53">
        <v>0.57194669368071205</v>
      </c>
      <c r="AZ53">
        <v>0</v>
      </c>
    </row>
    <row r="54" spans="1:52" x14ac:dyDescent="0.35">
      <c r="A54" t="s">
        <v>73</v>
      </c>
      <c r="B54">
        <v>2031</v>
      </c>
      <c r="C54" t="s">
        <v>112</v>
      </c>
      <c r="D54" t="s">
        <v>75</v>
      </c>
      <c r="E54" t="s">
        <v>75</v>
      </c>
      <c r="F54" t="s">
        <v>76</v>
      </c>
      <c r="G54">
        <v>900.73769667363297</v>
      </c>
      <c r="H54">
        <v>36802.682871860197</v>
      </c>
      <c r="I54">
        <v>3512.87701702716</v>
      </c>
      <c r="K54">
        <v>6.9470889776662497E-3</v>
      </c>
      <c r="L54">
        <v>0.98242367469984804</v>
      </c>
      <c r="M54">
        <v>0</v>
      </c>
      <c r="N54">
        <v>0</v>
      </c>
      <c r="O54">
        <v>0</v>
      </c>
      <c r="P54">
        <v>0</v>
      </c>
      <c r="Q54">
        <v>0</v>
      </c>
      <c r="R54">
        <v>7.9087319797073903E-3</v>
      </c>
      <c r="S54">
        <v>1.11841457028961</v>
      </c>
      <c r="T54">
        <v>0</v>
      </c>
      <c r="U54">
        <v>0</v>
      </c>
      <c r="V54">
        <v>0</v>
      </c>
      <c r="W54">
        <v>0</v>
      </c>
      <c r="X54">
        <v>0</v>
      </c>
      <c r="Y54">
        <v>3.0235316355373298E-2</v>
      </c>
      <c r="Z54">
        <v>4.6377350520580896</v>
      </c>
      <c r="AA54">
        <v>0</v>
      </c>
      <c r="AB54">
        <v>18.144734689701899</v>
      </c>
      <c r="AC54">
        <v>70.685621503688395</v>
      </c>
      <c r="AD54">
        <v>6.24190660101126E-2</v>
      </c>
      <c r="AE54">
        <v>4867.3386174880197</v>
      </c>
      <c r="AF54">
        <v>4495.5456687755805</v>
      </c>
      <c r="AG54">
        <v>0</v>
      </c>
      <c r="AH54">
        <v>3.2267428992048802E-4</v>
      </c>
      <c r="AI54">
        <v>4.5631035193872099E-2</v>
      </c>
      <c r="AJ54">
        <v>0</v>
      </c>
      <c r="AK54">
        <v>1.4628522671281299E-2</v>
      </c>
      <c r="AL54">
        <v>0.12901296702465601</v>
      </c>
      <c r="AM54">
        <v>0</v>
      </c>
      <c r="AN54">
        <v>3.6000010317633897E-2</v>
      </c>
      <c r="AO54">
        <v>6.1740017694742098E-2</v>
      </c>
      <c r="AP54">
        <v>1.39956992559241E-2</v>
      </c>
      <c r="AQ54">
        <v>0.123431923179525</v>
      </c>
      <c r="AR54">
        <v>0</v>
      </c>
      <c r="AS54">
        <v>9.0000025794084709E-3</v>
      </c>
      <c r="AT54">
        <v>2.6460007583460898E-2</v>
      </c>
      <c r="AU54">
        <v>4.59842018096525E-2</v>
      </c>
      <c r="AV54">
        <v>4.2471686382110303E-2</v>
      </c>
      <c r="AW54">
        <v>0</v>
      </c>
      <c r="AX54">
        <v>0.76507784898799103</v>
      </c>
      <c r="AY54">
        <v>0.70663717497205203</v>
      </c>
      <c r="AZ54">
        <v>0</v>
      </c>
    </row>
    <row r="55" spans="1:52" x14ac:dyDescent="0.35">
      <c r="A55" t="s">
        <v>73</v>
      </c>
      <c r="B55">
        <v>2031</v>
      </c>
      <c r="C55" t="s">
        <v>112</v>
      </c>
      <c r="D55" t="s">
        <v>75</v>
      </c>
      <c r="E55" t="s">
        <v>75</v>
      </c>
      <c r="F55" t="s">
        <v>113</v>
      </c>
      <c r="G55">
        <v>7103.5360873825803</v>
      </c>
      <c r="H55">
        <v>289500.39639732899</v>
      </c>
      <c r="I55">
        <v>27703.790740791999</v>
      </c>
      <c r="K55">
        <v>0.139698133798529</v>
      </c>
      <c r="L55">
        <v>3.08959641054239E-2</v>
      </c>
      <c r="M55">
        <v>0</v>
      </c>
      <c r="N55">
        <v>0</v>
      </c>
      <c r="O55">
        <v>0</v>
      </c>
      <c r="P55">
        <v>0</v>
      </c>
      <c r="Q55">
        <v>0</v>
      </c>
      <c r="R55">
        <v>4.4661864109575502</v>
      </c>
      <c r="S55">
        <v>1.2333091739953901</v>
      </c>
      <c r="T55">
        <v>0</v>
      </c>
      <c r="U55">
        <v>0</v>
      </c>
      <c r="V55">
        <v>0</v>
      </c>
      <c r="W55">
        <v>0</v>
      </c>
      <c r="X55">
        <v>0</v>
      </c>
      <c r="Y55">
        <v>14.3045427430734</v>
      </c>
      <c r="Z55">
        <v>21.503108585523002</v>
      </c>
      <c r="AA55">
        <v>0</v>
      </c>
      <c r="AB55">
        <v>1.1872025387431799</v>
      </c>
      <c r="AC55">
        <v>19.472038064288999</v>
      </c>
      <c r="AD55">
        <v>0</v>
      </c>
      <c r="AE55">
        <v>2963.8039602261501</v>
      </c>
      <c r="AF55">
        <v>3490.2716046227301</v>
      </c>
      <c r="AG55">
        <v>0</v>
      </c>
      <c r="AH55">
        <v>4.2886024623179502</v>
      </c>
      <c r="AI55">
        <v>1.19298441896338</v>
      </c>
      <c r="AJ55">
        <v>0</v>
      </c>
      <c r="AK55">
        <v>3.9136674931165398E-3</v>
      </c>
      <c r="AL55">
        <v>1.7051261871738801E-2</v>
      </c>
      <c r="AM55">
        <v>0</v>
      </c>
      <c r="AN55">
        <v>3.60000103176338E-2</v>
      </c>
      <c r="AO55">
        <v>6.1740017694742098E-2</v>
      </c>
      <c r="AP55">
        <v>3.7443639697724699E-3</v>
      </c>
      <c r="AQ55">
        <v>1.63136318310096E-2</v>
      </c>
      <c r="AR55">
        <v>0</v>
      </c>
      <c r="AS55">
        <v>9.0000025794084604E-3</v>
      </c>
      <c r="AT55">
        <v>2.6460007583460898E-2</v>
      </c>
      <c r="AU55">
        <v>0</v>
      </c>
      <c r="AV55">
        <v>0</v>
      </c>
      <c r="AW55">
        <v>0</v>
      </c>
      <c r="AX55">
        <v>0.60419082575153304</v>
      </c>
      <c r="AY55">
        <v>0.71151469908057796</v>
      </c>
      <c r="AZ55">
        <v>0</v>
      </c>
    </row>
    <row r="56" spans="1:52" x14ac:dyDescent="0.35">
      <c r="A56" t="s">
        <v>73</v>
      </c>
      <c r="B56">
        <v>2031</v>
      </c>
      <c r="C56" t="s">
        <v>114</v>
      </c>
      <c r="D56" t="s">
        <v>75</v>
      </c>
      <c r="E56" t="s">
        <v>75</v>
      </c>
      <c r="F56" t="s">
        <v>76</v>
      </c>
      <c r="G56">
        <v>26305.044363937799</v>
      </c>
      <c r="H56">
        <v>3031644.1533233202</v>
      </c>
      <c r="I56">
        <v>334074.06342200999</v>
      </c>
      <c r="K56">
        <v>1.7753915973137899E-2</v>
      </c>
      <c r="L56">
        <v>1.8796408130061999</v>
      </c>
      <c r="M56">
        <v>0</v>
      </c>
      <c r="N56">
        <v>0</v>
      </c>
      <c r="O56">
        <v>0</v>
      </c>
      <c r="P56">
        <v>0</v>
      </c>
      <c r="Q56">
        <v>0</v>
      </c>
      <c r="R56">
        <v>2.0211481884454301E-2</v>
      </c>
      <c r="S56">
        <v>2.13982798492659</v>
      </c>
      <c r="T56">
        <v>0</v>
      </c>
      <c r="U56">
        <v>0</v>
      </c>
      <c r="V56">
        <v>0</v>
      </c>
      <c r="W56">
        <v>0</v>
      </c>
      <c r="X56">
        <v>0</v>
      </c>
      <c r="Y56">
        <v>0.190592680224871</v>
      </c>
      <c r="Z56">
        <v>27.773233737684201</v>
      </c>
      <c r="AA56">
        <v>0</v>
      </c>
      <c r="AB56">
        <v>2.2556579868304301</v>
      </c>
      <c r="AC56">
        <v>22.2115967843189</v>
      </c>
      <c r="AD56">
        <v>1.86668307358911</v>
      </c>
      <c r="AE56">
        <v>1112.4730133068001</v>
      </c>
      <c r="AF56">
        <v>4257.2426583408796</v>
      </c>
      <c r="AG56">
        <v>0</v>
      </c>
      <c r="AH56">
        <v>8.2462341397342501E-4</v>
      </c>
      <c r="AI56">
        <v>8.7304447458810594E-2</v>
      </c>
      <c r="AJ56">
        <v>0</v>
      </c>
      <c r="AK56">
        <v>2.00852308981012E-2</v>
      </c>
      <c r="AL56">
        <v>7.9994207147264899E-3</v>
      </c>
      <c r="AM56">
        <v>0</v>
      </c>
      <c r="AN56">
        <v>3.60000103176338E-2</v>
      </c>
      <c r="AO56">
        <v>6.1740017694742098E-2</v>
      </c>
      <c r="AP56">
        <v>1.9216352700296001E-2</v>
      </c>
      <c r="AQ56">
        <v>7.6533693155984902E-3</v>
      </c>
      <c r="AR56">
        <v>0</v>
      </c>
      <c r="AS56">
        <v>9.0000025794084604E-3</v>
      </c>
      <c r="AT56">
        <v>2.6460007583460801E-2</v>
      </c>
      <c r="AU56">
        <v>1.05100934148882E-2</v>
      </c>
      <c r="AV56">
        <v>4.0220317701019401E-2</v>
      </c>
      <c r="AW56">
        <v>0</v>
      </c>
      <c r="AX56">
        <v>0.174865265592969</v>
      </c>
      <c r="AY56">
        <v>0.66917926029652897</v>
      </c>
      <c r="AZ56">
        <v>0</v>
      </c>
    </row>
    <row r="57" spans="1:52" x14ac:dyDescent="0.35">
      <c r="A57" t="s">
        <v>73</v>
      </c>
      <c r="B57">
        <v>2031</v>
      </c>
      <c r="C57" t="s">
        <v>115</v>
      </c>
      <c r="D57" t="s">
        <v>75</v>
      </c>
      <c r="E57" t="s">
        <v>75</v>
      </c>
      <c r="F57" t="s">
        <v>76</v>
      </c>
      <c r="G57">
        <v>5811.6958718202804</v>
      </c>
      <c r="H57">
        <v>411201.80992362299</v>
      </c>
      <c r="I57">
        <v>26274.451078283499</v>
      </c>
      <c r="K57">
        <v>1.8779530709125601E-2</v>
      </c>
      <c r="L57">
        <v>1.59292906187475</v>
      </c>
      <c r="M57">
        <v>0</v>
      </c>
      <c r="N57">
        <v>0</v>
      </c>
      <c r="O57">
        <v>0</v>
      </c>
      <c r="P57">
        <v>0</v>
      </c>
      <c r="Q57">
        <v>0</v>
      </c>
      <c r="R57">
        <v>2.1379066190260899E-2</v>
      </c>
      <c r="S57">
        <v>1.8134284811314201</v>
      </c>
      <c r="T57">
        <v>0</v>
      </c>
      <c r="U57">
        <v>0</v>
      </c>
      <c r="V57">
        <v>0</v>
      </c>
      <c r="W57">
        <v>0</v>
      </c>
      <c r="X57">
        <v>0</v>
      </c>
      <c r="Y57">
        <v>0.197402292083208</v>
      </c>
      <c r="Z57">
        <v>23.527164154378799</v>
      </c>
      <c r="AA57">
        <v>0</v>
      </c>
      <c r="AB57">
        <v>2.4124645767976101</v>
      </c>
      <c r="AC57">
        <v>18.860389967845901</v>
      </c>
      <c r="AD57">
        <v>4.5320253669298101</v>
      </c>
      <c r="AE57">
        <v>1225.2596487486101</v>
      </c>
      <c r="AF57">
        <v>3615.9468460211701</v>
      </c>
      <c r="AG57">
        <v>0</v>
      </c>
      <c r="AH57">
        <v>8.7226056209845104E-4</v>
      </c>
      <c r="AI57">
        <v>7.39874292076238E-2</v>
      </c>
      <c r="AJ57">
        <v>0</v>
      </c>
      <c r="AK57">
        <v>2.13527337299938E-2</v>
      </c>
      <c r="AL57">
        <v>6.832277882926E-3</v>
      </c>
      <c r="AM57">
        <v>0</v>
      </c>
      <c r="AN57">
        <v>3.6000010317633897E-2</v>
      </c>
      <c r="AO57">
        <v>6.1740017694742098E-2</v>
      </c>
      <c r="AP57">
        <v>2.0429023920748499E-2</v>
      </c>
      <c r="AQ57">
        <v>6.5367165660589798E-3</v>
      </c>
      <c r="AR57">
        <v>0</v>
      </c>
      <c r="AS57">
        <v>9.0000025794084709E-3</v>
      </c>
      <c r="AT57">
        <v>2.6460007583460898E-2</v>
      </c>
      <c r="AU57">
        <v>1.1575645621786999E-2</v>
      </c>
      <c r="AV57">
        <v>3.4161672849921401E-2</v>
      </c>
      <c r="AW57">
        <v>0</v>
      </c>
      <c r="AX57">
        <v>0.19259375403804599</v>
      </c>
      <c r="AY57">
        <v>0.56837648916987504</v>
      </c>
      <c r="AZ57">
        <v>0</v>
      </c>
    </row>
    <row r="58" spans="1:52" x14ac:dyDescent="0.35">
      <c r="A58" t="s">
        <v>73</v>
      </c>
      <c r="B58">
        <v>2031</v>
      </c>
      <c r="C58" t="s">
        <v>116</v>
      </c>
      <c r="D58" t="s">
        <v>75</v>
      </c>
      <c r="E58" t="s">
        <v>75</v>
      </c>
      <c r="F58" t="s">
        <v>76</v>
      </c>
      <c r="G58">
        <v>737.52284685498705</v>
      </c>
      <c r="H58">
        <v>14943.001955793499</v>
      </c>
      <c r="I58">
        <v>8481.5127388323399</v>
      </c>
      <c r="K58">
        <v>1.25016051543711E-2</v>
      </c>
      <c r="L58">
        <v>0.63542713048608401</v>
      </c>
      <c r="M58">
        <v>0</v>
      </c>
      <c r="N58">
        <v>0</v>
      </c>
      <c r="O58">
        <v>0</v>
      </c>
      <c r="P58">
        <v>0</v>
      </c>
      <c r="Q58">
        <v>0</v>
      </c>
      <c r="R58">
        <v>1.4232125829956499E-2</v>
      </c>
      <c r="S58">
        <v>0.72338541852636395</v>
      </c>
      <c r="T58">
        <v>0</v>
      </c>
      <c r="U58">
        <v>0</v>
      </c>
      <c r="V58">
        <v>0</v>
      </c>
      <c r="W58">
        <v>0</v>
      </c>
      <c r="X58">
        <v>0</v>
      </c>
      <c r="Y58">
        <v>0.13421492514407399</v>
      </c>
      <c r="Z58">
        <v>9.3889567071226203</v>
      </c>
      <c r="AA58">
        <v>0</v>
      </c>
      <c r="AB58">
        <v>1.4222618355496599</v>
      </c>
      <c r="AC58">
        <v>7.5088022724941501</v>
      </c>
      <c r="AD58">
        <v>3.3062425531102302</v>
      </c>
      <c r="AE58">
        <v>1297.82641635341</v>
      </c>
      <c r="AF58">
        <v>1482.3274834594099</v>
      </c>
      <c r="AG58">
        <v>0</v>
      </c>
      <c r="AH58">
        <v>5.8066718002626797E-4</v>
      </c>
      <c r="AI58">
        <v>2.9513944442768399E-2</v>
      </c>
      <c r="AJ58">
        <v>0</v>
      </c>
      <c r="AK58">
        <v>8.5656328201980294E-3</v>
      </c>
      <c r="AL58">
        <v>2.7042661103852199E-3</v>
      </c>
      <c r="AM58">
        <v>0</v>
      </c>
      <c r="AN58">
        <v>3.60000103176338E-2</v>
      </c>
      <c r="AO58">
        <v>6.1740017694742098E-2</v>
      </c>
      <c r="AP58">
        <v>8.1950873360244897E-3</v>
      </c>
      <c r="AQ58">
        <v>2.5872807555093998E-3</v>
      </c>
      <c r="AR58">
        <v>0</v>
      </c>
      <c r="AS58">
        <v>9.0000025794084709E-3</v>
      </c>
      <c r="AT58">
        <v>2.6460007583460801E-2</v>
      </c>
      <c r="AU58">
        <v>1.2261220460205601E-2</v>
      </c>
      <c r="AV58">
        <v>1.40042950581832E-2</v>
      </c>
      <c r="AW58">
        <v>0</v>
      </c>
      <c r="AX58">
        <v>0.204000239353781</v>
      </c>
      <c r="AY58">
        <v>0.233001237774208</v>
      </c>
      <c r="AZ58">
        <v>0</v>
      </c>
    </row>
    <row r="59" spans="1:52" x14ac:dyDescent="0.35">
      <c r="A59" t="s">
        <v>73</v>
      </c>
      <c r="B59">
        <v>2031</v>
      </c>
      <c r="C59" t="s">
        <v>117</v>
      </c>
      <c r="D59" t="s">
        <v>75</v>
      </c>
      <c r="E59" t="s">
        <v>75</v>
      </c>
      <c r="F59" t="s">
        <v>78</v>
      </c>
      <c r="G59">
        <v>82.289913059336996</v>
      </c>
      <c r="H59">
        <v>10629.722575055001</v>
      </c>
      <c r="I59">
        <v>1646.4565804912099</v>
      </c>
      <c r="K59">
        <v>0.32098662098783198</v>
      </c>
      <c r="L59">
        <v>0</v>
      </c>
      <c r="M59">
        <v>1.45591606284229E-3</v>
      </c>
      <c r="N59">
        <v>4.7847698435246E-2</v>
      </c>
      <c r="O59">
        <v>0.22805256061456999</v>
      </c>
      <c r="P59">
        <v>1.84746938815302E-2</v>
      </c>
      <c r="Q59">
        <v>2.4680585470269599E-2</v>
      </c>
      <c r="R59">
        <v>0.46838292385595998</v>
      </c>
      <c r="S59">
        <v>0</v>
      </c>
      <c r="T59">
        <v>1.5940448294484899E-3</v>
      </c>
      <c r="U59">
        <v>4.78476984352263E-2</v>
      </c>
      <c r="V59">
        <v>0.22805256061447601</v>
      </c>
      <c r="W59">
        <v>1.84746938815302E-2</v>
      </c>
      <c r="X59">
        <v>2.4680585470269599E-2</v>
      </c>
      <c r="Y59">
        <v>29.378120431340498</v>
      </c>
      <c r="Z59">
        <v>0</v>
      </c>
      <c r="AA59">
        <v>4.7641725885443202</v>
      </c>
      <c r="AB59">
        <v>2.8985570007628598</v>
      </c>
      <c r="AC59">
        <v>0</v>
      </c>
      <c r="AD59">
        <v>6.2973983997741498E-2</v>
      </c>
      <c r="AE59">
        <v>1703.60486627399</v>
      </c>
      <c r="AF59">
        <v>0</v>
      </c>
      <c r="AG59">
        <v>39.471288315918997</v>
      </c>
      <c r="AH59">
        <v>7.2162686060830095E-2</v>
      </c>
      <c r="AI59">
        <v>0</v>
      </c>
      <c r="AJ59">
        <v>2.7747726139545301E-4</v>
      </c>
      <c r="AK59">
        <v>1.1924625157284699E-3</v>
      </c>
      <c r="AL59">
        <v>0</v>
      </c>
      <c r="AM59">
        <v>4.1205623049645601E-4</v>
      </c>
      <c r="AN59">
        <v>2.0000005732018801E-2</v>
      </c>
      <c r="AO59">
        <v>6.1740017694742001E-2</v>
      </c>
      <c r="AP59">
        <v>1.0964252661396E-3</v>
      </c>
      <c r="AQ59">
        <v>0</v>
      </c>
      <c r="AR59">
        <v>3.7887049381217801E-4</v>
      </c>
      <c r="AS59">
        <v>5.0000014330047002E-3</v>
      </c>
      <c r="AT59">
        <v>2.6460007583460898E-2</v>
      </c>
      <c r="AU59">
        <v>1.68585511892115E-2</v>
      </c>
      <c r="AV59">
        <v>0</v>
      </c>
      <c r="AW59">
        <v>3.90600395520956E-4</v>
      </c>
      <c r="AX59">
        <v>0.12779384042512201</v>
      </c>
      <c r="AY59">
        <v>0</v>
      </c>
      <c r="AZ59">
        <v>2.0013070092303798E-3</v>
      </c>
    </row>
    <row r="60" spans="1:52" x14ac:dyDescent="0.35">
      <c r="A60" t="s">
        <v>73</v>
      </c>
      <c r="B60">
        <v>2031</v>
      </c>
      <c r="C60" t="s">
        <v>118</v>
      </c>
      <c r="D60" t="s">
        <v>75</v>
      </c>
      <c r="E60" t="s">
        <v>75</v>
      </c>
      <c r="F60" t="s">
        <v>78</v>
      </c>
      <c r="G60">
        <v>1003.54284167027</v>
      </c>
      <c r="H60">
        <v>93995.700064487595</v>
      </c>
      <c r="I60">
        <v>4014.1713666810801</v>
      </c>
      <c r="K60">
        <v>1.5652668553312502E-2</v>
      </c>
      <c r="L60">
        <v>0</v>
      </c>
      <c r="M60">
        <v>0.39105214001475203</v>
      </c>
      <c r="N60">
        <v>4.6415035156499501E-2</v>
      </c>
      <c r="O60">
        <v>0.25942119159566002</v>
      </c>
      <c r="P60">
        <v>1.1840769190697599E-2</v>
      </c>
      <c r="Q60">
        <v>1.6048174638461001E-2</v>
      </c>
      <c r="R60">
        <v>2.2840337209651701E-2</v>
      </c>
      <c r="S60">
        <v>0</v>
      </c>
      <c r="T60">
        <v>0.42815287072137198</v>
      </c>
      <c r="U60">
        <v>4.6415035156480398E-2</v>
      </c>
      <c r="V60">
        <v>0.25942119159555399</v>
      </c>
      <c r="W60">
        <v>1.1840769190697599E-2</v>
      </c>
      <c r="X60">
        <v>1.6048174638461001E-2</v>
      </c>
      <c r="Y60">
        <v>0.29058462159319498</v>
      </c>
      <c r="Z60">
        <v>0</v>
      </c>
      <c r="AA60">
        <v>6.3511175136643896</v>
      </c>
      <c r="AB60">
        <v>0.209235414626117</v>
      </c>
      <c r="AC60">
        <v>0</v>
      </c>
      <c r="AD60">
        <v>0.70766270373226003</v>
      </c>
      <c r="AE60">
        <v>1469.64936247943</v>
      </c>
      <c r="AF60">
        <v>0</v>
      </c>
      <c r="AG60">
        <v>66.431032519031902</v>
      </c>
      <c r="AH60">
        <v>4.8475730159394199E-3</v>
      </c>
      <c r="AI60">
        <v>0</v>
      </c>
      <c r="AJ60">
        <v>9.2359652413190302E-2</v>
      </c>
      <c r="AK60">
        <v>1.9278702815601E-3</v>
      </c>
      <c r="AL60">
        <v>0</v>
      </c>
      <c r="AM60">
        <v>8.1110950989870298E-4</v>
      </c>
      <c r="AN60">
        <v>1.0555704249420299E-2</v>
      </c>
      <c r="AO60">
        <v>0.115478200880959</v>
      </c>
      <c r="AP60">
        <v>1.77260556089754E-3</v>
      </c>
      <c r="AQ60">
        <v>0</v>
      </c>
      <c r="AR60">
        <v>7.4578525406793499E-4</v>
      </c>
      <c r="AS60">
        <v>2.63892606235509E-3</v>
      </c>
      <c r="AT60">
        <v>4.9490657520411097E-2</v>
      </c>
      <c r="AU60">
        <v>1.45433718217419E-2</v>
      </c>
      <c r="AV60">
        <v>0</v>
      </c>
      <c r="AW60">
        <v>6.5738891948795102E-4</v>
      </c>
      <c r="AX60">
        <v>1.8609189970748299E-2</v>
      </c>
      <c r="AY60">
        <v>0</v>
      </c>
      <c r="AZ60">
        <v>6.51598479223994E-2</v>
      </c>
    </row>
    <row r="61" spans="1:52" x14ac:dyDescent="0.35">
      <c r="A61" t="s">
        <v>73</v>
      </c>
      <c r="B61">
        <v>2031</v>
      </c>
      <c r="C61" t="s">
        <v>118</v>
      </c>
      <c r="D61" t="s">
        <v>75</v>
      </c>
      <c r="E61" t="s">
        <v>75</v>
      </c>
      <c r="F61" t="s">
        <v>76</v>
      </c>
      <c r="G61">
        <v>0</v>
      </c>
      <c r="H61">
        <v>0</v>
      </c>
      <c r="I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v>0</v>
      </c>
      <c r="AV61">
        <v>0</v>
      </c>
      <c r="AW61">
        <v>0</v>
      </c>
      <c r="AX61">
        <v>0</v>
      </c>
      <c r="AY61">
        <v>0</v>
      </c>
      <c r="AZ61">
        <v>0</v>
      </c>
    </row>
    <row r="62" spans="1:52" x14ac:dyDescent="0.35">
      <c r="A62" t="s">
        <v>73</v>
      </c>
      <c r="B62">
        <v>2031</v>
      </c>
      <c r="C62" t="s">
        <v>118</v>
      </c>
      <c r="D62" t="s">
        <v>75</v>
      </c>
      <c r="E62" t="s">
        <v>75</v>
      </c>
      <c r="F62" t="s">
        <v>113</v>
      </c>
      <c r="G62">
        <v>5598.2382890757699</v>
      </c>
      <c r="H62">
        <v>611862.967434822</v>
      </c>
      <c r="I62">
        <v>22392.953156303</v>
      </c>
      <c r="K62">
        <v>9.0566721752392901E-2</v>
      </c>
      <c r="L62">
        <v>0</v>
      </c>
      <c r="M62">
        <v>0</v>
      </c>
      <c r="N62">
        <v>0</v>
      </c>
      <c r="O62">
        <v>0</v>
      </c>
      <c r="P62">
        <v>0</v>
      </c>
      <c r="Q62">
        <v>0</v>
      </c>
      <c r="R62">
        <v>6.4527886270748898</v>
      </c>
      <c r="S62">
        <v>0</v>
      </c>
      <c r="T62">
        <v>0</v>
      </c>
      <c r="U62">
        <v>0</v>
      </c>
      <c r="V62">
        <v>0</v>
      </c>
      <c r="W62">
        <v>0</v>
      </c>
      <c r="X62">
        <v>0</v>
      </c>
      <c r="Y62">
        <v>49.108800155253498</v>
      </c>
      <c r="Z62">
        <v>0</v>
      </c>
      <c r="AA62">
        <v>0</v>
      </c>
      <c r="AB62">
        <v>0.48327788266704702</v>
      </c>
      <c r="AC62">
        <v>0</v>
      </c>
      <c r="AD62">
        <v>0</v>
      </c>
      <c r="AE62">
        <v>1995.7519330125201</v>
      </c>
      <c r="AF62">
        <v>0</v>
      </c>
      <c r="AG62">
        <v>0</v>
      </c>
      <c r="AH62">
        <v>6.3224619897050003</v>
      </c>
      <c r="AI62">
        <v>0</v>
      </c>
      <c r="AJ62">
        <v>0</v>
      </c>
      <c r="AK62">
        <v>3.3282797174269399E-3</v>
      </c>
      <c r="AL62">
        <v>0</v>
      </c>
      <c r="AM62">
        <v>0</v>
      </c>
      <c r="AN62">
        <v>3.3482891247570999E-2</v>
      </c>
      <c r="AO62">
        <v>6.8732888054388194E-2</v>
      </c>
      <c r="AP62">
        <v>3.1842998101338201E-3</v>
      </c>
      <c r="AQ62">
        <v>0</v>
      </c>
      <c r="AR62">
        <v>0</v>
      </c>
      <c r="AS62">
        <v>8.3707228118927498E-3</v>
      </c>
      <c r="AT62">
        <v>2.94569520233092E-2</v>
      </c>
      <c r="AU62">
        <v>0</v>
      </c>
      <c r="AV62">
        <v>0</v>
      </c>
      <c r="AW62">
        <v>0</v>
      </c>
      <c r="AX62">
        <v>0.40684708725135899</v>
      </c>
      <c r="AY62">
        <v>0</v>
      </c>
      <c r="AZ62">
        <v>0</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7">
    <tabColor theme="0" tint="-0.14999847407452621"/>
  </sheetPr>
  <dimension ref="C2:F5"/>
  <sheetViews>
    <sheetView workbookViewId="0">
      <selection activeCell="Q26" sqref="Q26"/>
    </sheetView>
  </sheetViews>
  <sheetFormatPr defaultRowHeight="14.5" x14ac:dyDescent="0.35"/>
  <cols>
    <col min="4" max="4" width="10.26953125" customWidth="1"/>
    <col min="5" max="5" width="10.453125" customWidth="1"/>
    <col min="11" max="11" width="8" customWidth="1"/>
  </cols>
  <sheetData>
    <row r="2" spans="3:6" x14ac:dyDescent="0.35">
      <c r="E2" t="s">
        <v>259</v>
      </c>
    </row>
    <row r="3" spans="3:6" x14ac:dyDescent="0.35">
      <c r="D3" s="171">
        <v>2019</v>
      </c>
      <c r="E3" s="154">
        <v>2023</v>
      </c>
      <c r="F3" s="154">
        <v>2031</v>
      </c>
    </row>
    <row r="4" spans="3:6" x14ac:dyDescent="0.35">
      <c r="C4" s="103" t="s">
        <v>257</v>
      </c>
      <c r="D4" s="375">
        <v>6.5512159753859578</v>
      </c>
      <c r="E4" s="375">
        <v>5.8873349898367522</v>
      </c>
      <c r="F4" s="375">
        <v>5.7773398430152758</v>
      </c>
    </row>
    <row r="5" spans="3:6" x14ac:dyDescent="0.35">
      <c r="C5" s="103" t="s">
        <v>258</v>
      </c>
      <c r="D5" s="375">
        <v>0.28521339298097975</v>
      </c>
      <c r="E5" s="375">
        <v>0.24954268609187547</v>
      </c>
      <c r="F5" s="375">
        <v>0.20554612647704684</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1441C-48DB-4E4B-A1A0-DEE66DAD1D12}">
  <sheetPr codeName="Sheet2">
    <tabColor rgb="FFFFFF00"/>
  </sheetPr>
  <dimension ref="A1:Y42"/>
  <sheetViews>
    <sheetView tabSelected="1" zoomScale="90" zoomScaleNormal="90" workbookViewId="0">
      <selection activeCell="A38" sqref="A38"/>
    </sheetView>
  </sheetViews>
  <sheetFormatPr defaultRowHeight="14.5" x14ac:dyDescent="0.35"/>
  <cols>
    <col min="1" max="1" width="24.1796875" customWidth="1"/>
    <col min="2" max="2" width="16.453125" bestFit="1" customWidth="1"/>
    <col min="3" max="3" width="18.54296875" customWidth="1"/>
    <col min="4" max="4" width="15" customWidth="1"/>
    <col min="5" max="5" width="15.26953125" customWidth="1"/>
    <col min="6" max="6" width="14.7265625" customWidth="1"/>
    <col min="7" max="7" width="13.1796875" customWidth="1"/>
    <col min="9" max="9" width="16.453125" bestFit="1" customWidth="1"/>
    <col min="10" max="10" width="16.54296875" customWidth="1"/>
    <col min="11" max="11" width="14" customWidth="1"/>
    <col min="12" max="12" width="13.7265625" customWidth="1"/>
    <col min="13" max="13" width="14.453125" customWidth="1"/>
    <col min="14" max="14" width="14.54296875" customWidth="1"/>
    <col min="17" max="17" width="11.08984375" customWidth="1"/>
    <col min="18" max="18" width="10.81640625" style="156" customWidth="1"/>
    <col min="19" max="19" width="9.453125" style="158" bestFit="1" customWidth="1"/>
    <col min="20" max="20" width="8.7265625" style="158"/>
    <col min="22" max="22" width="10.81640625" customWidth="1"/>
    <col min="23" max="23" width="10.26953125" customWidth="1"/>
    <col min="24" max="25" width="8.7265625" style="158"/>
  </cols>
  <sheetData>
    <row r="1" spans="1:25" s="191" customFormat="1" x14ac:dyDescent="0.35">
      <c r="R1" s="156"/>
      <c r="S1" s="171"/>
      <c r="T1" s="171"/>
      <c r="X1" s="171"/>
      <c r="Y1" s="171"/>
    </row>
    <row r="2" spans="1:25" s="191" customFormat="1" x14ac:dyDescent="0.35">
      <c r="B2" s="295" t="s">
        <v>283</v>
      </c>
      <c r="C2" s="295"/>
      <c r="D2" s="295"/>
      <c r="E2" s="295"/>
      <c r="F2" s="295"/>
      <c r="G2" s="295"/>
      <c r="I2" s="295" t="s">
        <v>284</v>
      </c>
      <c r="J2" s="295"/>
      <c r="K2" s="295"/>
      <c r="L2" s="295"/>
      <c r="M2" s="295"/>
      <c r="N2" s="295"/>
      <c r="R2" s="156"/>
      <c r="S2" s="171"/>
      <c r="T2" s="171"/>
      <c r="X2" s="171"/>
      <c r="Y2" s="171"/>
    </row>
    <row r="3" spans="1:25" s="191" customFormat="1" x14ac:dyDescent="0.35">
      <c r="B3" s="155" t="s">
        <v>227</v>
      </c>
      <c r="C3" s="155" t="s">
        <v>141</v>
      </c>
      <c r="D3" s="155" t="s">
        <v>142</v>
      </c>
      <c r="E3" s="155" t="s">
        <v>143</v>
      </c>
      <c r="F3" s="155" t="s">
        <v>144</v>
      </c>
      <c r="G3" s="82" t="s">
        <v>224</v>
      </c>
      <c r="I3" s="155" t="s">
        <v>237</v>
      </c>
      <c r="J3" s="155" t="s">
        <v>141</v>
      </c>
      <c r="K3" s="155" t="s">
        <v>142</v>
      </c>
      <c r="L3" s="155" t="s">
        <v>143</v>
      </c>
      <c r="M3" s="155" t="s">
        <v>144</v>
      </c>
      <c r="N3" s="82" t="s">
        <v>224</v>
      </c>
      <c r="R3" s="156"/>
      <c r="S3" s="171"/>
      <c r="T3" s="171"/>
      <c r="X3" s="171"/>
      <c r="Y3" s="171"/>
    </row>
    <row r="4" spans="1:25" s="191" customFormat="1" x14ac:dyDescent="0.35">
      <c r="A4" s="57" t="s">
        <v>235</v>
      </c>
      <c r="B4" s="83">
        <f>'200k+ sf'!B58</f>
        <v>31.537377359309591</v>
      </c>
      <c r="C4" s="83">
        <f>'200k+ sf'!B59</f>
        <v>0.71432984148852063</v>
      </c>
      <c r="D4" s="233">
        <f>'200k+ sf'!B60</f>
        <v>0</v>
      </c>
      <c r="E4" s="84">
        <f>'200k+ sf'!B61</f>
        <v>0</v>
      </c>
      <c r="F4" s="84">
        <f>'200k+ sf'!B62</f>
        <v>8.1230648651037476E-2</v>
      </c>
      <c r="G4" s="83">
        <f>SUM(B4:F4)</f>
        <v>32.332937849449145</v>
      </c>
      <c r="I4" s="83">
        <f>'200k+ sf'!E58</f>
        <v>0.49731803422601906</v>
      </c>
      <c r="J4" s="83">
        <f>'200k+ sf'!E59</f>
        <v>1.5082950733210903E-2</v>
      </c>
      <c r="K4" s="233">
        <f>'200k+ sf'!E60</f>
        <v>0</v>
      </c>
      <c r="L4" s="85">
        <f>'200k+ sf'!E61</f>
        <v>0</v>
      </c>
      <c r="M4" s="84">
        <f>'200k+ sf'!E62</f>
        <v>2.2409578613177181E-3</v>
      </c>
      <c r="N4" s="83">
        <f>SUM(I4:M4)</f>
        <v>0.51464194282054765</v>
      </c>
      <c r="R4" s="156"/>
      <c r="S4" s="171"/>
      <c r="T4" s="171"/>
      <c r="X4" s="171"/>
      <c r="Y4" s="171"/>
    </row>
    <row r="5" spans="1:25" s="191" customFormat="1" x14ac:dyDescent="0.35">
      <c r="A5" s="57" t="s">
        <v>223</v>
      </c>
      <c r="B5" s="83">
        <f>Cold_Storage!B58</f>
        <v>1.1325782236325388</v>
      </c>
      <c r="C5" s="83">
        <f>Cold_Storage!B59</f>
        <v>1.4372727850810819E-2</v>
      </c>
      <c r="D5" s="233">
        <f>Cold_Storage!B60</f>
        <v>0</v>
      </c>
      <c r="E5" s="84">
        <f>Cold_Storage!B61</f>
        <v>1.822911810611016</v>
      </c>
      <c r="F5" s="84">
        <f>Cold_Storage!B62</f>
        <v>4.2496293243078138E-4</v>
      </c>
      <c r="G5" s="83">
        <f t="shared" ref="G5:G7" si="0">SUM(B5:F5)</f>
        <v>2.9702877250267963</v>
      </c>
      <c r="I5" s="83">
        <f>Cold_Storage!E58</f>
        <v>1.7975304774414887E-2</v>
      </c>
      <c r="J5" s="83">
        <f>Cold_Storage!E59</f>
        <v>3.0347765623776136E-4</v>
      </c>
      <c r="K5" s="233">
        <f>Cold_Storage!E60</f>
        <v>0</v>
      </c>
      <c r="L5" s="84">
        <f>Cold_Storage!E61</f>
        <v>7.9362192387320674E-2</v>
      </c>
      <c r="M5" s="84">
        <f>Cold_Storage!E62</f>
        <v>1.1723703306747223E-5</v>
      </c>
      <c r="N5" s="83">
        <f t="shared" ref="N5:N7" si="1">SUM(I5:M5)</f>
        <v>9.7652698521280071E-2</v>
      </c>
      <c r="R5" s="156"/>
      <c r="S5" s="171"/>
      <c r="T5" s="171"/>
      <c r="X5" s="171"/>
      <c r="Y5" s="171"/>
    </row>
    <row r="6" spans="1:25" s="191" customFormat="1" x14ac:dyDescent="0.35">
      <c r="A6" s="57" t="s">
        <v>197</v>
      </c>
      <c r="B6" s="83">
        <f>'100k-200k sf'!B58</f>
        <v>9.0017084054184551</v>
      </c>
      <c r="C6" s="83">
        <f>'100k-200k sf'!B59</f>
        <v>0.40717217435501263</v>
      </c>
      <c r="D6" s="233">
        <f>'100k-200k sf'!B60</f>
        <v>0</v>
      </c>
      <c r="E6" s="84">
        <f>'100k-200k sf'!B61</f>
        <v>0</v>
      </c>
      <c r="F6" s="84">
        <f>'100k-200k sf'!B62</f>
        <v>1.1147548177867587E-2</v>
      </c>
      <c r="G6" s="83">
        <f t="shared" si="0"/>
        <v>9.4200281279513352</v>
      </c>
      <c r="I6" s="83">
        <f>'100k-200k sf'!E58</f>
        <v>0.1531112007336371</v>
      </c>
      <c r="J6" s="83">
        <f>'100k-200k sf'!E59</f>
        <v>8.5973698549869533E-3</v>
      </c>
      <c r="K6" s="233">
        <f>'100k-200k sf'!E60</f>
        <v>0</v>
      </c>
      <c r="L6" s="85">
        <f>'100k-200k sf'!E61</f>
        <v>0</v>
      </c>
      <c r="M6" s="84">
        <f>'100k-200k sf'!E62</f>
        <v>3.0753399287660762E-4</v>
      </c>
      <c r="N6" s="83">
        <f t="shared" si="1"/>
        <v>0.16201610458150068</v>
      </c>
      <c r="R6" s="156"/>
      <c r="S6" s="171"/>
      <c r="T6" s="171"/>
      <c r="X6" s="171"/>
      <c r="Y6" s="171"/>
    </row>
    <row r="7" spans="1:25" s="191" customFormat="1" x14ac:dyDescent="0.35">
      <c r="A7" s="57" t="s">
        <v>225</v>
      </c>
      <c r="B7" s="83">
        <f>SUM(B4:B6)</f>
        <v>41.671663988360585</v>
      </c>
      <c r="C7" s="83">
        <f t="shared" ref="C7:F7" si="2">SUM(C4:C6)</f>
        <v>1.1358747436943442</v>
      </c>
      <c r="D7" s="233">
        <f t="shared" si="2"/>
        <v>0</v>
      </c>
      <c r="E7" s="83">
        <f t="shared" si="2"/>
        <v>1.822911810611016</v>
      </c>
      <c r="F7" s="83">
        <f t="shared" si="2"/>
        <v>9.2803159761335852E-2</v>
      </c>
      <c r="G7" s="232">
        <f t="shared" si="0"/>
        <v>44.723253702427286</v>
      </c>
      <c r="I7" s="83">
        <f>SUM(I4:I6)</f>
        <v>0.66840453973407099</v>
      </c>
      <c r="J7" s="83">
        <f t="shared" ref="J7:M7" si="3">SUM(J4:J6)</f>
        <v>2.3983798244435618E-2</v>
      </c>
      <c r="K7" s="233">
        <f t="shared" si="3"/>
        <v>0</v>
      </c>
      <c r="L7" s="83">
        <f t="shared" si="3"/>
        <v>7.9362192387320674E-2</v>
      </c>
      <c r="M7" s="235">
        <f t="shared" si="3"/>
        <v>2.5602155575010733E-3</v>
      </c>
      <c r="N7" s="283">
        <f t="shared" si="1"/>
        <v>0.77431074592332838</v>
      </c>
      <c r="R7" s="156"/>
      <c r="S7" s="171"/>
      <c r="T7" s="171"/>
      <c r="X7" s="171"/>
      <c r="Y7" s="171"/>
    </row>
    <row r="8" spans="1:25" s="191" customFormat="1" x14ac:dyDescent="0.35">
      <c r="Q8" s="299" t="s">
        <v>288</v>
      </c>
      <c r="R8" s="299"/>
      <c r="S8" s="299"/>
      <c r="T8" s="299"/>
      <c r="U8" s="299"/>
      <c r="V8" s="299"/>
      <c r="W8" s="299"/>
      <c r="X8" s="299"/>
      <c r="Y8" s="299"/>
    </row>
    <row r="9" spans="1:25" s="191" customFormat="1" x14ac:dyDescent="0.35">
      <c r="Q9" s="299"/>
      <c r="R9" s="299"/>
      <c r="S9" s="299"/>
      <c r="T9" s="299"/>
      <c r="U9" s="299"/>
      <c r="V9" s="299"/>
      <c r="W9" s="299"/>
      <c r="X9" s="299"/>
      <c r="Y9" s="299"/>
    </row>
    <row r="10" spans="1:25" x14ac:dyDescent="0.35">
      <c r="B10" s="295" t="s">
        <v>228</v>
      </c>
      <c r="C10" s="295"/>
      <c r="D10" s="295"/>
      <c r="E10" s="295"/>
      <c r="F10" s="295"/>
      <c r="G10" s="295"/>
      <c r="I10" s="295" t="s">
        <v>251</v>
      </c>
      <c r="J10" s="295"/>
      <c r="K10" s="295"/>
      <c r="L10" s="295"/>
      <c r="M10" s="295"/>
      <c r="N10" s="295"/>
      <c r="Q10" s="275" t="s">
        <v>294</v>
      </c>
      <c r="R10" s="262"/>
      <c r="S10" s="267">
        <v>2023</v>
      </c>
      <c r="T10" s="267">
        <v>2031</v>
      </c>
      <c r="U10" s="261"/>
      <c r="V10" s="275" t="s">
        <v>295</v>
      </c>
      <c r="W10" s="262"/>
      <c r="X10" s="267">
        <v>2023</v>
      </c>
      <c r="Y10" s="267">
        <v>2031</v>
      </c>
    </row>
    <row r="11" spans="1:25" x14ac:dyDescent="0.35">
      <c r="B11" s="58" t="s">
        <v>237</v>
      </c>
      <c r="C11" s="58" t="s">
        <v>141</v>
      </c>
      <c r="D11" s="58" t="s">
        <v>142</v>
      </c>
      <c r="E11" s="58" t="s">
        <v>143</v>
      </c>
      <c r="F11" s="58" t="s">
        <v>144</v>
      </c>
      <c r="G11" s="82" t="s">
        <v>224</v>
      </c>
      <c r="I11" s="86" t="s">
        <v>237</v>
      </c>
      <c r="J11" s="86" t="s">
        <v>141</v>
      </c>
      <c r="K11" s="86" t="s">
        <v>142</v>
      </c>
      <c r="L11" s="86" t="s">
        <v>143</v>
      </c>
      <c r="M11" s="86" t="s">
        <v>144</v>
      </c>
      <c r="N11" s="82" t="s">
        <v>224</v>
      </c>
      <c r="Q11" s="296" t="s">
        <v>261</v>
      </c>
      <c r="R11" s="263" t="s">
        <v>262</v>
      </c>
      <c r="S11" s="268">
        <v>4.3423052666888463E-4</v>
      </c>
      <c r="T11" s="269">
        <v>0.19344466906223529</v>
      </c>
      <c r="U11" s="261"/>
      <c r="V11" s="296" t="s">
        <v>261</v>
      </c>
      <c r="W11" s="263" t="s">
        <v>262</v>
      </c>
      <c r="X11" s="274">
        <v>2.2635120779583476E-6</v>
      </c>
      <c r="Y11" s="269">
        <v>1.0258793586492758E-3</v>
      </c>
    </row>
    <row r="12" spans="1:25" x14ac:dyDescent="0.35">
      <c r="A12" s="57" t="s">
        <v>235</v>
      </c>
      <c r="B12" s="83">
        <f>'200k+ sf'!C58</f>
        <v>18.662831718409862</v>
      </c>
      <c r="C12" s="83">
        <f>'200k+ sf'!C59</f>
        <v>0.43823770015035285</v>
      </c>
      <c r="D12" s="233">
        <f>'200k+ sf'!C60</f>
        <v>0</v>
      </c>
      <c r="E12" s="84">
        <f>'200k+ sf'!C61</f>
        <v>0</v>
      </c>
      <c r="F12" s="84">
        <f>'200k+ sf'!C62</f>
        <v>7.4722228031319088E-2</v>
      </c>
      <c r="G12" s="83">
        <f>SUM(B12:F12)</f>
        <v>19.175791646591534</v>
      </c>
      <c r="I12" s="83">
        <f>'200k+ sf'!F58</f>
        <v>0.13647932612821087</v>
      </c>
      <c r="J12" s="83">
        <f>'200k+ sf'!F59</f>
        <v>1.2367066415428899E-2</v>
      </c>
      <c r="K12" s="233">
        <f>'200k+ sf'!F60</f>
        <v>0</v>
      </c>
      <c r="L12" s="85">
        <f>'200k+ sf'!F61</f>
        <v>0</v>
      </c>
      <c r="M12" s="240">
        <f>'200k+ sf'!F62</f>
        <v>2.2717300880415094E-3</v>
      </c>
      <c r="N12" s="83">
        <f>SUM(I12:M12)</f>
        <v>0.15111812263168128</v>
      </c>
      <c r="Q12" s="297"/>
      <c r="R12" s="264" t="s">
        <v>243</v>
      </c>
      <c r="S12" s="270">
        <v>4.3133444663425863E-3</v>
      </c>
      <c r="T12" s="271">
        <v>0.68391566270842308</v>
      </c>
      <c r="U12" s="261"/>
      <c r="V12" s="297"/>
      <c r="W12" s="264" t="s">
        <v>243</v>
      </c>
      <c r="X12" s="267">
        <v>2.9039796674539521E-5</v>
      </c>
      <c r="Y12" s="271">
        <v>4.5481025414938299E-3</v>
      </c>
    </row>
    <row r="13" spans="1:25" x14ac:dyDescent="0.35">
      <c r="A13" s="57" t="s">
        <v>223</v>
      </c>
      <c r="B13" s="83">
        <f>Cold_Storage!C58</f>
        <v>0.66835520109671964</v>
      </c>
      <c r="C13" s="83">
        <f>Cold_Storage!C59</f>
        <v>8.8175949433962949E-3</v>
      </c>
      <c r="D13" s="233">
        <f>Cold_Storage!C60</f>
        <v>0</v>
      </c>
      <c r="E13" s="84">
        <f>Cold_Storage!C61</f>
        <v>1.6381832817478792</v>
      </c>
      <c r="F13" s="84">
        <f>Cold_Storage!C62</f>
        <v>3.9091374584936708E-4</v>
      </c>
      <c r="G13" s="83">
        <f t="shared" ref="G13:G14" si="4">SUM(B13:F13)</f>
        <v>2.3157469915338447</v>
      </c>
      <c r="I13" s="83">
        <f>Cold_Storage!F58</f>
        <v>4.8847255191861736E-3</v>
      </c>
      <c r="J13" s="83">
        <f>Cold_Storage!F59</f>
        <v>2.4883249946757054E-4</v>
      </c>
      <c r="K13" s="233">
        <f>Cold_Storage!F60</f>
        <v>0</v>
      </c>
      <c r="L13" s="85">
        <f>Cold_Storage!F61</f>
        <v>6.9436622367144221E-2</v>
      </c>
      <c r="M13" s="240">
        <f>Cold_Storage!F62</f>
        <v>1.1884690026946218E-5</v>
      </c>
      <c r="N13" s="83">
        <f t="shared" ref="N13:N14" si="5">SUM(I13:M13)</f>
        <v>7.4582065075824905E-2</v>
      </c>
      <c r="Q13" s="298"/>
      <c r="R13" s="265" t="s">
        <v>263</v>
      </c>
      <c r="S13" s="272">
        <v>0</v>
      </c>
      <c r="T13" s="273">
        <v>6.9760067555990277E-2</v>
      </c>
      <c r="U13" s="261"/>
      <c r="V13" s="298"/>
      <c r="W13" s="265" t="s">
        <v>263</v>
      </c>
      <c r="X13" s="272">
        <v>0</v>
      </c>
      <c r="Y13" s="273">
        <v>1.458619594352524E-3</v>
      </c>
    </row>
    <row r="14" spans="1:25" x14ac:dyDescent="0.35">
      <c r="A14" s="57" t="s">
        <v>197</v>
      </c>
      <c r="B14" s="83">
        <f>'100k-200k sf'!C58</f>
        <v>5.1462922697482778</v>
      </c>
      <c r="C14" s="83">
        <f>'100k-200k sf'!C59</f>
        <v>0.24979804411184847</v>
      </c>
      <c r="D14" s="233">
        <f>'100k-200k sf'!C60</f>
        <v>0</v>
      </c>
      <c r="E14" s="84">
        <f>'100k-200k sf'!C61</f>
        <v>0</v>
      </c>
      <c r="F14" s="84">
        <f>'100k-200k sf'!C62</f>
        <v>1.0254376282468588E-2</v>
      </c>
      <c r="G14" s="83">
        <f t="shared" si="4"/>
        <v>5.4063446901425953</v>
      </c>
      <c r="I14" s="83">
        <f>'100k-200k sf'!F58</f>
        <v>3.7355400899750923E-2</v>
      </c>
      <c r="J14" s="83">
        <f>'100k-200k sf'!F59</f>
        <v>7.0492999596237062E-3</v>
      </c>
      <c r="K14" s="233">
        <f>'100k-200k sf'!F60</f>
        <v>0</v>
      </c>
      <c r="L14" s="85">
        <f>'100k-200k sf'!F61</f>
        <v>0</v>
      </c>
      <c r="M14" s="240">
        <f>'100k-200k sf'!F62</f>
        <v>3.1175696641726468E-4</v>
      </c>
      <c r="N14" s="83">
        <f t="shared" si="5"/>
        <v>4.4716457825791894E-2</v>
      </c>
      <c r="Q14" s="297" t="s">
        <v>287</v>
      </c>
      <c r="R14" s="264" t="s">
        <v>262</v>
      </c>
      <c r="S14" s="267">
        <v>0</v>
      </c>
      <c r="T14" s="271">
        <v>0.42103821516008744</v>
      </c>
      <c r="U14" s="261"/>
      <c r="V14" s="297" t="s">
        <v>287</v>
      </c>
      <c r="W14" s="264" t="s">
        <v>262</v>
      </c>
      <c r="X14" s="267">
        <v>0</v>
      </c>
      <c r="Y14" s="271">
        <v>2.4809529729793675E-3</v>
      </c>
    </row>
    <row r="15" spans="1:25" ht="15.5" x14ac:dyDescent="0.35">
      <c r="A15" s="57" t="s">
        <v>225</v>
      </c>
      <c r="B15" s="83">
        <f>SUM(B12:B14)</f>
        <v>24.477479189254858</v>
      </c>
      <c r="C15" s="83">
        <f t="shared" ref="C15:F15" si="6">SUM(C12:C14)</f>
        <v>0.69685333920559756</v>
      </c>
      <c r="D15" s="233">
        <f t="shared" si="6"/>
        <v>0</v>
      </c>
      <c r="E15" s="84">
        <f t="shared" si="6"/>
        <v>1.6381832817478792</v>
      </c>
      <c r="F15" s="83">
        <f t="shared" si="6"/>
        <v>8.5367518059637035E-2</v>
      </c>
      <c r="G15" s="162">
        <f>SUM(B15:F15)</f>
        <v>26.897883328267969</v>
      </c>
      <c r="I15" s="83">
        <f>SUM(I12:I14)</f>
        <v>0.17871945254714797</v>
      </c>
      <c r="J15" s="83">
        <f t="shared" ref="J15:M15" si="7">SUM(J12:J14)</f>
        <v>1.9665198874520177E-2</v>
      </c>
      <c r="K15" s="233">
        <f t="shared" si="7"/>
        <v>0</v>
      </c>
      <c r="L15" s="83">
        <f t="shared" si="7"/>
        <v>6.9436622367144221E-2</v>
      </c>
      <c r="M15" s="235">
        <f t="shared" si="7"/>
        <v>2.5953717444857204E-3</v>
      </c>
      <c r="N15" s="284">
        <f>SUM(I15:M15)</f>
        <v>0.27041664553329808</v>
      </c>
      <c r="Q15" s="298"/>
      <c r="R15" s="265" t="s">
        <v>243</v>
      </c>
      <c r="S15" s="272">
        <v>0</v>
      </c>
      <c r="T15" s="273">
        <v>2.3017652375790205</v>
      </c>
      <c r="U15" s="261"/>
      <c r="V15" s="298"/>
      <c r="W15" s="265" t="s">
        <v>243</v>
      </c>
      <c r="X15" s="272">
        <v>0</v>
      </c>
      <c r="Y15" s="273">
        <v>1.7007724616378037E-2</v>
      </c>
    </row>
    <row r="16" spans="1:25" ht="15.5" x14ac:dyDescent="0.35">
      <c r="B16" s="285">
        <f>B15-SUM(S17:S18)</f>
        <v>24.472731614261846</v>
      </c>
      <c r="F16" s="167" t="s">
        <v>286</v>
      </c>
      <c r="G16" s="163">
        <f>G15-(S17+S18)</f>
        <v>26.893135753274958</v>
      </c>
      <c r="I16" s="285">
        <f>I15-SUM(X17:X18)</f>
        <v>0.17868814923839546</v>
      </c>
      <c r="M16" s="251" t="s">
        <v>286</v>
      </c>
      <c r="N16" s="287">
        <f>N15-(X17+X18)</f>
        <v>0.27038534222454558</v>
      </c>
      <c r="Q16" s="261"/>
      <c r="R16" s="262"/>
      <c r="S16" s="266"/>
      <c r="T16" s="266"/>
      <c r="U16" s="261"/>
      <c r="V16" s="261"/>
      <c r="W16" s="261"/>
      <c r="X16" s="266"/>
      <c r="Y16" s="266"/>
    </row>
    <row r="17" spans="1:25" x14ac:dyDescent="0.35">
      <c r="Q17" s="261" t="s">
        <v>261</v>
      </c>
      <c r="R17" s="262"/>
      <c r="S17" s="276">
        <f>SUM(S11:S12)</f>
        <v>4.7475749930114709E-3</v>
      </c>
      <c r="T17" s="276">
        <f>SUM(T11:T12)</f>
        <v>0.87736033177065842</v>
      </c>
      <c r="U17" s="261"/>
      <c r="V17" s="261" t="s">
        <v>261</v>
      </c>
      <c r="W17" s="262"/>
      <c r="X17" s="277">
        <f>SUM(X11:X12)</f>
        <v>3.1303308752497868E-5</v>
      </c>
      <c r="Y17" s="276">
        <f>SUM(Y11:Y12)</f>
        <v>5.5739819001431054E-3</v>
      </c>
    </row>
    <row r="18" spans="1:25" x14ac:dyDescent="0.35">
      <c r="B18" s="295" t="s">
        <v>229</v>
      </c>
      <c r="C18" s="295"/>
      <c r="D18" s="295"/>
      <c r="E18" s="295"/>
      <c r="F18" s="295"/>
      <c r="G18" s="295"/>
      <c r="I18" s="295" t="s">
        <v>252</v>
      </c>
      <c r="J18" s="295"/>
      <c r="K18" s="295"/>
      <c r="L18" s="295"/>
      <c r="M18" s="295"/>
      <c r="N18" s="295"/>
      <c r="Q18" s="261" t="s">
        <v>287</v>
      </c>
      <c r="R18" s="262"/>
      <c r="S18" s="277">
        <f>SUM(S14:S15)</f>
        <v>0</v>
      </c>
      <c r="T18" s="277">
        <f>SUM(T14:T15)</f>
        <v>2.7228034527391078</v>
      </c>
      <c r="U18" s="261"/>
      <c r="V18" s="261" t="s">
        <v>264</v>
      </c>
      <c r="W18" s="262"/>
      <c r="X18" s="277">
        <f>SUM(X14:X15)</f>
        <v>0</v>
      </c>
      <c r="Y18" s="276">
        <f>SUM(Y14:Y15)</f>
        <v>1.9488677589357406E-2</v>
      </c>
    </row>
    <row r="19" spans="1:25" x14ac:dyDescent="0.35">
      <c r="B19" s="58" t="s">
        <v>227</v>
      </c>
      <c r="C19" s="58" t="s">
        <v>141</v>
      </c>
      <c r="D19" s="58" t="s">
        <v>142</v>
      </c>
      <c r="E19" s="58" t="s">
        <v>143</v>
      </c>
      <c r="F19" s="58" t="s">
        <v>144</v>
      </c>
      <c r="G19" s="82" t="s">
        <v>224</v>
      </c>
      <c r="I19" s="86" t="s">
        <v>227</v>
      </c>
      <c r="J19" s="86" t="s">
        <v>141</v>
      </c>
      <c r="K19" s="86" t="s">
        <v>142</v>
      </c>
      <c r="L19" s="86" t="s">
        <v>143</v>
      </c>
      <c r="M19" s="86" t="s">
        <v>144</v>
      </c>
      <c r="N19" s="82" t="s">
        <v>224</v>
      </c>
    </row>
    <row r="20" spans="1:25" x14ac:dyDescent="0.35">
      <c r="A20" s="57" t="s">
        <v>235</v>
      </c>
      <c r="B20" s="83">
        <f>'200k+ sf'!D58</f>
        <v>21.622233442503095</v>
      </c>
      <c r="C20" s="83">
        <f>'200k+ sf'!D59</f>
        <v>0.24526610792502246</v>
      </c>
      <c r="D20" s="233">
        <f>'200k+ sf'!D60</f>
        <v>0</v>
      </c>
      <c r="E20" s="84">
        <f>'200k+ sf'!D61</f>
        <v>0</v>
      </c>
      <c r="F20" s="84">
        <f>'200k+ sf'!D62</f>
        <v>7.2047854252236462E-2</v>
      </c>
      <c r="G20" s="83">
        <f>SUM(B20:F20)</f>
        <v>21.939547404680354</v>
      </c>
      <c r="I20" s="83">
        <f>'200k+ sf'!G58</f>
        <v>0.15141126985980566</v>
      </c>
      <c r="J20" s="83">
        <f>'200k+ sf'!G59</f>
        <v>8.0649554697722389E-3</v>
      </c>
      <c r="K20" s="233">
        <f>'200k+ sf'!G60</f>
        <v>0</v>
      </c>
      <c r="L20" s="85">
        <f>'200k+ sf'!G61</f>
        <v>0</v>
      </c>
      <c r="M20" s="241">
        <f>'200k+ sf'!G62</f>
        <v>2.6016205258657201E-3</v>
      </c>
      <c r="N20" s="83">
        <f>SUM(I20:M20)</f>
        <v>0.1620778458554436</v>
      </c>
    </row>
    <row r="21" spans="1:25" x14ac:dyDescent="0.35">
      <c r="A21" s="57" t="s">
        <v>223</v>
      </c>
      <c r="B21" s="83">
        <f>Cold_Storage!D58</f>
        <v>0.77453552863186992</v>
      </c>
      <c r="C21" s="83">
        <f>Cold_Storage!D59</f>
        <v>4.934895359947792E-3</v>
      </c>
      <c r="D21" s="233">
        <f>Cold_Storage!D60</f>
        <v>0</v>
      </c>
      <c r="E21" s="84">
        <f>Cold_Storage!D61</f>
        <v>1.6075765282834658</v>
      </c>
      <c r="F21" s="84">
        <f>Cold_Storage!D62</f>
        <v>3.7692260158979905E-4</v>
      </c>
      <c r="G21" s="83">
        <f t="shared" ref="G21:G22" si="8">SUM(B21:F21)</f>
        <v>2.3874238748768732</v>
      </c>
      <c r="I21" s="83">
        <f>Cold_Storage!G58</f>
        <v>5.4207747537800876E-3</v>
      </c>
      <c r="J21" s="83">
        <f>Cold_Storage!G59</f>
        <v>1.622715493089298E-4</v>
      </c>
      <c r="K21" s="233">
        <f>Cold_Storage!G60</f>
        <v>0</v>
      </c>
      <c r="L21" s="85">
        <f>Cold_Storage!G61</f>
        <v>5.7194338118013222E-2</v>
      </c>
      <c r="M21" s="241">
        <f>Cold_Storage!G62</f>
        <v>1.3610531321663739E-5</v>
      </c>
      <c r="N21" s="83">
        <f t="shared" ref="N21:N22" si="9">SUM(I21:M21)</f>
        <v>6.2790994952423906E-2</v>
      </c>
    </row>
    <row r="22" spans="1:25" x14ac:dyDescent="0.35">
      <c r="A22" s="57" t="s">
        <v>236</v>
      </c>
      <c r="B22" s="83">
        <f>'100k-200k sf'!D58</f>
        <v>5.9814791517588866</v>
      </c>
      <c r="C22" s="83">
        <f>'100k-200k sf'!D59</f>
        <v>0.13980311147483743</v>
      </c>
      <c r="D22" s="233">
        <f>'100k-200k sf'!D60</f>
        <v>0</v>
      </c>
      <c r="E22" s="84">
        <f>'100k-200k sf'!D61</f>
        <v>0</v>
      </c>
      <c r="F22" s="84">
        <f>'100k-200k sf'!D62</f>
        <v>9.8873632025161771E-3</v>
      </c>
      <c r="G22" s="83">
        <f t="shared" si="8"/>
        <v>6.1311696264362396</v>
      </c>
      <c r="I22" s="83">
        <f>'100k-200k sf'!G58</f>
        <v>4.1599014249459276E-2</v>
      </c>
      <c r="J22" s="83">
        <f>'100k-200k sf'!G59</f>
        <v>4.597071638307422E-3</v>
      </c>
      <c r="K22" s="233">
        <f>'100k-200k sf'!G60</f>
        <v>0</v>
      </c>
      <c r="L22" s="85">
        <f>'100k-200k sf'!G61</f>
        <v>0</v>
      </c>
      <c r="M22" s="241">
        <f>'100k-200k sf'!G62</f>
        <v>3.5702891253776682E-4</v>
      </c>
      <c r="N22" s="83">
        <f t="shared" si="9"/>
        <v>4.6553114800304468E-2</v>
      </c>
    </row>
    <row r="23" spans="1:25" ht="15.5" x14ac:dyDescent="0.35">
      <c r="A23" s="57" t="s">
        <v>225</v>
      </c>
      <c r="B23" s="83">
        <f>SUM(B20:B22)</f>
        <v>28.378248122893851</v>
      </c>
      <c r="C23" s="83">
        <f t="shared" ref="C23" si="10">SUM(C20:C22)</f>
        <v>0.39000411475980767</v>
      </c>
      <c r="D23" s="233">
        <f t="shared" ref="D23" si="11">SUM(D20:D22)</f>
        <v>0</v>
      </c>
      <c r="E23" s="84">
        <f t="shared" ref="E23" si="12">SUM(E20:E22)</f>
        <v>1.6075765282834658</v>
      </c>
      <c r="F23" s="83">
        <f t="shared" ref="F23" si="13">SUM(F20:F22)</f>
        <v>8.2312140056342437E-2</v>
      </c>
      <c r="G23" s="162">
        <f>SUM(B23:F23)</f>
        <v>30.458140905993467</v>
      </c>
      <c r="I23" s="83">
        <f>SUM(I20:I22)</f>
        <v>0.19843105886304502</v>
      </c>
      <c r="J23" s="83">
        <f t="shared" ref="J23:M23" si="14">SUM(J20:J22)</f>
        <v>1.2824298657388591E-2</v>
      </c>
      <c r="K23" s="233">
        <f t="shared" si="14"/>
        <v>0</v>
      </c>
      <c r="L23" s="83">
        <f t="shared" si="14"/>
        <v>5.7194338118013222E-2</v>
      </c>
      <c r="M23" s="236">
        <f t="shared" si="14"/>
        <v>2.9722599697251505E-3</v>
      </c>
      <c r="N23" s="162">
        <f>SUM(I23:M23)</f>
        <v>0.27142195560817201</v>
      </c>
    </row>
    <row r="24" spans="1:25" s="153" customFormat="1" ht="15.5" x14ac:dyDescent="0.35">
      <c r="A24" s="8"/>
      <c r="B24" s="286">
        <f>B23-SUM(T17:T18)</f>
        <v>24.778084338384083</v>
      </c>
      <c r="C24" s="151"/>
      <c r="D24" s="151"/>
      <c r="E24" s="21"/>
      <c r="F24" s="251" t="s">
        <v>286</v>
      </c>
      <c r="G24" s="164">
        <f>G23-(T17+T18)</f>
        <v>26.8579771214837</v>
      </c>
      <c r="I24" s="286">
        <f>I23-SUM(Y17:Y18)</f>
        <v>0.17336839937354451</v>
      </c>
      <c r="J24" s="151"/>
      <c r="K24" s="151"/>
      <c r="L24" s="151"/>
      <c r="M24" s="251" t="s">
        <v>286</v>
      </c>
      <c r="N24" s="288">
        <f>N23-(Y17+Y18)</f>
        <v>0.24635929611867149</v>
      </c>
      <c r="R24" s="156"/>
      <c r="S24" s="158"/>
      <c r="T24" s="158"/>
      <c r="X24" s="158"/>
      <c r="Y24" s="158"/>
    </row>
    <row r="42" spans="1:2" x14ac:dyDescent="0.35">
      <c r="A42" s="101">
        <v>2023</v>
      </c>
      <c r="B42" s="101">
        <v>2031</v>
      </c>
    </row>
  </sheetData>
  <mergeCells count="11">
    <mergeCell ref="B18:G18"/>
    <mergeCell ref="I10:N10"/>
    <mergeCell ref="I18:N18"/>
    <mergeCell ref="Q11:Q13"/>
    <mergeCell ref="Q14:Q15"/>
    <mergeCell ref="B2:G2"/>
    <mergeCell ref="I2:N2"/>
    <mergeCell ref="V11:V13"/>
    <mergeCell ref="V14:V15"/>
    <mergeCell ref="B10:G10"/>
    <mergeCell ref="Q8:Y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1DF05-68DC-45AD-92A1-9FA8B77477F1}">
  <sheetPr codeName="Sheet1">
    <tabColor theme="0" tint="-0.34998626667073579"/>
  </sheetPr>
  <dimension ref="A2:V59"/>
  <sheetViews>
    <sheetView workbookViewId="0">
      <selection activeCell="G27" sqref="G27"/>
    </sheetView>
  </sheetViews>
  <sheetFormatPr defaultRowHeight="14.5" x14ac:dyDescent="0.35"/>
  <cols>
    <col min="1" max="1" width="34.54296875" bestFit="1" customWidth="1"/>
    <col min="2" max="4" width="13.54296875" customWidth="1"/>
    <col min="5" max="5" width="9.81640625" bestFit="1" customWidth="1"/>
    <col min="7" max="7" width="34.54296875" bestFit="1" customWidth="1"/>
    <col min="8" max="10" width="13.54296875" customWidth="1"/>
    <col min="13" max="13" width="34.54296875" bestFit="1" customWidth="1"/>
    <col min="14" max="16" width="13.54296875" customWidth="1"/>
    <col min="19" max="19" width="26.453125" bestFit="1" customWidth="1"/>
    <col min="20" max="20" width="12.81640625" customWidth="1"/>
    <col min="21" max="21" width="13.81640625" customWidth="1"/>
    <col min="22" max="22" width="14.1796875" customWidth="1"/>
  </cols>
  <sheetData>
    <row r="2" spans="1:22" x14ac:dyDescent="0.35">
      <c r="C2" s="170"/>
      <c r="D2" s="170"/>
      <c r="E2" s="170"/>
      <c r="H2" s="289" t="s">
        <v>231</v>
      </c>
      <c r="I2" s="290"/>
      <c r="J2" s="291"/>
      <c r="N2" s="289" t="s">
        <v>233</v>
      </c>
      <c r="O2" s="290"/>
      <c r="P2" s="291"/>
      <c r="S2" s="157"/>
      <c r="T2" s="289">
        <v>2019</v>
      </c>
      <c r="U2" s="290"/>
      <c r="V2" s="291"/>
    </row>
    <row r="3" spans="1:22" x14ac:dyDescent="0.35">
      <c r="B3" s="292" t="s">
        <v>226</v>
      </c>
      <c r="C3" s="293"/>
      <c r="D3" s="294"/>
      <c r="H3" s="292" t="s">
        <v>226</v>
      </c>
      <c r="I3" s="293"/>
      <c r="J3" s="294"/>
      <c r="N3" s="292" t="s">
        <v>226</v>
      </c>
      <c r="O3" s="293"/>
      <c r="P3" s="294"/>
      <c r="S3" s="157"/>
      <c r="T3" s="292" t="s">
        <v>226</v>
      </c>
      <c r="U3" s="293"/>
      <c r="V3" s="294"/>
    </row>
    <row r="4" spans="1:22" x14ac:dyDescent="0.35">
      <c r="A4" s="57" t="s">
        <v>195</v>
      </c>
      <c r="B4" s="86" t="s">
        <v>196</v>
      </c>
      <c r="C4" s="86" t="s">
        <v>248</v>
      </c>
      <c r="D4" s="86" t="s">
        <v>198</v>
      </c>
      <c r="G4" s="57" t="s">
        <v>195</v>
      </c>
      <c r="H4" s="86" t="s">
        <v>196</v>
      </c>
      <c r="I4" s="86" t="s">
        <v>248</v>
      </c>
      <c r="J4" s="86" t="s">
        <v>198</v>
      </c>
      <c r="M4" s="57" t="s">
        <v>195</v>
      </c>
      <c r="N4" s="86" t="s">
        <v>196</v>
      </c>
      <c r="O4" s="86" t="s">
        <v>248</v>
      </c>
      <c r="P4" s="86" t="s">
        <v>198</v>
      </c>
      <c r="S4" s="57" t="s">
        <v>195</v>
      </c>
      <c r="T4" s="155" t="s">
        <v>196</v>
      </c>
      <c r="U4" s="155" t="s">
        <v>248</v>
      </c>
      <c r="V4" s="155" t="s">
        <v>198</v>
      </c>
    </row>
    <row r="5" spans="1:22" x14ac:dyDescent="0.35">
      <c r="A5" s="59" t="s">
        <v>249</v>
      </c>
      <c r="B5" s="60">
        <f>[1]Sheet1!$S$4</f>
        <v>750938754</v>
      </c>
      <c r="C5" s="60">
        <v>218999360</v>
      </c>
      <c r="D5" s="60">
        <f>[1]Sheet1!$U$4</f>
        <v>531939394</v>
      </c>
      <c r="G5" s="59" t="s">
        <v>249</v>
      </c>
      <c r="H5" s="60">
        <f>B5*($C$51/$C$48)</f>
        <v>794186846.2472744</v>
      </c>
      <c r="I5" s="60">
        <f t="shared" ref="I5:J5" si="0">C5*($C$51/$C$48)</f>
        <v>231611979.16890505</v>
      </c>
      <c r="J5" s="60">
        <f t="shared" si="0"/>
        <v>562574867.07836938</v>
      </c>
      <c r="M5" s="59" t="s">
        <v>249</v>
      </c>
      <c r="N5" s="60">
        <f>B5*($C$59/$C$48)</f>
        <v>909515092.24000633</v>
      </c>
      <c r="O5" s="60">
        <f t="shared" ref="O5:P5" si="1">C5*($C$59/$C$48)</f>
        <v>265245630.28598514</v>
      </c>
      <c r="P5" s="60">
        <f t="shared" si="1"/>
        <v>644269461.95402122</v>
      </c>
      <c r="S5" s="59" t="s">
        <v>249</v>
      </c>
      <c r="T5" s="160">
        <f>B5*($C$47/$C$48)</f>
        <v>736522723.25090849</v>
      </c>
      <c r="U5" s="160">
        <f>C5*($C$47/$C$48)</f>
        <v>214795153.61036497</v>
      </c>
      <c r="V5" s="160">
        <f>D5*($C$47/$C$48)</f>
        <v>521727569.64054352</v>
      </c>
    </row>
    <row r="6" spans="1:22" x14ac:dyDescent="0.35">
      <c r="A6" s="59" t="s">
        <v>199</v>
      </c>
      <c r="B6" s="60">
        <f>[1]Sheet1!$V$4</f>
        <v>8348617</v>
      </c>
      <c r="C6" s="60"/>
      <c r="D6" s="60"/>
      <c r="G6" s="59" t="s">
        <v>199</v>
      </c>
      <c r="H6" s="60">
        <f>B6*($C$51/$C$48)</f>
        <v>8829430.8562964126</v>
      </c>
      <c r="I6" s="60"/>
      <c r="J6" s="60"/>
      <c r="M6" s="59" t="s">
        <v>199</v>
      </c>
      <c r="N6" s="60">
        <f>B6*($C$59/$C$48)</f>
        <v>10111601.139753515</v>
      </c>
      <c r="O6" s="60"/>
      <c r="P6" s="60"/>
      <c r="S6" s="59" t="s">
        <v>199</v>
      </c>
      <c r="T6" s="160">
        <f>B6*($C$47/$C$48)</f>
        <v>8188345.7145678615</v>
      </c>
      <c r="U6" s="160"/>
      <c r="V6" s="160"/>
    </row>
    <row r="7" spans="1:22" x14ac:dyDescent="0.35">
      <c r="A7" s="90" t="s">
        <v>224</v>
      </c>
      <c r="B7" s="91">
        <f>SUM(B5:B6)</f>
        <v>759287371</v>
      </c>
      <c r="C7" s="91">
        <f>SUM(C5:C6)</f>
        <v>218999360</v>
      </c>
      <c r="D7" s="91">
        <f>SUM(D5:D6)</f>
        <v>531939394</v>
      </c>
      <c r="G7" s="90" t="s">
        <v>224</v>
      </c>
      <c r="H7" s="91">
        <f>SUM(H5:H6)</f>
        <v>803016277.10357082</v>
      </c>
      <c r="I7" s="91">
        <f>SUM(I5:I6)</f>
        <v>231611979.16890505</v>
      </c>
      <c r="J7" s="91">
        <f>SUM(J5:J6)</f>
        <v>562574867.07836938</v>
      </c>
      <c r="M7" s="90" t="s">
        <v>224</v>
      </c>
      <c r="N7" s="91">
        <f>SUM(N5:N6)</f>
        <v>919626693.37975979</v>
      </c>
      <c r="O7" s="91">
        <f>SUM(O5:O6)</f>
        <v>265245630.28598514</v>
      </c>
      <c r="P7" s="91">
        <f>SUM(P5:P6)</f>
        <v>644269461.95402122</v>
      </c>
      <c r="S7" s="90" t="s">
        <v>224</v>
      </c>
      <c r="T7" s="91">
        <f>SUM(T5:T6)</f>
        <v>744711068.96547639</v>
      </c>
      <c r="U7" s="91">
        <f>SUM(U5:U6)</f>
        <v>214795153.61036497</v>
      </c>
      <c r="V7" s="91">
        <f>SUM(V5:V6)</f>
        <v>521727569.64054352</v>
      </c>
    </row>
    <row r="8" spans="1:22" x14ac:dyDescent="0.35">
      <c r="A8" s="89" t="s">
        <v>232</v>
      </c>
      <c r="C8" s="168"/>
      <c r="D8" s="168"/>
    </row>
    <row r="10" spans="1:22" x14ac:dyDescent="0.35">
      <c r="A10" s="244"/>
    </row>
    <row r="11" spans="1:22" x14ac:dyDescent="0.35">
      <c r="A11" s="245" t="s">
        <v>245</v>
      </c>
    </row>
    <row r="12" spans="1:22" x14ac:dyDescent="0.35">
      <c r="A12" s="246" t="s">
        <v>246</v>
      </c>
    </row>
    <row r="29" spans="2:3" x14ac:dyDescent="0.35">
      <c r="C29" t="s">
        <v>230</v>
      </c>
    </row>
    <row r="30" spans="2:3" x14ac:dyDescent="0.35">
      <c r="B30">
        <v>2014</v>
      </c>
      <c r="C30">
        <v>1.1200000000000001</v>
      </c>
    </row>
    <row r="31" spans="2:3" x14ac:dyDescent="0.35">
      <c r="B31">
        <v>2020</v>
      </c>
      <c r="C31">
        <v>1.3</v>
      </c>
    </row>
    <row r="32" spans="2:3" x14ac:dyDescent="0.35">
      <c r="B32">
        <v>2023</v>
      </c>
      <c r="C32">
        <v>1.38</v>
      </c>
    </row>
    <row r="33" spans="2:3" x14ac:dyDescent="0.35">
      <c r="B33">
        <v>2031</v>
      </c>
      <c r="C33">
        <v>1.5</v>
      </c>
    </row>
    <row r="45" spans="2:3" x14ac:dyDescent="0.35">
      <c r="C45" t="s">
        <v>250</v>
      </c>
    </row>
    <row r="46" spans="2:3" s="191" customFormat="1" x14ac:dyDescent="0.35">
      <c r="B46" s="191">
        <v>2014</v>
      </c>
      <c r="C46" s="191">
        <v>1.1200000000000001</v>
      </c>
    </row>
    <row r="47" spans="2:3" s="157" customFormat="1" x14ac:dyDescent="0.35">
      <c r="B47" s="157">
        <v>2019</v>
      </c>
      <c r="C47" s="161">
        <f>(0.0243*5)+1.12</f>
        <v>1.2415</v>
      </c>
    </row>
    <row r="48" spans="2:3" x14ac:dyDescent="0.35">
      <c r="B48">
        <v>2020</v>
      </c>
      <c r="C48" s="142">
        <v>1.2658</v>
      </c>
    </row>
    <row r="49" spans="2:3" x14ac:dyDescent="0.35">
      <c r="B49">
        <v>2021</v>
      </c>
      <c r="C49" s="142">
        <v>1.2901</v>
      </c>
    </row>
    <row r="50" spans="2:3" x14ac:dyDescent="0.35">
      <c r="B50">
        <v>2022</v>
      </c>
      <c r="C50" s="142">
        <v>1.3144</v>
      </c>
    </row>
    <row r="51" spans="2:3" x14ac:dyDescent="0.35">
      <c r="B51">
        <v>2023</v>
      </c>
      <c r="C51" s="142">
        <v>1.3387</v>
      </c>
    </row>
    <row r="52" spans="2:3" x14ac:dyDescent="0.35">
      <c r="B52">
        <v>2024</v>
      </c>
      <c r="C52" s="142">
        <v>1.363</v>
      </c>
    </row>
    <row r="53" spans="2:3" x14ac:dyDescent="0.35">
      <c r="B53">
        <v>2025</v>
      </c>
      <c r="C53" s="142">
        <v>1.3873000000000002</v>
      </c>
    </row>
    <row r="54" spans="2:3" x14ac:dyDescent="0.35">
      <c r="B54">
        <v>2026</v>
      </c>
      <c r="C54" s="142">
        <v>1.4116</v>
      </c>
    </row>
    <row r="55" spans="2:3" x14ac:dyDescent="0.35">
      <c r="B55">
        <v>2027</v>
      </c>
      <c r="C55" s="142">
        <v>1.4359000000000002</v>
      </c>
    </row>
    <row r="56" spans="2:3" x14ac:dyDescent="0.35">
      <c r="B56">
        <v>2028</v>
      </c>
      <c r="C56" s="142">
        <v>1.4602000000000002</v>
      </c>
    </row>
    <row r="57" spans="2:3" x14ac:dyDescent="0.35">
      <c r="B57">
        <v>2029</v>
      </c>
      <c r="C57" s="142">
        <v>1.4845000000000002</v>
      </c>
    </row>
    <row r="58" spans="2:3" x14ac:dyDescent="0.35">
      <c r="B58">
        <v>2030</v>
      </c>
      <c r="C58" s="142">
        <v>1.5088000000000001</v>
      </c>
    </row>
    <row r="59" spans="2:3" x14ac:dyDescent="0.35">
      <c r="B59">
        <v>2031</v>
      </c>
      <c r="C59" s="142">
        <v>1.5331000000000001</v>
      </c>
    </row>
  </sheetData>
  <mergeCells count="7">
    <mergeCell ref="T2:V2"/>
    <mergeCell ref="T3:V3"/>
    <mergeCell ref="B3:D3"/>
    <mergeCell ref="H3:J3"/>
    <mergeCell ref="H2:J2"/>
    <mergeCell ref="N2:P2"/>
    <mergeCell ref="N3:P3"/>
  </mergeCells>
  <hyperlinks>
    <hyperlink ref="A11" r:id="rId1" xr:uid="{6EA3C049-6513-406C-B2E3-F7985D196B21}"/>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9787A-89DE-47DF-9E86-7EAD54FF3C2C}">
  <sheetPr codeName="Sheet3">
    <tabColor theme="9" tint="-0.249977111117893"/>
  </sheetPr>
  <dimension ref="A2:J6"/>
  <sheetViews>
    <sheetView zoomScale="80" zoomScaleNormal="80" workbookViewId="0">
      <selection activeCell="F32" sqref="F32"/>
    </sheetView>
  </sheetViews>
  <sheetFormatPr defaultRowHeight="14.5" x14ac:dyDescent="0.35"/>
  <cols>
    <col min="1" max="1" width="57.54296875" customWidth="1"/>
    <col min="2" max="4" width="25.7265625" customWidth="1"/>
    <col min="7" max="7" width="16.26953125" customWidth="1"/>
    <col min="8" max="8" width="20.26953125" customWidth="1"/>
    <col min="9" max="9" width="20.7265625" customWidth="1"/>
    <col min="10" max="10" width="22.6328125" customWidth="1"/>
  </cols>
  <sheetData>
    <row r="2" spans="1:10" ht="15" thickBot="1" x14ac:dyDescent="0.4"/>
    <row r="3" spans="1:10" ht="86" customHeight="1" thickBot="1" x14ac:dyDescent="0.4">
      <c r="A3" s="260" t="s">
        <v>200</v>
      </c>
      <c r="B3" s="253" t="s">
        <v>289</v>
      </c>
      <c r="C3" s="253" t="s">
        <v>290</v>
      </c>
      <c r="D3" s="260" t="s">
        <v>201</v>
      </c>
      <c r="G3" s="247"/>
      <c r="H3" s="247"/>
      <c r="I3" s="247"/>
      <c r="J3" s="247"/>
    </row>
    <row r="4" spans="1:10" ht="18.5" thickTop="1" thickBot="1" x14ac:dyDescent="0.4">
      <c r="A4" s="254" t="s">
        <v>291</v>
      </c>
      <c r="B4" s="255">
        <v>0.33</v>
      </c>
      <c r="C4" s="255">
        <v>0.12</v>
      </c>
      <c r="D4" s="255">
        <v>0.95</v>
      </c>
    </row>
    <row r="5" spans="1:10" ht="18" thickBot="1" x14ac:dyDescent="0.4">
      <c r="A5" s="256" t="s">
        <v>292</v>
      </c>
      <c r="B5" s="257">
        <v>0.21</v>
      </c>
      <c r="C5" s="257">
        <v>0.14000000000000001</v>
      </c>
      <c r="D5" s="257">
        <v>0.67</v>
      </c>
    </row>
    <row r="6" spans="1:10" ht="18" thickBot="1" x14ac:dyDescent="0.4">
      <c r="A6" s="258" t="s">
        <v>293</v>
      </c>
      <c r="B6" s="259">
        <v>0.75</v>
      </c>
      <c r="C6" s="259">
        <v>0.28999999999999998</v>
      </c>
      <c r="D6" s="259">
        <v>2.17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A480-C123-4000-9445-33785EDE2AAF}">
  <sheetPr codeName="Sheet4">
    <tabColor theme="9" tint="0.39997558519241921"/>
  </sheetPr>
  <dimension ref="A1:AD40"/>
  <sheetViews>
    <sheetView zoomScale="70" zoomScaleNormal="70" workbookViewId="0">
      <selection activeCell="M44" sqref="M44"/>
    </sheetView>
  </sheetViews>
  <sheetFormatPr defaultRowHeight="14.5" x14ac:dyDescent="0.35"/>
  <cols>
    <col min="1" max="1" width="12.1796875" customWidth="1"/>
    <col min="2" max="2" width="14.453125" bestFit="1" customWidth="1"/>
    <col min="3" max="3" width="12.1796875" customWidth="1"/>
    <col min="4" max="4" width="42.81640625" bestFit="1" customWidth="1"/>
    <col min="5" max="5" width="12.1796875" style="102" bestFit="1" customWidth="1"/>
    <col min="6" max="6" width="11.81640625" style="102" bestFit="1" customWidth="1"/>
    <col min="7" max="16" width="12.1796875" style="102" bestFit="1" customWidth="1"/>
    <col min="17" max="17" width="8.7265625" style="102"/>
  </cols>
  <sheetData>
    <row r="1" spans="2:30" x14ac:dyDescent="0.35">
      <c r="E1" s="98">
        <v>2020</v>
      </c>
      <c r="F1" s="99">
        <v>2021</v>
      </c>
      <c r="G1" s="99">
        <v>2022</v>
      </c>
      <c r="H1" s="99">
        <v>2023</v>
      </c>
      <c r="I1" s="99">
        <v>2024</v>
      </c>
      <c r="J1" s="99">
        <v>2025</v>
      </c>
      <c r="K1" s="99">
        <v>2026</v>
      </c>
      <c r="L1" s="99">
        <v>2027</v>
      </c>
      <c r="M1" s="99">
        <v>2028</v>
      </c>
      <c r="N1" s="99">
        <v>2029</v>
      </c>
      <c r="O1" s="99">
        <v>2030</v>
      </c>
      <c r="P1" s="100">
        <v>2031</v>
      </c>
      <c r="S1">
        <v>2020</v>
      </c>
      <c r="T1">
        <v>2021</v>
      </c>
      <c r="U1">
        <v>2022</v>
      </c>
      <c r="V1">
        <v>2023</v>
      </c>
      <c r="W1">
        <v>2024</v>
      </c>
      <c r="X1">
        <v>2025</v>
      </c>
      <c r="Y1">
        <v>2026</v>
      </c>
      <c r="Z1">
        <v>2027</v>
      </c>
      <c r="AA1">
        <v>2028</v>
      </c>
      <c r="AB1">
        <v>2029</v>
      </c>
      <c r="AC1">
        <v>2030</v>
      </c>
      <c r="AD1">
        <v>2031</v>
      </c>
    </row>
    <row r="2" spans="2:30" x14ac:dyDescent="0.35">
      <c r="B2" s="101"/>
      <c r="C2" s="101"/>
      <c r="D2" s="104" t="s">
        <v>197</v>
      </c>
      <c r="E2" s="34">
        <f>'CoStar Summary'!C5</f>
        <v>218999360</v>
      </c>
      <c r="F2" s="34">
        <f>$E2*(T2/$S2)</f>
        <v>223203566.389635</v>
      </c>
      <c r="G2" s="34">
        <f t="shared" ref="G2:P2" si="0">$E2*(U2/$S2)</f>
        <v>227407772.77927005</v>
      </c>
      <c r="H2" s="34">
        <f t="shared" si="0"/>
        <v>231611979.16890505</v>
      </c>
      <c r="I2" s="34">
        <f t="shared" si="0"/>
        <v>235816185.55854002</v>
      </c>
      <c r="J2" s="34">
        <f t="shared" si="0"/>
        <v>240020391.94817507</v>
      </c>
      <c r="K2" s="34">
        <f t="shared" si="0"/>
        <v>244224598.33781007</v>
      </c>
      <c r="L2" s="34">
        <f t="shared" si="0"/>
        <v>248428804.72744513</v>
      </c>
      <c r="M2" s="34">
        <f t="shared" si="0"/>
        <v>252633011.11708012</v>
      </c>
      <c r="N2" s="34">
        <f t="shared" si="0"/>
        <v>256837217.50671515</v>
      </c>
      <c r="O2" s="34">
        <f t="shared" si="0"/>
        <v>261041423.89635015</v>
      </c>
      <c r="P2" s="34">
        <f t="shared" si="0"/>
        <v>265245630.28598514</v>
      </c>
      <c r="S2">
        <v>1.2658</v>
      </c>
      <c r="T2">
        <v>1.2901</v>
      </c>
      <c r="U2">
        <v>1.3144</v>
      </c>
      <c r="V2">
        <v>1.3387</v>
      </c>
      <c r="W2">
        <v>1.363</v>
      </c>
      <c r="X2">
        <v>1.3873000000000002</v>
      </c>
      <c r="Y2">
        <v>1.4116</v>
      </c>
      <c r="Z2">
        <v>1.4359000000000002</v>
      </c>
      <c r="AA2">
        <v>1.4602000000000002</v>
      </c>
      <c r="AB2">
        <v>1.4845000000000002</v>
      </c>
      <c r="AC2">
        <v>1.5088000000000001</v>
      </c>
      <c r="AD2">
        <v>1.5331000000000001</v>
      </c>
    </row>
    <row r="3" spans="2:30" x14ac:dyDescent="0.35">
      <c r="B3" s="101"/>
      <c r="C3" s="101"/>
      <c r="D3" s="104" t="s">
        <v>198</v>
      </c>
      <c r="E3" s="34">
        <f>'CoStar Summary'!D5</f>
        <v>531939394</v>
      </c>
      <c r="F3" s="34">
        <f>$E3*(T2/$S2)</f>
        <v>542151218.35945642</v>
      </c>
      <c r="G3" s="34">
        <f t="shared" ref="G3:P3" si="1">$E3*(U2/$S2)</f>
        <v>552363042.71891296</v>
      </c>
      <c r="H3" s="34">
        <f t="shared" si="1"/>
        <v>562574867.07836938</v>
      </c>
      <c r="I3" s="34">
        <f t="shared" si="1"/>
        <v>572786691.4378258</v>
      </c>
      <c r="J3" s="34">
        <f t="shared" si="1"/>
        <v>582998515.79728234</v>
      </c>
      <c r="K3" s="34">
        <f t="shared" si="1"/>
        <v>593210340.15673876</v>
      </c>
      <c r="L3" s="34">
        <f t="shared" si="1"/>
        <v>603422164.5161953</v>
      </c>
      <c r="M3" s="34">
        <f t="shared" si="1"/>
        <v>613633988.87565172</v>
      </c>
      <c r="N3" s="34">
        <f t="shared" si="1"/>
        <v>623845813.23510826</v>
      </c>
      <c r="O3" s="34">
        <f t="shared" si="1"/>
        <v>634057637.5945648</v>
      </c>
      <c r="P3" s="34">
        <f t="shared" si="1"/>
        <v>644269461.95402122</v>
      </c>
      <c r="S3" t="s">
        <v>239</v>
      </c>
    </row>
    <row r="4" spans="2:30" x14ac:dyDescent="0.35">
      <c r="D4" s="105" t="s">
        <v>238</v>
      </c>
      <c r="E4" s="34">
        <f>'CoStar Summary'!B6</f>
        <v>8348617</v>
      </c>
      <c r="F4" s="34">
        <f t="shared" ref="F4:P4" si="2">$E4*(T2/$S2)</f>
        <v>8508888.2854321375</v>
      </c>
      <c r="G4" s="34">
        <f t="shared" si="2"/>
        <v>8669159.570864277</v>
      </c>
      <c r="H4" s="34">
        <f t="shared" si="2"/>
        <v>8829430.8562964126</v>
      </c>
      <c r="I4" s="34">
        <f t="shared" si="2"/>
        <v>8989702.1417285502</v>
      </c>
      <c r="J4" s="34">
        <f t="shared" si="2"/>
        <v>9149973.4271606896</v>
      </c>
      <c r="K4" s="34">
        <f t="shared" si="2"/>
        <v>9310244.7125928272</v>
      </c>
      <c r="L4" s="34">
        <f t="shared" si="2"/>
        <v>9470515.9980249647</v>
      </c>
      <c r="M4" s="34">
        <f t="shared" si="2"/>
        <v>9630787.2834571023</v>
      </c>
      <c r="N4" s="34">
        <f t="shared" si="2"/>
        <v>9791058.5688892417</v>
      </c>
      <c r="O4" s="34">
        <f t="shared" si="2"/>
        <v>9951329.8543213792</v>
      </c>
      <c r="P4" s="34">
        <f t="shared" si="2"/>
        <v>10111601.139753515</v>
      </c>
    </row>
    <row r="5" spans="2:30" x14ac:dyDescent="0.35">
      <c r="D5" s="106" t="s">
        <v>224</v>
      </c>
      <c r="E5" s="114">
        <f>SUM(E2:E4)</f>
        <v>759287371</v>
      </c>
      <c r="F5" s="114">
        <f t="shared" ref="F5:P5" si="3">SUM(F2:F4)</f>
        <v>773863673.03452349</v>
      </c>
      <c r="G5" s="114">
        <f t="shared" si="3"/>
        <v>788439975.06904733</v>
      </c>
      <c r="H5" s="114">
        <f t="shared" si="3"/>
        <v>803016277.10357082</v>
      </c>
      <c r="I5" s="114">
        <f t="shared" si="3"/>
        <v>817592579.13809431</v>
      </c>
      <c r="J5" s="114">
        <f t="shared" si="3"/>
        <v>832168881.17261815</v>
      </c>
      <c r="K5" s="114">
        <f t="shared" si="3"/>
        <v>846745183.20714164</v>
      </c>
      <c r="L5" s="114">
        <f t="shared" si="3"/>
        <v>861321485.24166536</v>
      </c>
      <c r="M5" s="114">
        <f t="shared" si="3"/>
        <v>875897787.27618897</v>
      </c>
      <c r="N5" s="114">
        <f t="shared" si="3"/>
        <v>890474089.3107127</v>
      </c>
      <c r="O5" s="114">
        <f t="shared" si="3"/>
        <v>905050391.3452363</v>
      </c>
      <c r="P5" s="114">
        <f t="shared" si="3"/>
        <v>919626693.37975979</v>
      </c>
    </row>
    <row r="7" spans="2:30" x14ac:dyDescent="0.35">
      <c r="E7" s="98">
        <v>2020</v>
      </c>
      <c r="F7" s="99">
        <v>2021</v>
      </c>
      <c r="G7" s="99">
        <v>2022</v>
      </c>
      <c r="H7" s="99">
        <v>2023</v>
      </c>
      <c r="I7" s="99">
        <v>2024</v>
      </c>
      <c r="J7" s="99">
        <v>2025</v>
      </c>
      <c r="K7" s="99">
        <v>2026</v>
      </c>
      <c r="L7" s="99">
        <v>2027</v>
      </c>
      <c r="M7" s="99">
        <v>2028</v>
      </c>
      <c r="N7" s="99">
        <v>2029</v>
      </c>
      <c r="O7" s="99">
        <v>2030</v>
      </c>
      <c r="P7" s="100">
        <v>2031</v>
      </c>
    </row>
    <row r="8" spans="2:30" x14ac:dyDescent="0.35">
      <c r="C8" s="301" t="s">
        <v>197</v>
      </c>
      <c r="D8" s="107" t="s">
        <v>171</v>
      </c>
      <c r="E8" s="115">
        <f>E2*'100k-200k sf'!$C$7/1000</f>
        <v>45989.865600000005</v>
      </c>
      <c r="F8" s="115">
        <f>F2*'100k-200k sf'!$C$7/1000</f>
        <v>46872.748941823345</v>
      </c>
      <c r="G8" s="115">
        <f>G2*'100k-200k sf'!$C$7/1000</f>
        <v>47755.632283646708</v>
      </c>
      <c r="H8" s="115">
        <f>H2*'100k-200k sf'!$C$7/1000</f>
        <v>48638.515625470056</v>
      </c>
      <c r="I8" s="115">
        <f>I2*'100k-200k sf'!$C$7/1000</f>
        <v>49521.398967293404</v>
      </c>
      <c r="J8" s="115">
        <f>J2*'100k-200k sf'!$C$7/1000</f>
        <v>50404.282309116767</v>
      </c>
      <c r="K8" s="115">
        <f>K2*'100k-200k sf'!$C$7/1000</f>
        <v>51287.165650940115</v>
      </c>
      <c r="L8" s="115">
        <f>L2*'100k-200k sf'!$C$7/1000</f>
        <v>52170.048992763477</v>
      </c>
      <c r="M8" s="115">
        <f>M2*'100k-200k sf'!$C$7/1000</f>
        <v>53052.932334586818</v>
      </c>
      <c r="N8" s="115">
        <f>N2*'100k-200k sf'!$C$7/1000</f>
        <v>53935.815676410173</v>
      </c>
      <c r="O8" s="115">
        <f>O2*'100k-200k sf'!$C$7/1000</f>
        <v>54818.699018233528</v>
      </c>
      <c r="P8" s="116">
        <f>P2*'100k-200k sf'!$C$7/1000</f>
        <v>55701.582360056876</v>
      </c>
    </row>
    <row r="9" spans="2:30" x14ac:dyDescent="0.35">
      <c r="C9" s="302"/>
      <c r="D9" s="108" t="s">
        <v>172</v>
      </c>
      <c r="E9" s="117">
        <f>E2*'100k-200k sf'!$C$8/1000</f>
        <v>30659.910400000001</v>
      </c>
      <c r="F9" s="117">
        <f>F2*'100k-200k sf'!$C$8/1000</f>
        <v>31248.499294548903</v>
      </c>
      <c r="G9" s="117">
        <f>G2*'100k-200k sf'!$C$8/1000</f>
        <v>31837.088189097809</v>
      </c>
      <c r="H9" s="117">
        <f>H2*'100k-200k sf'!$C$8/1000</f>
        <v>32425.677083646711</v>
      </c>
      <c r="I9" s="117">
        <f>I2*'100k-200k sf'!$C$8/1000</f>
        <v>33014.265978195603</v>
      </c>
      <c r="J9" s="117">
        <f>J2*'100k-200k sf'!$C$8/1000</f>
        <v>33602.854872744516</v>
      </c>
      <c r="K9" s="117">
        <f>K2*'100k-200k sf'!$C$8/1000</f>
        <v>34191.443767293415</v>
      </c>
      <c r="L9" s="117">
        <f>L2*'100k-200k sf'!$C$8/1000</f>
        <v>34780.032661842321</v>
      </c>
      <c r="M9" s="117">
        <f>M2*'100k-200k sf'!$C$8/1000</f>
        <v>35368.621556391219</v>
      </c>
      <c r="N9" s="117">
        <f>N2*'100k-200k sf'!$C$8/1000</f>
        <v>35957.210450940125</v>
      </c>
      <c r="O9" s="117">
        <f>O2*'100k-200k sf'!$C$8/1000</f>
        <v>36545.799345489024</v>
      </c>
      <c r="P9" s="118">
        <f>P2*'100k-200k sf'!$C$8/1000</f>
        <v>37134.388240037923</v>
      </c>
    </row>
    <row r="10" spans="2:30" x14ac:dyDescent="0.35">
      <c r="C10" s="301" t="s">
        <v>198</v>
      </c>
      <c r="D10" s="107" t="s">
        <v>171</v>
      </c>
      <c r="E10" s="115">
        <f>E$3*'200k+ sf'!$C$7/1000</f>
        <v>175540.00002000001</v>
      </c>
      <c r="F10" s="115">
        <f>F$3*'200k+ sf'!$C$7/1000</f>
        <v>178909.90205862065</v>
      </c>
      <c r="G10" s="115">
        <f>G$3*'200k+ sf'!$C$7/1000</f>
        <v>182279.80409724129</v>
      </c>
      <c r="H10" s="115">
        <f>H$3*'200k+ sf'!$C$7/1000</f>
        <v>185649.7061358619</v>
      </c>
      <c r="I10" s="115">
        <f>I$3*'200k+ sf'!$C$7/1000</f>
        <v>189019.60817448254</v>
      </c>
      <c r="J10" s="115">
        <f>J$3*'200k+ sf'!$C$7/1000</f>
        <v>192389.51021310317</v>
      </c>
      <c r="K10" s="115">
        <f>K$3*'200k+ sf'!$C$7/1000</f>
        <v>195759.41225172378</v>
      </c>
      <c r="L10" s="115">
        <f>L$3*'200k+ sf'!$C$7/1000</f>
        <v>199129.31429034445</v>
      </c>
      <c r="M10" s="115">
        <f>M$3*'200k+ sf'!$C$7/1000</f>
        <v>202499.21632896506</v>
      </c>
      <c r="N10" s="115">
        <f>N$3*'200k+ sf'!$C$7/1000</f>
        <v>205869.11836758576</v>
      </c>
      <c r="O10" s="115">
        <f>O$3*'200k+ sf'!$C$7/1000</f>
        <v>209239.0204062064</v>
      </c>
      <c r="P10" s="116">
        <f>P$3*'200k+ sf'!$C$7/1000</f>
        <v>212608.92244482701</v>
      </c>
    </row>
    <row r="11" spans="2:30" x14ac:dyDescent="0.35">
      <c r="C11" s="302"/>
      <c r="D11" s="108" t="s">
        <v>172</v>
      </c>
      <c r="E11" s="117">
        <f>E$3*'200k+ sf'!$C$8/1000</f>
        <v>63832.727279999999</v>
      </c>
      <c r="F11" s="117">
        <f>F$3*'200k+ sf'!$C$8/1000</f>
        <v>65058.146203134769</v>
      </c>
      <c r="G11" s="117">
        <f>G$3*'200k+ sf'!$C$8/1000</f>
        <v>66283.565126269546</v>
      </c>
      <c r="H11" s="117">
        <f>H$3*'200k+ sf'!$C$8/1000</f>
        <v>67508.984049404316</v>
      </c>
      <c r="I11" s="117">
        <f>I$3*'200k+ sf'!$C$8/1000</f>
        <v>68734.402972539101</v>
      </c>
      <c r="J11" s="117">
        <f>J$3*'200k+ sf'!$C$8/1000</f>
        <v>69959.821895673871</v>
      </c>
      <c r="K11" s="117">
        <f>K$3*'200k+ sf'!$C$8/1000</f>
        <v>71185.240818808641</v>
      </c>
      <c r="L11" s="117">
        <f>L$3*'200k+ sf'!$C$8/1000</f>
        <v>72410.65974194344</v>
      </c>
      <c r="M11" s="117">
        <f>M$3*'200k+ sf'!$C$8/1000</f>
        <v>73636.07866507821</v>
      </c>
      <c r="N11" s="117">
        <f>N$3*'200k+ sf'!$C$8/1000</f>
        <v>74861.49758821298</v>
      </c>
      <c r="O11" s="117">
        <f>O$3*'200k+ sf'!$C$8/1000</f>
        <v>76086.916511347765</v>
      </c>
      <c r="P11" s="118">
        <f>P$3*'200k+ sf'!$C$8/1000</f>
        <v>77312.335434482549</v>
      </c>
    </row>
    <row r="12" spans="2:30" x14ac:dyDescent="0.35">
      <c r="C12" s="301" t="s">
        <v>238</v>
      </c>
      <c r="D12" s="107" t="s">
        <v>171</v>
      </c>
      <c r="E12" s="115">
        <f>E$4*Cold_Storage!$C$7/1000</f>
        <v>6261.4627499999997</v>
      </c>
      <c r="F12" s="115">
        <f>F$4*Cold_Storage!$C$7/1000</f>
        <v>6381.6662140741028</v>
      </c>
      <c r="G12" s="115">
        <f>G$4*Cold_Storage!$C$7/1000</f>
        <v>6501.8696781482085</v>
      </c>
      <c r="H12" s="115">
        <f>H$4*Cold_Storage!$C$7/1000</f>
        <v>6622.0731422223098</v>
      </c>
      <c r="I12" s="115">
        <f>I$4*Cold_Storage!$C$7/1000</f>
        <v>6742.2766062964129</v>
      </c>
      <c r="J12" s="115">
        <f>J$4*Cold_Storage!$C$7/1000</f>
        <v>6862.4800703705178</v>
      </c>
      <c r="K12" s="115">
        <f>K$4*Cold_Storage!$C$7/1000</f>
        <v>6982.6835344446208</v>
      </c>
      <c r="L12" s="115">
        <f>L$4*Cold_Storage!$C$7/1000</f>
        <v>7102.8869985187239</v>
      </c>
      <c r="M12" s="115">
        <f>M$4*Cold_Storage!$C$7/1000</f>
        <v>7223.090462592827</v>
      </c>
      <c r="N12" s="115">
        <f>N$4*Cold_Storage!$C$7/1000</f>
        <v>7343.2939266669309</v>
      </c>
      <c r="O12" s="115">
        <f>O$4*Cold_Storage!$C$7/1000</f>
        <v>7463.497390741034</v>
      </c>
      <c r="P12" s="116">
        <f>P$4*Cold_Storage!$C$7/1000</f>
        <v>7583.7008548151371</v>
      </c>
    </row>
    <row r="13" spans="2:30" x14ac:dyDescent="0.35">
      <c r="C13" s="302"/>
      <c r="D13" s="108" t="s">
        <v>172</v>
      </c>
      <c r="E13" s="117">
        <f>E$4*Cold_Storage!$C$8/1000</f>
        <v>2421.0989299999997</v>
      </c>
      <c r="F13" s="117">
        <f>F$4*Cold_Storage!$C$8/1000</f>
        <v>2467.57760277532</v>
      </c>
      <c r="G13" s="117">
        <f>G$4*Cold_Storage!$C$8/1000</f>
        <v>2514.0562755506403</v>
      </c>
      <c r="H13" s="117">
        <f>H$4*Cold_Storage!$C$8/1000</f>
        <v>2560.5349483259597</v>
      </c>
      <c r="I13" s="117">
        <f>I$4*Cold_Storage!$C$8/1000</f>
        <v>2607.0136211012791</v>
      </c>
      <c r="J13" s="117">
        <f>J$4*Cold_Storage!$C$8/1000</f>
        <v>2653.4922938765999</v>
      </c>
      <c r="K13" s="117">
        <f>K$4*Cold_Storage!$C$8/1000</f>
        <v>2699.9709666519198</v>
      </c>
      <c r="L13" s="117">
        <f>L$4*Cold_Storage!$C$8/1000</f>
        <v>2746.4496394272396</v>
      </c>
      <c r="M13" s="117">
        <f>M$4*Cold_Storage!$C$8/1000</f>
        <v>2792.9283122025595</v>
      </c>
      <c r="N13" s="117">
        <f>N$4*Cold_Storage!$C$8/1000</f>
        <v>2839.4069849778798</v>
      </c>
      <c r="O13" s="117">
        <f>O$4*Cold_Storage!$C$8/1000</f>
        <v>2885.8856577531997</v>
      </c>
      <c r="P13" s="118">
        <f>P$4*Cold_Storage!$C$8/1000</f>
        <v>2932.3643305285191</v>
      </c>
    </row>
    <row r="15" spans="2:30" x14ac:dyDescent="0.35">
      <c r="D15" s="87" t="s">
        <v>202</v>
      </c>
      <c r="E15" s="109">
        <v>39.9</v>
      </c>
      <c r="F15" s="17"/>
    </row>
    <row r="16" spans="2:30" x14ac:dyDescent="0.35">
      <c r="D16" s="110" t="s">
        <v>203</v>
      </c>
      <c r="E16" s="111">
        <v>14.2</v>
      </c>
      <c r="F16" s="17"/>
    </row>
    <row r="17" spans="1:17" x14ac:dyDescent="0.35">
      <c r="D17" s="6"/>
      <c r="E17" s="17"/>
      <c r="F17" s="17"/>
    </row>
    <row r="18" spans="1:17" x14ac:dyDescent="0.35">
      <c r="D18" s="132" t="s">
        <v>247</v>
      </c>
      <c r="E18" s="119">
        <v>2020</v>
      </c>
      <c r="F18" s="120">
        <v>2021</v>
      </c>
      <c r="G18" s="120">
        <v>2022</v>
      </c>
      <c r="H18" s="120">
        <v>2023</v>
      </c>
      <c r="I18" s="120">
        <v>2024</v>
      </c>
      <c r="J18" s="120">
        <v>2025</v>
      </c>
      <c r="K18" s="120">
        <v>2026</v>
      </c>
      <c r="L18" s="120">
        <v>2027</v>
      </c>
      <c r="M18" s="120">
        <v>2028</v>
      </c>
      <c r="N18" s="120">
        <v>2029</v>
      </c>
      <c r="O18" s="120">
        <v>2030</v>
      </c>
      <c r="P18" s="121">
        <v>2031</v>
      </c>
    </row>
    <row r="19" spans="1:17" x14ac:dyDescent="0.35">
      <c r="C19" s="301" t="s">
        <v>197</v>
      </c>
      <c r="D19" s="112" t="s">
        <v>211</v>
      </c>
      <c r="E19" s="115">
        <f>E8*$E$15*(1-0.222)</f>
        <v>1427626.6059283202</v>
      </c>
      <c r="F19" s="115">
        <f t="shared" ref="F19:P19" si="4">F8*$E$15*(1-0.222)</f>
        <v>1455033.2472018688</v>
      </c>
      <c r="G19" s="115">
        <f t="shared" si="4"/>
        <v>1482439.8884754179</v>
      </c>
      <c r="H19" s="115">
        <f t="shared" si="4"/>
        <v>1509846.5297489667</v>
      </c>
      <c r="I19" s="115">
        <f t="shared" si="4"/>
        <v>1537253.1710225153</v>
      </c>
      <c r="J19" s="115">
        <f t="shared" si="4"/>
        <v>1564659.8122960646</v>
      </c>
      <c r="K19" s="115">
        <f t="shared" si="4"/>
        <v>1592066.4535696132</v>
      </c>
      <c r="L19" s="115">
        <f t="shared" si="4"/>
        <v>1619473.0948431625</v>
      </c>
      <c r="M19" s="115">
        <f t="shared" si="4"/>
        <v>1646879.7361167111</v>
      </c>
      <c r="N19" s="115">
        <f t="shared" si="4"/>
        <v>1674286.3773902599</v>
      </c>
      <c r="O19" s="115">
        <f t="shared" si="4"/>
        <v>1701693.0186638087</v>
      </c>
      <c r="P19" s="115">
        <f t="shared" si="4"/>
        <v>1729099.6599373578</v>
      </c>
    </row>
    <row r="20" spans="1:17" x14ac:dyDescent="0.35">
      <c r="C20" s="302"/>
      <c r="D20" s="113" t="s">
        <v>212</v>
      </c>
      <c r="E20" s="117">
        <f>E9*$E$16</f>
        <v>435370.72768000001</v>
      </c>
      <c r="F20" s="117">
        <f t="shared" ref="F20:P20" si="5">F9*$E$16</f>
        <v>443728.6899825944</v>
      </c>
      <c r="G20" s="117">
        <f t="shared" si="5"/>
        <v>452086.65228518884</v>
      </c>
      <c r="H20" s="117">
        <f t="shared" si="5"/>
        <v>460444.61458778329</v>
      </c>
      <c r="I20" s="117">
        <f t="shared" si="5"/>
        <v>468802.57689037756</v>
      </c>
      <c r="J20" s="117">
        <f t="shared" si="5"/>
        <v>477160.53919297212</v>
      </c>
      <c r="K20" s="117">
        <f t="shared" si="5"/>
        <v>485518.50149556645</v>
      </c>
      <c r="L20" s="117">
        <f t="shared" si="5"/>
        <v>493876.46379816096</v>
      </c>
      <c r="M20" s="117">
        <f t="shared" si="5"/>
        <v>502234.42610075529</v>
      </c>
      <c r="N20" s="117">
        <f t="shared" si="5"/>
        <v>510592.38840334973</v>
      </c>
      <c r="O20" s="117">
        <f t="shared" si="5"/>
        <v>518950.35070594412</v>
      </c>
      <c r="P20" s="118">
        <f t="shared" si="5"/>
        <v>527308.31300853845</v>
      </c>
    </row>
    <row r="21" spans="1:17" x14ac:dyDescent="0.35">
      <c r="C21" s="301" t="s">
        <v>198</v>
      </c>
      <c r="D21" s="112" t="s">
        <v>211</v>
      </c>
      <c r="E21" s="115">
        <f>E10*$E$15*(1-0.222)</f>
        <v>5449147.7886208445</v>
      </c>
      <c r="F21" s="115">
        <f t="shared" ref="F21:P21" si="6">F10*$E$15*(1-0.222)</f>
        <v>5553756.9616841143</v>
      </c>
      <c r="G21" s="115">
        <f t="shared" si="6"/>
        <v>5658366.1347473841</v>
      </c>
      <c r="H21" s="115">
        <f t="shared" si="6"/>
        <v>5762975.3078106521</v>
      </c>
      <c r="I21" s="115">
        <f t="shared" si="6"/>
        <v>5867584.4808739219</v>
      </c>
      <c r="J21" s="115">
        <f t="shared" si="6"/>
        <v>5972193.6539371917</v>
      </c>
      <c r="K21" s="115">
        <f t="shared" si="6"/>
        <v>6076802.8270004597</v>
      </c>
      <c r="L21" s="115">
        <f t="shared" si="6"/>
        <v>6181412.0000637304</v>
      </c>
      <c r="M21" s="115">
        <f t="shared" si="6"/>
        <v>6286021.1731269993</v>
      </c>
      <c r="N21" s="115">
        <f t="shared" si="6"/>
        <v>6390630.346190271</v>
      </c>
      <c r="O21" s="115">
        <f t="shared" si="6"/>
        <v>6495239.5192535408</v>
      </c>
      <c r="P21" s="115">
        <f t="shared" si="6"/>
        <v>6599848.6923168097</v>
      </c>
    </row>
    <row r="22" spans="1:17" x14ac:dyDescent="0.35">
      <c r="C22" s="302"/>
      <c r="D22" s="113" t="s">
        <v>212</v>
      </c>
      <c r="E22" s="117">
        <f>E11*$E$16</f>
        <v>906424.72737599991</v>
      </c>
      <c r="F22" s="117">
        <f t="shared" ref="F22:P22" si="7">F11*$E$16</f>
        <v>923825.67608451366</v>
      </c>
      <c r="G22" s="117">
        <f t="shared" si="7"/>
        <v>941226.62479302753</v>
      </c>
      <c r="H22" s="117">
        <f t="shared" si="7"/>
        <v>958627.57350154128</v>
      </c>
      <c r="I22" s="117">
        <f t="shared" si="7"/>
        <v>976028.52221005515</v>
      </c>
      <c r="J22" s="117">
        <f t="shared" si="7"/>
        <v>993429.4709185689</v>
      </c>
      <c r="K22" s="117">
        <f t="shared" si="7"/>
        <v>1010830.4196270827</v>
      </c>
      <c r="L22" s="117">
        <f t="shared" si="7"/>
        <v>1028231.3683355968</v>
      </c>
      <c r="M22" s="117">
        <f t="shared" si="7"/>
        <v>1045632.3170441105</v>
      </c>
      <c r="N22" s="117">
        <f t="shared" si="7"/>
        <v>1063033.2657526243</v>
      </c>
      <c r="O22" s="117">
        <f t="shared" si="7"/>
        <v>1080434.2144611382</v>
      </c>
      <c r="P22" s="118">
        <f t="shared" si="7"/>
        <v>1097835.1631696522</v>
      </c>
    </row>
    <row r="23" spans="1:17" x14ac:dyDescent="0.35">
      <c r="C23" s="301" t="s">
        <v>238</v>
      </c>
      <c r="D23" s="112" t="s">
        <v>211</v>
      </c>
      <c r="E23" s="115">
        <f>E12*$E$15*(1-0.222)</f>
        <v>194369.57897804998</v>
      </c>
      <c r="F23" s="115">
        <f t="shared" ref="F23:P23" si="8">F12*$E$15*(1-0.222)</f>
        <v>198100.95895053112</v>
      </c>
      <c r="G23" s="115">
        <f t="shared" si="8"/>
        <v>201832.33892301231</v>
      </c>
      <c r="H23" s="115">
        <f t="shared" si="8"/>
        <v>205563.71889549337</v>
      </c>
      <c r="I23" s="115">
        <f t="shared" si="8"/>
        <v>209295.09886797451</v>
      </c>
      <c r="J23" s="115">
        <f t="shared" si="8"/>
        <v>213026.47884045567</v>
      </c>
      <c r="K23" s="115">
        <f t="shared" si="8"/>
        <v>216757.85881293681</v>
      </c>
      <c r="L23" s="115">
        <f t="shared" si="8"/>
        <v>220489.23878541793</v>
      </c>
      <c r="M23" s="115">
        <f t="shared" si="8"/>
        <v>224220.61875789904</v>
      </c>
      <c r="N23" s="115">
        <f t="shared" si="8"/>
        <v>227951.99873038018</v>
      </c>
      <c r="O23" s="115">
        <f t="shared" si="8"/>
        <v>231683.37870286132</v>
      </c>
      <c r="P23" s="115">
        <f t="shared" si="8"/>
        <v>235414.75867534245</v>
      </c>
    </row>
    <row r="24" spans="1:17" ht="15" thickBot="1" x14ac:dyDescent="0.4">
      <c r="C24" s="302"/>
      <c r="D24" s="126" t="s">
        <v>212</v>
      </c>
      <c r="E24" s="20">
        <f>E13*$E$16</f>
        <v>34379.604805999996</v>
      </c>
      <c r="F24" s="20">
        <f t="shared" ref="F24:P24" si="9">F13*$E$16</f>
        <v>35039.601959409541</v>
      </c>
      <c r="G24" s="20">
        <f t="shared" si="9"/>
        <v>35699.599112819087</v>
      </c>
      <c r="H24" s="20">
        <f t="shared" si="9"/>
        <v>36359.596266228626</v>
      </c>
      <c r="I24" s="20">
        <f t="shared" si="9"/>
        <v>37019.593419638164</v>
      </c>
      <c r="J24" s="20">
        <f t="shared" si="9"/>
        <v>37679.590573047717</v>
      </c>
      <c r="K24" s="20">
        <f t="shared" si="9"/>
        <v>38339.587726457255</v>
      </c>
      <c r="L24" s="20">
        <f t="shared" si="9"/>
        <v>38999.584879866801</v>
      </c>
      <c r="M24" s="20">
        <f t="shared" si="9"/>
        <v>39659.58203327634</v>
      </c>
      <c r="N24" s="20">
        <f t="shared" si="9"/>
        <v>40319.579186685893</v>
      </c>
      <c r="O24" s="20">
        <f t="shared" si="9"/>
        <v>40979.576340095431</v>
      </c>
      <c r="P24" s="127">
        <f t="shared" si="9"/>
        <v>41639.57349350497</v>
      </c>
    </row>
    <row r="25" spans="1:17" x14ac:dyDescent="0.35">
      <c r="D25" s="140" t="s">
        <v>211</v>
      </c>
      <c r="E25" s="128">
        <f>SUM(E19,E21,E23)</f>
        <v>7071143.9735272145</v>
      </c>
      <c r="F25" s="128">
        <f t="shared" ref="F25:P25" si="10">SUM(F19,F21,F23)</f>
        <v>7206891.1678365134</v>
      </c>
      <c r="G25" s="128">
        <f t="shared" si="10"/>
        <v>7342638.3621458141</v>
      </c>
      <c r="H25" s="128">
        <f t="shared" si="10"/>
        <v>7478385.5564551121</v>
      </c>
      <c r="I25" s="128">
        <f t="shared" si="10"/>
        <v>7614132.7507644119</v>
      </c>
      <c r="J25" s="128">
        <f t="shared" si="10"/>
        <v>7749879.9450737117</v>
      </c>
      <c r="K25" s="128">
        <f t="shared" si="10"/>
        <v>7885627.1393830096</v>
      </c>
      <c r="L25" s="128">
        <f t="shared" si="10"/>
        <v>8021374.3336923104</v>
      </c>
      <c r="M25" s="128">
        <f t="shared" si="10"/>
        <v>8157121.5280016093</v>
      </c>
      <c r="N25" s="128">
        <f t="shared" si="10"/>
        <v>8292868.7223109109</v>
      </c>
      <c r="O25" s="128">
        <f t="shared" si="10"/>
        <v>8428615.9166202117</v>
      </c>
      <c r="P25" s="129">
        <f t="shared" si="10"/>
        <v>8564363.1109295096</v>
      </c>
    </row>
    <row r="26" spans="1:17" ht="15" thickBot="1" x14ac:dyDescent="0.4">
      <c r="D26" s="141" t="s">
        <v>212</v>
      </c>
      <c r="E26" s="130">
        <f>SUM(E20,E22,E24)</f>
        <v>1376175.0598619999</v>
      </c>
      <c r="F26" s="130">
        <f t="shared" ref="F26:P26" si="11">SUM(F20,F22,F24)</f>
        <v>1402593.9680265174</v>
      </c>
      <c r="G26" s="130">
        <f t="shared" si="11"/>
        <v>1429012.8761910356</v>
      </c>
      <c r="H26" s="130">
        <f t="shared" si="11"/>
        <v>1455431.7843555533</v>
      </c>
      <c r="I26" s="130">
        <f t="shared" si="11"/>
        <v>1481850.6925200711</v>
      </c>
      <c r="J26" s="130">
        <f t="shared" si="11"/>
        <v>1508269.6006845888</v>
      </c>
      <c r="K26" s="130">
        <f t="shared" si="11"/>
        <v>1534688.5088491065</v>
      </c>
      <c r="L26" s="130">
        <f t="shared" si="11"/>
        <v>1561107.4170136245</v>
      </c>
      <c r="M26" s="130">
        <f t="shared" si="11"/>
        <v>1587526.3251781422</v>
      </c>
      <c r="N26" s="130">
        <f t="shared" si="11"/>
        <v>1613945.2333426599</v>
      </c>
      <c r="O26" s="130">
        <f t="shared" si="11"/>
        <v>1640364.1415071778</v>
      </c>
      <c r="P26" s="131">
        <f t="shared" si="11"/>
        <v>1666783.0496716956</v>
      </c>
      <c r="Q26" s="125"/>
    </row>
    <row r="27" spans="1:17" x14ac:dyDescent="0.35">
      <c r="D27" s="6"/>
      <c r="E27" s="133"/>
      <c r="F27" s="133"/>
      <c r="G27" s="133"/>
      <c r="H27" s="133"/>
      <c r="I27" s="133"/>
      <c r="J27" s="133"/>
      <c r="K27" s="133"/>
      <c r="L27" s="133"/>
      <c r="M27" s="133"/>
      <c r="N27" s="133"/>
      <c r="O27" s="133"/>
      <c r="P27" s="133"/>
      <c r="Q27" s="125"/>
    </row>
    <row r="28" spans="1:17" x14ac:dyDescent="0.35">
      <c r="B28" t="s">
        <v>244</v>
      </c>
      <c r="F28" s="122">
        <v>2021</v>
      </c>
      <c r="G28" s="123">
        <v>2022</v>
      </c>
      <c r="H28" s="123">
        <v>2023</v>
      </c>
      <c r="I28" s="123">
        <v>2024</v>
      </c>
      <c r="J28" s="123">
        <v>2025</v>
      </c>
      <c r="K28" s="123">
        <v>2026</v>
      </c>
      <c r="L28" s="123">
        <v>2027</v>
      </c>
      <c r="M28" s="123">
        <v>2028</v>
      </c>
      <c r="N28" s="123">
        <v>2029</v>
      </c>
      <c r="O28" s="123">
        <v>2030</v>
      </c>
      <c r="P28" s="124">
        <v>2031</v>
      </c>
    </row>
    <row r="29" spans="1:17" x14ac:dyDescent="0.35">
      <c r="A29" s="300" t="s">
        <v>242</v>
      </c>
      <c r="B29" t="s">
        <v>93</v>
      </c>
      <c r="D29" s="103" t="s">
        <v>240</v>
      </c>
      <c r="F29" s="34">
        <v>9062714.9875624403</v>
      </c>
      <c r="G29" s="34">
        <v>9278516.8501988538</v>
      </c>
      <c r="H29" s="34">
        <v>9493693.1620373763</v>
      </c>
      <c r="I29" s="34">
        <v>9717226.2463714723</v>
      </c>
      <c r="J29" s="34">
        <v>9923344.2220414206</v>
      </c>
      <c r="K29" s="34">
        <v>10144617.208166562</v>
      </c>
      <c r="L29" s="34">
        <v>10385998.449295832</v>
      </c>
      <c r="M29" s="34">
        <v>10584174.294388307</v>
      </c>
      <c r="N29" s="34">
        <v>10782968.121514428</v>
      </c>
      <c r="O29" s="34">
        <v>10982243.946517535</v>
      </c>
      <c r="P29" s="34">
        <v>11161599.628049247</v>
      </c>
    </row>
    <row r="30" spans="1:17" x14ac:dyDescent="0.35">
      <c r="A30" s="300"/>
      <c r="B30" t="s">
        <v>97</v>
      </c>
      <c r="D30" s="103" t="s">
        <v>241</v>
      </c>
      <c r="F30" s="34">
        <v>6392135.0382260624</v>
      </c>
      <c r="G30" s="34">
        <v>6558097.5276876856</v>
      </c>
      <c r="H30" s="34">
        <v>6722394.708528081</v>
      </c>
      <c r="I30" s="34">
        <v>6888969.2398692677</v>
      </c>
      <c r="J30" s="34">
        <v>7037292.2320430819</v>
      </c>
      <c r="K30" s="34">
        <v>7181624.5915969722</v>
      </c>
      <c r="L30" s="34">
        <v>7341661.8328794837</v>
      </c>
      <c r="M30" s="34">
        <v>7458353.803907576</v>
      </c>
      <c r="N30" s="34">
        <v>7572151.6476979014</v>
      </c>
      <c r="O30" s="34">
        <v>7684061.6444742372</v>
      </c>
      <c r="P30" s="34">
        <v>7793758.256224406</v>
      </c>
    </row>
    <row r="31" spans="1:17" x14ac:dyDescent="0.35">
      <c r="A31" s="300"/>
      <c r="B31" t="s">
        <v>99</v>
      </c>
    </row>
    <row r="32" spans="1:17" x14ac:dyDescent="0.35">
      <c r="A32" s="300"/>
      <c r="B32" t="s">
        <v>92</v>
      </c>
      <c r="D32" s="103" t="s">
        <v>266</v>
      </c>
      <c r="F32" s="134">
        <f>SUM(F19,F21,F23)/F29</f>
        <v>0.79522429842791731</v>
      </c>
      <c r="G32" s="135">
        <f t="shared" ref="G32:P32" si="12">SUM(G19,G21,G23)/G29</f>
        <v>0.79135905885523605</v>
      </c>
      <c r="H32" s="135">
        <f t="shared" si="12"/>
        <v>0.78772143030270714</v>
      </c>
      <c r="I32" s="135">
        <f t="shared" si="12"/>
        <v>0.78357059491206349</v>
      </c>
      <c r="J32" s="135">
        <f t="shared" si="12"/>
        <v>0.7809746161843224</v>
      </c>
      <c r="K32" s="135">
        <f t="shared" si="12"/>
        <v>0.77732131016584505</v>
      </c>
      <c r="L32" s="135">
        <f t="shared" si="12"/>
        <v>0.77232577809947178</v>
      </c>
      <c r="M32" s="135">
        <f t="shared" si="12"/>
        <v>0.77069040069819017</v>
      </c>
      <c r="N32" s="135">
        <f t="shared" si="12"/>
        <v>0.76907105992132041</v>
      </c>
      <c r="O32" s="135">
        <f t="shared" si="12"/>
        <v>0.76747666120573865</v>
      </c>
      <c r="P32" s="136">
        <f t="shared" si="12"/>
        <v>0.76730606690166092</v>
      </c>
    </row>
    <row r="33" spans="1:16" x14ac:dyDescent="0.35">
      <c r="A33" s="300"/>
      <c r="B33" t="s">
        <v>96</v>
      </c>
      <c r="D33" s="103" t="s">
        <v>267</v>
      </c>
      <c r="F33" s="137">
        <f>SUM(F20,F22,F24)/F30</f>
        <v>0.21942495889695152</v>
      </c>
      <c r="G33" s="138">
        <f t="shared" ref="G33:P33" si="13">SUM(G20,G22,G24)/G30</f>
        <v>0.21790052224107287</v>
      </c>
      <c r="H33" s="234">
        <f t="shared" si="13"/>
        <v>0.21650495804853315</v>
      </c>
      <c r="I33" s="138">
        <f t="shared" si="13"/>
        <v>0.21510484964049459</v>
      </c>
      <c r="J33" s="138">
        <f t="shared" si="13"/>
        <v>0.21432527610789651</v>
      </c>
      <c r="K33" s="138">
        <f t="shared" si="13"/>
        <v>0.21369656534884943</v>
      </c>
      <c r="L33" s="138">
        <f t="shared" si="13"/>
        <v>0.2126367915806523</v>
      </c>
      <c r="M33" s="138">
        <f t="shared" si="13"/>
        <v>0.21285210743775743</v>
      </c>
      <c r="N33" s="138">
        <f t="shared" si="13"/>
        <v>0.21314222277010714</v>
      </c>
      <c r="O33" s="138">
        <f t="shared" si="13"/>
        <v>0.21347618192089812</v>
      </c>
      <c r="P33" s="139">
        <f t="shared" si="13"/>
        <v>0.2138612714014495</v>
      </c>
    </row>
    <row r="34" spans="1:16" x14ac:dyDescent="0.35">
      <c r="A34" s="300"/>
      <c r="B34" t="s">
        <v>98</v>
      </c>
    </row>
    <row r="35" spans="1:16" x14ac:dyDescent="0.35">
      <c r="A35" s="300" t="s">
        <v>243</v>
      </c>
      <c r="B35" t="s">
        <v>104</v>
      </c>
    </row>
    <row r="36" spans="1:16" x14ac:dyDescent="0.35">
      <c r="A36" s="300"/>
      <c r="B36" t="s">
        <v>106</v>
      </c>
    </row>
    <row r="37" spans="1:16" x14ac:dyDescent="0.35">
      <c r="A37" s="300"/>
      <c r="B37" t="s">
        <v>107</v>
      </c>
    </row>
    <row r="38" spans="1:16" x14ac:dyDescent="0.35">
      <c r="A38" s="300"/>
      <c r="B38" t="s">
        <v>108</v>
      </c>
    </row>
    <row r="39" spans="1:16" x14ac:dyDescent="0.35">
      <c r="A39" s="300"/>
      <c r="B39" t="s">
        <v>114</v>
      </c>
    </row>
    <row r="40" spans="1:16" x14ac:dyDescent="0.35">
      <c r="A40" s="169"/>
    </row>
  </sheetData>
  <mergeCells count="8">
    <mergeCell ref="A35:A39"/>
    <mergeCell ref="A29:A34"/>
    <mergeCell ref="C8:C9"/>
    <mergeCell ref="C10:C11"/>
    <mergeCell ref="C12:C13"/>
    <mergeCell ref="C19:C20"/>
    <mergeCell ref="C21:C22"/>
    <mergeCell ref="C23:C24"/>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79998168889431442"/>
  </sheetPr>
  <dimension ref="A1:S63"/>
  <sheetViews>
    <sheetView zoomScale="80" zoomScaleNormal="80" workbookViewId="0">
      <selection activeCell="H13" sqref="H13"/>
    </sheetView>
  </sheetViews>
  <sheetFormatPr defaultRowHeight="14.5" x14ac:dyDescent="0.35"/>
  <cols>
    <col min="1" max="1" width="52.81640625" customWidth="1"/>
    <col min="2" max="2" width="12.54296875" style="171" customWidth="1"/>
    <col min="3" max="3" width="11.453125" customWidth="1"/>
    <col min="4" max="4" width="12.1796875" customWidth="1"/>
    <col min="5" max="5" width="12.1796875" style="191" customWidth="1"/>
    <col min="6" max="6" width="12.1796875" customWidth="1"/>
    <col min="7" max="9" width="10.1796875" bestFit="1" customWidth="1"/>
    <col min="10" max="10" width="11.08984375" customWidth="1"/>
    <col min="11" max="13" width="10.1796875" bestFit="1" customWidth="1"/>
  </cols>
  <sheetData>
    <row r="1" spans="1:15" ht="14.5" customHeight="1" x14ac:dyDescent="0.35">
      <c r="A1" s="316" t="s">
        <v>280</v>
      </c>
      <c r="B1" s="317"/>
      <c r="C1" s="317"/>
      <c r="D1" s="317"/>
      <c r="E1" s="317"/>
      <c r="F1" s="317"/>
      <c r="G1" s="317"/>
      <c r="H1" s="317"/>
      <c r="I1" s="318"/>
      <c r="J1" s="322"/>
      <c r="K1" s="322"/>
      <c r="L1" s="322"/>
      <c r="M1" s="322"/>
      <c r="N1" s="1"/>
      <c r="O1" s="1"/>
    </row>
    <row r="2" spans="1:15" ht="15" customHeight="1" thickBot="1" x14ac:dyDescent="0.4">
      <c r="A2" s="319"/>
      <c r="B2" s="320"/>
      <c r="C2" s="320"/>
      <c r="D2" s="320"/>
      <c r="E2" s="320"/>
      <c r="F2" s="320"/>
      <c r="G2" s="320"/>
      <c r="H2" s="320"/>
      <c r="I2" s="321"/>
      <c r="J2" s="322"/>
      <c r="K2" s="322"/>
      <c r="L2" s="322"/>
      <c r="M2" s="322"/>
      <c r="N2" s="1"/>
      <c r="O2" s="1"/>
    </row>
    <row r="3" spans="1:15" ht="18.5" x14ac:dyDescent="0.35">
      <c r="C3" s="56"/>
      <c r="D3" s="56"/>
      <c r="E3" s="165"/>
      <c r="F3" s="143"/>
      <c r="G3" s="56"/>
      <c r="H3" s="56"/>
      <c r="I3" s="56"/>
      <c r="J3" s="56"/>
      <c r="K3" s="56"/>
      <c r="L3" s="56"/>
      <c r="M3" s="56"/>
    </row>
    <row r="4" spans="1:15" ht="18.5" x14ac:dyDescent="0.35">
      <c r="C4" s="308" t="s">
        <v>168</v>
      </c>
      <c r="D4" s="308"/>
      <c r="E4" s="165"/>
      <c r="F4" s="143"/>
      <c r="G4" s="56"/>
      <c r="H4" s="56"/>
      <c r="I4" s="56"/>
      <c r="J4" s="56"/>
      <c r="K4" s="56"/>
      <c r="L4" s="56"/>
      <c r="M4" s="56"/>
    </row>
    <row r="5" spans="1:15" x14ac:dyDescent="0.35">
      <c r="C5" s="11" t="s">
        <v>129</v>
      </c>
      <c r="D5" s="1" t="s">
        <v>130</v>
      </c>
      <c r="E5" s="1"/>
      <c r="F5" s="1"/>
      <c r="G5" s="1"/>
      <c r="H5" s="1"/>
      <c r="I5" s="1"/>
      <c r="J5" s="1"/>
      <c r="K5" s="1"/>
      <c r="L5" s="1"/>
    </row>
    <row r="6" spans="1:15" x14ac:dyDescent="0.35">
      <c r="C6" s="97">
        <f>1.74*0.7957</f>
        <v>1.3845179999999999</v>
      </c>
      <c r="D6" s="80" t="s">
        <v>131</v>
      </c>
      <c r="E6" s="80"/>
      <c r="F6" s="80"/>
      <c r="G6" s="1"/>
      <c r="H6" s="1"/>
      <c r="I6" s="1"/>
      <c r="J6" s="1"/>
      <c r="K6" s="1"/>
      <c r="L6" s="1"/>
    </row>
    <row r="7" spans="1:15" x14ac:dyDescent="0.35">
      <c r="C7" s="6">
        <v>0.21</v>
      </c>
      <c r="D7" s="1" t="s">
        <v>169</v>
      </c>
      <c r="E7" s="1"/>
      <c r="F7" s="1"/>
      <c r="G7" s="1"/>
      <c r="H7" s="1"/>
      <c r="I7" s="1"/>
      <c r="J7" s="1"/>
      <c r="K7" s="1"/>
      <c r="L7" s="1"/>
    </row>
    <row r="8" spans="1:15" x14ac:dyDescent="0.35">
      <c r="C8" s="6">
        <v>0.14000000000000001</v>
      </c>
      <c r="D8" s="1" t="s">
        <v>170</v>
      </c>
      <c r="E8" s="1"/>
      <c r="F8" s="1"/>
      <c r="G8" s="1"/>
      <c r="H8" s="1"/>
      <c r="I8" s="1"/>
      <c r="J8" s="1"/>
      <c r="K8" s="1"/>
      <c r="L8" s="1"/>
    </row>
    <row r="9" spans="1:15" ht="15" thickBot="1" x14ac:dyDescent="0.4">
      <c r="C9" s="6"/>
      <c r="D9" s="1"/>
      <c r="E9" s="1"/>
      <c r="F9" s="1"/>
      <c r="G9" s="1"/>
      <c r="H9" s="1"/>
      <c r="I9" s="1"/>
      <c r="J9" s="1"/>
      <c r="K9" s="1"/>
      <c r="L9" s="1"/>
    </row>
    <row r="10" spans="1:15" ht="15" customHeight="1" thickBot="1" x14ac:dyDescent="0.4">
      <c r="B10" s="185">
        <v>2019</v>
      </c>
      <c r="C10" s="183">
        <v>2023</v>
      </c>
      <c r="D10" s="188">
        <v>2031</v>
      </c>
      <c r="E10" s="189"/>
      <c r="F10" s="189"/>
      <c r="G10" s="1"/>
      <c r="H10" s="1"/>
      <c r="I10" s="1"/>
      <c r="J10" s="1"/>
      <c r="K10" s="1"/>
      <c r="L10" s="1"/>
    </row>
    <row r="11" spans="1:15" ht="15.75" customHeight="1" x14ac:dyDescent="0.35">
      <c r="A11" s="387" t="s">
        <v>296</v>
      </c>
      <c r="B11" s="192">
        <f>'CoStar Summary'!U5</f>
        <v>214795153.61036497</v>
      </c>
      <c r="C11" s="193">
        <f>'CoStar Summary'!I5</f>
        <v>231611979.16890505</v>
      </c>
      <c r="D11" s="194">
        <f>'CoStar Summary'!O5</f>
        <v>265245630.28598514</v>
      </c>
      <c r="E11" s="133"/>
      <c r="F11" s="1"/>
      <c r="G11" s="6"/>
      <c r="H11" s="6"/>
      <c r="I11" s="1"/>
      <c r="J11" s="1"/>
      <c r="K11" s="1"/>
      <c r="L11" s="1"/>
    </row>
    <row r="12" spans="1:15" x14ac:dyDescent="0.35">
      <c r="A12" s="385" t="s">
        <v>171</v>
      </c>
      <c r="B12" s="93">
        <f>$C$7*B11/1000</f>
        <v>45106.982258176642</v>
      </c>
      <c r="C12" s="133">
        <f>$C$7*C11/1000</f>
        <v>48638.515625470056</v>
      </c>
      <c r="D12" s="94">
        <f>$C$7*D11/1000</f>
        <v>55701.582360056876</v>
      </c>
      <c r="E12" s="133"/>
      <c r="F12" s="1"/>
      <c r="G12" s="6"/>
      <c r="H12" s="6"/>
      <c r="I12" s="6"/>
      <c r="J12" s="6"/>
      <c r="K12" s="1"/>
      <c r="L12" s="1"/>
    </row>
    <row r="13" spans="1:15" ht="15" thickBot="1" x14ac:dyDescent="0.4">
      <c r="A13" s="386" t="s">
        <v>172</v>
      </c>
      <c r="B13" s="95">
        <f>$C$8*B11/1000</f>
        <v>30071.321505451098</v>
      </c>
      <c r="C13" s="184">
        <f>$C$8*C11/1000</f>
        <v>32425.677083646711</v>
      </c>
      <c r="D13" s="96">
        <f>$C$8*D11/1000</f>
        <v>37134.388240037923</v>
      </c>
      <c r="E13" s="133"/>
      <c r="F13" s="1"/>
      <c r="G13" s="6"/>
      <c r="H13" s="6"/>
      <c r="I13" s="6"/>
      <c r="J13" s="6"/>
      <c r="K13" s="1"/>
      <c r="L13" s="1"/>
    </row>
    <row r="14" spans="1:15" s="6" customFormat="1" ht="15" thickBot="1" x14ac:dyDescent="0.4">
      <c r="B14" s="133"/>
      <c r="C14" s="133"/>
      <c r="D14" s="133"/>
      <c r="E14" s="133"/>
    </row>
    <row r="15" spans="1:15" ht="15" thickBot="1" x14ac:dyDescent="0.4">
      <c r="B15" s="303" t="s">
        <v>265</v>
      </c>
      <c r="C15" s="304"/>
      <c r="D15" s="305"/>
      <c r="E15" s="306" t="s">
        <v>260</v>
      </c>
      <c r="F15" s="306"/>
      <c r="G15" s="307"/>
      <c r="H15" s="195"/>
      <c r="I15" s="196"/>
      <c r="J15" s="1"/>
      <c r="K15" s="1"/>
      <c r="L15" s="1"/>
    </row>
    <row r="16" spans="1:15" ht="15" thickBot="1" x14ac:dyDescent="0.4">
      <c r="B16" s="185">
        <v>2019</v>
      </c>
      <c r="C16" s="183">
        <v>2023</v>
      </c>
      <c r="D16" s="188">
        <v>2031</v>
      </c>
      <c r="E16" s="198">
        <v>2019</v>
      </c>
      <c r="F16" s="183">
        <v>2023</v>
      </c>
      <c r="G16" s="188">
        <v>2031</v>
      </c>
      <c r="H16" s="158"/>
      <c r="I16" s="158"/>
    </row>
    <row r="17" spans="1:19" x14ac:dyDescent="0.35">
      <c r="A17" s="69" t="s">
        <v>173</v>
      </c>
      <c r="B17" s="252">
        <f>'EFs-2019'!$E2</f>
        <v>4.3939234330839518</v>
      </c>
      <c r="C17" s="205">
        <f>'EFs-2023'!$E2</f>
        <v>2.3722327403364463</v>
      </c>
      <c r="D17" s="206">
        <f>'EFs-2031'!$E2</f>
        <v>2.3413785337511097</v>
      </c>
      <c r="E17" s="151">
        <f>'EFs-2019'!$F2</f>
        <v>6.5660076524405919E-2</v>
      </c>
      <c r="F17" s="151">
        <f>'EFs-2023'!$F2</f>
        <v>2.019396535010242E-2</v>
      </c>
      <c r="G17" s="28">
        <f>'EFs-2031'!$G2</f>
        <v>1.9441329041931691E-2</v>
      </c>
    </row>
    <row r="18" spans="1:19" x14ac:dyDescent="0.35">
      <c r="A18" s="70" t="s">
        <v>174</v>
      </c>
      <c r="B18" s="203">
        <f>'EFs-2019'!$E3</f>
        <v>3.3750463311073124</v>
      </c>
      <c r="C18" s="182">
        <f>'EFs-2023'!$E3</f>
        <v>1.0789651021250717</v>
      </c>
      <c r="D18" s="51">
        <f>'EFs-2031'!$E3</f>
        <v>1.1520757988181034</v>
      </c>
      <c r="E18" s="182">
        <f>'EFs-2019'!$F3</f>
        <v>0.10626494463076749</v>
      </c>
      <c r="F18" s="182">
        <f>'EFs-2023'!$F3</f>
        <v>6.9226539775983694E-3</v>
      </c>
      <c r="G18" s="51">
        <f>'EFs-2031'!$G3</f>
        <v>7.2956983643905063E-3</v>
      </c>
    </row>
    <row r="19" spans="1:19" x14ac:dyDescent="0.35">
      <c r="A19" s="71" t="s">
        <v>202</v>
      </c>
      <c r="B19" s="279">
        <v>39.9</v>
      </c>
      <c r="C19" s="179">
        <v>39.9</v>
      </c>
      <c r="D19" s="61">
        <v>39.9</v>
      </c>
      <c r="E19" s="179">
        <v>39.9</v>
      </c>
      <c r="F19" s="179">
        <v>39.9</v>
      </c>
      <c r="G19" s="61">
        <v>39.9</v>
      </c>
    </row>
    <row r="20" spans="1:19" x14ac:dyDescent="0.35">
      <c r="A20" s="72" t="s">
        <v>203</v>
      </c>
      <c r="B20" s="280">
        <v>14.2</v>
      </c>
      <c r="C20" s="172">
        <v>14.2</v>
      </c>
      <c r="D20" s="62">
        <v>14.2</v>
      </c>
      <c r="E20" s="172">
        <v>14.2</v>
      </c>
      <c r="F20" s="172">
        <v>14.2</v>
      </c>
      <c r="G20" s="62">
        <v>14.2</v>
      </c>
    </row>
    <row r="21" spans="1:19" x14ac:dyDescent="0.35">
      <c r="A21" s="71" t="s">
        <v>211</v>
      </c>
      <c r="B21" s="250">
        <f>B19*$B$12</f>
        <v>1799768.592101248</v>
      </c>
      <c r="C21" s="177">
        <f>C19*$C$12</f>
        <v>1940676.7734562552</v>
      </c>
      <c r="D21" s="50">
        <f>D19*$D$12</f>
        <v>2222493.1361662694</v>
      </c>
      <c r="E21" s="52">
        <f>E19*$B$12</f>
        <v>1799768.592101248</v>
      </c>
      <c r="F21" s="177">
        <f>F19*$C$12</f>
        <v>1940676.7734562552</v>
      </c>
      <c r="G21" s="50">
        <f>G19*$D$12</f>
        <v>2222493.1361662694</v>
      </c>
    </row>
    <row r="22" spans="1:19" x14ac:dyDescent="0.35">
      <c r="A22" s="72" t="s">
        <v>212</v>
      </c>
      <c r="B22" s="53">
        <f>B20*$B$13</f>
        <v>427012.76537740557</v>
      </c>
      <c r="C22" s="180">
        <f>C20*$C$13</f>
        <v>460444.61458778329</v>
      </c>
      <c r="D22" s="54">
        <f>D20*$D$13</f>
        <v>527308.31300853845</v>
      </c>
      <c r="E22" s="53">
        <f>E20*$B$13</f>
        <v>427012.76537740557</v>
      </c>
      <c r="F22" s="180">
        <f>F20*$C$13</f>
        <v>460444.61458778329</v>
      </c>
      <c r="G22" s="54">
        <f>G20*$D$13</f>
        <v>527308.31300853845</v>
      </c>
    </row>
    <row r="23" spans="1:19" x14ac:dyDescent="0.35">
      <c r="A23" s="73" t="s">
        <v>204</v>
      </c>
      <c r="B23" s="40">
        <f t="shared" ref="B23:G23" si="0">((B17*B21*(1-0.222))+(B18*B22))/(453.59*2000)</f>
        <v>8.3706069151563973</v>
      </c>
      <c r="C23" s="176">
        <f t="shared" si="0"/>
        <v>4.4958123430361248</v>
      </c>
      <c r="D23" s="41">
        <f t="shared" si="0"/>
        <v>5.132361794160377</v>
      </c>
      <c r="E23" s="176">
        <f t="shared" si="0"/>
        <v>0.15136471031073673</v>
      </c>
      <c r="F23" s="176">
        <f t="shared" si="0"/>
        <v>3.7123048621401353E-2</v>
      </c>
      <c r="G23" s="41">
        <f t="shared" si="0"/>
        <v>4.1296190206883174E-2</v>
      </c>
      <c r="I23" s="92"/>
      <c r="J23" s="92"/>
      <c r="K23" s="92"/>
      <c r="L23" s="92"/>
      <c r="M23" s="92"/>
      <c r="N23" s="92"/>
      <c r="O23" s="6"/>
      <c r="P23" s="6"/>
      <c r="Q23" s="6"/>
      <c r="R23" s="6"/>
      <c r="S23" s="6"/>
    </row>
    <row r="24" spans="1:19" x14ac:dyDescent="0.35">
      <c r="A24" s="68" t="s">
        <v>209</v>
      </c>
      <c r="B24" s="199">
        <f>'E-2019'!E2</f>
        <v>5.1117340954527517</v>
      </c>
      <c r="C24" s="174">
        <f>Parameters!B4</f>
        <v>5.0573334924440525</v>
      </c>
      <c r="D24" s="31">
        <f>Parameters!C4</f>
        <v>5.734187464461737</v>
      </c>
      <c r="E24" s="174">
        <f>'E-2019'!F2</f>
        <v>1.348077848547267E-2</v>
      </c>
      <c r="F24" s="207">
        <f>'Parameters DPM'!B4</f>
        <v>1.8213791063098259E-3</v>
      </c>
      <c r="G24" s="208">
        <f>'Parameters DPM'!C4</f>
        <v>2.0651454477025239E-3</v>
      </c>
      <c r="I24" s="92"/>
      <c r="J24" s="92"/>
      <c r="K24" s="92"/>
      <c r="L24" s="92"/>
      <c r="M24" s="92"/>
      <c r="N24" s="92"/>
      <c r="O24" s="6"/>
      <c r="P24" s="6"/>
      <c r="Q24" s="6"/>
      <c r="R24" s="6"/>
      <c r="S24" s="6"/>
    </row>
    <row r="25" spans="1:19" x14ac:dyDescent="0.35">
      <c r="A25" s="68" t="s">
        <v>210</v>
      </c>
      <c r="B25" s="199">
        <f>'E-2019'!E3</f>
        <v>0.6820009165540184</v>
      </c>
      <c r="C25" s="174">
        <f>Parameters!B5</f>
        <v>0.29145208648976223</v>
      </c>
      <c r="D25" s="31">
        <f>Parameters!C5</f>
        <v>0.39621956321394947</v>
      </c>
      <c r="E25" s="207">
        <f>'E-2019'!F3</f>
        <v>3.288140454587691E-3</v>
      </c>
      <c r="F25" s="209">
        <f>'Parameters DPM'!B5</f>
        <v>7.2748570122184802E-5</v>
      </c>
      <c r="G25" s="210">
        <f>'Parameters DPM'!C5</f>
        <v>9.8899297738477214E-5</v>
      </c>
      <c r="I25" s="278"/>
      <c r="J25" s="92"/>
      <c r="K25" s="92"/>
      <c r="L25" s="92"/>
      <c r="M25" s="92"/>
      <c r="N25" s="92"/>
      <c r="O25" s="6"/>
      <c r="P25" s="6"/>
      <c r="Q25" s="6"/>
      <c r="R25" s="6"/>
      <c r="S25" s="6"/>
    </row>
    <row r="26" spans="1:19" x14ac:dyDescent="0.35">
      <c r="A26" s="68" t="s">
        <v>213</v>
      </c>
      <c r="B26" s="200">
        <v>12060000</v>
      </c>
      <c r="C26" s="249">
        <v>12060000</v>
      </c>
      <c r="D26" s="79">
        <v>12060000</v>
      </c>
      <c r="E26" s="181">
        <v>12060000</v>
      </c>
      <c r="F26" s="181">
        <v>12060000</v>
      </c>
      <c r="G26" s="79">
        <v>12060000</v>
      </c>
    </row>
    <row r="27" spans="1:19" x14ac:dyDescent="0.35">
      <c r="A27" s="68" t="s">
        <v>214</v>
      </c>
      <c r="B27" s="200">
        <v>7744000</v>
      </c>
      <c r="C27" s="249">
        <v>7744000</v>
      </c>
      <c r="D27" s="79">
        <v>7744000</v>
      </c>
      <c r="E27" s="181">
        <v>7744000</v>
      </c>
      <c r="F27" s="181">
        <v>7744000</v>
      </c>
      <c r="G27" s="79">
        <v>7744000</v>
      </c>
    </row>
    <row r="28" spans="1:19" ht="15" thickBot="1" x14ac:dyDescent="0.4">
      <c r="A28" s="74" t="s">
        <v>220</v>
      </c>
      <c r="B28" s="29">
        <f t="shared" ref="B28:G28" si="1">((B21/B26)*B24*(1-0.222))+((B22/B27)*B25)</f>
        <v>0.63110149026205742</v>
      </c>
      <c r="C28" s="187">
        <f t="shared" si="1"/>
        <v>0.65047992671215338</v>
      </c>
      <c r="D28" s="30">
        <f t="shared" si="1"/>
        <v>0.84911735759850993</v>
      </c>
      <c r="E28" s="197">
        <f t="shared" si="1"/>
        <v>1.7464904229003663E-3</v>
      </c>
      <c r="F28" s="197">
        <f t="shared" si="1"/>
        <v>2.3235227834956777E-4</v>
      </c>
      <c r="G28" s="30">
        <f t="shared" si="1"/>
        <v>3.0282404257609937E-4</v>
      </c>
    </row>
    <row r="29" spans="1:19" x14ac:dyDescent="0.35">
      <c r="A29" s="75"/>
      <c r="B29" s="201"/>
      <c r="C29" s="76"/>
      <c r="D29" s="76"/>
      <c r="E29" s="76"/>
      <c r="F29" s="76"/>
    </row>
    <row r="30" spans="1:19" ht="15" thickBot="1" x14ac:dyDescent="0.4"/>
    <row r="31" spans="1:19" ht="15" thickBot="1" x14ac:dyDescent="0.4">
      <c r="A31" s="175" t="s">
        <v>216</v>
      </c>
      <c r="B31" s="43">
        <f t="shared" ref="B31:G31" si="2">SUM(B28,B23)</f>
        <v>9.0017084054184551</v>
      </c>
      <c r="C31" s="211">
        <f t="shared" si="2"/>
        <v>5.1462922697482778</v>
      </c>
      <c r="D31" s="212">
        <f t="shared" si="2"/>
        <v>5.9814791517588866</v>
      </c>
      <c r="E31" s="43">
        <f t="shared" si="2"/>
        <v>0.1531112007336371</v>
      </c>
      <c r="F31" s="211">
        <f t="shared" si="2"/>
        <v>3.7355400899750923E-2</v>
      </c>
      <c r="G31" s="212">
        <f t="shared" si="2"/>
        <v>4.1599014249459276E-2</v>
      </c>
      <c r="J31" s="75"/>
      <c r="K31" s="76"/>
      <c r="L31" s="76"/>
      <c r="M31" s="6"/>
    </row>
    <row r="32" spans="1:19" x14ac:dyDescent="0.35">
      <c r="C32" s="5"/>
      <c r="D32" s="1"/>
      <c r="E32" s="1"/>
      <c r="F32" s="1"/>
      <c r="G32" s="1"/>
      <c r="H32" s="1"/>
      <c r="I32" s="1"/>
      <c r="J32" s="1"/>
      <c r="K32" s="1"/>
      <c r="L32" s="1"/>
    </row>
    <row r="33" spans="1:14" x14ac:dyDescent="0.35">
      <c r="A33" s="32"/>
      <c r="B33" s="202"/>
      <c r="C33" s="78"/>
      <c r="D33" s="77"/>
      <c r="E33" s="77"/>
      <c r="F33" s="77"/>
      <c r="G33" s="77"/>
      <c r="H33" s="77"/>
      <c r="I33" s="77"/>
      <c r="J33" s="248"/>
      <c r="K33" s="248"/>
      <c r="L33" s="248"/>
      <c r="M33" s="3"/>
      <c r="N33" s="3"/>
    </row>
    <row r="34" spans="1:14" ht="15" thickBot="1" x14ac:dyDescent="0.4">
      <c r="C34" s="20">
        <f>C6*C11/1000</f>
        <v>320670.95417497406</v>
      </c>
      <c r="D34" s="1" t="s">
        <v>135</v>
      </c>
      <c r="E34" s="1"/>
      <c r="F34" s="1"/>
      <c r="G34" s="1"/>
      <c r="H34" s="1"/>
      <c r="I34" s="1"/>
      <c r="J34" s="248"/>
      <c r="K34" s="248"/>
      <c r="L34" s="248"/>
      <c r="M34" s="3"/>
      <c r="N34" s="3"/>
    </row>
    <row r="35" spans="1:14" ht="15" thickBot="1" x14ac:dyDescent="0.4">
      <c r="B35" s="303" t="s">
        <v>265</v>
      </c>
      <c r="C35" s="304"/>
      <c r="D35" s="305"/>
      <c r="E35" s="306" t="s">
        <v>260</v>
      </c>
      <c r="F35" s="306"/>
      <c r="G35" s="307"/>
      <c r="H35" s="1"/>
      <c r="I35" s="1"/>
      <c r="J35" s="248"/>
      <c r="K35" s="248"/>
      <c r="L35" s="248"/>
      <c r="M35" s="3"/>
      <c r="N35" s="3"/>
    </row>
    <row r="36" spans="1:14" ht="15" thickBot="1" x14ac:dyDescent="0.4">
      <c r="B36" s="185">
        <v>2019</v>
      </c>
      <c r="C36" s="183">
        <v>2023</v>
      </c>
      <c r="D36" s="188">
        <v>2031</v>
      </c>
      <c r="E36" s="198">
        <v>2019</v>
      </c>
      <c r="F36" s="183">
        <v>2023</v>
      </c>
      <c r="G36" s="188">
        <v>2031</v>
      </c>
      <c r="J36" s="3"/>
      <c r="K36" s="3"/>
      <c r="L36" s="3"/>
      <c r="M36" s="3"/>
      <c r="N36" s="3"/>
    </row>
    <row r="37" spans="1:14" x14ac:dyDescent="0.35">
      <c r="A37" s="16" t="s">
        <v>158</v>
      </c>
      <c r="B37" s="21">
        <f>'EFs-2019'!I5</f>
        <v>8.3257412815314541E-2</v>
      </c>
      <c r="C37" s="21">
        <f>Parameters!B14</f>
        <v>4.8023893028997358E-2</v>
      </c>
      <c r="D37" s="23">
        <f>Parameters!C14</f>
        <v>2.4882280322264177E-2</v>
      </c>
      <c r="E37" s="33">
        <f>'EFs-2019'!J5</f>
        <v>2.0854737016409381E-3</v>
      </c>
      <c r="F37" s="33">
        <f>'Parameters DPM'!B14</f>
        <v>1.7068330512742566E-3</v>
      </c>
      <c r="G37" s="213">
        <f>'Parameters DPM'!C14</f>
        <v>1.106779851206121E-3</v>
      </c>
      <c r="J37" s="3"/>
      <c r="K37" s="3"/>
      <c r="L37" s="3"/>
      <c r="M37" s="3"/>
      <c r="N37" s="3"/>
    </row>
    <row r="38" spans="1:14" x14ac:dyDescent="0.35">
      <c r="A38" s="19" t="s">
        <v>217</v>
      </c>
      <c r="B38" s="159">
        <v>10.6</v>
      </c>
      <c r="C38" s="17">
        <v>10.6</v>
      </c>
      <c r="D38" s="18">
        <v>10.6</v>
      </c>
      <c r="E38" s="17">
        <v>10.6</v>
      </c>
      <c r="F38" s="17">
        <v>10.6</v>
      </c>
      <c r="G38" s="18">
        <v>10.6</v>
      </c>
      <c r="J38" s="3"/>
      <c r="K38" s="3"/>
      <c r="L38" s="3"/>
      <c r="M38" s="3"/>
      <c r="N38" s="3"/>
    </row>
    <row r="39" spans="1:14" x14ac:dyDescent="0.35">
      <c r="A39" s="19" t="s">
        <v>136</v>
      </c>
      <c r="B39" s="20">
        <f t="shared" ref="B39:G39" si="3">B38*$C$34</f>
        <v>3399112.1142547247</v>
      </c>
      <c r="C39" s="20">
        <f t="shared" si="3"/>
        <v>3399112.1142547247</v>
      </c>
      <c r="D39" s="22">
        <f t="shared" si="3"/>
        <v>3399112.1142547247</v>
      </c>
      <c r="E39" s="20">
        <f t="shared" si="3"/>
        <v>3399112.1142547247</v>
      </c>
      <c r="F39" s="20">
        <f t="shared" si="3"/>
        <v>3399112.1142547247</v>
      </c>
      <c r="G39" s="22">
        <f t="shared" si="3"/>
        <v>3399112.1142547247</v>
      </c>
      <c r="J39" s="3"/>
      <c r="K39" s="3"/>
      <c r="L39" s="3"/>
      <c r="M39" s="3"/>
      <c r="N39" s="3"/>
    </row>
    <row r="40" spans="1:14" x14ac:dyDescent="0.35">
      <c r="A40" s="39" t="s">
        <v>222</v>
      </c>
      <c r="B40" s="44">
        <f t="shared" ref="B40:G40" si="4">B37*B39/(453.59*2000)</f>
        <v>0.31195714246570933</v>
      </c>
      <c r="C40" s="44">
        <f t="shared" si="4"/>
        <v>0.17994069155904885</v>
      </c>
      <c r="D40" s="45">
        <f t="shared" si="4"/>
        <v>9.3231398921592323E-2</v>
      </c>
      <c r="E40" s="44">
        <f t="shared" si="4"/>
        <v>7.8140599695841577E-3</v>
      </c>
      <c r="F40" s="44">
        <f t="shared" si="4"/>
        <v>6.3953315787348497E-3</v>
      </c>
      <c r="G40" s="215">
        <f t="shared" si="4"/>
        <v>4.1469926586209654E-3</v>
      </c>
      <c r="J40" s="3"/>
      <c r="K40" s="3"/>
      <c r="L40" s="3"/>
      <c r="M40" s="3"/>
      <c r="N40" s="3"/>
    </row>
    <row r="41" spans="1:14" x14ac:dyDescent="0.35">
      <c r="A41" s="19" t="s">
        <v>137</v>
      </c>
      <c r="B41" s="21">
        <f>'EFs-2019'!I6</f>
        <v>0.26936388065320838</v>
      </c>
      <c r="C41" s="21">
        <f>Parameters!B15</f>
        <v>0.19762685788582271</v>
      </c>
      <c r="D41" s="23">
        <f>Parameters!C15</f>
        <v>0.13175164648993987</v>
      </c>
      <c r="E41" s="33">
        <f>'EFs-2019'!J6</f>
        <v>2.2159882352549088E-3</v>
      </c>
      <c r="F41" s="33">
        <f>'Parameters DPM'!B15</f>
        <v>1.8500803644692968E-3</v>
      </c>
      <c r="G41" s="213">
        <f>'Parameters DPM'!C15</f>
        <v>1.2732760590757136E-3</v>
      </c>
      <c r="J41" s="3"/>
      <c r="K41" s="3"/>
      <c r="L41" s="3"/>
      <c r="M41" s="3"/>
      <c r="N41" s="3"/>
    </row>
    <row r="42" spans="1:14" x14ac:dyDescent="0.35">
      <c r="A42" s="39" t="s">
        <v>218</v>
      </c>
      <c r="B42" s="44">
        <f t="shared" ref="B42:G42" si="5">B41*$C$34/(453.59*2000)</f>
        <v>9.5215031889303303E-2</v>
      </c>
      <c r="C42" s="44">
        <f t="shared" si="5"/>
        <v>6.9857352552799623E-2</v>
      </c>
      <c r="D42" s="45">
        <f t="shared" si="5"/>
        <v>4.6571712553245097E-2</v>
      </c>
      <c r="E42" s="214">
        <f t="shared" si="5"/>
        <v>7.8330988540279605E-4</v>
      </c>
      <c r="F42" s="214">
        <f t="shared" si="5"/>
        <v>6.539683808888568E-4</v>
      </c>
      <c r="G42" s="215">
        <f t="shared" si="5"/>
        <v>4.500789796864566E-4</v>
      </c>
      <c r="J42" s="3"/>
      <c r="K42" s="3"/>
      <c r="L42" s="3"/>
      <c r="M42" s="3"/>
      <c r="N42" s="3"/>
    </row>
    <row r="43" spans="1:14" ht="15" thickBot="1" x14ac:dyDescent="0.4">
      <c r="A43" s="38" t="s">
        <v>221</v>
      </c>
      <c r="B43" s="46">
        <f>B42+B40</f>
        <v>0.40717217435501263</v>
      </c>
      <c r="C43" s="46">
        <f>C42+C40</f>
        <v>0.24979804411184847</v>
      </c>
      <c r="D43" s="47">
        <f t="shared" ref="D43" si="6">D42+D40</f>
        <v>0.13980311147483743</v>
      </c>
      <c r="E43" s="46">
        <f>E42+E40</f>
        <v>8.5973698549869533E-3</v>
      </c>
      <c r="F43" s="46">
        <f>F42+F40</f>
        <v>7.0492999596237062E-3</v>
      </c>
      <c r="G43" s="47">
        <f t="shared" ref="G43" si="7">G42+G40</f>
        <v>4.597071638307422E-3</v>
      </c>
      <c r="J43" s="3"/>
      <c r="K43" s="3"/>
      <c r="L43" s="3"/>
      <c r="M43" s="3"/>
      <c r="N43" s="3"/>
    </row>
    <row r="44" spans="1:14" x14ac:dyDescent="0.35">
      <c r="J44" s="3"/>
      <c r="K44" s="3"/>
      <c r="L44" s="3"/>
      <c r="M44" s="3"/>
      <c r="N44" s="3"/>
    </row>
    <row r="45" spans="1:14" x14ac:dyDescent="0.35">
      <c r="A45" s="32"/>
      <c r="B45" s="202"/>
      <c r="C45" s="32"/>
      <c r="D45" s="32"/>
      <c r="E45" s="32"/>
      <c r="F45" s="32"/>
      <c r="G45" s="32"/>
      <c r="H45" s="32"/>
      <c r="I45" s="32"/>
      <c r="J45" s="3"/>
      <c r="K45" s="3"/>
      <c r="L45" s="3"/>
      <c r="M45" s="3"/>
      <c r="N45" s="3"/>
    </row>
    <row r="46" spans="1:14" x14ac:dyDescent="0.35">
      <c r="A46" s="8"/>
      <c r="B46" s="186"/>
      <c r="C46" s="14"/>
      <c r="G46" s="1"/>
      <c r="H46" s="1"/>
      <c r="I46" s="1"/>
      <c r="J46" s="248"/>
      <c r="K46" s="248"/>
      <c r="L46" s="248"/>
      <c r="M46" s="3"/>
      <c r="N46" s="3"/>
    </row>
    <row r="47" spans="1:14" x14ac:dyDescent="0.35">
      <c r="C47" s="13">
        <v>3.6</v>
      </c>
      <c r="D47" s="1" t="s">
        <v>138</v>
      </c>
      <c r="G47" s="1"/>
      <c r="H47" s="1"/>
      <c r="I47" s="1"/>
      <c r="J47" s="1"/>
      <c r="K47" s="1"/>
      <c r="L47" s="1"/>
    </row>
    <row r="48" spans="1:14" x14ac:dyDescent="0.35">
      <c r="C48" s="12">
        <v>1.2</v>
      </c>
      <c r="D48" s="1" t="s">
        <v>139</v>
      </c>
      <c r="G48" s="1"/>
      <c r="H48" s="1"/>
      <c r="I48" s="1"/>
      <c r="J48" s="1"/>
      <c r="K48" s="1"/>
      <c r="L48" s="1"/>
    </row>
    <row r="49" spans="1:12" x14ac:dyDescent="0.35">
      <c r="C49" s="148">
        <v>3.6894955085600643E-5</v>
      </c>
      <c r="D49" s="9" t="s">
        <v>253</v>
      </c>
      <c r="G49" s="1"/>
      <c r="H49" s="1"/>
      <c r="I49" s="1"/>
      <c r="J49" s="1"/>
      <c r="K49" s="1"/>
      <c r="L49" s="1"/>
    </row>
    <row r="50" spans="1:12" x14ac:dyDescent="0.35">
      <c r="C50" s="147">
        <v>1.1216927248176903E-6</v>
      </c>
      <c r="D50" s="9" t="s">
        <v>254</v>
      </c>
      <c r="G50" s="1"/>
      <c r="H50" s="1"/>
      <c r="I50" s="1"/>
      <c r="J50" s="1"/>
      <c r="K50" s="1"/>
      <c r="L50" s="1"/>
    </row>
    <row r="51" spans="1:12" x14ac:dyDescent="0.35">
      <c r="C51" s="147">
        <v>3.1063544106443654E-5</v>
      </c>
      <c r="D51" s="9" t="s">
        <v>255</v>
      </c>
      <c r="G51" s="1"/>
      <c r="H51" s="1"/>
      <c r="I51" s="1"/>
      <c r="J51" s="1"/>
      <c r="K51" s="1"/>
      <c r="L51" s="1"/>
    </row>
    <row r="52" spans="1:12" x14ac:dyDescent="0.35">
      <c r="C52" s="147">
        <v>1.1216927248176903E-6</v>
      </c>
      <c r="D52" s="9" t="s">
        <v>256</v>
      </c>
      <c r="G52" s="1"/>
      <c r="H52" s="1"/>
      <c r="I52" s="1"/>
      <c r="J52" s="1"/>
      <c r="K52" s="1"/>
      <c r="L52" s="1"/>
    </row>
    <row r="53" spans="1:12" s="191" customFormat="1" x14ac:dyDescent="0.35">
      <c r="B53" s="171"/>
      <c r="C53" s="228">
        <v>4.3248757364458769E-5</v>
      </c>
      <c r="D53" s="9" t="s">
        <v>281</v>
      </c>
      <c r="G53" s="1"/>
      <c r="H53" s="1"/>
      <c r="I53" s="1"/>
      <c r="J53" s="1"/>
      <c r="K53" s="1"/>
      <c r="L53" s="1"/>
    </row>
    <row r="54" spans="1:12" x14ac:dyDescent="0.35">
      <c r="C54" s="229">
        <v>1.1931290026313066E-6</v>
      </c>
      <c r="D54" s="9" t="s">
        <v>282</v>
      </c>
      <c r="G54" s="1"/>
      <c r="H54" s="1"/>
      <c r="I54" s="1"/>
      <c r="J54" s="1"/>
      <c r="K54" s="1"/>
      <c r="L54" s="1"/>
    </row>
    <row r="55" spans="1:12" s="191" customFormat="1" ht="15" thickBot="1" x14ac:dyDescent="0.4">
      <c r="B55" s="282"/>
      <c r="C55" s="229"/>
      <c r="D55" s="9"/>
      <c r="G55" s="1"/>
      <c r="H55" s="1"/>
      <c r="I55" s="1"/>
      <c r="J55" s="1"/>
      <c r="K55" s="1"/>
      <c r="L55" s="1"/>
    </row>
    <row r="56" spans="1:12" ht="15" thickBot="1" x14ac:dyDescent="0.4">
      <c r="B56" s="323" t="s">
        <v>297</v>
      </c>
      <c r="C56" s="324"/>
      <c r="D56" s="325"/>
      <c r="E56" s="323" t="s">
        <v>298</v>
      </c>
      <c r="F56" s="324"/>
      <c r="G56" s="325"/>
      <c r="H56" s="1"/>
      <c r="I56" s="1"/>
      <c r="J56" s="1"/>
      <c r="K56" s="1"/>
      <c r="L56" s="1"/>
    </row>
    <row r="57" spans="1:12" ht="15" thickBot="1" x14ac:dyDescent="0.4">
      <c r="B57" s="185">
        <v>2019</v>
      </c>
      <c r="C57" s="183">
        <v>2023</v>
      </c>
      <c r="D57" s="188">
        <v>2031</v>
      </c>
      <c r="E57" s="185">
        <v>2019</v>
      </c>
      <c r="F57" s="183">
        <v>2023</v>
      </c>
      <c r="G57" s="188">
        <v>2031</v>
      </c>
      <c r="H57" s="1"/>
      <c r="I57" s="1"/>
      <c r="J57" s="1"/>
      <c r="K57" s="1"/>
      <c r="L57" s="1"/>
    </row>
    <row r="58" spans="1:12" x14ac:dyDescent="0.35">
      <c r="A58" s="24" t="s">
        <v>140</v>
      </c>
      <c r="B58" s="220">
        <f>B31</f>
        <v>9.0017084054184551</v>
      </c>
      <c r="C58" s="220">
        <f>C31</f>
        <v>5.1462922697482778</v>
      </c>
      <c r="D58" s="221">
        <f>D31</f>
        <v>5.9814791517588866</v>
      </c>
      <c r="E58" s="217">
        <f>E31</f>
        <v>0.1531112007336371</v>
      </c>
      <c r="F58" s="217">
        <f>F31</f>
        <v>3.7355400899750923E-2</v>
      </c>
      <c r="G58" s="218">
        <f>G31</f>
        <v>4.1599014249459276E-2</v>
      </c>
      <c r="H58" s="1"/>
      <c r="I58" s="1"/>
      <c r="J58" s="1"/>
      <c r="K58" s="1"/>
      <c r="L58" s="1"/>
    </row>
    <row r="59" spans="1:12" x14ac:dyDescent="0.35">
      <c r="A59" s="19" t="s">
        <v>141</v>
      </c>
      <c r="B59" s="217">
        <f>B43</f>
        <v>0.40717217435501263</v>
      </c>
      <c r="C59" s="217">
        <f>C43</f>
        <v>0.24979804411184847</v>
      </c>
      <c r="D59" s="218">
        <f>D43</f>
        <v>0.13980311147483743</v>
      </c>
      <c r="E59" s="217">
        <f>E43</f>
        <v>8.5973698549869533E-3</v>
      </c>
      <c r="F59" s="217">
        <f>F43</f>
        <v>7.0492999596237062E-3</v>
      </c>
      <c r="G59" s="218">
        <f>G43</f>
        <v>4.597071638307422E-3</v>
      </c>
      <c r="H59" s="1"/>
      <c r="I59" s="1"/>
      <c r="J59" s="1"/>
      <c r="K59" s="1"/>
      <c r="L59" s="1"/>
    </row>
    <row r="60" spans="1:12" x14ac:dyDescent="0.35">
      <c r="A60" s="19" t="s">
        <v>142</v>
      </c>
      <c r="B60" s="166">
        <v>0</v>
      </c>
      <c r="C60" s="226">
        <v>0</v>
      </c>
      <c r="D60" s="227">
        <v>0</v>
      </c>
      <c r="E60" s="166">
        <v>0</v>
      </c>
      <c r="F60" s="226">
        <v>0</v>
      </c>
      <c r="G60" s="227">
        <v>0</v>
      </c>
      <c r="H60" s="1"/>
      <c r="I60" s="1"/>
      <c r="J60" s="1"/>
      <c r="K60" s="1"/>
      <c r="L60" s="1"/>
    </row>
    <row r="61" spans="1:12" x14ac:dyDescent="0.35">
      <c r="A61" s="19" t="s">
        <v>143</v>
      </c>
      <c r="B61" s="224"/>
      <c r="C61" s="216"/>
      <c r="D61" s="81"/>
      <c r="E61" s="224"/>
      <c r="F61" s="216"/>
      <c r="G61" s="81"/>
    </row>
    <row r="62" spans="1:12" x14ac:dyDescent="0.35">
      <c r="A62" s="19" t="s">
        <v>144</v>
      </c>
      <c r="B62" s="230">
        <f>C53*B11*C48/1000000</f>
        <v>1.1147548177867587E-2</v>
      </c>
      <c r="C62" s="88">
        <f>C49*C11*C48/1000000</f>
        <v>1.0254376282468588E-2</v>
      </c>
      <c r="D62" s="218">
        <f>C51*D11*C48/1000000</f>
        <v>9.8873632025161771E-3</v>
      </c>
      <c r="E62" s="230">
        <f>C54*B11*C48/1000000</f>
        <v>3.0753399287660762E-4</v>
      </c>
      <c r="F62" s="88">
        <f>C50*C11*C48/1000000</f>
        <v>3.1175696641726468E-4</v>
      </c>
      <c r="G62" s="219">
        <f>C52*D11*C48/1000000</f>
        <v>3.5702891253776682E-4</v>
      </c>
    </row>
    <row r="63" spans="1:12" ht="15" thickBot="1" x14ac:dyDescent="0.4">
      <c r="A63" s="25" t="s">
        <v>159</v>
      </c>
      <c r="B63" s="152">
        <f>SUM(B58:B62)</f>
        <v>9.4200281279513352</v>
      </c>
      <c r="C63" s="152">
        <f>SUM(C58:C62)</f>
        <v>5.4063446901425953</v>
      </c>
      <c r="D63" s="27">
        <f t="shared" ref="D63:G63" si="8">SUM(D58:D62)</f>
        <v>6.1311696264362396</v>
      </c>
      <c r="E63" s="152">
        <f>SUM(E58:E62)</f>
        <v>0.16201610458150068</v>
      </c>
      <c r="F63" s="152">
        <f>SUM(F58:F62)</f>
        <v>4.4716457825791894E-2</v>
      </c>
      <c r="G63" s="27">
        <f t="shared" si="8"/>
        <v>4.6553114800304468E-2</v>
      </c>
    </row>
  </sheetData>
  <mergeCells count="8">
    <mergeCell ref="B56:D56"/>
    <mergeCell ref="E56:G56"/>
    <mergeCell ref="B35:D35"/>
    <mergeCell ref="E35:G35"/>
    <mergeCell ref="C4:D4"/>
    <mergeCell ref="B15:D15"/>
    <mergeCell ref="E15:G15"/>
    <mergeCell ref="A1:I2"/>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8" tint="0.59999389629810485"/>
  </sheetPr>
  <dimension ref="A1:R66"/>
  <sheetViews>
    <sheetView zoomScale="80" zoomScaleNormal="80" workbookViewId="0">
      <selection activeCell="L36" sqref="L36"/>
    </sheetView>
  </sheetViews>
  <sheetFormatPr defaultRowHeight="14.5" x14ac:dyDescent="0.35"/>
  <cols>
    <col min="1" max="1" width="52.90625" customWidth="1"/>
    <col min="2" max="2" width="13.453125" style="191" customWidth="1"/>
    <col min="3" max="3" width="14" bestFit="1" customWidth="1"/>
    <col min="4" max="4" width="11.7265625" bestFit="1" customWidth="1"/>
    <col min="5" max="5" width="11.7265625" style="191" customWidth="1"/>
    <col min="6" max="6" width="11.7265625" customWidth="1"/>
    <col min="7" max="8" width="12.7265625" bestFit="1" customWidth="1"/>
    <col min="9" max="9" width="11.36328125" customWidth="1"/>
    <col min="10" max="10" width="10" customWidth="1"/>
    <col min="11" max="11" width="9.08984375" customWidth="1"/>
    <col min="12" max="13" width="9.6328125" customWidth="1"/>
    <col min="16" max="16" width="9.54296875" customWidth="1"/>
  </cols>
  <sheetData>
    <row r="1" spans="1:13" ht="15" customHeight="1" x14ac:dyDescent="0.35">
      <c r="A1" s="326" t="s">
        <v>279</v>
      </c>
      <c r="B1" s="327"/>
      <c r="C1" s="327"/>
      <c r="D1" s="327"/>
      <c r="E1" s="327"/>
      <c r="F1" s="327"/>
      <c r="G1" s="327"/>
      <c r="H1" s="327"/>
      <c r="I1" s="328"/>
      <c r="J1" s="322"/>
      <c r="K1" s="322"/>
      <c r="L1" s="322"/>
      <c r="M1" s="322"/>
    </row>
    <row r="2" spans="1:13" ht="15" customHeight="1" thickBot="1" x14ac:dyDescent="0.4">
      <c r="A2" s="329"/>
      <c r="B2" s="330"/>
      <c r="C2" s="330"/>
      <c r="D2" s="330"/>
      <c r="E2" s="330"/>
      <c r="F2" s="330"/>
      <c r="G2" s="330"/>
      <c r="H2" s="330"/>
      <c r="I2" s="331"/>
      <c r="J2" s="322"/>
      <c r="K2" s="322"/>
      <c r="L2" s="322"/>
      <c r="M2" s="322"/>
    </row>
    <row r="3" spans="1:13" ht="15" customHeight="1" x14ac:dyDescent="0.35">
      <c r="C3" s="48"/>
      <c r="D3" s="48"/>
      <c r="E3" s="165"/>
      <c r="F3" s="143"/>
      <c r="G3" s="48"/>
      <c r="H3" s="48"/>
      <c r="I3" s="48"/>
      <c r="J3" s="48"/>
      <c r="K3" s="48"/>
      <c r="L3" s="48"/>
      <c r="M3" s="48"/>
    </row>
    <row r="4" spans="1:13" ht="15" customHeight="1" x14ac:dyDescent="0.35">
      <c r="C4" s="308" t="s">
        <v>168</v>
      </c>
      <c r="D4" s="308"/>
      <c r="E4" s="165"/>
      <c r="F4" s="143"/>
      <c r="G4" s="48"/>
      <c r="H4" s="48"/>
      <c r="I4" s="48"/>
      <c r="J4" s="48"/>
      <c r="K4" s="48"/>
      <c r="L4" s="48"/>
      <c r="M4" s="48"/>
    </row>
    <row r="5" spans="1:13" x14ac:dyDescent="0.35">
      <c r="C5" s="11" t="s">
        <v>129</v>
      </c>
      <c r="D5" s="1" t="s">
        <v>130</v>
      </c>
      <c r="E5" s="1"/>
      <c r="F5" s="1"/>
      <c r="G5" s="1"/>
      <c r="H5" s="1"/>
      <c r="I5" s="1"/>
      <c r="J5" s="1"/>
      <c r="K5" s="1"/>
      <c r="L5" s="1"/>
    </row>
    <row r="6" spans="1:13" x14ac:dyDescent="0.35">
      <c r="C6" s="97">
        <v>1</v>
      </c>
      <c r="D6" s="80" t="s">
        <v>131</v>
      </c>
      <c r="E6" s="80"/>
      <c r="F6" s="80"/>
      <c r="G6" s="1"/>
      <c r="H6" s="1"/>
      <c r="I6" s="1"/>
      <c r="J6" s="1"/>
      <c r="K6" s="1"/>
      <c r="L6" s="1"/>
    </row>
    <row r="7" spans="1:13" x14ac:dyDescent="0.35">
      <c r="C7" s="6">
        <f>'Trip Rates'!B4</f>
        <v>0.33</v>
      </c>
      <c r="D7" s="1" t="s">
        <v>169</v>
      </c>
      <c r="E7" s="1"/>
      <c r="F7" s="1"/>
      <c r="G7" s="1"/>
      <c r="H7" s="1"/>
      <c r="I7" s="1"/>
      <c r="J7" s="1"/>
      <c r="K7" s="1"/>
      <c r="L7" s="1"/>
    </row>
    <row r="8" spans="1:13" x14ac:dyDescent="0.35">
      <c r="C8" s="6">
        <f>'Trip Rates'!C4</f>
        <v>0.12</v>
      </c>
      <c r="D8" s="1" t="s">
        <v>170</v>
      </c>
      <c r="E8" s="1"/>
      <c r="F8" s="1"/>
      <c r="G8" s="1"/>
      <c r="H8" s="1"/>
      <c r="I8" s="1"/>
      <c r="J8" s="1"/>
      <c r="K8" s="1"/>
      <c r="L8" s="1"/>
    </row>
    <row r="9" spans="1:13" ht="15" thickBot="1" x14ac:dyDescent="0.4">
      <c r="C9" s="92"/>
      <c r="D9" s="1"/>
      <c r="E9" s="1"/>
      <c r="F9" s="1"/>
      <c r="G9" s="1"/>
      <c r="H9" s="1"/>
      <c r="I9" s="1"/>
      <c r="J9" s="1"/>
      <c r="K9" s="1"/>
      <c r="L9" s="1"/>
    </row>
    <row r="10" spans="1:13" ht="15" thickBot="1" x14ac:dyDescent="0.4">
      <c r="B10" s="185">
        <v>2019</v>
      </c>
      <c r="C10" s="183">
        <v>2023</v>
      </c>
      <c r="D10" s="188">
        <v>2031</v>
      </c>
      <c r="E10" s="186"/>
      <c r="F10" s="186"/>
      <c r="G10" s="1"/>
      <c r="H10" s="1"/>
      <c r="I10" s="1"/>
      <c r="J10" s="1"/>
      <c r="K10" s="1"/>
      <c r="L10" s="1"/>
    </row>
    <row r="11" spans="1:13" x14ac:dyDescent="0.35">
      <c r="A11" s="387" t="s">
        <v>234</v>
      </c>
      <c r="B11" s="192">
        <f>'CoStar Summary'!V5</f>
        <v>521727569.64054352</v>
      </c>
      <c r="C11" s="193">
        <f>'CoStar Summary'!J5</f>
        <v>562574867.07836938</v>
      </c>
      <c r="D11" s="194">
        <f>'CoStar Summary'!P5</f>
        <v>644269461.95402122</v>
      </c>
      <c r="E11" s="15"/>
      <c r="F11" s="1"/>
      <c r="G11" s="6"/>
      <c r="H11" s="6"/>
      <c r="I11" s="1"/>
      <c r="J11" s="1"/>
      <c r="K11" s="1"/>
      <c r="L11" s="1"/>
    </row>
    <row r="12" spans="1:13" x14ac:dyDescent="0.35">
      <c r="A12" s="385" t="s">
        <v>171</v>
      </c>
      <c r="B12" s="93">
        <f>$C$7*B11/1000</f>
        <v>172170.09798137937</v>
      </c>
      <c r="C12" s="133">
        <f>$C$7*C11/1000</f>
        <v>185649.7061358619</v>
      </c>
      <c r="D12" s="94">
        <f>$C$7*D11/1000</f>
        <v>212608.92244482701</v>
      </c>
      <c r="E12" s="133"/>
      <c r="F12" s="1"/>
      <c r="G12" s="6"/>
      <c r="H12" s="6"/>
      <c r="I12" s="6"/>
      <c r="J12" s="6"/>
      <c r="K12" s="1"/>
      <c r="L12" s="1"/>
    </row>
    <row r="13" spans="1:13" ht="15" thickBot="1" x14ac:dyDescent="0.4">
      <c r="A13" s="386" t="s">
        <v>172</v>
      </c>
      <c r="B13" s="95">
        <f>$C$8*B11/1000</f>
        <v>62607.308356865222</v>
      </c>
      <c r="C13" s="184">
        <f>$C$8*C11/1000</f>
        <v>67508.984049404316</v>
      </c>
      <c r="D13" s="96">
        <f>$C$8*D11/1000</f>
        <v>77312.335434482549</v>
      </c>
      <c r="E13" s="133"/>
      <c r="F13" s="1"/>
      <c r="G13" s="6"/>
      <c r="H13" s="6"/>
      <c r="I13" s="6"/>
      <c r="J13" s="6"/>
      <c r="K13" s="1"/>
      <c r="L13" s="1"/>
    </row>
    <row r="14" spans="1:13" s="3" customFormat="1" ht="15" thickBot="1" x14ac:dyDescent="0.4">
      <c r="A14" s="6"/>
      <c r="B14" s="133"/>
      <c r="C14" s="133"/>
      <c r="D14" s="133"/>
      <c r="E14" s="133"/>
      <c r="F14" s="6"/>
      <c r="G14" s="6"/>
      <c r="H14" s="6"/>
      <c r="I14" s="6"/>
      <c r="J14" s="6"/>
      <c r="K14" s="6"/>
      <c r="L14" s="6"/>
    </row>
    <row r="15" spans="1:13" ht="15" thickBot="1" x14ac:dyDescent="0.4">
      <c r="B15" s="309" t="s">
        <v>265</v>
      </c>
      <c r="C15" s="310"/>
      <c r="D15" s="311"/>
      <c r="E15" s="312" t="s">
        <v>260</v>
      </c>
      <c r="F15" s="312"/>
      <c r="G15" s="313"/>
      <c r="H15" s="6"/>
      <c r="I15" s="6"/>
      <c r="J15" s="1"/>
      <c r="K15" s="1"/>
      <c r="L15" s="1"/>
    </row>
    <row r="16" spans="1:13" ht="15" thickBot="1" x14ac:dyDescent="0.4">
      <c r="B16" s="185">
        <v>2019</v>
      </c>
      <c r="C16" s="183">
        <v>2023</v>
      </c>
      <c r="D16" s="188">
        <v>2031</v>
      </c>
      <c r="E16" s="198">
        <v>2019</v>
      </c>
      <c r="F16" s="183">
        <v>2023</v>
      </c>
      <c r="G16" s="188">
        <v>2031</v>
      </c>
      <c r="H16" s="195"/>
      <c r="I16" s="196"/>
    </row>
    <row r="17" spans="1:18" x14ac:dyDescent="0.35">
      <c r="A17" s="69" t="s">
        <v>173</v>
      </c>
      <c r="B17" s="204">
        <f>'EFs-2019'!$E2</f>
        <v>4.3939234330839518</v>
      </c>
      <c r="C17" s="151">
        <f>'EFs-2023'!$E2</f>
        <v>2.3722327403364463</v>
      </c>
      <c r="D17" s="28">
        <f>'EFs-2031'!$E2</f>
        <v>2.3413785337511097</v>
      </c>
      <c r="E17" s="151">
        <f>'EFs-2019'!$F2</f>
        <v>6.5660076524405919E-2</v>
      </c>
      <c r="F17" s="151">
        <f>'EFs-2023'!$F2</f>
        <v>2.019396535010242E-2</v>
      </c>
      <c r="G17" s="28">
        <f>'EFs-2031'!$G2</f>
        <v>1.9441329041931691E-2</v>
      </c>
      <c r="H17" s="158"/>
      <c r="I17" s="158"/>
    </row>
    <row r="18" spans="1:18" x14ac:dyDescent="0.35">
      <c r="A18" s="70" t="s">
        <v>174</v>
      </c>
      <c r="B18" s="203">
        <f>'EFs-2019'!$E3</f>
        <v>3.3750463311073124</v>
      </c>
      <c r="C18" s="182">
        <f>'EFs-2023'!$E3</f>
        <v>1.0789651021250717</v>
      </c>
      <c r="D18" s="51">
        <f>'EFs-2031'!$E3</f>
        <v>1.1520757988181034</v>
      </c>
      <c r="E18" s="182">
        <f>'EFs-2019'!$F3</f>
        <v>0.10626494463076749</v>
      </c>
      <c r="F18" s="182">
        <f>'EFs-2023'!$F3</f>
        <v>6.9226539775983694E-3</v>
      </c>
      <c r="G18" s="51">
        <f>'EFs-2031'!$G3</f>
        <v>7.2956983643905063E-3</v>
      </c>
    </row>
    <row r="19" spans="1:18" x14ac:dyDescent="0.35">
      <c r="A19" s="71" t="s">
        <v>202</v>
      </c>
      <c r="B19" s="279">
        <v>39.9</v>
      </c>
      <c r="C19" s="179">
        <v>39.9</v>
      </c>
      <c r="D19" s="61">
        <v>39.9</v>
      </c>
      <c r="E19" s="179">
        <v>39.9</v>
      </c>
      <c r="F19" s="179">
        <v>39.9</v>
      </c>
      <c r="G19" s="61">
        <v>39.9</v>
      </c>
    </row>
    <row r="20" spans="1:18" x14ac:dyDescent="0.35">
      <c r="A20" s="72" t="s">
        <v>203</v>
      </c>
      <c r="B20" s="280">
        <v>14.2</v>
      </c>
      <c r="C20" s="172">
        <v>14.2</v>
      </c>
      <c r="D20" s="62">
        <v>14.2</v>
      </c>
      <c r="E20" s="172">
        <v>14.2</v>
      </c>
      <c r="F20" s="172">
        <v>14.2</v>
      </c>
      <c r="G20" s="62">
        <v>14.2</v>
      </c>
    </row>
    <row r="21" spans="1:18" x14ac:dyDescent="0.35">
      <c r="A21" s="71" t="s">
        <v>211</v>
      </c>
      <c r="B21" s="52">
        <f>B19*$B$12</f>
        <v>6869586.9094570363</v>
      </c>
      <c r="C21" s="177">
        <f>C19*$C$12</f>
        <v>7407423.2748208893</v>
      </c>
      <c r="D21" s="50">
        <f>D19*$D$12</f>
        <v>8483096.0055485982</v>
      </c>
      <c r="E21" s="52">
        <f>E19*$B$12</f>
        <v>6869586.9094570363</v>
      </c>
      <c r="F21" s="177">
        <f>F19*$C$12</f>
        <v>7407423.2748208893</v>
      </c>
      <c r="G21" s="50">
        <f>G19*$D$12</f>
        <v>8483096.0055485982</v>
      </c>
    </row>
    <row r="22" spans="1:18" x14ac:dyDescent="0.35">
      <c r="A22" s="72" t="s">
        <v>212</v>
      </c>
      <c r="B22" s="53">
        <f>B20*$B$13</f>
        <v>889023.77866748616</v>
      </c>
      <c r="C22" s="180">
        <f>C20*$C$13</f>
        <v>958627.57350154128</v>
      </c>
      <c r="D22" s="54">
        <f>D20*$D$13</f>
        <v>1097835.1631696522</v>
      </c>
      <c r="E22" s="53">
        <f>E20*$B$13</f>
        <v>889023.77866748616</v>
      </c>
      <c r="F22" s="180">
        <f>F20*$C$13</f>
        <v>958627.57350154128</v>
      </c>
      <c r="G22" s="54">
        <f>G20*$D$13</f>
        <v>1097835.1631696522</v>
      </c>
    </row>
    <row r="23" spans="1:18" x14ac:dyDescent="0.35">
      <c r="A23" s="73" t="s">
        <v>204</v>
      </c>
      <c r="B23" s="40">
        <f t="shared" ref="B23:G23" si="0">((B17*B21*(1-0.222))+(B18*B22))/(453.59*2000)</f>
        <v>29.193754166074367</v>
      </c>
      <c r="C23" s="176">
        <f t="shared" si="0"/>
        <v>16.210062396307169</v>
      </c>
      <c r="D23" s="41">
        <f t="shared" si="0"/>
        <v>18.42802241757445</v>
      </c>
      <c r="E23" s="176">
        <f t="shared" si="0"/>
        <v>0.49096637613339023</v>
      </c>
      <c r="F23" s="176">
        <f t="shared" si="0"/>
        <v>0.13559995884406628</v>
      </c>
      <c r="G23" s="41">
        <f t="shared" si="0"/>
        <v>0.15026709612050629</v>
      </c>
      <c r="I23" s="248"/>
      <c r="J23" s="248"/>
      <c r="K23" s="248"/>
      <c r="L23" s="248"/>
      <c r="M23" s="248"/>
      <c r="N23" s="248"/>
      <c r="O23" s="6"/>
      <c r="P23" s="6"/>
      <c r="Q23" s="6"/>
      <c r="R23" s="6"/>
    </row>
    <row r="24" spans="1:18" x14ac:dyDescent="0.35">
      <c r="A24" s="68" t="s">
        <v>209</v>
      </c>
      <c r="B24" s="199">
        <f>'E-2019'!E2</f>
        <v>5.1117340954527517</v>
      </c>
      <c r="C24" s="174">
        <f>Parameters!B4</f>
        <v>5.0573334924440525</v>
      </c>
      <c r="D24" s="31">
        <f>Parameters!C4</f>
        <v>5.734187464461737</v>
      </c>
      <c r="E24" s="174">
        <f>'E-2019'!F2</f>
        <v>1.348077848547267E-2</v>
      </c>
      <c r="F24" s="174">
        <f>'Parameters DPM'!B4</f>
        <v>1.8213791063098259E-3</v>
      </c>
      <c r="G24" s="31">
        <f>'Parameters DPM'!C4</f>
        <v>2.0651454477025239E-3</v>
      </c>
      <c r="I24" s="248"/>
      <c r="J24" s="248"/>
      <c r="K24" s="248"/>
      <c r="L24" s="248"/>
      <c r="M24" s="248"/>
      <c r="N24" s="248"/>
      <c r="O24" s="6"/>
      <c r="P24" s="6"/>
      <c r="Q24" s="6"/>
      <c r="R24" s="6"/>
    </row>
    <row r="25" spans="1:18" x14ac:dyDescent="0.35">
      <c r="A25" s="68" t="s">
        <v>210</v>
      </c>
      <c r="B25" s="199">
        <f>'E-2019'!E3</f>
        <v>0.6820009165540184</v>
      </c>
      <c r="C25" s="174">
        <f>Parameters!B5</f>
        <v>0.29145208648976223</v>
      </c>
      <c r="D25" s="31">
        <f>Parameters!C5</f>
        <v>0.39621956321394947</v>
      </c>
      <c r="E25" s="207">
        <f>'E-2019'!F3</f>
        <v>3.288140454587691E-3</v>
      </c>
      <c r="F25" s="174">
        <f>'Parameters DPM'!B5</f>
        <v>7.2748570122184802E-5</v>
      </c>
      <c r="G25" s="31">
        <f>'Parameters DPM'!C5</f>
        <v>9.8899297738477214E-5</v>
      </c>
      <c r="I25" s="281"/>
      <c r="J25" s="248"/>
      <c r="K25" s="248"/>
      <c r="L25" s="248"/>
      <c r="M25" s="248"/>
      <c r="N25" s="248"/>
      <c r="O25" s="6"/>
      <c r="P25" s="6"/>
      <c r="Q25" s="6"/>
      <c r="R25" s="6"/>
    </row>
    <row r="26" spans="1:18" x14ac:dyDescent="0.35">
      <c r="A26" s="68" t="s">
        <v>213</v>
      </c>
      <c r="B26" s="200">
        <v>12060000</v>
      </c>
      <c r="C26" s="181">
        <v>12060000</v>
      </c>
      <c r="D26" s="79">
        <v>12060000</v>
      </c>
      <c r="E26" s="181">
        <v>12060000</v>
      </c>
      <c r="F26" s="181">
        <v>12060000</v>
      </c>
      <c r="G26" s="79">
        <v>12060000</v>
      </c>
      <c r="I26" s="248"/>
      <c r="J26" s="248"/>
      <c r="K26" s="248"/>
      <c r="L26" s="248"/>
      <c r="M26" s="248"/>
      <c r="N26" s="248"/>
    </row>
    <row r="27" spans="1:18" x14ac:dyDescent="0.35">
      <c r="A27" s="68" t="s">
        <v>214</v>
      </c>
      <c r="B27" s="200">
        <v>7744000</v>
      </c>
      <c r="C27" s="181">
        <v>7744000</v>
      </c>
      <c r="D27" s="79">
        <v>7744000</v>
      </c>
      <c r="E27" s="181">
        <v>7744000</v>
      </c>
      <c r="F27" s="181">
        <v>7744000</v>
      </c>
      <c r="G27" s="79">
        <v>7744000</v>
      </c>
    </row>
    <row r="28" spans="1:18" ht="15" thickBot="1" x14ac:dyDescent="0.4">
      <c r="A28" s="74" t="s">
        <v>220</v>
      </c>
      <c r="B28" s="29">
        <f t="shared" ref="B28:G28" si="1">((B21/B26)*B24*(1-0.222))+((B22/B27)*B25)</f>
        <v>2.3436231932352256</v>
      </c>
      <c r="C28" s="187">
        <f t="shared" si="1"/>
        <v>2.4527693221026943</v>
      </c>
      <c r="D28" s="30">
        <f t="shared" si="1"/>
        <v>3.1942110249286451</v>
      </c>
      <c r="E28" s="197">
        <f t="shared" si="1"/>
        <v>6.3516580926288391E-3</v>
      </c>
      <c r="F28" s="197">
        <f t="shared" si="1"/>
        <v>8.7936728414458605E-4</v>
      </c>
      <c r="G28" s="30">
        <f t="shared" si="1"/>
        <v>1.1441737392993568E-3</v>
      </c>
    </row>
    <row r="29" spans="1:18" x14ac:dyDescent="0.35">
      <c r="A29" s="75"/>
      <c r="B29" s="201"/>
      <c r="C29" s="76"/>
      <c r="D29" s="76"/>
      <c r="E29" s="76"/>
      <c r="F29" s="76"/>
    </row>
    <row r="30" spans="1:18" ht="11.25" customHeight="1" thickBot="1" x14ac:dyDescent="0.4">
      <c r="B30" s="171"/>
    </row>
    <row r="31" spans="1:18" ht="15" thickBot="1" x14ac:dyDescent="0.4">
      <c r="A31" s="42" t="s">
        <v>216</v>
      </c>
      <c r="B31" s="43">
        <f t="shared" ref="B31:G31" si="2">SUM(B28,B23)</f>
        <v>31.537377359309591</v>
      </c>
      <c r="C31" s="211">
        <f t="shared" si="2"/>
        <v>18.662831718409862</v>
      </c>
      <c r="D31" s="212">
        <f t="shared" si="2"/>
        <v>21.622233442503095</v>
      </c>
      <c r="E31" s="43">
        <f t="shared" si="2"/>
        <v>0.49731803422601906</v>
      </c>
      <c r="F31" s="211">
        <f t="shared" si="2"/>
        <v>0.13647932612821087</v>
      </c>
      <c r="G31" s="212">
        <f t="shared" si="2"/>
        <v>0.15141126985980566</v>
      </c>
      <c r="J31" s="75"/>
      <c r="K31" s="76"/>
      <c r="L31" s="76"/>
    </row>
    <row r="32" spans="1:18" x14ac:dyDescent="0.35">
      <c r="C32" s="5"/>
      <c r="D32" s="1"/>
      <c r="E32" s="1"/>
      <c r="F32" s="1"/>
      <c r="G32" s="1"/>
      <c r="H32" s="1"/>
      <c r="I32" s="1"/>
      <c r="J32" s="1"/>
      <c r="K32" s="1"/>
      <c r="L32" s="1"/>
    </row>
    <row r="33" spans="1:15" x14ac:dyDescent="0.35">
      <c r="A33" s="32"/>
      <c r="B33" s="32"/>
      <c r="C33" s="78"/>
      <c r="D33" s="77"/>
      <c r="E33" s="77"/>
      <c r="F33" s="77"/>
      <c r="G33" s="77"/>
      <c r="H33" s="77"/>
      <c r="I33" s="77"/>
      <c r="J33" s="248"/>
      <c r="K33" s="248"/>
      <c r="L33" s="248"/>
      <c r="M33" s="3"/>
    </row>
    <row r="34" spans="1:15" ht="12" customHeight="1" thickBot="1" x14ac:dyDescent="0.4">
      <c r="C34" s="20">
        <f>C6*C11/1000</f>
        <v>562574.86707836937</v>
      </c>
      <c r="D34" s="1" t="s">
        <v>135</v>
      </c>
      <c r="E34" s="1"/>
      <c r="F34" s="1"/>
      <c r="G34" s="1"/>
      <c r="H34" s="1"/>
      <c r="I34" s="1"/>
      <c r="J34" s="248"/>
      <c r="K34" s="248"/>
      <c r="L34" s="248"/>
      <c r="M34" s="3"/>
      <c r="N34" s="3"/>
      <c r="O34" s="3"/>
    </row>
    <row r="35" spans="1:15" ht="15" thickBot="1" x14ac:dyDescent="0.4">
      <c r="B35" s="303" t="s">
        <v>265</v>
      </c>
      <c r="C35" s="304"/>
      <c r="D35" s="305"/>
      <c r="E35" s="306" t="s">
        <v>260</v>
      </c>
      <c r="F35" s="306"/>
      <c r="G35" s="307"/>
      <c r="H35" s="1"/>
      <c r="I35" s="1"/>
      <c r="J35" s="248"/>
      <c r="K35" s="248"/>
      <c r="L35" s="248"/>
      <c r="M35" s="3"/>
    </row>
    <row r="36" spans="1:15" ht="15" thickBot="1" x14ac:dyDescent="0.4">
      <c r="B36" s="185">
        <v>2019</v>
      </c>
      <c r="C36" s="183">
        <v>2023</v>
      </c>
      <c r="D36" s="188">
        <v>2031</v>
      </c>
      <c r="E36" s="198">
        <v>2019</v>
      </c>
      <c r="F36" s="183">
        <v>2023</v>
      </c>
      <c r="G36" s="188">
        <v>2031</v>
      </c>
      <c r="J36" s="3"/>
      <c r="K36" s="3"/>
      <c r="L36" s="3"/>
      <c r="M36" s="3"/>
    </row>
    <row r="37" spans="1:15" x14ac:dyDescent="0.35">
      <c r="A37" s="16" t="s">
        <v>158</v>
      </c>
      <c r="B37" s="21">
        <f>'EFs-2019'!I5</f>
        <v>8.3257412815314541E-2</v>
      </c>
      <c r="C37" s="21">
        <f>Parameters!B14</f>
        <v>4.8023893028997358E-2</v>
      </c>
      <c r="D37" s="23">
        <f>Parameters!C14</f>
        <v>2.4882280322264177E-2</v>
      </c>
      <c r="E37" s="33">
        <f>'EFs-2019'!J5</f>
        <v>2.0854737016409381E-3</v>
      </c>
      <c r="F37" s="33">
        <f>'Parameters DPM'!B14</f>
        <v>1.7068330512742566E-3</v>
      </c>
      <c r="G37" s="213">
        <f>'Parameters DPM'!C14</f>
        <v>1.106779851206121E-3</v>
      </c>
      <c r="J37" s="3"/>
      <c r="K37" s="3"/>
      <c r="L37" s="3"/>
      <c r="M37" s="3"/>
    </row>
    <row r="38" spans="1:15" x14ac:dyDescent="0.35">
      <c r="A38" s="19" t="s">
        <v>217</v>
      </c>
      <c r="B38" s="159">
        <v>10.6</v>
      </c>
      <c r="C38" s="17">
        <v>10.6</v>
      </c>
      <c r="D38" s="18">
        <v>10.6</v>
      </c>
      <c r="E38" s="17">
        <v>10.6</v>
      </c>
      <c r="F38" s="17">
        <v>10.6</v>
      </c>
      <c r="G38" s="18">
        <v>10.6</v>
      </c>
      <c r="J38" s="3"/>
      <c r="K38" s="3"/>
      <c r="L38" s="3"/>
      <c r="M38" s="3"/>
    </row>
    <row r="39" spans="1:15" x14ac:dyDescent="0.35">
      <c r="A39" s="19" t="s">
        <v>136</v>
      </c>
      <c r="B39" s="20">
        <f t="shared" ref="B39:G39" si="3">B38*$C$34</f>
        <v>5963293.591030715</v>
      </c>
      <c r="C39" s="20">
        <f t="shared" si="3"/>
        <v>5963293.591030715</v>
      </c>
      <c r="D39" s="22">
        <f t="shared" si="3"/>
        <v>5963293.591030715</v>
      </c>
      <c r="E39" s="20">
        <f t="shared" si="3"/>
        <v>5963293.591030715</v>
      </c>
      <c r="F39" s="20">
        <f t="shared" si="3"/>
        <v>5963293.591030715</v>
      </c>
      <c r="G39" s="22">
        <f t="shared" si="3"/>
        <v>5963293.591030715</v>
      </c>
      <c r="J39" s="3"/>
      <c r="K39" s="3"/>
      <c r="L39" s="3"/>
      <c r="M39" s="3"/>
    </row>
    <row r="40" spans="1:15" x14ac:dyDescent="0.35">
      <c r="A40" s="39" t="s">
        <v>222</v>
      </c>
      <c r="B40" s="44">
        <f t="shared" ref="B40:G40" si="4">B37*B39/(453.59*2000)</f>
        <v>0.54728763447977657</v>
      </c>
      <c r="C40" s="44">
        <f t="shared" si="4"/>
        <v>0.31568219484133753</v>
      </c>
      <c r="D40" s="45">
        <f t="shared" si="4"/>
        <v>0.16356218476596446</v>
      </c>
      <c r="E40" s="44">
        <f t="shared" si="4"/>
        <v>1.3708736920190598E-2</v>
      </c>
      <c r="F40" s="44">
        <f t="shared" si="4"/>
        <v>1.1219765201639337E-2</v>
      </c>
      <c r="G40" s="215">
        <f t="shared" si="4"/>
        <v>7.2753513011523515E-3</v>
      </c>
      <c r="J40" s="3"/>
      <c r="K40" s="3"/>
      <c r="L40" s="3"/>
      <c r="M40" s="3"/>
    </row>
    <row r="41" spans="1:15" x14ac:dyDescent="0.35">
      <c r="A41" s="19" t="s">
        <v>137</v>
      </c>
      <c r="B41" s="21">
        <f>'EFs-2019'!I6</f>
        <v>0.26936388065320838</v>
      </c>
      <c r="C41" s="21">
        <f>Parameters!B15</f>
        <v>0.19762685788582271</v>
      </c>
      <c r="D41" s="23">
        <f>Parameters!C15</f>
        <v>0.13175164648993987</v>
      </c>
      <c r="E41" s="33">
        <f>'EFs-2019'!J6</f>
        <v>2.2159882352549088E-3</v>
      </c>
      <c r="F41" s="33">
        <f>'Parameters DPM'!B15</f>
        <v>1.8500803644692968E-3</v>
      </c>
      <c r="G41" s="213">
        <f>'Parameters DPM'!C15</f>
        <v>1.2732760590757136E-3</v>
      </c>
      <c r="J41" s="3"/>
      <c r="K41" s="3"/>
      <c r="L41" s="3"/>
      <c r="M41" s="3"/>
    </row>
    <row r="42" spans="1:15" x14ac:dyDescent="0.35">
      <c r="A42" s="39" t="s">
        <v>218</v>
      </c>
      <c r="B42" s="44">
        <f t="shared" ref="B42:G42" si="5">B41*$C$34/(453.59*2000)</f>
        <v>0.16704220700874406</v>
      </c>
      <c r="C42" s="44">
        <f t="shared" si="5"/>
        <v>0.12255550530901531</v>
      </c>
      <c r="D42" s="45">
        <f t="shared" si="5"/>
        <v>8.1703923159058001E-2</v>
      </c>
      <c r="E42" s="214">
        <f t="shared" si="5"/>
        <v>1.3742138130203054E-3</v>
      </c>
      <c r="F42" s="214">
        <f t="shared" si="5"/>
        <v>1.1473012137895632E-3</v>
      </c>
      <c r="G42" s="215">
        <f t="shared" si="5"/>
        <v>7.8960416861988743E-4</v>
      </c>
      <c r="J42" s="3"/>
      <c r="K42" s="3"/>
      <c r="L42" s="3"/>
      <c r="M42" s="3"/>
    </row>
    <row r="43" spans="1:15" ht="15" thickBot="1" x14ac:dyDescent="0.4">
      <c r="A43" s="38" t="s">
        <v>221</v>
      </c>
      <c r="B43" s="46">
        <f>B42+B40</f>
        <v>0.71432984148852063</v>
      </c>
      <c r="C43" s="46">
        <f>C42+C40</f>
        <v>0.43823770015035285</v>
      </c>
      <c r="D43" s="47">
        <f t="shared" ref="D43" si="6">D42+D40</f>
        <v>0.24526610792502246</v>
      </c>
      <c r="E43" s="46">
        <f>E42+E40</f>
        <v>1.5082950733210903E-2</v>
      </c>
      <c r="F43" s="46">
        <f>F42+F40</f>
        <v>1.2367066415428899E-2</v>
      </c>
      <c r="G43" s="47">
        <f t="shared" ref="G43" si="7">G42+G40</f>
        <v>8.0649554697722389E-3</v>
      </c>
      <c r="J43" s="3"/>
      <c r="K43" s="3"/>
      <c r="L43" s="3"/>
      <c r="M43" s="3"/>
    </row>
    <row r="44" spans="1:15" x14ac:dyDescent="0.35">
      <c r="J44" s="3"/>
      <c r="K44" s="3"/>
      <c r="L44" s="3"/>
      <c r="M44" s="3"/>
    </row>
    <row r="45" spans="1:15" x14ac:dyDescent="0.35">
      <c r="A45" s="32"/>
      <c r="B45" s="32"/>
      <c r="C45" s="32"/>
      <c r="D45" s="32"/>
      <c r="E45" s="32"/>
      <c r="F45" s="32"/>
      <c r="G45" s="32"/>
      <c r="H45" s="32"/>
      <c r="I45" s="32"/>
      <c r="J45" s="3"/>
      <c r="K45" s="3"/>
      <c r="L45" s="3"/>
      <c r="M45" s="3"/>
    </row>
    <row r="46" spans="1:15" ht="11.25" customHeight="1" x14ac:dyDescent="0.35">
      <c r="A46" s="8"/>
      <c r="B46" s="8"/>
      <c r="C46" s="14"/>
      <c r="G46" s="1"/>
      <c r="H46" s="1"/>
      <c r="I46" s="1"/>
      <c r="J46" s="1"/>
      <c r="K46" s="1"/>
      <c r="L46" s="1"/>
    </row>
    <row r="47" spans="1:15" x14ac:dyDescent="0.35">
      <c r="C47" s="13">
        <v>3.6</v>
      </c>
      <c r="D47" s="1" t="s">
        <v>138</v>
      </c>
      <c r="E47" s="1"/>
      <c r="F47" s="1"/>
      <c r="G47" s="1"/>
      <c r="H47" s="1"/>
      <c r="I47" s="1"/>
      <c r="J47" s="1"/>
      <c r="K47" s="1"/>
      <c r="L47" s="1"/>
    </row>
    <row r="48" spans="1:15" x14ac:dyDescent="0.35">
      <c r="C48" s="12">
        <v>1.2</v>
      </c>
      <c r="D48" s="1" t="s">
        <v>139</v>
      </c>
      <c r="E48" s="1"/>
      <c r="F48" s="1"/>
      <c r="G48" s="1"/>
      <c r="H48" s="1"/>
      <c r="I48" s="1"/>
      <c r="J48" s="1"/>
      <c r="K48" s="1"/>
      <c r="L48" s="1"/>
    </row>
    <row r="49" spans="1:12" ht="15.5" x14ac:dyDescent="0.35">
      <c r="C49" s="148">
        <v>3.6894955085600643E-5</v>
      </c>
      <c r="D49" s="9" t="s">
        <v>253</v>
      </c>
      <c r="E49" s="9"/>
      <c r="F49" s="10"/>
      <c r="G49" s="1"/>
      <c r="H49" s="1"/>
      <c r="I49" s="1"/>
      <c r="J49" s="1"/>
      <c r="K49" s="1"/>
      <c r="L49" s="1"/>
    </row>
    <row r="50" spans="1:12" x14ac:dyDescent="0.35">
      <c r="C50" s="242">
        <v>1.1216927248176903E-6</v>
      </c>
      <c r="D50" s="9" t="s">
        <v>254</v>
      </c>
      <c r="E50" s="9"/>
      <c r="F50" s="1"/>
      <c r="G50" s="1"/>
      <c r="H50" s="1"/>
      <c r="I50" s="1"/>
      <c r="J50" s="1"/>
      <c r="K50" s="1"/>
      <c r="L50" s="1"/>
    </row>
    <row r="51" spans="1:12" x14ac:dyDescent="0.35">
      <c r="C51" s="147">
        <v>3.1063544106443654E-5</v>
      </c>
      <c r="D51" s="9" t="s">
        <v>255</v>
      </c>
      <c r="E51" s="9"/>
      <c r="F51" s="1"/>
      <c r="G51" s="1"/>
      <c r="H51" s="1"/>
      <c r="I51" s="1"/>
      <c r="J51" s="1"/>
      <c r="K51" s="1"/>
      <c r="L51" s="1"/>
    </row>
    <row r="52" spans="1:12" x14ac:dyDescent="0.35">
      <c r="C52" s="242">
        <v>1.1216927248176903E-6</v>
      </c>
      <c r="D52" s="9" t="s">
        <v>256</v>
      </c>
      <c r="E52" s="9"/>
      <c r="F52" s="1"/>
      <c r="G52" s="1"/>
      <c r="H52" s="1"/>
      <c r="I52" s="1"/>
      <c r="J52" s="1"/>
      <c r="K52" s="1"/>
      <c r="L52" s="1"/>
    </row>
    <row r="53" spans="1:12" s="191" customFormat="1" x14ac:dyDescent="0.35">
      <c r="C53" s="228">
        <v>4.3248757364458769E-5</v>
      </c>
      <c r="D53" s="9" t="s">
        <v>281</v>
      </c>
      <c r="E53" s="9"/>
      <c r="F53" s="1"/>
      <c r="G53" s="1"/>
      <c r="H53" s="1"/>
      <c r="I53" s="1"/>
      <c r="J53" s="1"/>
      <c r="K53" s="1"/>
      <c r="L53" s="1"/>
    </row>
    <row r="54" spans="1:12" x14ac:dyDescent="0.35">
      <c r="C54" s="243">
        <v>1.1931290026313066E-6</v>
      </c>
      <c r="D54" s="9" t="s">
        <v>282</v>
      </c>
      <c r="E54" s="1"/>
      <c r="F54" s="1"/>
      <c r="G54" s="1"/>
      <c r="H54" s="1"/>
      <c r="I54" s="1"/>
      <c r="J54" s="1"/>
      <c r="K54" s="1"/>
      <c r="L54" s="1"/>
    </row>
    <row r="55" spans="1:12" s="191" customFormat="1" ht="15" thickBot="1" x14ac:dyDescent="0.4">
      <c r="C55" s="243"/>
      <c r="D55" s="9"/>
      <c r="E55" s="1"/>
      <c r="F55" s="1"/>
      <c r="G55" s="1"/>
      <c r="H55" s="1"/>
      <c r="I55" s="1"/>
      <c r="J55" s="1"/>
      <c r="K55" s="1"/>
      <c r="L55" s="1"/>
    </row>
    <row r="56" spans="1:12" ht="15" thickBot="1" x14ac:dyDescent="0.4">
      <c r="B56" s="323" t="s">
        <v>297</v>
      </c>
      <c r="C56" s="324"/>
      <c r="D56" s="325"/>
      <c r="E56" s="323" t="s">
        <v>298</v>
      </c>
      <c r="F56" s="324"/>
      <c r="G56" s="325"/>
      <c r="H56" s="1"/>
      <c r="I56" s="1"/>
      <c r="J56" s="1"/>
      <c r="K56" s="1"/>
      <c r="L56" s="1"/>
    </row>
    <row r="57" spans="1:12" ht="15" thickBot="1" x14ac:dyDescent="0.4">
      <c r="B57" s="185">
        <v>2019</v>
      </c>
      <c r="C57" s="183">
        <v>2023</v>
      </c>
      <c r="D57" s="188">
        <v>2031</v>
      </c>
      <c r="E57" s="185">
        <v>2019</v>
      </c>
      <c r="F57" s="183">
        <v>2023</v>
      </c>
      <c r="G57" s="188">
        <v>2031</v>
      </c>
      <c r="H57" s="1"/>
      <c r="I57" s="1"/>
      <c r="J57" s="1"/>
      <c r="K57" s="1"/>
      <c r="L57" s="1"/>
    </row>
    <row r="58" spans="1:12" x14ac:dyDescent="0.35">
      <c r="A58" s="178" t="s">
        <v>227</v>
      </c>
      <c r="B58" s="223">
        <f>B31</f>
        <v>31.537377359309591</v>
      </c>
      <c r="C58" s="220">
        <f>C31</f>
        <v>18.662831718409862</v>
      </c>
      <c r="D58" s="221">
        <f>D31</f>
        <v>21.622233442503095</v>
      </c>
      <c r="E58" s="225">
        <f>E31</f>
        <v>0.49731803422601906</v>
      </c>
      <c r="F58" s="217">
        <f>F31</f>
        <v>0.13647932612821087</v>
      </c>
      <c r="G58" s="218">
        <f>G31</f>
        <v>0.15141126985980566</v>
      </c>
      <c r="H58" s="1"/>
      <c r="I58" s="1"/>
      <c r="J58" s="1"/>
      <c r="K58" s="1"/>
      <c r="L58" s="1"/>
    </row>
    <row r="59" spans="1:12" x14ac:dyDescent="0.35">
      <c r="A59" s="7" t="s">
        <v>141</v>
      </c>
      <c r="B59" s="222">
        <f>B43</f>
        <v>0.71432984148852063</v>
      </c>
      <c r="C59" s="217">
        <f>C43</f>
        <v>0.43823770015035285</v>
      </c>
      <c r="D59" s="218">
        <f>D43</f>
        <v>0.24526610792502246</v>
      </c>
      <c r="E59" s="217">
        <f>E43</f>
        <v>1.5082950733210903E-2</v>
      </c>
      <c r="F59" s="217">
        <f>F43</f>
        <v>1.2367066415428899E-2</v>
      </c>
      <c r="G59" s="218">
        <f>G43</f>
        <v>8.0649554697722389E-3</v>
      </c>
      <c r="H59" s="1"/>
      <c r="I59" s="1"/>
      <c r="J59" s="1"/>
      <c r="K59" s="1"/>
      <c r="L59" s="1"/>
    </row>
    <row r="60" spans="1:12" x14ac:dyDescent="0.35">
      <c r="A60" s="7" t="s">
        <v>142</v>
      </c>
      <c r="B60" s="166">
        <v>0</v>
      </c>
      <c r="C60" s="226">
        <v>0</v>
      </c>
      <c r="D60" s="227">
        <v>0</v>
      </c>
      <c r="E60" s="166">
        <v>0</v>
      </c>
      <c r="F60" s="226">
        <v>0</v>
      </c>
      <c r="G60" s="227">
        <v>0</v>
      </c>
      <c r="H60" s="1"/>
      <c r="I60" s="1"/>
      <c r="J60" s="1"/>
      <c r="K60" s="1"/>
      <c r="L60" s="1"/>
    </row>
    <row r="61" spans="1:12" x14ac:dyDescent="0.35">
      <c r="A61" s="7" t="s">
        <v>143</v>
      </c>
      <c r="B61" s="224"/>
      <c r="C61" s="216"/>
      <c r="D61" s="81"/>
      <c r="E61" s="224"/>
      <c r="F61" s="216"/>
      <c r="G61" s="81"/>
    </row>
    <row r="62" spans="1:12" x14ac:dyDescent="0.35">
      <c r="A62" s="7" t="s">
        <v>144</v>
      </c>
      <c r="B62" s="230">
        <f>C53*B11*C47/1000000</f>
        <v>8.1230648651037476E-2</v>
      </c>
      <c r="C62" s="88">
        <f>C49*C11*C47/1000000</f>
        <v>7.4722228031319088E-2</v>
      </c>
      <c r="D62" s="218">
        <f>C51*D11*C47/1000000</f>
        <v>7.2047854252236462E-2</v>
      </c>
      <c r="E62" s="237">
        <f>C54*B11*C47/1000000</f>
        <v>2.2409578613177181E-3</v>
      </c>
      <c r="F62" s="238">
        <f>C50*C11*C47/1000000</f>
        <v>2.2717300880415094E-3</v>
      </c>
      <c r="G62" s="239">
        <f>C52*D11*C47/1000000</f>
        <v>2.6016205258657201E-3</v>
      </c>
    </row>
    <row r="63" spans="1:12" ht="15" thickBot="1" x14ac:dyDescent="0.4">
      <c r="A63" s="173" t="s">
        <v>159</v>
      </c>
      <c r="B63" s="26">
        <f>SUM(B58:B62)</f>
        <v>32.332937849449145</v>
      </c>
      <c r="C63" s="152">
        <f>SUM(C58:C62)</f>
        <v>19.175791646591534</v>
      </c>
      <c r="D63" s="27">
        <f t="shared" ref="D63:G63" si="8">SUM(D58:D62)</f>
        <v>21.939547404680354</v>
      </c>
      <c r="E63" s="152">
        <f>SUM(E58:E62)</f>
        <v>0.51464194282054765</v>
      </c>
      <c r="F63" s="152">
        <f>SUM(F58:F62)</f>
        <v>0.15111812263168128</v>
      </c>
      <c r="G63" s="27">
        <f t="shared" si="8"/>
        <v>0.1620778458554436</v>
      </c>
    </row>
    <row r="66" spans="3:3" x14ac:dyDescent="0.35">
      <c r="C66" s="4"/>
    </row>
  </sheetData>
  <mergeCells count="8">
    <mergeCell ref="B56:D56"/>
    <mergeCell ref="E56:G56"/>
    <mergeCell ref="B35:D35"/>
    <mergeCell ref="E35:G35"/>
    <mergeCell ref="C4:D4"/>
    <mergeCell ref="B15:D15"/>
    <mergeCell ref="E15:G15"/>
    <mergeCell ref="A1:I2"/>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09E1-BF71-4ED0-A065-42D176BF128A}">
  <sheetPr codeName="Sheet7">
    <tabColor theme="4" tint="0.59999389629810485"/>
  </sheetPr>
  <dimension ref="A1:R63"/>
  <sheetViews>
    <sheetView zoomScale="80" zoomScaleNormal="80" workbookViewId="0">
      <selection activeCell="H36" sqref="H36"/>
    </sheetView>
  </sheetViews>
  <sheetFormatPr defaultRowHeight="14.5" x14ac:dyDescent="0.35"/>
  <cols>
    <col min="1" max="1" width="52.54296875" customWidth="1"/>
    <col min="2" max="2" width="11.81640625" style="191" customWidth="1"/>
    <col min="3" max="3" width="12.81640625" customWidth="1"/>
    <col min="4" max="4" width="11.7265625" bestFit="1" customWidth="1"/>
    <col min="5" max="5" width="11.7265625" style="191" customWidth="1"/>
    <col min="6" max="6" width="12.7265625" bestFit="1" customWidth="1"/>
    <col min="7" max="7" width="12.7265625" customWidth="1"/>
    <col min="8" max="8" width="12.7265625" bestFit="1" customWidth="1"/>
    <col min="9" max="9" width="11.7265625" customWidth="1"/>
    <col min="10" max="10" width="10.08984375" customWidth="1"/>
    <col min="11" max="11" width="9.26953125" customWidth="1"/>
    <col min="12" max="12" width="10.54296875" customWidth="1"/>
    <col min="13" max="13" width="9.1796875" customWidth="1"/>
    <col min="16" max="16" width="9.54296875" customWidth="1"/>
  </cols>
  <sheetData>
    <row r="1" spans="1:13" ht="15" customHeight="1" x14ac:dyDescent="0.35">
      <c r="A1" s="332" t="s">
        <v>157</v>
      </c>
      <c r="B1" s="333"/>
      <c r="C1" s="333"/>
      <c r="D1" s="333"/>
      <c r="E1" s="333"/>
      <c r="F1" s="333"/>
      <c r="G1" s="333"/>
      <c r="H1" s="333"/>
      <c r="I1" s="334"/>
      <c r="J1" s="322"/>
      <c r="K1" s="322"/>
      <c r="L1" s="322"/>
      <c r="M1" s="322"/>
    </row>
    <row r="2" spans="1:13" ht="15" customHeight="1" thickBot="1" x14ac:dyDescent="0.4">
      <c r="A2" s="335"/>
      <c r="B2" s="336"/>
      <c r="C2" s="336"/>
      <c r="D2" s="336"/>
      <c r="E2" s="336"/>
      <c r="F2" s="336"/>
      <c r="G2" s="336"/>
      <c r="H2" s="336"/>
      <c r="I2" s="337"/>
      <c r="J2" s="322"/>
      <c r="K2" s="322"/>
      <c r="L2" s="322"/>
      <c r="M2" s="322"/>
    </row>
    <row r="3" spans="1:13" ht="15" customHeight="1" x14ac:dyDescent="0.35">
      <c r="C3" s="49"/>
      <c r="D3" s="49"/>
      <c r="E3" s="165"/>
      <c r="F3" s="49"/>
      <c r="G3" s="143"/>
      <c r="H3" s="49"/>
      <c r="I3" s="49"/>
      <c r="J3" s="49"/>
      <c r="K3" s="49"/>
      <c r="L3" s="49"/>
      <c r="M3" s="49"/>
    </row>
    <row r="4" spans="1:13" ht="15" customHeight="1" x14ac:dyDescent="0.35">
      <c r="C4" s="308" t="s">
        <v>168</v>
      </c>
      <c r="D4" s="308"/>
      <c r="E4" s="165"/>
      <c r="F4" s="56"/>
      <c r="G4" s="143"/>
      <c r="H4" s="56"/>
      <c r="I4" s="56"/>
      <c r="J4" s="56"/>
      <c r="K4" s="56"/>
      <c r="L4" s="56"/>
      <c r="M4" s="56"/>
    </row>
    <row r="5" spans="1:13" x14ac:dyDescent="0.35">
      <c r="C5" s="11" t="s">
        <v>129</v>
      </c>
      <c r="D5" s="1" t="s">
        <v>130</v>
      </c>
      <c r="E5" s="1"/>
      <c r="F5" s="1"/>
      <c r="G5" s="1"/>
      <c r="H5" s="1"/>
      <c r="I5" s="1"/>
      <c r="J5" s="1"/>
      <c r="K5" s="1"/>
      <c r="L5" s="1"/>
    </row>
    <row r="6" spans="1:13" x14ac:dyDescent="0.35">
      <c r="C6" s="97">
        <v>1.282</v>
      </c>
      <c r="D6" s="80" t="s">
        <v>131</v>
      </c>
      <c r="E6" s="80"/>
      <c r="F6" s="1"/>
      <c r="G6" s="1"/>
      <c r="H6" s="1"/>
      <c r="I6" s="1"/>
      <c r="J6" s="1"/>
      <c r="K6" s="1"/>
      <c r="L6" s="1"/>
    </row>
    <row r="7" spans="1:13" x14ac:dyDescent="0.35">
      <c r="C7" s="6">
        <f>'Trip Rates'!B6</f>
        <v>0.75</v>
      </c>
      <c r="D7" s="1" t="s">
        <v>169</v>
      </c>
      <c r="E7" s="1"/>
      <c r="F7" s="1"/>
      <c r="G7" s="1"/>
      <c r="H7" s="1"/>
      <c r="I7" s="1"/>
      <c r="J7" s="1"/>
      <c r="K7" s="1"/>
      <c r="L7" s="1"/>
    </row>
    <row r="8" spans="1:13" x14ac:dyDescent="0.35">
      <c r="C8" s="6">
        <f>'Trip Rates'!C6</f>
        <v>0.28999999999999998</v>
      </c>
      <c r="D8" s="1" t="s">
        <v>170</v>
      </c>
      <c r="E8" s="1"/>
      <c r="F8" s="1"/>
      <c r="G8" s="1"/>
      <c r="H8" s="1"/>
      <c r="I8" s="1"/>
      <c r="J8" s="1"/>
      <c r="K8" s="1"/>
      <c r="L8" s="1"/>
    </row>
    <row r="9" spans="1:13" ht="15" thickBot="1" x14ac:dyDescent="0.4">
      <c r="C9" s="6"/>
      <c r="D9" s="1"/>
      <c r="E9" s="1"/>
      <c r="F9" s="1"/>
      <c r="G9" s="1"/>
      <c r="H9" s="1"/>
      <c r="I9" s="1"/>
      <c r="J9" s="1"/>
      <c r="K9" s="1"/>
      <c r="L9" s="1"/>
    </row>
    <row r="10" spans="1:13" ht="15" thickBot="1" x14ac:dyDescent="0.4">
      <c r="B10" s="185">
        <v>2019</v>
      </c>
      <c r="C10" s="183">
        <v>2023</v>
      </c>
      <c r="D10" s="188">
        <v>2031</v>
      </c>
      <c r="E10" s="189"/>
      <c r="F10" s="186"/>
      <c r="G10" s="1"/>
      <c r="H10" s="1"/>
      <c r="I10" s="1"/>
      <c r="J10" s="1"/>
      <c r="K10" s="1"/>
      <c r="L10" s="1"/>
    </row>
    <row r="11" spans="1:13" x14ac:dyDescent="0.35">
      <c r="A11" s="387" t="s">
        <v>219</v>
      </c>
      <c r="B11" s="192">
        <f>'CoStar Summary'!T6</f>
        <v>8188345.7145678615</v>
      </c>
      <c r="C11" s="193">
        <f>'CoStar Summary'!H6</f>
        <v>8829430.8562964126</v>
      </c>
      <c r="D11" s="194">
        <f>'CoStar Summary'!N6</f>
        <v>10111601.139753515</v>
      </c>
      <c r="E11" s="15"/>
      <c r="F11" s="1"/>
      <c r="G11" s="6"/>
      <c r="H11" s="6"/>
      <c r="I11" s="1"/>
      <c r="J11" s="1"/>
      <c r="K11" s="1"/>
      <c r="L11" s="1"/>
    </row>
    <row r="12" spans="1:13" x14ac:dyDescent="0.35">
      <c r="A12" s="385" t="s">
        <v>171</v>
      </c>
      <c r="B12" s="93">
        <f>$C$7*B11/1000</f>
        <v>6141.2592859258957</v>
      </c>
      <c r="C12" s="133">
        <f>$C$7*C11/1000</f>
        <v>6622.0731422223098</v>
      </c>
      <c r="D12" s="94">
        <f>$C$7*D11/1000</f>
        <v>7583.7008548151371</v>
      </c>
      <c r="E12" s="133"/>
      <c r="F12" s="1"/>
      <c r="G12" s="6"/>
      <c r="H12" s="6"/>
      <c r="I12" s="6"/>
      <c r="J12" s="6"/>
      <c r="K12" s="1"/>
      <c r="L12" s="1"/>
    </row>
    <row r="13" spans="1:13" ht="15" thickBot="1" x14ac:dyDescent="0.4">
      <c r="A13" s="386" t="s">
        <v>172</v>
      </c>
      <c r="B13" s="95">
        <f>$C$8*B11/1000</f>
        <v>2374.6202572246793</v>
      </c>
      <c r="C13" s="184">
        <f>$C$8*C11/1000</f>
        <v>2560.5349483259597</v>
      </c>
      <c r="D13" s="96">
        <f>$C$8*D11/1000</f>
        <v>2932.3643305285191</v>
      </c>
      <c r="E13" s="133"/>
      <c r="F13" s="1"/>
      <c r="G13" s="6"/>
      <c r="H13" s="6"/>
      <c r="I13" s="6"/>
      <c r="J13" s="6"/>
      <c r="K13" s="1"/>
      <c r="L13" s="1"/>
    </row>
    <row r="14" spans="1:13" s="3" customFormat="1" ht="15" thickBot="1" x14ac:dyDescent="0.4">
      <c r="A14" s="6"/>
      <c r="B14" s="133"/>
      <c r="C14" s="133"/>
      <c r="D14" s="133"/>
      <c r="E14" s="133"/>
      <c r="F14" s="6"/>
      <c r="G14" s="6"/>
      <c r="H14" s="6"/>
      <c r="I14" s="6"/>
      <c r="J14" s="6"/>
      <c r="K14" s="6"/>
      <c r="L14" s="6"/>
    </row>
    <row r="15" spans="1:13" ht="15" thickBot="1" x14ac:dyDescent="0.4">
      <c r="B15" s="309" t="s">
        <v>265</v>
      </c>
      <c r="C15" s="310"/>
      <c r="D15" s="311"/>
      <c r="E15" s="312" t="s">
        <v>260</v>
      </c>
      <c r="F15" s="312"/>
      <c r="G15" s="313"/>
      <c r="H15" s="6"/>
      <c r="I15" s="6"/>
      <c r="J15" s="1"/>
      <c r="K15" s="1"/>
      <c r="L15" s="1"/>
    </row>
    <row r="16" spans="1:13" ht="15" thickBot="1" x14ac:dyDescent="0.4">
      <c r="B16" s="185">
        <v>2019</v>
      </c>
      <c r="C16" s="183">
        <v>2023</v>
      </c>
      <c r="D16" s="188">
        <v>2031</v>
      </c>
      <c r="E16" s="198">
        <v>2019</v>
      </c>
      <c r="F16" s="183">
        <v>2023</v>
      </c>
      <c r="G16" s="188">
        <v>2031</v>
      </c>
      <c r="H16" s="195"/>
      <c r="I16" s="196"/>
    </row>
    <row r="17" spans="1:18" x14ac:dyDescent="0.35">
      <c r="A17" s="69" t="s">
        <v>173</v>
      </c>
      <c r="B17" s="204">
        <f>'EFs-2019'!$E2</f>
        <v>4.3939234330839518</v>
      </c>
      <c r="C17" s="151">
        <f>'EFs-2023'!$E2</f>
        <v>2.3722327403364463</v>
      </c>
      <c r="D17" s="28">
        <f>'EFs-2031'!$E2</f>
        <v>2.3413785337511097</v>
      </c>
      <c r="E17" s="151">
        <f>'EFs-2019'!$F2</f>
        <v>6.5660076524405919E-2</v>
      </c>
      <c r="F17" s="151">
        <f>'EFs-2023'!$F2</f>
        <v>2.019396535010242E-2</v>
      </c>
      <c r="G17" s="28">
        <f>'EFs-2031'!$G2</f>
        <v>1.9441329041931691E-2</v>
      </c>
      <c r="H17" s="158"/>
      <c r="I17" s="158"/>
    </row>
    <row r="18" spans="1:18" x14ac:dyDescent="0.35">
      <c r="A18" s="70" t="s">
        <v>174</v>
      </c>
      <c r="B18" s="203">
        <f>'EFs-2019'!$E3</f>
        <v>3.3750463311073124</v>
      </c>
      <c r="C18" s="182">
        <f>'EFs-2023'!$E3</f>
        <v>1.0789651021250717</v>
      </c>
      <c r="D18" s="51">
        <f>'EFs-2031'!$E3</f>
        <v>1.1520757988181034</v>
      </c>
      <c r="E18" s="182">
        <f>'EFs-2019'!$F3</f>
        <v>0.10626494463076749</v>
      </c>
      <c r="F18" s="182">
        <f>'EFs-2023'!$F3</f>
        <v>6.9226539775983694E-3</v>
      </c>
      <c r="G18" s="51">
        <f>'EFs-2031'!$G3</f>
        <v>7.2956983643905063E-3</v>
      </c>
    </row>
    <row r="19" spans="1:18" x14ac:dyDescent="0.35">
      <c r="A19" s="71" t="s">
        <v>202</v>
      </c>
      <c r="B19" s="279">
        <v>39.9</v>
      </c>
      <c r="C19" s="179">
        <v>39.9</v>
      </c>
      <c r="D19" s="61">
        <v>39.9</v>
      </c>
      <c r="E19" s="179">
        <v>39.9</v>
      </c>
      <c r="F19" s="179">
        <v>39.9</v>
      </c>
      <c r="G19" s="61">
        <v>39.9</v>
      </c>
    </row>
    <row r="20" spans="1:18" x14ac:dyDescent="0.35">
      <c r="A20" s="72" t="s">
        <v>203</v>
      </c>
      <c r="B20" s="280">
        <v>14.2</v>
      </c>
      <c r="C20" s="172">
        <v>14.2</v>
      </c>
      <c r="D20" s="62">
        <v>14.2</v>
      </c>
      <c r="E20" s="172">
        <v>14.2</v>
      </c>
      <c r="F20" s="172">
        <v>14.2</v>
      </c>
      <c r="G20" s="62">
        <v>14.2</v>
      </c>
    </row>
    <row r="21" spans="1:18" x14ac:dyDescent="0.35">
      <c r="A21" s="71" t="s">
        <v>211</v>
      </c>
      <c r="B21" s="52">
        <f>B19*$B$12</f>
        <v>245036.24550844324</v>
      </c>
      <c r="C21" s="177">
        <f>C19*$C$12</f>
        <v>264220.71837467013</v>
      </c>
      <c r="D21" s="50">
        <f>D19*$D$12</f>
        <v>302589.66410712397</v>
      </c>
      <c r="E21" s="52">
        <f>E19*$B$12</f>
        <v>245036.24550844324</v>
      </c>
      <c r="F21" s="177">
        <f>F19*$C$12</f>
        <v>264220.71837467013</v>
      </c>
      <c r="G21" s="50">
        <f>G19*$D$12</f>
        <v>302589.66410712397</v>
      </c>
    </row>
    <row r="22" spans="1:18" x14ac:dyDescent="0.35">
      <c r="A22" s="72" t="s">
        <v>212</v>
      </c>
      <c r="B22" s="53">
        <f>B20*$B$13</f>
        <v>33719.607652590443</v>
      </c>
      <c r="C22" s="180">
        <f>C20*$C$13</f>
        <v>36359.596266228626</v>
      </c>
      <c r="D22" s="54">
        <f>D20*$D$13</f>
        <v>41639.57349350497</v>
      </c>
      <c r="E22" s="53">
        <f>E20*$B$13</f>
        <v>33719.607652590443</v>
      </c>
      <c r="F22" s="180">
        <f>F20*$C$13</f>
        <v>36359.596266228626</v>
      </c>
      <c r="G22" s="54">
        <f>G20*$D$13</f>
        <v>41639.57349350497</v>
      </c>
    </row>
    <row r="23" spans="1:18" x14ac:dyDescent="0.35">
      <c r="A23" s="73" t="s">
        <v>204</v>
      </c>
      <c r="B23" s="40">
        <f t="shared" ref="B23:G23" si="0">((B17*B21*(1-0.222))+(B18*B22))/(453.59*2000)</f>
        <v>1.0488049647762783</v>
      </c>
      <c r="C23" s="176">
        <f t="shared" si="0"/>
        <v>0.58078409983445933</v>
      </c>
      <c r="D23" s="41">
        <f t="shared" si="0"/>
        <v>0.66047202031087482</v>
      </c>
      <c r="E23" s="176">
        <f t="shared" si="0"/>
        <v>1.7747890137959722E-2</v>
      </c>
      <c r="F23" s="176">
        <f t="shared" si="0"/>
        <v>4.8533383896581335E-3</v>
      </c>
      <c r="G23" s="41">
        <f t="shared" si="0"/>
        <v>5.3799307226402252E-3</v>
      </c>
      <c r="I23" s="248"/>
      <c r="J23" s="248"/>
      <c r="K23" s="248"/>
      <c r="L23" s="248"/>
      <c r="M23" s="248"/>
      <c r="N23" s="248"/>
      <c r="O23" s="6"/>
      <c r="P23" s="6"/>
      <c r="Q23" s="6"/>
      <c r="R23" s="6"/>
    </row>
    <row r="24" spans="1:18" x14ac:dyDescent="0.35">
      <c r="A24" s="68" t="s">
        <v>209</v>
      </c>
      <c r="B24" s="199">
        <f>'E-2019'!E2</f>
        <v>5.1117340954527517</v>
      </c>
      <c r="C24" s="174">
        <f>Parameters!B4</f>
        <v>5.0573334924440525</v>
      </c>
      <c r="D24" s="31">
        <f>Parameters!C4</f>
        <v>5.734187464461737</v>
      </c>
      <c r="E24" s="174">
        <f>'E-2019'!F2</f>
        <v>1.348077848547267E-2</v>
      </c>
      <c r="F24" s="174">
        <f>'Parameters DPM'!B4</f>
        <v>1.8213791063098259E-3</v>
      </c>
      <c r="G24" s="31">
        <f>'Parameters DPM'!C4</f>
        <v>2.0651454477025239E-3</v>
      </c>
      <c r="I24" s="248"/>
      <c r="J24" s="248"/>
      <c r="K24" s="248"/>
      <c r="L24" s="248"/>
      <c r="M24" s="248"/>
      <c r="N24" s="248"/>
      <c r="O24" s="6"/>
      <c r="P24" s="6"/>
      <c r="Q24" s="6"/>
      <c r="R24" s="6"/>
    </row>
    <row r="25" spans="1:18" x14ac:dyDescent="0.35">
      <c r="A25" s="68" t="s">
        <v>210</v>
      </c>
      <c r="B25" s="199">
        <f>'E-2019'!E3</f>
        <v>0.6820009165540184</v>
      </c>
      <c r="C25" s="174">
        <f>Parameters!B5</f>
        <v>0.29145208648976223</v>
      </c>
      <c r="D25" s="31">
        <f>Parameters!C5</f>
        <v>0.39621956321394947</v>
      </c>
      <c r="E25" s="207">
        <f>'E-2019'!F3</f>
        <v>3.288140454587691E-3</v>
      </c>
      <c r="F25" s="174">
        <f>'Parameters DPM'!B5</f>
        <v>7.2748570122184802E-5</v>
      </c>
      <c r="G25" s="31">
        <f>'Parameters DPM'!C5</f>
        <v>9.8899297738477214E-5</v>
      </c>
      <c r="I25" s="281"/>
      <c r="J25" s="248"/>
      <c r="K25" s="248"/>
      <c r="L25" s="248"/>
      <c r="M25" s="248"/>
      <c r="N25" s="248"/>
      <c r="O25" s="6"/>
      <c r="P25" s="6"/>
      <c r="Q25" s="6"/>
      <c r="R25" s="6"/>
    </row>
    <row r="26" spans="1:18" x14ac:dyDescent="0.35">
      <c r="A26" s="68" t="s">
        <v>213</v>
      </c>
      <c r="B26" s="200">
        <v>12060000</v>
      </c>
      <c r="C26" s="181">
        <v>12060000</v>
      </c>
      <c r="D26" s="79">
        <v>12060000</v>
      </c>
      <c r="E26" s="181">
        <v>12060000</v>
      </c>
      <c r="F26" s="181">
        <v>12060000</v>
      </c>
      <c r="G26" s="79">
        <v>12060000</v>
      </c>
    </row>
    <row r="27" spans="1:18" x14ac:dyDescent="0.35">
      <c r="A27" s="68" t="s">
        <v>214</v>
      </c>
      <c r="B27" s="200">
        <v>7744000</v>
      </c>
      <c r="C27" s="181">
        <v>7744000</v>
      </c>
      <c r="D27" s="79">
        <v>7744000</v>
      </c>
      <c r="E27" s="181">
        <v>7744000</v>
      </c>
      <c r="F27" s="181">
        <v>7744000</v>
      </c>
      <c r="G27" s="79">
        <v>7744000</v>
      </c>
    </row>
    <row r="28" spans="1:18" ht="15" thickBot="1" x14ac:dyDescent="0.4">
      <c r="A28" s="74" t="s">
        <v>220</v>
      </c>
      <c r="B28" s="29">
        <f t="shared" ref="B28:G28" si="1">((B21/B26)*B24*(1-0.222))+((B22/B27)*B25)</f>
        <v>8.377325885626051E-2</v>
      </c>
      <c r="C28" s="187">
        <f t="shared" si="1"/>
        <v>8.7571101262260351E-2</v>
      </c>
      <c r="D28" s="30">
        <f t="shared" si="1"/>
        <v>0.1140635083209951</v>
      </c>
      <c r="E28" s="197">
        <f t="shared" si="1"/>
        <v>2.2741463645516586E-4</v>
      </c>
      <c r="F28" s="197">
        <f t="shared" si="1"/>
        <v>3.1387129528039752E-5</v>
      </c>
      <c r="G28" s="30">
        <f t="shared" si="1"/>
        <v>4.0844031139862042E-5</v>
      </c>
    </row>
    <row r="29" spans="1:18" x14ac:dyDescent="0.35">
      <c r="A29" s="75"/>
      <c r="B29" s="201"/>
      <c r="C29" s="76"/>
      <c r="D29" s="76"/>
      <c r="E29" s="76"/>
    </row>
    <row r="30" spans="1:18" ht="15" thickBot="1" x14ac:dyDescent="0.4">
      <c r="B30" s="171"/>
      <c r="N30" s="3"/>
      <c r="O30" s="3"/>
    </row>
    <row r="31" spans="1:18" ht="15" thickBot="1" x14ac:dyDescent="0.4">
      <c r="A31" s="42" t="s">
        <v>216</v>
      </c>
      <c r="B31" s="43">
        <f t="shared" ref="B31:G31" si="2">SUM(B28,B23)</f>
        <v>1.1325782236325388</v>
      </c>
      <c r="C31" s="211">
        <f t="shared" si="2"/>
        <v>0.66835520109671964</v>
      </c>
      <c r="D31" s="212">
        <f t="shared" si="2"/>
        <v>0.77453552863186992</v>
      </c>
      <c r="E31" s="43">
        <f t="shared" si="2"/>
        <v>1.7975304774414887E-2</v>
      </c>
      <c r="F31" s="211">
        <f t="shared" si="2"/>
        <v>4.8847255191861736E-3</v>
      </c>
      <c r="G31" s="212">
        <f t="shared" si="2"/>
        <v>5.4207747537800876E-3</v>
      </c>
      <c r="J31" s="75"/>
      <c r="K31" s="76"/>
      <c r="L31" s="76"/>
    </row>
    <row r="32" spans="1:18" x14ac:dyDescent="0.35">
      <c r="C32" s="5"/>
      <c r="D32" s="1"/>
      <c r="E32" s="1"/>
      <c r="F32" s="1"/>
      <c r="G32" s="1"/>
      <c r="H32" s="1"/>
      <c r="I32" s="1"/>
      <c r="J32" s="1"/>
      <c r="K32" s="1"/>
      <c r="L32" s="1"/>
    </row>
    <row r="33" spans="1:13" ht="11.25" customHeight="1" x14ac:dyDescent="0.35">
      <c r="A33" s="32"/>
      <c r="B33" s="32"/>
      <c r="C33" s="78"/>
      <c r="D33" s="77"/>
      <c r="E33" s="77"/>
      <c r="F33" s="77"/>
      <c r="G33" s="77"/>
      <c r="H33" s="77"/>
      <c r="I33" s="248"/>
      <c r="J33" s="248"/>
      <c r="K33" s="248"/>
      <c r="L33" s="248"/>
      <c r="M33" s="3"/>
    </row>
    <row r="34" spans="1:13" ht="15" thickBot="1" x14ac:dyDescent="0.4">
      <c r="C34" s="20">
        <f>C6*C11/1000</f>
        <v>11319.330357772002</v>
      </c>
      <c r="D34" s="1" t="s">
        <v>135</v>
      </c>
      <c r="E34" s="1"/>
      <c r="F34" s="1"/>
      <c r="G34" s="1"/>
      <c r="H34" s="1"/>
      <c r="I34" s="248"/>
      <c r="J34" s="248"/>
      <c r="K34" s="248"/>
      <c r="L34" s="248"/>
      <c r="M34" s="3"/>
    </row>
    <row r="35" spans="1:13" ht="15" thickBot="1" x14ac:dyDescent="0.4">
      <c r="B35" s="303" t="s">
        <v>265</v>
      </c>
      <c r="C35" s="304"/>
      <c r="D35" s="305"/>
      <c r="E35" s="306" t="s">
        <v>260</v>
      </c>
      <c r="F35" s="306"/>
      <c r="G35" s="307"/>
      <c r="H35" s="1"/>
      <c r="I35" s="248"/>
      <c r="J35" s="248"/>
      <c r="K35" s="248"/>
      <c r="L35" s="248"/>
      <c r="M35" s="3"/>
    </row>
    <row r="36" spans="1:13" ht="15" thickBot="1" x14ac:dyDescent="0.4">
      <c r="B36" s="185">
        <v>2019</v>
      </c>
      <c r="C36" s="183">
        <v>2023</v>
      </c>
      <c r="D36" s="188">
        <v>2031</v>
      </c>
      <c r="E36" s="198">
        <v>2019</v>
      </c>
      <c r="F36" s="183">
        <v>2023</v>
      </c>
      <c r="G36" s="188">
        <v>2031</v>
      </c>
      <c r="I36" s="3"/>
      <c r="J36" s="3"/>
      <c r="K36" s="3"/>
      <c r="L36" s="3"/>
      <c r="M36" s="3"/>
    </row>
    <row r="37" spans="1:13" x14ac:dyDescent="0.35">
      <c r="A37" s="16" t="s">
        <v>158</v>
      </c>
      <c r="B37" s="21">
        <f>'EFs-2019'!I5</f>
        <v>8.3257412815314541E-2</v>
      </c>
      <c r="C37" s="21">
        <f>Parameters!B14</f>
        <v>4.8023893028997358E-2</v>
      </c>
      <c r="D37" s="23">
        <f>Parameters!C14</f>
        <v>2.4882280322264177E-2</v>
      </c>
      <c r="E37" s="33">
        <f>'EFs-2019'!J5</f>
        <v>2.0854737016409381E-3</v>
      </c>
      <c r="F37" s="33">
        <f>'Parameters DPM'!B14</f>
        <v>1.7068330512742566E-3</v>
      </c>
      <c r="G37" s="213">
        <f>'Parameters DPM'!C14</f>
        <v>1.106779851206121E-3</v>
      </c>
      <c r="I37" s="3"/>
      <c r="J37" s="3"/>
      <c r="K37" s="3"/>
      <c r="L37" s="3"/>
      <c r="M37" s="3"/>
    </row>
    <row r="38" spans="1:13" x14ac:dyDescent="0.35">
      <c r="A38" s="19" t="s">
        <v>217</v>
      </c>
      <c r="B38" s="159">
        <v>10.6</v>
      </c>
      <c r="C38" s="17">
        <v>10.6</v>
      </c>
      <c r="D38" s="18">
        <v>10.6</v>
      </c>
      <c r="E38" s="17">
        <v>10.6</v>
      </c>
      <c r="F38" s="17">
        <v>10.6</v>
      </c>
      <c r="G38" s="18">
        <v>10.6</v>
      </c>
      <c r="I38" s="3"/>
      <c r="J38" s="3"/>
      <c r="K38" s="3"/>
      <c r="L38" s="3"/>
      <c r="M38" s="3"/>
    </row>
    <row r="39" spans="1:13" x14ac:dyDescent="0.35">
      <c r="A39" s="19" t="s">
        <v>136</v>
      </c>
      <c r="B39" s="20">
        <f t="shared" ref="B39:G39" si="3">B38*$C$34</f>
        <v>119984.90179238321</v>
      </c>
      <c r="C39" s="20">
        <f t="shared" si="3"/>
        <v>119984.90179238321</v>
      </c>
      <c r="D39" s="22">
        <f t="shared" si="3"/>
        <v>119984.90179238321</v>
      </c>
      <c r="E39" s="20">
        <f t="shared" si="3"/>
        <v>119984.90179238321</v>
      </c>
      <c r="F39" s="20">
        <f t="shared" si="3"/>
        <v>119984.90179238321</v>
      </c>
      <c r="G39" s="22">
        <f t="shared" si="3"/>
        <v>119984.90179238321</v>
      </c>
      <c r="I39" s="3"/>
      <c r="J39" s="3"/>
      <c r="K39" s="3"/>
      <c r="L39" s="3"/>
      <c r="M39" s="3"/>
    </row>
    <row r="40" spans="1:13" x14ac:dyDescent="0.35">
      <c r="A40" s="39" t="s">
        <v>222</v>
      </c>
      <c r="B40" s="44">
        <f t="shared" ref="B40:G40" si="4">B37*B39/(453.59*2000)</f>
        <v>1.1011742432740385E-2</v>
      </c>
      <c r="C40" s="44">
        <f t="shared" si="4"/>
        <v>6.3517075869972501E-3</v>
      </c>
      <c r="D40" s="45">
        <f t="shared" si="4"/>
        <v>3.2909653661207438E-3</v>
      </c>
      <c r="E40" s="44">
        <f t="shared" si="4"/>
        <v>2.7582768279942884E-4</v>
      </c>
      <c r="F40" s="44">
        <f t="shared" si="4"/>
        <v>2.2574813822299371E-4</v>
      </c>
      <c r="G40" s="215">
        <f t="shared" si="4"/>
        <v>1.4638425863969104E-4</v>
      </c>
      <c r="I40" s="3"/>
      <c r="J40" s="3"/>
      <c r="K40" s="3"/>
      <c r="L40" s="3"/>
      <c r="M40" s="3"/>
    </row>
    <row r="41" spans="1:13" x14ac:dyDescent="0.35">
      <c r="A41" s="19" t="s">
        <v>137</v>
      </c>
      <c r="B41" s="21">
        <f>'EFs-2019'!I6</f>
        <v>0.26936388065320838</v>
      </c>
      <c r="C41" s="21">
        <f>Parameters!B15</f>
        <v>0.19762685788582271</v>
      </c>
      <c r="D41" s="23">
        <f>Parameters!C15</f>
        <v>0.13175164648993987</v>
      </c>
      <c r="E41" s="33">
        <f>'EFs-2019'!J6</f>
        <v>2.2159882352549088E-3</v>
      </c>
      <c r="F41" s="33">
        <f>'Parameters DPM'!B15</f>
        <v>1.8500803644692968E-3</v>
      </c>
      <c r="G41" s="213">
        <f>'Parameters DPM'!C15</f>
        <v>1.2732760590757136E-3</v>
      </c>
      <c r="I41" s="3"/>
      <c r="J41" s="3"/>
      <c r="K41" s="3"/>
      <c r="L41" s="3"/>
      <c r="M41" s="3"/>
    </row>
    <row r="42" spans="1:13" x14ac:dyDescent="0.35">
      <c r="A42" s="39" t="s">
        <v>218</v>
      </c>
      <c r="B42" s="44">
        <f t="shared" ref="B42:G42" si="5">B41*$C$34/(453.59*2000)</f>
        <v>3.3609854180704337E-3</v>
      </c>
      <c r="C42" s="44">
        <f t="shared" si="5"/>
        <v>2.4658873563990452E-3</v>
      </c>
      <c r="D42" s="45">
        <f t="shared" si="5"/>
        <v>1.6439299938270477E-3</v>
      </c>
      <c r="E42" s="214">
        <f t="shared" si="5"/>
        <v>2.7649973438332517E-5</v>
      </c>
      <c r="F42" s="214">
        <f t="shared" si="5"/>
        <v>2.3084361244576822E-5</v>
      </c>
      <c r="G42" s="215">
        <f t="shared" si="5"/>
        <v>1.5887290669238762E-5</v>
      </c>
      <c r="I42" s="3"/>
      <c r="J42" s="3"/>
      <c r="K42" s="3"/>
      <c r="L42" s="3"/>
      <c r="M42" s="3"/>
    </row>
    <row r="43" spans="1:13" ht="15" thickBot="1" x14ac:dyDescent="0.4">
      <c r="A43" s="38" t="s">
        <v>221</v>
      </c>
      <c r="B43" s="46">
        <f>B42+B40</f>
        <v>1.4372727850810819E-2</v>
      </c>
      <c r="C43" s="46">
        <f>C42+C40</f>
        <v>8.8175949433962949E-3</v>
      </c>
      <c r="D43" s="47">
        <f t="shared" ref="D43:G43" si="6">D42+D40</f>
        <v>4.934895359947792E-3</v>
      </c>
      <c r="E43" s="46">
        <f>E42+E40</f>
        <v>3.0347765623776136E-4</v>
      </c>
      <c r="F43" s="46">
        <f>F42+F40</f>
        <v>2.4883249946757054E-4</v>
      </c>
      <c r="G43" s="47">
        <f t="shared" si="6"/>
        <v>1.622715493089298E-4</v>
      </c>
      <c r="I43" s="3"/>
      <c r="J43" s="3"/>
      <c r="K43" s="3"/>
      <c r="L43" s="3"/>
      <c r="M43" s="3"/>
    </row>
    <row r="44" spans="1:13" x14ac:dyDescent="0.35">
      <c r="I44" s="3"/>
      <c r="J44" s="3"/>
      <c r="K44" s="3"/>
      <c r="L44" s="3"/>
      <c r="M44" s="3"/>
    </row>
    <row r="45" spans="1:13" ht="11.25" customHeight="1" x14ac:dyDescent="0.35">
      <c r="A45" s="32"/>
      <c r="B45" s="32"/>
      <c r="C45" s="32"/>
      <c r="D45" s="32"/>
      <c r="E45" s="32"/>
      <c r="F45" s="32"/>
      <c r="G45" s="32"/>
      <c r="H45" s="32"/>
      <c r="I45" s="3"/>
      <c r="J45" s="3"/>
      <c r="K45" s="3"/>
      <c r="L45" s="3"/>
      <c r="M45" s="3"/>
    </row>
    <row r="46" spans="1:13" x14ac:dyDescent="0.35">
      <c r="A46" s="8"/>
      <c r="B46" s="8"/>
      <c r="C46" s="14"/>
      <c r="F46" s="1"/>
      <c r="G46" s="1"/>
      <c r="H46" s="1"/>
      <c r="I46" s="1"/>
      <c r="J46" s="1"/>
      <c r="K46" s="1"/>
      <c r="L46" s="1"/>
    </row>
    <row r="47" spans="1:13" x14ac:dyDescent="0.35">
      <c r="C47" s="13">
        <v>3.6</v>
      </c>
      <c r="D47" s="1" t="s">
        <v>138</v>
      </c>
      <c r="E47" s="1"/>
      <c r="F47" s="1"/>
      <c r="G47" s="1"/>
      <c r="H47" s="1"/>
      <c r="I47" s="1"/>
      <c r="J47" s="1"/>
      <c r="K47" s="1"/>
      <c r="L47" s="1"/>
    </row>
    <row r="48" spans="1:13" x14ac:dyDescent="0.35">
      <c r="C48" s="12">
        <v>1.2</v>
      </c>
      <c r="D48" s="1" t="s">
        <v>139</v>
      </c>
      <c r="E48" s="1"/>
      <c r="F48" s="1"/>
      <c r="G48" s="1"/>
      <c r="H48" s="1"/>
      <c r="I48" s="1"/>
      <c r="J48" s="1"/>
      <c r="K48" s="1"/>
      <c r="L48" s="1"/>
    </row>
    <row r="49" spans="1:12" x14ac:dyDescent="0.35">
      <c r="C49" s="148">
        <v>3.6894955085600643E-5</v>
      </c>
      <c r="D49" s="9" t="s">
        <v>253</v>
      </c>
      <c r="E49" s="9"/>
      <c r="F49" s="1"/>
      <c r="G49" s="1"/>
      <c r="H49" s="1"/>
      <c r="I49" s="1"/>
      <c r="J49" s="1"/>
      <c r="K49" s="1"/>
      <c r="L49" s="1"/>
    </row>
    <row r="50" spans="1:12" x14ac:dyDescent="0.35">
      <c r="C50" s="148">
        <v>1.1216927248176903E-6</v>
      </c>
      <c r="D50" s="9" t="s">
        <v>254</v>
      </c>
      <c r="E50" s="9"/>
      <c r="F50" s="1"/>
      <c r="G50" s="1"/>
      <c r="H50" s="1"/>
      <c r="I50" s="1"/>
      <c r="J50" s="1"/>
      <c r="K50" s="1"/>
      <c r="L50" s="1"/>
    </row>
    <row r="51" spans="1:12" x14ac:dyDescent="0.35">
      <c r="C51" s="148">
        <v>3.1063544106443654E-5</v>
      </c>
      <c r="D51" s="9" t="s">
        <v>255</v>
      </c>
      <c r="E51" s="9"/>
      <c r="F51" s="1"/>
      <c r="G51" s="1"/>
      <c r="H51" s="1"/>
      <c r="I51" s="1"/>
      <c r="J51" s="1"/>
      <c r="K51" s="1"/>
      <c r="L51" s="1"/>
    </row>
    <row r="52" spans="1:12" x14ac:dyDescent="0.35">
      <c r="C52" s="148">
        <v>1.1216927248176903E-6</v>
      </c>
      <c r="D52" s="9" t="s">
        <v>256</v>
      </c>
      <c r="E52" s="9"/>
      <c r="F52" s="1"/>
      <c r="G52" s="1"/>
      <c r="H52" s="1"/>
      <c r="I52" s="1"/>
      <c r="J52" s="1"/>
      <c r="K52" s="1"/>
      <c r="L52" s="1"/>
    </row>
    <row r="53" spans="1:12" s="191" customFormat="1" x14ac:dyDescent="0.35">
      <c r="C53" s="228">
        <v>4.3248757364458769E-5</v>
      </c>
      <c r="D53" s="9" t="s">
        <v>281</v>
      </c>
      <c r="E53" s="9"/>
      <c r="F53" s="1"/>
      <c r="G53" s="1"/>
      <c r="H53" s="1"/>
      <c r="I53" s="1"/>
      <c r="J53" s="1"/>
      <c r="K53" s="1"/>
      <c r="L53" s="1"/>
    </row>
    <row r="54" spans="1:12" s="191" customFormat="1" x14ac:dyDescent="0.35">
      <c r="C54" s="229">
        <v>1.1931290026313066E-6</v>
      </c>
      <c r="D54" s="9" t="s">
        <v>282</v>
      </c>
      <c r="E54" s="9"/>
      <c r="F54" s="1"/>
      <c r="G54" s="1"/>
      <c r="H54" s="1"/>
      <c r="I54" s="1"/>
      <c r="J54" s="1"/>
      <c r="K54" s="1"/>
      <c r="L54" s="1"/>
    </row>
    <row r="55" spans="1:12" ht="15" thickBot="1" x14ac:dyDescent="0.4">
      <c r="C55" s="149">
        <v>13273753</v>
      </c>
      <c r="D55" s="150" t="s">
        <v>285</v>
      </c>
      <c r="E55" s="150"/>
      <c r="F55" s="1"/>
      <c r="G55" s="1"/>
      <c r="H55" s="1"/>
      <c r="I55" s="1"/>
      <c r="J55" s="1"/>
      <c r="K55" s="1"/>
      <c r="L55" s="1"/>
    </row>
    <row r="56" spans="1:12" s="191" customFormat="1" ht="15" thickBot="1" x14ac:dyDescent="0.4">
      <c r="B56" s="323" t="s">
        <v>297</v>
      </c>
      <c r="C56" s="324"/>
      <c r="D56" s="325"/>
      <c r="E56" s="323" t="s">
        <v>298</v>
      </c>
      <c r="F56" s="324"/>
      <c r="G56" s="325"/>
      <c r="H56" s="1"/>
      <c r="I56" s="1"/>
      <c r="J56" s="1"/>
      <c r="K56" s="1"/>
      <c r="L56" s="1"/>
    </row>
    <row r="57" spans="1:12" ht="15" thickBot="1" x14ac:dyDescent="0.4">
      <c r="B57" s="185">
        <v>2019</v>
      </c>
      <c r="C57" s="183">
        <v>2023</v>
      </c>
      <c r="D57" s="188">
        <v>2031</v>
      </c>
      <c r="E57" s="185">
        <v>2019</v>
      </c>
      <c r="F57" s="183">
        <v>2023</v>
      </c>
      <c r="G57" s="188">
        <v>2031</v>
      </c>
      <c r="H57" s="1"/>
      <c r="I57" s="1"/>
      <c r="J57" s="1"/>
      <c r="K57" s="1"/>
      <c r="L57" s="1"/>
    </row>
    <row r="58" spans="1:12" x14ac:dyDescent="0.35">
      <c r="A58" s="24" t="s">
        <v>140</v>
      </c>
      <c r="B58" s="220">
        <f>B31</f>
        <v>1.1325782236325388</v>
      </c>
      <c r="C58" s="220">
        <f>C31</f>
        <v>0.66835520109671964</v>
      </c>
      <c r="D58" s="221">
        <f>D31</f>
        <v>0.77453552863186992</v>
      </c>
      <c r="E58" s="217">
        <f>E31</f>
        <v>1.7975304774414887E-2</v>
      </c>
      <c r="F58" s="217">
        <f>F31</f>
        <v>4.8847255191861736E-3</v>
      </c>
      <c r="G58" s="218">
        <f>G31</f>
        <v>5.4207747537800876E-3</v>
      </c>
      <c r="H58" s="1"/>
      <c r="I58" s="1"/>
      <c r="J58" s="1"/>
      <c r="K58" s="1"/>
      <c r="L58" s="1"/>
    </row>
    <row r="59" spans="1:12" x14ac:dyDescent="0.35">
      <c r="A59" s="19" t="s">
        <v>141</v>
      </c>
      <c r="B59" s="217">
        <f>B43</f>
        <v>1.4372727850810819E-2</v>
      </c>
      <c r="C59" s="217">
        <f>C43</f>
        <v>8.8175949433962949E-3</v>
      </c>
      <c r="D59" s="218">
        <f>D43</f>
        <v>4.934895359947792E-3</v>
      </c>
      <c r="E59" s="217">
        <f>E43</f>
        <v>3.0347765623776136E-4</v>
      </c>
      <c r="F59" s="217">
        <f>F43</f>
        <v>2.4883249946757054E-4</v>
      </c>
      <c r="G59" s="218">
        <f>G43</f>
        <v>1.622715493089298E-4</v>
      </c>
      <c r="H59" s="1"/>
      <c r="I59" s="1"/>
      <c r="J59" s="1"/>
      <c r="K59" s="1"/>
      <c r="L59" s="1"/>
    </row>
    <row r="60" spans="1:12" x14ac:dyDescent="0.35">
      <c r="A60" s="19" t="s">
        <v>142</v>
      </c>
      <c r="B60" s="166">
        <v>0</v>
      </c>
      <c r="C60" s="226">
        <v>0</v>
      </c>
      <c r="D60" s="227">
        <v>0</v>
      </c>
      <c r="E60" s="166">
        <v>0</v>
      </c>
      <c r="F60" s="226">
        <v>0</v>
      </c>
      <c r="G60" s="227">
        <v>0</v>
      </c>
      <c r="H60" s="1"/>
      <c r="I60" s="1"/>
      <c r="J60" s="1"/>
      <c r="K60" s="1"/>
      <c r="L60" s="1"/>
    </row>
    <row r="61" spans="1:12" x14ac:dyDescent="0.35">
      <c r="A61" s="19" t="s">
        <v>143</v>
      </c>
      <c r="B61" s="230">
        <f>(B11/(C55*('CoStar Summary'!$C$47/'CoStar Summary'!$C$46)))*Equipments!D4*0.5</f>
        <v>1.822911810611016</v>
      </c>
      <c r="C61" s="217">
        <f>(C11/(C55*('CoStar Summary'!$C$51/'CoStar Summary'!$C$46)))*Equipments!E4*0.5</f>
        <v>1.6381832817478792</v>
      </c>
      <c r="D61" s="219">
        <f>(D11/(C55*('CoStar Summary'!$C$59/'CoStar Summary'!$C$46)))*Equipments!F4*0.5</f>
        <v>1.6075765282834658</v>
      </c>
      <c r="E61" s="230">
        <f>(B11/(C55*('CoStar Summary'!$C$47/'CoStar Summary'!$C$46)))*Equipments!D5*0.5</f>
        <v>7.9362192387320674E-2</v>
      </c>
      <c r="F61" s="231">
        <f>(C11/(C55*('CoStar Summary'!$C$51/'CoStar Summary'!$C$46)))*Equipments!E5*0.5</f>
        <v>6.9436622367144221E-2</v>
      </c>
      <c r="G61" s="219">
        <f>(D11/(C55*('CoStar Summary'!$C$59/'CoStar Summary'!$C$46)))*Equipments!F5*0.5</f>
        <v>5.7194338118013222E-2</v>
      </c>
    </row>
    <row r="62" spans="1:12" x14ac:dyDescent="0.35">
      <c r="A62" s="19" t="s">
        <v>144</v>
      </c>
      <c r="B62" s="230">
        <f>C53*B11*C48/1000000</f>
        <v>4.2496293243078138E-4</v>
      </c>
      <c r="C62" s="88">
        <f>C49*C11*C48/1000000</f>
        <v>3.9091374584936708E-4</v>
      </c>
      <c r="D62" s="218">
        <f>C51*D11*C48/1000000</f>
        <v>3.7692260158979905E-4</v>
      </c>
      <c r="E62" s="230">
        <f>C54*B11*C48/1000000</f>
        <v>1.1723703306747223E-5</v>
      </c>
      <c r="F62" s="88">
        <f>C50*C11*C48/1000000</f>
        <v>1.1884690026946218E-5</v>
      </c>
      <c r="G62" s="219">
        <f>C52*D11*C48/1000000</f>
        <v>1.3610531321663739E-5</v>
      </c>
    </row>
    <row r="63" spans="1:12" ht="15" thickBot="1" x14ac:dyDescent="0.4">
      <c r="A63" s="25" t="s">
        <v>159</v>
      </c>
      <c r="B63" s="152">
        <f>SUM(B58:B62)</f>
        <v>2.9702877250267963</v>
      </c>
      <c r="C63" s="152">
        <f>SUM(C58:C62)</f>
        <v>2.3157469915338447</v>
      </c>
      <c r="D63" s="27">
        <f t="shared" ref="D63:G63" si="7">SUM(D58:D62)</f>
        <v>2.3874238748768732</v>
      </c>
      <c r="E63" s="152">
        <f>SUM(E58:E62)</f>
        <v>9.7652698521280071E-2</v>
      </c>
      <c r="F63" s="152">
        <f>SUM(F58:F62)</f>
        <v>7.4582065075824905E-2</v>
      </c>
      <c r="G63" s="27">
        <f t="shared" si="7"/>
        <v>6.2790994952423906E-2</v>
      </c>
    </row>
  </sheetData>
  <mergeCells count="8">
    <mergeCell ref="B56:D56"/>
    <mergeCell ref="E56:G56"/>
    <mergeCell ref="B35:D35"/>
    <mergeCell ref="E35:G35"/>
    <mergeCell ref="C4:D4"/>
    <mergeCell ref="B15:D15"/>
    <mergeCell ref="E15:G15"/>
    <mergeCell ref="A1:I2"/>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0" tint="-0.499984740745262"/>
  </sheetPr>
  <dimension ref="A1:F33"/>
  <sheetViews>
    <sheetView zoomScale="90" zoomScaleNormal="90" workbookViewId="0">
      <selection activeCell="G7" sqref="G7"/>
    </sheetView>
  </sheetViews>
  <sheetFormatPr defaultRowHeight="14.5" x14ac:dyDescent="0.35"/>
  <cols>
    <col min="1" max="1" width="43.1796875" bestFit="1" customWidth="1"/>
    <col min="2" max="3" width="12.54296875" bestFit="1" customWidth="1"/>
  </cols>
  <sheetData>
    <row r="1" spans="1:3" x14ac:dyDescent="0.35">
      <c r="A1" s="261"/>
      <c r="B1" s="314" t="s">
        <v>155</v>
      </c>
      <c r="C1" s="315"/>
    </row>
    <row r="2" spans="1:3" ht="15" thickBot="1" x14ac:dyDescent="0.4">
      <c r="A2" s="261"/>
      <c r="B2" s="338">
        <v>2023</v>
      </c>
      <c r="C2" s="339">
        <v>2031</v>
      </c>
    </row>
    <row r="3" spans="1:3" x14ac:dyDescent="0.35">
      <c r="A3" s="340" t="s">
        <v>145</v>
      </c>
      <c r="B3" s="64">
        <f>'E-2023'!H2</f>
        <v>5.3487855789338141</v>
      </c>
      <c r="C3" s="341">
        <f>'E-2031'!H2</f>
        <v>6.1304070276756866</v>
      </c>
    </row>
    <row r="4" spans="1:3" x14ac:dyDescent="0.35">
      <c r="A4" s="342" t="s">
        <v>189</v>
      </c>
      <c r="B4" s="65">
        <f>'E-2023'!E2</f>
        <v>5.0573334924440525</v>
      </c>
      <c r="C4" s="343">
        <f>'E-2031'!E2</f>
        <v>5.734187464461737</v>
      </c>
    </row>
    <row r="5" spans="1:3" x14ac:dyDescent="0.35">
      <c r="A5" s="342" t="s">
        <v>188</v>
      </c>
      <c r="B5" s="65">
        <f>'E-2023'!E3</f>
        <v>0.29145208648976223</v>
      </c>
      <c r="C5" s="343">
        <f>'E-2031'!E3</f>
        <v>0.39621956321394947</v>
      </c>
    </row>
    <row r="6" spans="1:3" x14ac:dyDescent="0.35">
      <c r="A6" s="344" t="s">
        <v>146</v>
      </c>
      <c r="B6" s="66">
        <f>'E-2023'!H3</f>
        <v>0.25990183056352512</v>
      </c>
      <c r="C6" s="345">
        <f>'E-2031'!H3</f>
        <v>0.23701529089056037</v>
      </c>
    </row>
    <row r="7" spans="1:3" x14ac:dyDescent="0.35">
      <c r="A7" s="344" t="s">
        <v>147</v>
      </c>
      <c r="B7" s="66">
        <f>'E-2023'!H4</f>
        <v>0.10231426657284753</v>
      </c>
      <c r="C7" s="345">
        <f>'E-2031'!H4</f>
        <v>9.6537458993942282E-2</v>
      </c>
    </row>
    <row r="8" spans="1:3" x14ac:dyDescent="0.35">
      <c r="A8" s="342" t="s">
        <v>132</v>
      </c>
      <c r="B8" s="374">
        <f>'EFs-2023'!I2</f>
        <v>1.8361074062104912</v>
      </c>
      <c r="C8" s="343">
        <f>'EFs-2031'!I2</f>
        <v>1.8523802217105578</v>
      </c>
    </row>
    <row r="9" spans="1:3" x14ac:dyDescent="0.35">
      <c r="A9" s="342" t="s">
        <v>205</v>
      </c>
      <c r="B9" s="374">
        <f>'EFs-2023'!E2</f>
        <v>2.3722327403364463</v>
      </c>
      <c r="C9" s="343">
        <f>'EFs-2031'!E2</f>
        <v>2.3413785337511097</v>
      </c>
    </row>
    <row r="10" spans="1:3" x14ac:dyDescent="0.35">
      <c r="A10" s="342" t="s">
        <v>206</v>
      </c>
      <c r="B10" s="374">
        <f>'EFs-2023'!E3</f>
        <v>1.0789651021250717</v>
      </c>
      <c r="C10" s="343">
        <f>'EFs-2031'!E3</f>
        <v>1.1520757988181034</v>
      </c>
    </row>
    <row r="11" spans="1:3" x14ac:dyDescent="0.35">
      <c r="A11" s="344" t="s">
        <v>133</v>
      </c>
      <c r="B11" s="66">
        <f>'EFs-2023'!I3</f>
        <v>0.69792650831703928</v>
      </c>
      <c r="C11" s="345">
        <f>'EFs-2031'!I3</f>
        <v>0.2459121410301425</v>
      </c>
    </row>
    <row r="12" spans="1:3" x14ac:dyDescent="0.35">
      <c r="A12" s="344" t="s">
        <v>134</v>
      </c>
      <c r="B12" s="66">
        <f>'EFs-2023'!I4</f>
        <v>0.83589024874545792</v>
      </c>
      <c r="C12" s="345">
        <f>'EFs-2031'!I4</f>
        <v>0.31605198555207631</v>
      </c>
    </row>
    <row r="13" spans="1:3" x14ac:dyDescent="0.35">
      <c r="A13" s="344" t="s">
        <v>215</v>
      </c>
      <c r="B13" s="66">
        <f>((B11*B26)+(B12*B27))/SUM(B26:B27)</f>
        <v>0.72677152159830116</v>
      </c>
      <c r="C13" s="345">
        <f t="shared" ref="C13" si="0">((C11*C26)+(C12*C27))/SUM(C26:C27)</f>
        <v>0.26131736066858974</v>
      </c>
    </row>
    <row r="14" spans="1:3" x14ac:dyDescent="0.35">
      <c r="A14" s="346" t="s">
        <v>151</v>
      </c>
      <c r="B14" s="347">
        <f>'EFs-2023'!I5</f>
        <v>4.8023893028997358E-2</v>
      </c>
      <c r="C14" s="348">
        <f>'EFs-2031'!I5</f>
        <v>2.4882280322264177E-2</v>
      </c>
    </row>
    <row r="15" spans="1:3" x14ac:dyDescent="0.35">
      <c r="A15" s="346" t="s">
        <v>152</v>
      </c>
      <c r="B15" s="347">
        <f>'EFs-2023'!I6</f>
        <v>0.19762685788582271</v>
      </c>
      <c r="C15" s="348">
        <f>'EFs-2031'!I6</f>
        <v>0.13175164648993987</v>
      </c>
    </row>
    <row r="16" spans="1:3" ht="15" thickBot="1" x14ac:dyDescent="0.4">
      <c r="A16" s="349" t="s">
        <v>194</v>
      </c>
      <c r="B16" s="67">
        <f>'EFs-2023'!I7</f>
        <v>8.0475550022756188</v>
      </c>
      <c r="C16" s="350">
        <f>'EFs-2031'!I7</f>
        <v>7.3966906008726143</v>
      </c>
    </row>
    <row r="17" spans="1:6" x14ac:dyDescent="0.35">
      <c r="A17" s="351" t="s">
        <v>183</v>
      </c>
      <c r="B17" s="352">
        <f>'E-2023'!$H5</f>
        <v>16216087.870565461</v>
      </c>
      <c r="C17" s="353">
        <f>'E-2031'!$H5</f>
        <v>18955357.884273671</v>
      </c>
    </row>
    <row r="18" spans="1:6" x14ac:dyDescent="0.35">
      <c r="A18" s="354" t="s">
        <v>184</v>
      </c>
      <c r="B18" s="355">
        <f>'E-2023'!$N7</f>
        <v>9501740.3965514358</v>
      </c>
      <c r="C18" s="356">
        <f>'E-2031'!$N7</f>
        <v>11161599.628049256</v>
      </c>
    </row>
    <row r="19" spans="1:6" x14ac:dyDescent="0.35">
      <c r="A19" s="354" t="s">
        <v>185</v>
      </c>
      <c r="B19" s="355">
        <f>'E-2023'!$N8</f>
        <v>6722394.7085280856</v>
      </c>
      <c r="C19" s="356">
        <f>'E-2031'!$N8</f>
        <v>7793758.2562244181</v>
      </c>
    </row>
    <row r="20" spans="1:6" x14ac:dyDescent="0.35">
      <c r="A20" s="357" t="s">
        <v>127</v>
      </c>
      <c r="B20" s="358">
        <f>'E-2023'!$K5</f>
        <v>1813365.8059713289</v>
      </c>
      <c r="C20" s="359">
        <f>'E-2031'!$K5</f>
        <v>2321674.2528062267</v>
      </c>
    </row>
    <row r="21" spans="1:6" x14ac:dyDescent="0.35">
      <c r="A21" s="357" t="s">
        <v>180</v>
      </c>
      <c r="B21" s="358">
        <f>'E-2023'!$N5</f>
        <v>741310.93258839531</v>
      </c>
      <c r="C21" s="359">
        <f>'E-2031'!$N5</f>
        <v>864582.41834800295</v>
      </c>
    </row>
    <row r="22" spans="1:6" x14ac:dyDescent="0.35">
      <c r="A22" s="357" t="s">
        <v>179</v>
      </c>
      <c r="B22" s="358">
        <f>'E-2023'!$N6</f>
        <v>1072054.8733829337</v>
      </c>
      <c r="C22" s="359">
        <f>'E-2031'!$N6</f>
        <v>1457091.834458224</v>
      </c>
    </row>
    <row r="23" spans="1:6" x14ac:dyDescent="0.35">
      <c r="A23" s="360" t="s">
        <v>186</v>
      </c>
      <c r="B23" s="361">
        <f>B18/B21</f>
        <v>12.817483162395463</v>
      </c>
      <c r="C23" s="362">
        <f t="shared" ref="C23" si="1">C18/C21</f>
        <v>12.909815641840408</v>
      </c>
    </row>
    <row r="24" spans="1:6" x14ac:dyDescent="0.35">
      <c r="A24" s="360" t="s">
        <v>187</v>
      </c>
      <c r="B24" s="361">
        <f>B19/B22</f>
        <v>6.2705696092917007</v>
      </c>
      <c r="C24" s="362">
        <f t="shared" ref="C24" si="2">C19/C22</f>
        <v>5.3488449196630725</v>
      </c>
    </row>
    <row r="25" spans="1:6" x14ac:dyDescent="0.35">
      <c r="A25" s="363" t="s">
        <v>164</v>
      </c>
      <c r="B25" s="55">
        <f>SUM('E-2023'!$H6:$H7)</f>
        <v>13798679.671028489</v>
      </c>
      <c r="C25" s="364">
        <f>SUM('E-2031'!$H6:$H7)</f>
        <v>14903369.392138869</v>
      </c>
      <c r="D25" s="1"/>
    </row>
    <row r="26" spans="1:6" x14ac:dyDescent="0.35">
      <c r="A26" s="363" t="s">
        <v>149</v>
      </c>
      <c r="B26" s="55">
        <f>'E-2023'!H6</f>
        <v>10913696.289607299</v>
      </c>
      <c r="C26" s="364">
        <f>'E-2031'!H6</f>
        <v>11630056.193290599</v>
      </c>
      <c r="D26" s="1"/>
    </row>
    <row r="27" spans="1:6" x14ac:dyDescent="0.35">
      <c r="A27" s="363" t="s">
        <v>150</v>
      </c>
      <c r="B27" s="55">
        <f>'E-2023'!H7</f>
        <v>2884983.3814211898</v>
      </c>
      <c r="C27" s="364">
        <f>'E-2031'!H7</f>
        <v>3273313.1988482699</v>
      </c>
      <c r="D27" s="1"/>
    </row>
    <row r="28" spans="1:6" x14ac:dyDescent="0.35">
      <c r="A28" s="365" t="s">
        <v>128</v>
      </c>
      <c r="B28" s="366">
        <f>'E-2023'!$K6</f>
        <v>5115570.2989267018</v>
      </c>
      <c r="C28" s="367">
        <f>'E-2031'!$K6</f>
        <v>5912934.8514415063</v>
      </c>
    </row>
    <row r="29" spans="1:6" x14ac:dyDescent="0.35">
      <c r="A29" s="365" t="s">
        <v>190</v>
      </c>
      <c r="B29" s="366">
        <f>'E-2023'!$J18+'E-2023'!$J19</f>
        <v>4070837.2217275403</v>
      </c>
      <c r="C29" s="367">
        <f>'E-2031'!$J18+'E-2031'!$J19</f>
        <v>4618757.2382102497</v>
      </c>
    </row>
    <row r="30" spans="1:6" x14ac:dyDescent="0.35">
      <c r="A30" s="365" t="s">
        <v>191</v>
      </c>
      <c r="B30" s="366">
        <f>'E-2023'!$J20+'E-2023'!$J21</f>
        <v>1044733.077199162</v>
      </c>
      <c r="C30" s="367">
        <f>'E-2031'!$J20+'E-2031'!$J21</f>
        <v>1294177.6132312571</v>
      </c>
    </row>
    <row r="31" spans="1:6" x14ac:dyDescent="0.35">
      <c r="A31" s="368" t="s">
        <v>167</v>
      </c>
      <c r="B31" s="369">
        <f>B25/B28</f>
        <v>2.6973883388766238</v>
      </c>
      <c r="C31" s="370">
        <f t="shared" ref="C31" si="3">C25/C28</f>
        <v>2.5204690676586088</v>
      </c>
      <c r="F31" s="37"/>
    </row>
    <row r="32" spans="1:6" x14ac:dyDescent="0.35">
      <c r="A32" s="368" t="s">
        <v>192</v>
      </c>
      <c r="B32" s="369">
        <f>B26/B29</f>
        <v>2.6809463742143578</v>
      </c>
      <c r="C32" s="370">
        <f t="shared" ref="C32" si="4">C26/C29</f>
        <v>2.5180055139241739</v>
      </c>
    </row>
    <row r="33" spans="1:3" ht="15" thickBot="1" x14ac:dyDescent="0.4">
      <c r="A33" s="371" t="s">
        <v>193</v>
      </c>
      <c r="B33" s="372">
        <f>B27/B30</f>
        <v>2.7614550016503525</v>
      </c>
      <c r="C33" s="373">
        <f t="shared" ref="C33" si="5">C27/C30</f>
        <v>2.5292611812961105</v>
      </c>
    </row>
  </sheetData>
  <mergeCells count="1">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Summary</vt:lpstr>
      <vt:lpstr>CoStar Summary</vt:lpstr>
      <vt:lpstr>Trip Rates</vt:lpstr>
      <vt:lpstr>VMT from Warehouses</vt:lpstr>
      <vt:lpstr>100k-200k sf</vt:lpstr>
      <vt:lpstr>200k+ sf</vt:lpstr>
      <vt:lpstr>Cold_Storage</vt:lpstr>
      <vt:lpstr>Parameters</vt:lpstr>
      <vt:lpstr>Parameters DPM</vt:lpstr>
      <vt:lpstr>E-2019</vt:lpstr>
      <vt:lpstr>EFs-2019</vt:lpstr>
      <vt:lpstr>E-2023</vt:lpstr>
      <vt:lpstr>EFs-2023</vt:lpstr>
      <vt:lpstr>E-2031</vt:lpstr>
      <vt:lpstr>EFs-2031</vt:lpstr>
      <vt:lpstr>Equipments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Farimah Shirmohammadi</dc:creator>
  <cp:lastModifiedBy>Farimah Shirmohammadi</cp:lastModifiedBy>
  <dcterms:created xsi:type="dcterms:W3CDTF">2019-02-13T00:19:20Z</dcterms:created>
  <dcterms:modified xsi:type="dcterms:W3CDTF">2021-03-03T08:54:55Z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bc3b6bbd-e5f4-4af6-a086-0e5d52efad31</vt:lpwstr>
  </property>
</Properties>
</file>