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31"/>
  <workbookPr codeName="ThisWorkbook" defaultThemeVersion="166925"/>
  <mc:AlternateContent xmlns:mc="http://schemas.openxmlformats.org/markup-compatibility/2006">
    <mc:Choice Requires="x15">
      <x15ac:absPath xmlns:x15ac="http://schemas.microsoft.com/office/spreadsheetml/2010/11/ac" url="https://aqmdgov-my.sharepoint.com/personal/ayan_aqmd_gov/Documents/Desktop/"/>
    </mc:Choice>
  </mc:AlternateContent>
  <xr:revisionPtr revIDLastSave="353" documentId="8_{0E4B194D-C91D-4CA6-9124-88B44FF8ABDF}" xr6:coauthVersionLast="47" xr6:coauthVersionMax="47" xr10:uidLastSave="{4DBBF7DF-5704-424A-A677-F2666F95062C}"/>
  <bookViews>
    <workbookView xWindow="37320" yWindow="-120" windowWidth="29040" windowHeight="15840" firstSheet="1" activeTab="1" xr2:uid="{6342ABAA-AF5B-420C-B23A-54A3019CBCE9}"/>
  </bookViews>
  <sheets>
    <sheet name="Instructions" sheetId="3" r:id="rId1"/>
    <sheet name="Compliance Plan" sheetId="2" r:id="rId2"/>
    <sheet name="Source Data" sheetId="1" state="veryHidden" r:id="rId3"/>
  </sheets>
  <externalReferences>
    <externalReference r:id="rId4"/>
  </externalReferences>
  <definedNames>
    <definedName name="_xlnm._FilterDatabase" localSheetId="1" hidden="1">'Compliance Plan'!$B$16:$AK$556</definedName>
    <definedName name="No">'[1]Source Data'!$C$147:$C$149</definedName>
    <definedName name="Yes">'[1]Source Data'!$B$147:$B$149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 i="2" l="1"/>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322" i="2"/>
  <c r="AA323" i="2"/>
  <c r="AA324" i="2"/>
  <c r="AA325" i="2"/>
  <c r="AA326" i="2"/>
  <c r="AA327" i="2"/>
  <c r="AA328" i="2"/>
  <c r="AA329" i="2"/>
  <c r="AA330" i="2"/>
  <c r="AA331" i="2"/>
  <c r="AA332" i="2"/>
  <c r="AA333" i="2"/>
  <c r="AA334" i="2"/>
  <c r="AA335" i="2"/>
  <c r="AA336" i="2"/>
  <c r="AA337" i="2"/>
  <c r="AA338" i="2"/>
  <c r="AA339" i="2"/>
  <c r="AA340" i="2"/>
  <c r="AA341" i="2"/>
  <c r="AA342" i="2"/>
  <c r="AA343" i="2"/>
  <c r="AA344" i="2"/>
  <c r="AA345" i="2"/>
  <c r="AA346" i="2"/>
  <c r="AA347" i="2"/>
  <c r="AA348" i="2"/>
  <c r="AA349" i="2"/>
  <c r="AA350" i="2"/>
  <c r="AA351" i="2"/>
  <c r="AA352" i="2"/>
  <c r="AA353" i="2"/>
  <c r="AA354" i="2"/>
  <c r="AA355" i="2"/>
  <c r="AA356" i="2"/>
  <c r="AA357" i="2"/>
  <c r="AA358" i="2"/>
  <c r="AA359" i="2"/>
  <c r="AA360" i="2"/>
  <c r="AA361" i="2"/>
  <c r="AA362" i="2"/>
  <c r="AA363" i="2"/>
  <c r="AA364" i="2"/>
  <c r="AA365" i="2"/>
  <c r="AA366" i="2"/>
  <c r="AA367" i="2"/>
  <c r="AA368" i="2"/>
  <c r="AA369" i="2"/>
  <c r="AA370" i="2"/>
  <c r="AA371" i="2"/>
  <c r="AA372" i="2"/>
  <c r="AA373" i="2"/>
  <c r="AA374" i="2"/>
  <c r="AA375" i="2"/>
  <c r="AA376" i="2"/>
  <c r="AA377" i="2"/>
  <c r="AA378" i="2"/>
  <c r="AA379" i="2"/>
  <c r="AA380" i="2"/>
  <c r="AA381" i="2"/>
  <c r="AA382" i="2"/>
  <c r="AA383" i="2"/>
  <c r="AA384" i="2"/>
  <c r="AA385" i="2"/>
  <c r="AA386" i="2"/>
  <c r="AA387" i="2"/>
  <c r="AA388" i="2"/>
  <c r="AA389" i="2"/>
  <c r="AA390" i="2"/>
  <c r="AA391" i="2"/>
  <c r="AA392" i="2"/>
  <c r="AA393" i="2"/>
  <c r="AA394" i="2"/>
  <c r="AA395" i="2"/>
  <c r="AA396" i="2"/>
  <c r="AA397" i="2"/>
  <c r="AA398" i="2"/>
  <c r="AA399" i="2"/>
  <c r="AA400" i="2"/>
  <c r="AA401" i="2"/>
  <c r="AA402" i="2"/>
  <c r="AA403" i="2"/>
  <c r="AA404" i="2"/>
  <c r="AA405" i="2"/>
  <c r="AA406" i="2"/>
  <c r="AA407" i="2"/>
  <c r="AA408" i="2"/>
  <c r="AA409" i="2"/>
  <c r="AA410" i="2"/>
  <c r="AA411" i="2"/>
  <c r="AA412" i="2"/>
  <c r="AA413" i="2"/>
  <c r="AA414" i="2"/>
  <c r="AA415" i="2"/>
  <c r="AA416" i="2"/>
  <c r="AA417" i="2"/>
  <c r="AA418" i="2"/>
  <c r="AA419" i="2"/>
  <c r="AA420" i="2"/>
  <c r="AA421" i="2"/>
  <c r="AA422" i="2"/>
  <c r="AA423" i="2"/>
  <c r="AA424" i="2"/>
  <c r="AA425" i="2"/>
  <c r="AA426" i="2"/>
  <c r="AA427" i="2"/>
  <c r="AA428" i="2"/>
  <c r="AA429" i="2"/>
  <c r="AA430" i="2"/>
  <c r="AA431" i="2"/>
  <c r="AA432" i="2"/>
  <c r="AA433" i="2"/>
  <c r="AA434" i="2"/>
  <c r="AA435" i="2"/>
  <c r="AA436" i="2"/>
  <c r="AA437" i="2"/>
  <c r="AA438" i="2"/>
  <c r="AA439" i="2"/>
  <c r="AA440" i="2"/>
  <c r="AA441" i="2"/>
  <c r="AA442" i="2"/>
  <c r="AA443" i="2"/>
  <c r="AA444" i="2"/>
  <c r="AA445" i="2"/>
  <c r="AA446" i="2"/>
  <c r="AA447" i="2"/>
  <c r="AA448" i="2"/>
  <c r="AA449" i="2"/>
  <c r="AA450" i="2"/>
  <c r="AA451" i="2"/>
  <c r="AA452" i="2"/>
  <c r="AA453" i="2"/>
  <c r="AA454" i="2"/>
  <c r="AA455" i="2"/>
  <c r="AA456" i="2"/>
  <c r="AA457" i="2"/>
  <c r="AA458" i="2"/>
  <c r="AA459" i="2"/>
  <c r="AA460" i="2"/>
  <c r="AA461" i="2"/>
  <c r="AA462" i="2"/>
  <c r="AA463" i="2"/>
  <c r="AA464" i="2"/>
  <c r="AA465" i="2"/>
  <c r="AA466" i="2"/>
  <c r="AA467" i="2"/>
  <c r="AA468" i="2"/>
  <c r="AA469" i="2"/>
  <c r="AA470" i="2"/>
  <c r="AA471" i="2"/>
  <c r="AA472" i="2"/>
  <c r="AA473" i="2"/>
  <c r="AA474" i="2"/>
  <c r="AA475" i="2"/>
  <c r="AA476" i="2"/>
  <c r="AA477" i="2"/>
  <c r="AA478" i="2"/>
  <c r="AA479" i="2"/>
  <c r="AA480" i="2"/>
  <c r="AA481" i="2"/>
  <c r="AA482" i="2"/>
  <c r="AA483" i="2"/>
  <c r="AA484" i="2"/>
  <c r="AA485" i="2"/>
  <c r="AA486" i="2"/>
  <c r="AA487" i="2"/>
  <c r="AA488" i="2"/>
  <c r="AA489" i="2"/>
  <c r="AA490" i="2"/>
  <c r="AA491" i="2"/>
  <c r="AA492" i="2"/>
  <c r="AA493" i="2"/>
  <c r="AA494" i="2"/>
  <c r="AA495" i="2"/>
  <c r="AA496" i="2"/>
  <c r="AA497" i="2"/>
  <c r="AA498" i="2"/>
  <c r="AA499" i="2"/>
  <c r="AA500" i="2"/>
  <c r="AA501" i="2"/>
  <c r="AA502" i="2"/>
  <c r="AA503" i="2"/>
  <c r="AA504" i="2"/>
  <c r="AA505" i="2"/>
  <c r="AA506" i="2"/>
  <c r="AA507" i="2"/>
  <c r="AA508" i="2"/>
  <c r="AA509" i="2"/>
  <c r="AA510" i="2"/>
  <c r="AA511" i="2"/>
  <c r="AA512" i="2"/>
  <c r="AA513" i="2"/>
  <c r="AA514" i="2"/>
  <c r="AA515" i="2"/>
  <c r="AA516" i="2"/>
  <c r="AA517" i="2"/>
  <c r="AA518" i="2"/>
  <c r="AA519" i="2"/>
  <c r="AA520" i="2"/>
  <c r="AA521" i="2"/>
  <c r="AA522" i="2"/>
  <c r="AA523" i="2"/>
  <c r="AA524" i="2"/>
  <c r="AA525" i="2"/>
  <c r="AA526" i="2"/>
  <c r="AA527" i="2"/>
  <c r="AA528" i="2"/>
  <c r="AA529" i="2"/>
  <c r="AA530" i="2"/>
  <c r="AA531" i="2"/>
  <c r="AA532" i="2"/>
  <c r="AA533" i="2"/>
  <c r="AA534" i="2"/>
  <c r="AA535" i="2"/>
  <c r="AA536" i="2"/>
  <c r="AA537" i="2"/>
  <c r="AA538" i="2"/>
  <c r="AA539" i="2"/>
  <c r="AA540" i="2"/>
  <c r="AA541" i="2"/>
  <c r="AA542" i="2"/>
  <c r="AA543" i="2"/>
  <c r="AA544" i="2"/>
  <c r="AA545" i="2"/>
  <c r="AA546" i="2"/>
  <c r="AA547" i="2"/>
  <c r="AA548" i="2"/>
  <c r="AA549" i="2"/>
  <c r="AA550" i="2"/>
  <c r="AA551" i="2"/>
  <c r="AA552" i="2"/>
  <c r="AA553" i="2"/>
  <c r="AA554" i="2"/>
  <c r="AA555" i="2"/>
  <c r="AA556" i="2"/>
  <c r="AA557" i="2"/>
  <c r="AA558" i="2"/>
  <c r="AA559" i="2"/>
  <c r="AA560" i="2"/>
  <c r="AA561" i="2"/>
  <c r="AA562" i="2"/>
  <c r="AA563" i="2"/>
  <c r="AA564" i="2"/>
  <c r="AA565" i="2"/>
  <c r="AA566" i="2"/>
  <c r="AA567" i="2"/>
  <c r="AA568" i="2"/>
  <c r="AA569" i="2"/>
  <c r="AA570" i="2"/>
  <c r="AA571" i="2"/>
  <c r="AA572" i="2"/>
  <c r="AA573" i="2"/>
  <c r="AA574" i="2"/>
  <c r="AA575" i="2"/>
  <c r="AA576" i="2"/>
  <c r="AA577" i="2"/>
  <c r="AA578" i="2"/>
  <c r="AA579" i="2"/>
  <c r="AA580" i="2"/>
  <c r="AA581" i="2"/>
  <c r="AA582" i="2"/>
  <c r="AA583" i="2"/>
  <c r="AA584" i="2"/>
  <c r="AA585" i="2"/>
  <c r="AA586" i="2"/>
  <c r="AA587" i="2"/>
  <c r="AA588" i="2"/>
  <c r="AA589" i="2"/>
  <c r="AA590" i="2"/>
  <c r="AA591" i="2"/>
  <c r="AA592" i="2"/>
  <c r="AA593" i="2"/>
  <c r="AA594" i="2"/>
  <c r="AA595" i="2"/>
  <c r="AA596" i="2"/>
  <c r="AA597" i="2"/>
  <c r="AA598" i="2"/>
  <c r="AA599" i="2"/>
  <c r="AA600" i="2"/>
  <c r="AA601" i="2"/>
  <c r="AA602" i="2"/>
  <c r="AA603" i="2"/>
  <c r="AA604" i="2"/>
  <c r="AA605" i="2"/>
  <c r="AA606" i="2"/>
  <c r="AA607" i="2"/>
  <c r="AA608" i="2"/>
  <c r="AA609" i="2"/>
  <c r="AA610" i="2"/>
  <c r="AA611" i="2"/>
  <c r="AA612" i="2"/>
  <c r="AA613" i="2"/>
  <c r="AA614" i="2"/>
  <c r="AA615" i="2"/>
  <c r="AA616" i="2"/>
  <c r="AA617" i="2"/>
  <c r="AA618" i="2"/>
  <c r="AA619" i="2"/>
  <c r="AA620" i="2"/>
  <c r="AA621" i="2"/>
  <c r="AA622" i="2"/>
  <c r="AA623" i="2"/>
  <c r="AA624" i="2"/>
  <c r="AA625" i="2"/>
  <c r="AA626" i="2"/>
  <c r="AA627" i="2"/>
  <c r="AA628" i="2"/>
  <c r="AA629" i="2"/>
  <c r="AA630" i="2"/>
  <c r="AA631" i="2"/>
  <c r="AA632" i="2"/>
  <c r="AA633" i="2"/>
  <c r="AA634" i="2"/>
  <c r="AA635" i="2"/>
  <c r="AA636" i="2"/>
  <c r="AA637" i="2"/>
  <c r="AA638" i="2"/>
  <c r="AA639" i="2"/>
  <c r="AA640" i="2"/>
  <c r="AA641" i="2"/>
  <c r="AA642" i="2"/>
  <c r="AA643" i="2"/>
  <c r="AA644" i="2"/>
  <c r="AA645" i="2"/>
  <c r="AA646" i="2"/>
  <c r="AA647" i="2"/>
  <c r="AA648" i="2"/>
  <c r="AA649" i="2"/>
  <c r="AA650" i="2"/>
  <c r="AA651" i="2"/>
  <c r="AA652" i="2"/>
  <c r="AA653" i="2"/>
  <c r="AA654" i="2"/>
  <c r="AA655" i="2"/>
  <c r="AA656" i="2"/>
  <c r="AA657" i="2"/>
  <c r="AA658" i="2"/>
  <c r="AA659" i="2"/>
  <c r="AA660" i="2"/>
  <c r="AA661" i="2"/>
  <c r="AA662" i="2"/>
  <c r="AA663" i="2"/>
  <c r="AA664" i="2"/>
  <c r="AA665" i="2"/>
  <c r="AA666" i="2"/>
  <c r="AA667" i="2"/>
  <c r="AA668" i="2"/>
  <c r="AA669" i="2"/>
  <c r="AA670" i="2"/>
  <c r="AA671" i="2"/>
  <c r="AA672" i="2"/>
  <c r="AA673" i="2"/>
  <c r="AA674" i="2"/>
  <c r="AA675" i="2"/>
  <c r="AA676" i="2"/>
  <c r="AA677" i="2"/>
  <c r="AA678" i="2"/>
  <c r="AA679" i="2"/>
  <c r="AA680" i="2"/>
  <c r="AA681" i="2"/>
  <c r="AA682" i="2"/>
  <c r="AA683" i="2"/>
  <c r="AA684" i="2"/>
  <c r="AA685" i="2"/>
  <c r="AA686" i="2"/>
  <c r="AA687" i="2"/>
  <c r="AA688" i="2"/>
  <c r="AA689" i="2"/>
  <c r="AA690" i="2"/>
  <c r="AA691" i="2"/>
  <c r="AA692" i="2"/>
  <c r="AA693" i="2"/>
  <c r="AA694" i="2"/>
  <c r="AA695" i="2"/>
  <c r="AA696" i="2"/>
  <c r="AA697" i="2"/>
  <c r="AA698" i="2"/>
  <c r="AA699" i="2"/>
  <c r="AA700" i="2"/>
  <c r="AA701" i="2"/>
  <c r="AA702" i="2"/>
  <c r="AA703" i="2"/>
  <c r="AA704" i="2"/>
  <c r="AA705" i="2"/>
  <c r="AA706" i="2"/>
  <c r="AA707" i="2"/>
  <c r="AA708" i="2"/>
  <c r="AA709" i="2"/>
  <c r="AA710" i="2"/>
  <c r="AA711" i="2"/>
  <c r="AA712" i="2"/>
  <c r="AA713" i="2"/>
  <c r="AA714" i="2"/>
  <c r="AA715" i="2"/>
  <c r="AA716" i="2"/>
  <c r="AA717" i="2"/>
  <c r="AA718" i="2"/>
  <c r="AA719" i="2"/>
  <c r="AA720" i="2"/>
  <c r="AA721" i="2"/>
  <c r="AA722" i="2"/>
  <c r="AA723" i="2"/>
  <c r="AA724" i="2"/>
  <c r="AA725" i="2"/>
  <c r="AA726" i="2"/>
  <c r="AA727" i="2"/>
  <c r="AA728" i="2"/>
  <c r="AA729" i="2"/>
  <c r="AA730" i="2"/>
  <c r="AA731" i="2"/>
  <c r="AA732" i="2"/>
  <c r="AA733" i="2"/>
  <c r="AA734" i="2"/>
  <c r="AA735" i="2"/>
  <c r="AA736" i="2"/>
  <c r="AA737" i="2"/>
  <c r="AA738" i="2"/>
  <c r="AA739" i="2"/>
  <c r="AA740" i="2"/>
  <c r="AA741" i="2"/>
  <c r="AA742" i="2"/>
  <c r="AA743" i="2"/>
  <c r="AA744" i="2"/>
  <c r="AA745" i="2"/>
  <c r="AA746" i="2"/>
  <c r="AA747" i="2"/>
  <c r="AA748" i="2"/>
  <c r="AA749" i="2"/>
  <c r="AA750" i="2"/>
  <c r="AA751" i="2"/>
  <c r="AA752" i="2"/>
  <c r="AA753" i="2"/>
  <c r="AA754" i="2"/>
  <c r="AA755" i="2"/>
  <c r="AA756" i="2"/>
  <c r="AA757" i="2"/>
  <c r="AA758" i="2"/>
  <c r="AA759" i="2"/>
  <c r="AA760" i="2"/>
  <c r="AA761" i="2"/>
  <c r="AA762" i="2"/>
  <c r="AA763" i="2"/>
  <c r="AA764" i="2"/>
  <c r="AA765" i="2"/>
  <c r="AA766" i="2"/>
  <c r="AA767" i="2"/>
  <c r="AA768" i="2"/>
  <c r="AA769" i="2"/>
  <c r="AA770" i="2"/>
  <c r="AA771" i="2"/>
  <c r="AA772" i="2"/>
  <c r="AA773" i="2"/>
  <c r="AA774" i="2"/>
  <c r="AA775" i="2"/>
  <c r="AA776" i="2"/>
  <c r="AA777" i="2"/>
  <c r="AA778" i="2"/>
  <c r="AA779" i="2"/>
  <c r="AA780" i="2"/>
  <c r="AA781" i="2"/>
  <c r="AA782" i="2"/>
  <c r="AA783" i="2"/>
  <c r="AA784" i="2"/>
  <c r="AA785" i="2"/>
  <c r="AA786" i="2"/>
  <c r="AA787" i="2"/>
  <c r="AA788" i="2"/>
  <c r="AA789" i="2"/>
  <c r="AA790" i="2"/>
  <c r="AA791" i="2"/>
  <c r="AA792" i="2"/>
  <c r="AA793" i="2"/>
  <c r="AA794" i="2"/>
  <c r="AA795" i="2"/>
  <c r="AA796" i="2"/>
  <c r="AA797" i="2"/>
  <c r="AA798" i="2"/>
  <c r="AA799" i="2"/>
  <c r="AA800" i="2"/>
  <c r="AA801" i="2"/>
  <c r="AA802"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664" i="2"/>
  <c r="Z665" i="2"/>
  <c r="Z666" i="2"/>
  <c r="Z667" i="2"/>
  <c r="Z668" i="2"/>
  <c r="Z669" i="2"/>
  <c r="Z670" i="2"/>
  <c r="Z671" i="2"/>
  <c r="Z672" i="2"/>
  <c r="Z673" i="2"/>
  <c r="Z674" i="2"/>
  <c r="Z675" i="2"/>
  <c r="Z676" i="2"/>
  <c r="Z677" i="2"/>
  <c r="Z678" i="2"/>
  <c r="Z679" i="2"/>
  <c r="Z680" i="2"/>
  <c r="Z681" i="2"/>
  <c r="Z682" i="2"/>
  <c r="Z683" i="2"/>
  <c r="Z684" i="2"/>
  <c r="Z685" i="2"/>
  <c r="Z686" i="2"/>
  <c r="Z687" i="2"/>
  <c r="Z688" i="2"/>
  <c r="Z689" i="2"/>
  <c r="Z690" i="2"/>
  <c r="Z691" i="2"/>
  <c r="Z692" i="2"/>
  <c r="Z693" i="2"/>
  <c r="Z694" i="2"/>
  <c r="Z695" i="2"/>
  <c r="Z696" i="2"/>
  <c r="Z697" i="2"/>
  <c r="Z698" i="2"/>
  <c r="Z699" i="2"/>
  <c r="Z700" i="2"/>
  <c r="Z701" i="2"/>
  <c r="Z702" i="2"/>
  <c r="Z703" i="2"/>
  <c r="Z704" i="2"/>
  <c r="Z705" i="2"/>
  <c r="Z706" i="2"/>
  <c r="Z707" i="2"/>
  <c r="Z708" i="2"/>
  <c r="Z709" i="2"/>
  <c r="Z710" i="2"/>
  <c r="Z711" i="2"/>
  <c r="Z712" i="2"/>
  <c r="Z713" i="2"/>
  <c r="Z714" i="2"/>
  <c r="Z715" i="2"/>
  <c r="Z716" i="2"/>
  <c r="Z717" i="2"/>
  <c r="Z718" i="2"/>
  <c r="Z719" i="2"/>
  <c r="Z720" i="2"/>
  <c r="Z721" i="2"/>
  <c r="Z722" i="2"/>
  <c r="Z723" i="2"/>
  <c r="Z724" i="2"/>
  <c r="Z725" i="2"/>
  <c r="Z726" i="2"/>
  <c r="Z727" i="2"/>
  <c r="Z728" i="2"/>
  <c r="Z729" i="2"/>
  <c r="Z730" i="2"/>
  <c r="Z731" i="2"/>
  <c r="Z732" i="2"/>
  <c r="Z733" i="2"/>
  <c r="Z734" i="2"/>
  <c r="Z735" i="2"/>
  <c r="Z736" i="2"/>
  <c r="Z737" i="2"/>
  <c r="Z738" i="2"/>
  <c r="Z739" i="2"/>
  <c r="Z740" i="2"/>
  <c r="Z741" i="2"/>
  <c r="Z742" i="2"/>
  <c r="Z743" i="2"/>
  <c r="Z744" i="2"/>
  <c r="Z745" i="2"/>
  <c r="Z746" i="2"/>
  <c r="Z747" i="2"/>
  <c r="Z748" i="2"/>
  <c r="Z749" i="2"/>
  <c r="Z750" i="2"/>
  <c r="Z751" i="2"/>
  <c r="Z752" i="2"/>
  <c r="Z753" i="2"/>
  <c r="Z754" i="2"/>
  <c r="Z755" i="2"/>
  <c r="Z756" i="2"/>
  <c r="Z757" i="2"/>
  <c r="Z758" i="2"/>
  <c r="Z759" i="2"/>
  <c r="Z760" i="2"/>
  <c r="Z761" i="2"/>
  <c r="Z762" i="2"/>
  <c r="Z763" i="2"/>
  <c r="Z764" i="2"/>
  <c r="Z765" i="2"/>
  <c r="Z766" i="2"/>
  <c r="Z767" i="2"/>
  <c r="Z768" i="2"/>
  <c r="Z769" i="2"/>
  <c r="Z770" i="2"/>
  <c r="Z771" i="2"/>
  <c r="Z772" i="2"/>
  <c r="Z773" i="2"/>
  <c r="Z774" i="2"/>
  <c r="Z775" i="2"/>
  <c r="Z776" i="2"/>
  <c r="Z777" i="2"/>
  <c r="Z778" i="2"/>
  <c r="Z779" i="2"/>
  <c r="Z780" i="2"/>
  <c r="Z781" i="2"/>
  <c r="Z782" i="2"/>
  <c r="Z783" i="2"/>
  <c r="Z784" i="2"/>
  <c r="Z785" i="2"/>
  <c r="Z786" i="2"/>
  <c r="Z787" i="2"/>
  <c r="Z788" i="2"/>
  <c r="Z789" i="2"/>
  <c r="Z790" i="2"/>
  <c r="Z791" i="2"/>
  <c r="Z792" i="2"/>
  <c r="Z793" i="2"/>
  <c r="Z794" i="2"/>
  <c r="Z795" i="2"/>
  <c r="Z796" i="2"/>
  <c r="Z797" i="2"/>
  <c r="Z798" i="2"/>
  <c r="Z799" i="2"/>
  <c r="Z800" i="2"/>
  <c r="Z801" i="2"/>
  <c r="Z802" i="2"/>
  <c r="L23" i="2"/>
  <c r="AJ184" i="2" l="1"/>
  <c r="AJ185" i="2"/>
  <c r="AJ186" i="2"/>
  <c r="AJ187" i="2"/>
  <c r="AJ188" i="2"/>
  <c r="AJ189" i="2"/>
  <c r="AJ190" i="2"/>
  <c r="AJ191" i="2"/>
  <c r="AJ192" i="2"/>
  <c r="AJ193" i="2"/>
  <c r="AJ194" i="2"/>
  <c r="AJ195" i="2"/>
  <c r="AJ196" i="2"/>
  <c r="AJ197" i="2"/>
  <c r="AJ198" i="2"/>
  <c r="AJ199" i="2"/>
  <c r="AJ200" i="2"/>
  <c r="AJ201" i="2"/>
  <c r="AJ202" i="2"/>
  <c r="AJ203" i="2"/>
  <c r="AJ204" i="2"/>
  <c r="AJ205" i="2"/>
  <c r="AJ206" i="2"/>
  <c r="AJ207" i="2"/>
  <c r="AJ208" i="2"/>
  <c r="AJ209" i="2"/>
  <c r="AJ210" i="2"/>
  <c r="AJ211" i="2"/>
  <c r="AJ212" i="2"/>
  <c r="AJ213" i="2"/>
  <c r="AJ214" i="2"/>
  <c r="AJ215" i="2"/>
  <c r="AJ216" i="2"/>
  <c r="AJ217" i="2"/>
  <c r="AJ218" i="2"/>
  <c r="AJ219" i="2"/>
  <c r="AJ220" i="2"/>
  <c r="AJ221" i="2"/>
  <c r="AJ222" i="2"/>
  <c r="AJ223" i="2"/>
  <c r="AJ224" i="2"/>
  <c r="AJ225"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6" i="2"/>
  <c r="AJ327" i="2"/>
  <c r="AJ328" i="2"/>
  <c r="AJ329" i="2"/>
  <c r="AJ330" i="2"/>
  <c r="AJ331" i="2"/>
  <c r="AJ332" i="2"/>
  <c r="AJ333" i="2"/>
  <c r="AJ334" i="2"/>
  <c r="AJ335" i="2"/>
  <c r="AJ336" i="2"/>
  <c r="AJ337" i="2"/>
  <c r="AJ338" i="2"/>
  <c r="AJ339" i="2"/>
  <c r="AJ340" i="2"/>
  <c r="AJ341" i="2"/>
  <c r="AJ342" i="2"/>
  <c r="AJ343" i="2"/>
  <c r="AJ344" i="2"/>
  <c r="AJ345" i="2"/>
  <c r="AJ346" i="2"/>
  <c r="AJ347" i="2"/>
  <c r="AJ348" i="2"/>
  <c r="AJ349" i="2"/>
  <c r="AJ350" i="2"/>
  <c r="AJ351" i="2"/>
  <c r="AJ352" i="2"/>
  <c r="AJ353" i="2"/>
  <c r="AJ354" i="2"/>
  <c r="AJ355" i="2"/>
  <c r="AJ356" i="2"/>
  <c r="AJ357" i="2"/>
  <c r="AJ358" i="2"/>
  <c r="AJ359" i="2"/>
  <c r="AJ360" i="2"/>
  <c r="AJ361" i="2"/>
  <c r="AJ362" i="2"/>
  <c r="AJ363" i="2"/>
  <c r="AJ364" i="2"/>
  <c r="AJ365" i="2"/>
  <c r="AJ366" i="2"/>
  <c r="AJ367" i="2"/>
  <c r="AJ368" i="2"/>
  <c r="AJ369" i="2"/>
  <c r="AJ370" i="2"/>
  <c r="AJ371" i="2"/>
  <c r="AJ372" i="2"/>
  <c r="AJ373" i="2"/>
  <c r="AJ374" i="2"/>
  <c r="AJ375" i="2"/>
  <c r="AJ376" i="2"/>
  <c r="AJ377" i="2"/>
  <c r="AJ378" i="2"/>
  <c r="AJ379" i="2"/>
  <c r="AJ380"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0"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1"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6" i="2"/>
  <c r="AJ517" i="2"/>
  <c r="AJ518" i="2"/>
  <c r="AJ519" i="2"/>
  <c r="AJ520" i="2"/>
  <c r="AJ521" i="2"/>
  <c r="AJ522" i="2"/>
  <c r="AJ523" i="2"/>
  <c r="AJ524" i="2"/>
  <c r="AJ525" i="2"/>
  <c r="AJ526" i="2"/>
  <c r="AJ527" i="2"/>
  <c r="AJ528" i="2"/>
  <c r="AJ529" i="2"/>
  <c r="AJ530" i="2"/>
  <c r="AJ531" i="2"/>
  <c r="AJ532" i="2"/>
  <c r="AJ533" i="2"/>
  <c r="AJ534" i="2"/>
  <c r="AJ535" i="2"/>
  <c r="AJ536" i="2"/>
  <c r="AJ537" i="2"/>
  <c r="AJ538" i="2"/>
  <c r="AJ539" i="2"/>
  <c r="AJ540" i="2"/>
  <c r="AJ541" i="2"/>
  <c r="AJ542" i="2"/>
  <c r="AJ543" i="2"/>
  <c r="AJ544" i="2"/>
  <c r="AJ545" i="2"/>
  <c r="AJ546" i="2"/>
  <c r="AJ547" i="2"/>
  <c r="AJ548" i="2"/>
  <c r="AJ549" i="2"/>
  <c r="AJ550" i="2"/>
  <c r="AJ551" i="2"/>
  <c r="AJ552" i="2"/>
  <c r="AJ553" i="2"/>
  <c r="AJ554" i="2"/>
  <c r="AJ555" i="2"/>
  <c r="AJ556" i="2"/>
  <c r="AJ557" i="2"/>
  <c r="AJ558" i="2"/>
  <c r="AJ559" i="2"/>
  <c r="AJ560"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1" i="2"/>
  <c r="AJ662" i="2"/>
  <c r="AJ663" i="2"/>
  <c r="AJ664" i="2"/>
  <c r="AJ665" i="2"/>
  <c r="AJ666" i="2"/>
  <c r="AJ667" i="2"/>
  <c r="AJ668" i="2"/>
  <c r="AJ669" i="2"/>
  <c r="AJ670" i="2"/>
  <c r="AJ671" i="2"/>
  <c r="AJ672" i="2"/>
  <c r="AJ673" i="2"/>
  <c r="AJ674" i="2"/>
  <c r="AJ675" i="2"/>
  <c r="AJ676" i="2"/>
  <c r="AJ677" i="2"/>
  <c r="AJ678" i="2"/>
  <c r="AJ679" i="2"/>
  <c r="AJ680" i="2"/>
  <c r="AJ681" i="2"/>
  <c r="AJ682" i="2"/>
  <c r="AJ683" i="2"/>
  <c r="AJ684" i="2"/>
  <c r="AJ685" i="2"/>
  <c r="AJ686" i="2"/>
  <c r="AJ687" i="2"/>
  <c r="AJ688" i="2"/>
  <c r="AJ689" i="2"/>
  <c r="AJ690" i="2"/>
  <c r="AJ691" i="2"/>
  <c r="AJ692" i="2"/>
  <c r="AJ693" i="2"/>
  <c r="AJ694" i="2"/>
  <c r="AJ695" i="2"/>
  <c r="AJ696" i="2"/>
  <c r="AJ697" i="2"/>
  <c r="AJ698" i="2"/>
  <c r="AJ699" i="2"/>
  <c r="AJ700" i="2"/>
  <c r="AJ701" i="2"/>
  <c r="AJ702" i="2"/>
  <c r="AJ703" i="2"/>
  <c r="AJ704" i="2"/>
  <c r="AJ705" i="2"/>
  <c r="AJ706" i="2"/>
  <c r="AJ707" i="2"/>
  <c r="AJ708" i="2"/>
  <c r="AJ709" i="2"/>
  <c r="AJ710" i="2"/>
  <c r="AJ711" i="2"/>
  <c r="AJ712" i="2"/>
  <c r="AJ713" i="2"/>
  <c r="AJ714" i="2"/>
  <c r="AJ715" i="2"/>
  <c r="AJ716" i="2"/>
  <c r="AJ717" i="2"/>
  <c r="AJ718" i="2"/>
  <c r="AJ719" i="2"/>
  <c r="AJ720" i="2"/>
  <c r="AJ721" i="2"/>
  <c r="AJ722" i="2"/>
  <c r="AJ723" i="2"/>
  <c r="AJ724" i="2"/>
  <c r="AJ725" i="2"/>
  <c r="AJ726" i="2"/>
  <c r="AJ727" i="2"/>
  <c r="AJ728" i="2"/>
  <c r="AJ729" i="2"/>
  <c r="AJ730" i="2"/>
  <c r="AJ731" i="2"/>
  <c r="AJ732" i="2"/>
  <c r="AJ733" i="2"/>
  <c r="AJ734" i="2"/>
  <c r="AJ735" i="2"/>
  <c r="AJ736" i="2"/>
  <c r="AJ737" i="2"/>
  <c r="AJ738" i="2"/>
  <c r="AJ739" i="2"/>
  <c r="AJ740" i="2"/>
  <c r="AJ741" i="2"/>
  <c r="AJ742" i="2"/>
  <c r="AJ743" i="2"/>
  <c r="AJ744" i="2"/>
  <c r="AJ745" i="2"/>
  <c r="AJ746" i="2"/>
  <c r="AJ747" i="2"/>
  <c r="AJ748" i="2"/>
  <c r="AJ749" i="2"/>
  <c r="AJ750" i="2"/>
  <c r="AJ751" i="2"/>
  <c r="AJ752" i="2"/>
  <c r="AJ753" i="2"/>
  <c r="AJ754" i="2"/>
  <c r="AJ755" i="2"/>
  <c r="AJ756" i="2"/>
  <c r="AJ757" i="2"/>
  <c r="AJ758" i="2"/>
  <c r="AJ759" i="2"/>
  <c r="AJ760" i="2"/>
  <c r="AJ761" i="2"/>
  <c r="AJ762" i="2"/>
  <c r="AJ763" i="2"/>
  <c r="AJ764" i="2"/>
  <c r="AJ765" i="2"/>
  <c r="AJ766" i="2"/>
  <c r="AJ767" i="2"/>
  <c r="AJ768" i="2"/>
  <c r="AJ769" i="2"/>
  <c r="AJ770" i="2"/>
  <c r="AJ771" i="2"/>
  <c r="AJ772" i="2"/>
  <c r="AJ773" i="2"/>
  <c r="AJ774" i="2"/>
  <c r="AJ775" i="2"/>
  <c r="AJ776" i="2"/>
  <c r="AJ777" i="2"/>
  <c r="AJ778" i="2"/>
  <c r="AJ779" i="2"/>
  <c r="AJ780" i="2"/>
  <c r="AJ781" i="2"/>
  <c r="AJ782" i="2"/>
  <c r="AJ783" i="2"/>
  <c r="AJ784" i="2"/>
  <c r="AJ785" i="2"/>
  <c r="AJ786" i="2"/>
  <c r="AJ787" i="2"/>
  <c r="AJ788" i="2"/>
  <c r="AJ789" i="2"/>
  <c r="AJ790" i="2"/>
  <c r="AJ791" i="2"/>
  <c r="AJ792" i="2"/>
  <c r="AJ793" i="2"/>
  <c r="AJ794" i="2"/>
  <c r="AJ795" i="2"/>
  <c r="AJ796" i="2"/>
  <c r="AJ797" i="2"/>
  <c r="AJ798" i="2"/>
  <c r="AJ799" i="2"/>
  <c r="AJ800" i="2"/>
  <c r="AJ801" i="2"/>
  <c r="AI184" i="2"/>
  <c r="AI185" i="2"/>
  <c r="AI186" i="2"/>
  <c r="AI187" i="2"/>
  <c r="AI188" i="2"/>
  <c r="AI189" i="2"/>
  <c r="AI190" i="2"/>
  <c r="AI191" i="2"/>
  <c r="AI192" i="2"/>
  <c r="AI193" i="2"/>
  <c r="AI194" i="2"/>
  <c r="AI195" i="2"/>
  <c r="AI196" i="2"/>
  <c r="AI197" i="2"/>
  <c r="AI198" i="2"/>
  <c r="AI199" i="2"/>
  <c r="AI200" i="2"/>
  <c r="AI201" i="2"/>
  <c r="AI202" i="2"/>
  <c r="AI203" i="2"/>
  <c r="AI204" i="2"/>
  <c r="AI205" i="2"/>
  <c r="AI206" i="2"/>
  <c r="AI207" i="2"/>
  <c r="AI208" i="2"/>
  <c r="AI209" i="2"/>
  <c r="AI210" i="2"/>
  <c r="AI211" i="2"/>
  <c r="AI212" i="2"/>
  <c r="AI213" i="2"/>
  <c r="AI214" i="2"/>
  <c r="AI215" i="2"/>
  <c r="AI216" i="2"/>
  <c r="AI217" i="2"/>
  <c r="AI218" i="2"/>
  <c r="AI219" i="2"/>
  <c r="AI220" i="2"/>
  <c r="AI221" i="2"/>
  <c r="AI222" i="2"/>
  <c r="AI223" i="2"/>
  <c r="AI224" i="2"/>
  <c r="AI225" i="2"/>
  <c r="AI226" i="2"/>
  <c r="AI227" i="2"/>
  <c r="AI228" i="2"/>
  <c r="AI229" i="2"/>
  <c r="AI230" i="2"/>
  <c r="AI231" i="2"/>
  <c r="AI232" i="2"/>
  <c r="AI233" i="2"/>
  <c r="AI234" i="2"/>
  <c r="AI235" i="2"/>
  <c r="AI236" i="2"/>
  <c r="AI237" i="2"/>
  <c r="AI238" i="2"/>
  <c r="AI239" i="2"/>
  <c r="AI240" i="2"/>
  <c r="AI241" i="2"/>
  <c r="AI242" i="2"/>
  <c r="AI243" i="2"/>
  <c r="AI244" i="2"/>
  <c r="AI245" i="2"/>
  <c r="AI246" i="2"/>
  <c r="AI247" i="2"/>
  <c r="AI248" i="2"/>
  <c r="AI249" i="2"/>
  <c r="AI250" i="2"/>
  <c r="AI251" i="2"/>
  <c r="AI252" i="2"/>
  <c r="AI253" i="2"/>
  <c r="AI254" i="2"/>
  <c r="AI255" i="2"/>
  <c r="AI256" i="2"/>
  <c r="AI257" i="2"/>
  <c r="AI258" i="2"/>
  <c r="AI259" i="2"/>
  <c r="AI260" i="2"/>
  <c r="AI261" i="2"/>
  <c r="AI262" i="2"/>
  <c r="AI263" i="2"/>
  <c r="AI264" i="2"/>
  <c r="AI265" i="2"/>
  <c r="AI266" i="2"/>
  <c r="AI267" i="2"/>
  <c r="AI268" i="2"/>
  <c r="AI269" i="2"/>
  <c r="AI270" i="2"/>
  <c r="AI271" i="2"/>
  <c r="AI272" i="2"/>
  <c r="AI273" i="2"/>
  <c r="AI274" i="2"/>
  <c r="AI275" i="2"/>
  <c r="AI276" i="2"/>
  <c r="AI277" i="2"/>
  <c r="AI278" i="2"/>
  <c r="AI279" i="2"/>
  <c r="AI280" i="2"/>
  <c r="AI281" i="2"/>
  <c r="AI282" i="2"/>
  <c r="AI283" i="2"/>
  <c r="AI284" i="2"/>
  <c r="AI285" i="2"/>
  <c r="AI286" i="2"/>
  <c r="AI287" i="2"/>
  <c r="AI288" i="2"/>
  <c r="AI289" i="2"/>
  <c r="AI290" i="2"/>
  <c r="AI291" i="2"/>
  <c r="AI292" i="2"/>
  <c r="AI293" i="2"/>
  <c r="AI294" i="2"/>
  <c r="AI295" i="2"/>
  <c r="AI296" i="2"/>
  <c r="AI297" i="2"/>
  <c r="AI298" i="2"/>
  <c r="AI299" i="2"/>
  <c r="AI300" i="2"/>
  <c r="AI301" i="2"/>
  <c r="AI302" i="2"/>
  <c r="AI303" i="2"/>
  <c r="AI304" i="2"/>
  <c r="AI305" i="2"/>
  <c r="AI306" i="2"/>
  <c r="AI307" i="2"/>
  <c r="AI308" i="2"/>
  <c r="AI309" i="2"/>
  <c r="AI310" i="2"/>
  <c r="AI311" i="2"/>
  <c r="AI312" i="2"/>
  <c r="AI313" i="2"/>
  <c r="AI314" i="2"/>
  <c r="AI315" i="2"/>
  <c r="AI316" i="2"/>
  <c r="AI317" i="2"/>
  <c r="AI318" i="2"/>
  <c r="AI319" i="2"/>
  <c r="AI320" i="2"/>
  <c r="AI321" i="2"/>
  <c r="AI322" i="2"/>
  <c r="AI323" i="2"/>
  <c r="AI324" i="2"/>
  <c r="AI325" i="2"/>
  <c r="AI326" i="2"/>
  <c r="AI327" i="2"/>
  <c r="AI328" i="2"/>
  <c r="AI329" i="2"/>
  <c r="AI330" i="2"/>
  <c r="AI331" i="2"/>
  <c r="AI332" i="2"/>
  <c r="AI333" i="2"/>
  <c r="AI334" i="2"/>
  <c r="AI335" i="2"/>
  <c r="AI336" i="2"/>
  <c r="AI337" i="2"/>
  <c r="AI338" i="2"/>
  <c r="AI339" i="2"/>
  <c r="AI340" i="2"/>
  <c r="AI341" i="2"/>
  <c r="AI342" i="2"/>
  <c r="AI343" i="2"/>
  <c r="AI344" i="2"/>
  <c r="AI345" i="2"/>
  <c r="AI346" i="2"/>
  <c r="AI347" i="2"/>
  <c r="AI348" i="2"/>
  <c r="AI349" i="2"/>
  <c r="AI350" i="2"/>
  <c r="AI351" i="2"/>
  <c r="AI352" i="2"/>
  <c r="AI353" i="2"/>
  <c r="AI354" i="2"/>
  <c r="AI355" i="2"/>
  <c r="AI356" i="2"/>
  <c r="AI357" i="2"/>
  <c r="AI358" i="2"/>
  <c r="AI359" i="2"/>
  <c r="AI360" i="2"/>
  <c r="AI361" i="2"/>
  <c r="AI362" i="2"/>
  <c r="AI363" i="2"/>
  <c r="AI364" i="2"/>
  <c r="AI365" i="2"/>
  <c r="AI366" i="2"/>
  <c r="AI367" i="2"/>
  <c r="AI368" i="2"/>
  <c r="AI369" i="2"/>
  <c r="AI370" i="2"/>
  <c r="AI371" i="2"/>
  <c r="AI372" i="2"/>
  <c r="AI373" i="2"/>
  <c r="AI374" i="2"/>
  <c r="AI375" i="2"/>
  <c r="AI376" i="2"/>
  <c r="AI377" i="2"/>
  <c r="AI378" i="2"/>
  <c r="AI379" i="2"/>
  <c r="AI380" i="2"/>
  <c r="AI381" i="2"/>
  <c r="AI382" i="2"/>
  <c r="AI383" i="2"/>
  <c r="AI384" i="2"/>
  <c r="AI385" i="2"/>
  <c r="AI386" i="2"/>
  <c r="AI387" i="2"/>
  <c r="AI388" i="2"/>
  <c r="AI389" i="2"/>
  <c r="AI390" i="2"/>
  <c r="AI391" i="2"/>
  <c r="AI392" i="2"/>
  <c r="AI393" i="2"/>
  <c r="AI394" i="2"/>
  <c r="AI395" i="2"/>
  <c r="AI396" i="2"/>
  <c r="AI397" i="2"/>
  <c r="AI398" i="2"/>
  <c r="AI399" i="2"/>
  <c r="AI400" i="2"/>
  <c r="AI401" i="2"/>
  <c r="AI402" i="2"/>
  <c r="AI403" i="2"/>
  <c r="AI404" i="2"/>
  <c r="AI405" i="2"/>
  <c r="AI406" i="2"/>
  <c r="AI407" i="2"/>
  <c r="AI408" i="2"/>
  <c r="AI409" i="2"/>
  <c r="AI410" i="2"/>
  <c r="AI411" i="2"/>
  <c r="AI412" i="2"/>
  <c r="AI413" i="2"/>
  <c r="AI414" i="2"/>
  <c r="AI415" i="2"/>
  <c r="AI416" i="2"/>
  <c r="AI417" i="2"/>
  <c r="AI418" i="2"/>
  <c r="AI419" i="2"/>
  <c r="AI420" i="2"/>
  <c r="AI421" i="2"/>
  <c r="AI422" i="2"/>
  <c r="AI423" i="2"/>
  <c r="AI424" i="2"/>
  <c r="AI425" i="2"/>
  <c r="AI426" i="2"/>
  <c r="AI427" i="2"/>
  <c r="AI428" i="2"/>
  <c r="AI429" i="2"/>
  <c r="AI430" i="2"/>
  <c r="AI431" i="2"/>
  <c r="AI432" i="2"/>
  <c r="AI433" i="2"/>
  <c r="AI434" i="2"/>
  <c r="AI435" i="2"/>
  <c r="AI436" i="2"/>
  <c r="AI437" i="2"/>
  <c r="AI438" i="2"/>
  <c r="AI439" i="2"/>
  <c r="AI440" i="2"/>
  <c r="AI441" i="2"/>
  <c r="AI442" i="2"/>
  <c r="AI443" i="2"/>
  <c r="AI444" i="2"/>
  <c r="AI445" i="2"/>
  <c r="AI446" i="2"/>
  <c r="AI447" i="2"/>
  <c r="AI448" i="2"/>
  <c r="AI449" i="2"/>
  <c r="AI450" i="2"/>
  <c r="AI451" i="2"/>
  <c r="AI452" i="2"/>
  <c r="AI453" i="2"/>
  <c r="AI454" i="2"/>
  <c r="AI455" i="2"/>
  <c r="AI456" i="2"/>
  <c r="AI457" i="2"/>
  <c r="AI458" i="2"/>
  <c r="AI459" i="2"/>
  <c r="AI460" i="2"/>
  <c r="AI461" i="2"/>
  <c r="AI462" i="2"/>
  <c r="AI463" i="2"/>
  <c r="AI464" i="2"/>
  <c r="AI465" i="2"/>
  <c r="AI466" i="2"/>
  <c r="AI467" i="2"/>
  <c r="AI468" i="2"/>
  <c r="AI469" i="2"/>
  <c r="AI470" i="2"/>
  <c r="AI471" i="2"/>
  <c r="AI472" i="2"/>
  <c r="AI473" i="2"/>
  <c r="AI474" i="2"/>
  <c r="AI475" i="2"/>
  <c r="AI476" i="2"/>
  <c r="AI477" i="2"/>
  <c r="AI478" i="2"/>
  <c r="AI479" i="2"/>
  <c r="AI480" i="2"/>
  <c r="AI481" i="2"/>
  <c r="AI482" i="2"/>
  <c r="AI483" i="2"/>
  <c r="AI484" i="2"/>
  <c r="AI485" i="2"/>
  <c r="AI486" i="2"/>
  <c r="AI487" i="2"/>
  <c r="AI488" i="2"/>
  <c r="AI489" i="2"/>
  <c r="AI490" i="2"/>
  <c r="AI491" i="2"/>
  <c r="AI492" i="2"/>
  <c r="AI493" i="2"/>
  <c r="AI494" i="2"/>
  <c r="AI495" i="2"/>
  <c r="AI496" i="2"/>
  <c r="AI497" i="2"/>
  <c r="AI498" i="2"/>
  <c r="AI499" i="2"/>
  <c r="AI500" i="2"/>
  <c r="AI501" i="2"/>
  <c r="AI502" i="2"/>
  <c r="AI503" i="2"/>
  <c r="AI504" i="2"/>
  <c r="AI505" i="2"/>
  <c r="AI506" i="2"/>
  <c r="AI507" i="2"/>
  <c r="AI508" i="2"/>
  <c r="AI509" i="2"/>
  <c r="AI510" i="2"/>
  <c r="AI511" i="2"/>
  <c r="AI512" i="2"/>
  <c r="AI513" i="2"/>
  <c r="AI514" i="2"/>
  <c r="AI515" i="2"/>
  <c r="AI516" i="2"/>
  <c r="AI517" i="2"/>
  <c r="AI518" i="2"/>
  <c r="AI519" i="2"/>
  <c r="AI520" i="2"/>
  <c r="AI521" i="2"/>
  <c r="AI522" i="2"/>
  <c r="AI523" i="2"/>
  <c r="AI524" i="2"/>
  <c r="AI525" i="2"/>
  <c r="AI526" i="2"/>
  <c r="AI527" i="2"/>
  <c r="AI528" i="2"/>
  <c r="AI529" i="2"/>
  <c r="AI530" i="2"/>
  <c r="AI531" i="2"/>
  <c r="AI532" i="2"/>
  <c r="AI533" i="2"/>
  <c r="AI534" i="2"/>
  <c r="AI535" i="2"/>
  <c r="AI536" i="2"/>
  <c r="AI537" i="2"/>
  <c r="AI538" i="2"/>
  <c r="AI539" i="2"/>
  <c r="AI540" i="2"/>
  <c r="AI541" i="2"/>
  <c r="AI542" i="2"/>
  <c r="AI543" i="2"/>
  <c r="AI544" i="2"/>
  <c r="AI545" i="2"/>
  <c r="AI546" i="2"/>
  <c r="AI547" i="2"/>
  <c r="AI548" i="2"/>
  <c r="AI549" i="2"/>
  <c r="AI550" i="2"/>
  <c r="AI551" i="2"/>
  <c r="AI552" i="2"/>
  <c r="AI553" i="2"/>
  <c r="AI554" i="2"/>
  <c r="AI555" i="2"/>
  <c r="AI556" i="2"/>
  <c r="AI557" i="2"/>
  <c r="AI558" i="2"/>
  <c r="AI559" i="2"/>
  <c r="AI560" i="2"/>
  <c r="AI561" i="2"/>
  <c r="AI562" i="2"/>
  <c r="AI563" i="2"/>
  <c r="AI564" i="2"/>
  <c r="AI565" i="2"/>
  <c r="AI566" i="2"/>
  <c r="AI567" i="2"/>
  <c r="AI568" i="2"/>
  <c r="AI569" i="2"/>
  <c r="AI570" i="2"/>
  <c r="AI571" i="2"/>
  <c r="AI572" i="2"/>
  <c r="AI573" i="2"/>
  <c r="AI574" i="2"/>
  <c r="AI575" i="2"/>
  <c r="AI576" i="2"/>
  <c r="AI577" i="2"/>
  <c r="AI578" i="2"/>
  <c r="AI579" i="2"/>
  <c r="AI580" i="2"/>
  <c r="AI581" i="2"/>
  <c r="AI582" i="2"/>
  <c r="AI583" i="2"/>
  <c r="AI584" i="2"/>
  <c r="AI585" i="2"/>
  <c r="AI586" i="2"/>
  <c r="AI587" i="2"/>
  <c r="AI588" i="2"/>
  <c r="AI589" i="2"/>
  <c r="AI590" i="2"/>
  <c r="AI591" i="2"/>
  <c r="AI592" i="2"/>
  <c r="AI593" i="2"/>
  <c r="AI594" i="2"/>
  <c r="AI595" i="2"/>
  <c r="AI596" i="2"/>
  <c r="AI597" i="2"/>
  <c r="AI598" i="2"/>
  <c r="AI599" i="2"/>
  <c r="AI600" i="2"/>
  <c r="AI601" i="2"/>
  <c r="AI602" i="2"/>
  <c r="AI603" i="2"/>
  <c r="AI604" i="2"/>
  <c r="AI605" i="2"/>
  <c r="AI606" i="2"/>
  <c r="AI607" i="2"/>
  <c r="AI608" i="2"/>
  <c r="AI609" i="2"/>
  <c r="AI610" i="2"/>
  <c r="AI611" i="2"/>
  <c r="AI612" i="2"/>
  <c r="AI613" i="2"/>
  <c r="AI614" i="2"/>
  <c r="AI615" i="2"/>
  <c r="AI616" i="2"/>
  <c r="AI617" i="2"/>
  <c r="AI618" i="2"/>
  <c r="AI619" i="2"/>
  <c r="AI620" i="2"/>
  <c r="AI621" i="2"/>
  <c r="AI622" i="2"/>
  <c r="AI623" i="2"/>
  <c r="AI624" i="2"/>
  <c r="AI625" i="2"/>
  <c r="AI626" i="2"/>
  <c r="AI627" i="2"/>
  <c r="AI628" i="2"/>
  <c r="AI629" i="2"/>
  <c r="AI630" i="2"/>
  <c r="AI631" i="2"/>
  <c r="AI632" i="2"/>
  <c r="AI633" i="2"/>
  <c r="AI634" i="2"/>
  <c r="AI635" i="2"/>
  <c r="AI636" i="2"/>
  <c r="AI637" i="2"/>
  <c r="AI638" i="2"/>
  <c r="AI639" i="2"/>
  <c r="AI640" i="2"/>
  <c r="AI641" i="2"/>
  <c r="AI642" i="2"/>
  <c r="AI643" i="2"/>
  <c r="AI644" i="2"/>
  <c r="AI645" i="2"/>
  <c r="AI646" i="2"/>
  <c r="AI647" i="2"/>
  <c r="AI648" i="2"/>
  <c r="AI649" i="2"/>
  <c r="AI650" i="2"/>
  <c r="AI651" i="2"/>
  <c r="AI652" i="2"/>
  <c r="AI653" i="2"/>
  <c r="AI654" i="2"/>
  <c r="AI655" i="2"/>
  <c r="AI656" i="2"/>
  <c r="AI657" i="2"/>
  <c r="AI658" i="2"/>
  <c r="AI659" i="2"/>
  <c r="AI660" i="2"/>
  <c r="AI661" i="2"/>
  <c r="AI662" i="2"/>
  <c r="AI663" i="2"/>
  <c r="AI664" i="2"/>
  <c r="AI665" i="2"/>
  <c r="AI666" i="2"/>
  <c r="AI667" i="2"/>
  <c r="AI668" i="2"/>
  <c r="AI669" i="2"/>
  <c r="AI670" i="2"/>
  <c r="AI671" i="2"/>
  <c r="AI672" i="2"/>
  <c r="AI673" i="2"/>
  <c r="AI674" i="2"/>
  <c r="AI675" i="2"/>
  <c r="AI676" i="2"/>
  <c r="AI677" i="2"/>
  <c r="AI678" i="2"/>
  <c r="AI679" i="2"/>
  <c r="AI680" i="2"/>
  <c r="AI681" i="2"/>
  <c r="AI682" i="2"/>
  <c r="AI683" i="2"/>
  <c r="AI684" i="2"/>
  <c r="AI685" i="2"/>
  <c r="AI686" i="2"/>
  <c r="AI687" i="2"/>
  <c r="AI688" i="2"/>
  <c r="AI689" i="2"/>
  <c r="AI690" i="2"/>
  <c r="AI691" i="2"/>
  <c r="AI692" i="2"/>
  <c r="AI693" i="2"/>
  <c r="AI694" i="2"/>
  <c r="AI695" i="2"/>
  <c r="AI696" i="2"/>
  <c r="AI697" i="2"/>
  <c r="AI698" i="2"/>
  <c r="AI699" i="2"/>
  <c r="AI700" i="2"/>
  <c r="AI701" i="2"/>
  <c r="AI702" i="2"/>
  <c r="AI703" i="2"/>
  <c r="AI704" i="2"/>
  <c r="AI705" i="2"/>
  <c r="AI706" i="2"/>
  <c r="AI707" i="2"/>
  <c r="AI708" i="2"/>
  <c r="AI709" i="2"/>
  <c r="AI710" i="2"/>
  <c r="AI711" i="2"/>
  <c r="AI712" i="2"/>
  <c r="AI713" i="2"/>
  <c r="AI714" i="2"/>
  <c r="AI715" i="2"/>
  <c r="AI716" i="2"/>
  <c r="AI717" i="2"/>
  <c r="AI718" i="2"/>
  <c r="AI719" i="2"/>
  <c r="AI720" i="2"/>
  <c r="AI721" i="2"/>
  <c r="AI722" i="2"/>
  <c r="AI723" i="2"/>
  <c r="AI724" i="2"/>
  <c r="AI725" i="2"/>
  <c r="AI726" i="2"/>
  <c r="AI727" i="2"/>
  <c r="AI728" i="2"/>
  <c r="AI729" i="2"/>
  <c r="AI730" i="2"/>
  <c r="AI731" i="2"/>
  <c r="AI732" i="2"/>
  <c r="AI733" i="2"/>
  <c r="AI734" i="2"/>
  <c r="AI735" i="2"/>
  <c r="AI736" i="2"/>
  <c r="AI737" i="2"/>
  <c r="AI738" i="2"/>
  <c r="AI739" i="2"/>
  <c r="AI740" i="2"/>
  <c r="AI741" i="2"/>
  <c r="AI742" i="2"/>
  <c r="AI743" i="2"/>
  <c r="AI744" i="2"/>
  <c r="AI745" i="2"/>
  <c r="AI746" i="2"/>
  <c r="AI747" i="2"/>
  <c r="AI748" i="2"/>
  <c r="AI749" i="2"/>
  <c r="AI750" i="2"/>
  <c r="AI751" i="2"/>
  <c r="AI752" i="2"/>
  <c r="AI753" i="2"/>
  <c r="AI754" i="2"/>
  <c r="AI755" i="2"/>
  <c r="AI756" i="2"/>
  <c r="AI757" i="2"/>
  <c r="AI758" i="2"/>
  <c r="AI759" i="2"/>
  <c r="AI760" i="2"/>
  <c r="AI761" i="2"/>
  <c r="AI762" i="2"/>
  <c r="AI763" i="2"/>
  <c r="AI764" i="2"/>
  <c r="AI765" i="2"/>
  <c r="AI766" i="2"/>
  <c r="AI767" i="2"/>
  <c r="AI768" i="2"/>
  <c r="AI769" i="2"/>
  <c r="AI770" i="2"/>
  <c r="AI771" i="2"/>
  <c r="AI772" i="2"/>
  <c r="AI773" i="2"/>
  <c r="AI774" i="2"/>
  <c r="AI775" i="2"/>
  <c r="AI776" i="2"/>
  <c r="AI777" i="2"/>
  <c r="AI778" i="2"/>
  <c r="AI779" i="2"/>
  <c r="AI780" i="2"/>
  <c r="AI781" i="2"/>
  <c r="AI782" i="2"/>
  <c r="AI783" i="2"/>
  <c r="AI784" i="2"/>
  <c r="AI785" i="2"/>
  <c r="AI786" i="2"/>
  <c r="AI787" i="2"/>
  <c r="AI788" i="2"/>
  <c r="AI789" i="2"/>
  <c r="AI790" i="2"/>
  <c r="AI791" i="2"/>
  <c r="AI792" i="2"/>
  <c r="AI793" i="2"/>
  <c r="AI794" i="2"/>
  <c r="AI795" i="2"/>
  <c r="AI796" i="2"/>
  <c r="AI797" i="2"/>
  <c r="AI798" i="2"/>
  <c r="AI799" i="2"/>
  <c r="AI800" i="2"/>
  <c r="AI801"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G236" i="2"/>
  <c r="AG237" i="2"/>
  <c r="AG238" i="2"/>
  <c r="AG239" i="2"/>
  <c r="AG240" i="2"/>
  <c r="AG241" i="2"/>
  <c r="AG242" i="2"/>
  <c r="AG243" i="2"/>
  <c r="AG244" i="2"/>
  <c r="AG245" i="2"/>
  <c r="AG246" i="2"/>
  <c r="AG247" i="2"/>
  <c r="AG248" i="2"/>
  <c r="AG249" i="2"/>
  <c r="AG250" i="2"/>
  <c r="AG251" i="2"/>
  <c r="AG252" i="2"/>
  <c r="AG253" i="2"/>
  <c r="AG254" i="2"/>
  <c r="AG255" i="2"/>
  <c r="AG256" i="2"/>
  <c r="AG257" i="2"/>
  <c r="AG258" i="2"/>
  <c r="AG259" i="2"/>
  <c r="AG260" i="2"/>
  <c r="AG261" i="2"/>
  <c r="AG262" i="2"/>
  <c r="AG263" i="2"/>
  <c r="AG264" i="2"/>
  <c r="AG265" i="2"/>
  <c r="AG266" i="2"/>
  <c r="AG267" i="2"/>
  <c r="AG268" i="2"/>
  <c r="AG269" i="2"/>
  <c r="AG270" i="2"/>
  <c r="AG271" i="2"/>
  <c r="AG272" i="2"/>
  <c r="AG273" i="2"/>
  <c r="AG274" i="2"/>
  <c r="AG275" i="2"/>
  <c r="AG276" i="2"/>
  <c r="AG277" i="2"/>
  <c r="AG278" i="2"/>
  <c r="AG279" i="2"/>
  <c r="AG280" i="2"/>
  <c r="AG281" i="2"/>
  <c r="AG282" i="2"/>
  <c r="AG283" i="2"/>
  <c r="AG284" i="2"/>
  <c r="AG285" i="2"/>
  <c r="AG286" i="2"/>
  <c r="AG287" i="2"/>
  <c r="AG288" i="2"/>
  <c r="AG289" i="2"/>
  <c r="AG290" i="2"/>
  <c r="AG291" i="2"/>
  <c r="AG292" i="2"/>
  <c r="AG293" i="2"/>
  <c r="AG294" i="2"/>
  <c r="AG295" i="2"/>
  <c r="AG296" i="2"/>
  <c r="AG297" i="2"/>
  <c r="AG298" i="2"/>
  <c r="AG299" i="2"/>
  <c r="AG300" i="2"/>
  <c r="AG301" i="2"/>
  <c r="AG302" i="2"/>
  <c r="AG303" i="2"/>
  <c r="AG304" i="2"/>
  <c r="AG305" i="2"/>
  <c r="AG306" i="2"/>
  <c r="AG307" i="2"/>
  <c r="AG308" i="2"/>
  <c r="AG309" i="2"/>
  <c r="AG310" i="2"/>
  <c r="AG311" i="2"/>
  <c r="AG312" i="2"/>
  <c r="AG313" i="2"/>
  <c r="AG314" i="2"/>
  <c r="AG315" i="2"/>
  <c r="AG316" i="2"/>
  <c r="AG317" i="2"/>
  <c r="AG318" i="2"/>
  <c r="AG319" i="2"/>
  <c r="AG320" i="2"/>
  <c r="AG321" i="2"/>
  <c r="AG322" i="2"/>
  <c r="AG323" i="2"/>
  <c r="AG324" i="2"/>
  <c r="AG325" i="2"/>
  <c r="AG326" i="2"/>
  <c r="AG327" i="2"/>
  <c r="AG328" i="2"/>
  <c r="AG329" i="2"/>
  <c r="AG330" i="2"/>
  <c r="AG331" i="2"/>
  <c r="AG332" i="2"/>
  <c r="AG333" i="2"/>
  <c r="AG334" i="2"/>
  <c r="AG335" i="2"/>
  <c r="AG336" i="2"/>
  <c r="AG337" i="2"/>
  <c r="AG338" i="2"/>
  <c r="AG339" i="2"/>
  <c r="AG340" i="2"/>
  <c r="AG341" i="2"/>
  <c r="AG342" i="2"/>
  <c r="AG343" i="2"/>
  <c r="AG344" i="2"/>
  <c r="AG345" i="2"/>
  <c r="AG346" i="2"/>
  <c r="AG347" i="2"/>
  <c r="AG348" i="2"/>
  <c r="AG349" i="2"/>
  <c r="AG350" i="2"/>
  <c r="AG351" i="2"/>
  <c r="AG352" i="2"/>
  <c r="AG353" i="2"/>
  <c r="AG354" i="2"/>
  <c r="AG355" i="2"/>
  <c r="AG356" i="2"/>
  <c r="AG357" i="2"/>
  <c r="AG358" i="2"/>
  <c r="AG359" i="2"/>
  <c r="AG360" i="2"/>
  <c r="AG361" i="2"/>
  <c r="AG362" i="2"/>
  <c r="AG363" i="2"/>
  <c r="AG364" i="2"/>
  <c r="AG365" i="2"/>
  <c r="AG366" i="2"/>
  <c r="AG367" i="2"/>
  <c r="AG368" i="2"/>
  <c r="AG369" i="2"/>
  <c r="AG370" i="2"/>
  <c r="AG371" i="2"/>
  <c r="AG372" i="2"/>
  <c r="AG373" i="2"/>
  <c r="AG374" i="2"/>
  <c r="AG375" i="2"/>
  <c r="AG376" i="2"/>
  <c r="AG377" i="2"/>
  <c r="AG378" i="2"/>
  <c r="AG379" i="2"/>
  <c r="AG380" i="2"/>
  <c r="AG381" i="2"/>
  <c r="AG382" i="2"/>
  <c r="AG383" i="2"/>
  <c r="AG384" i="2"/>
  <c r="AG385" i="2"/>
  <c r="AG386" i="2"/>
  <c r="AG387" i="2"/>
  <c r="AG388" i="2"/>
  <c r="AG389" i="2"/>
  <c r="AG390" i="2"/>
  <c r="AG391" i="2"/>
  <c r="AG392" i="2"/>
  <c r="AG393" i="2"/>
  <c r="AG394" i="2"/>
  <c r="AG395" i="2"/>
  <c r="AG396" i="2"/>
  <c r="AG397" i="2"/>
  <c r="AG398" i="2"/>
  <c r="AG399" i="2"/>
  <c r="AG400" i="2"/>
  <c r="AG401" i="2"/>
  <c r="AG402" i="2"/>
  <c r="AG403" i="2"/>
  <c r="AG404" i="2"/>
  <c r="AG405" i="2"/>
  <c r="AG406" i="2"/>
  <c r="AG407" i="2"/>
  <c r="AG408" i="2"/>
  <c r="AG409" i="2"/>
  <c r="AG410" i="2"/>
  <c r="AG411" i="2"/>
  <c r="AG412" i="2"/>
  <c r="AG413" i="2"/>
  <c r="AG414" i="2"/>
  <c r="AG415" i="2"/>
  <c r="AG416" i="2"/>
  <c r="AG417" i="2"/>
  <c r="AG418" i="2"/>
  <c r="AG419" i="2"/>
  <c r="AG420" i="2"/>
  <c r="AG421" i="2"/>
  <c r="AG422" i="2"/>
  <c r="AG423" i="2"/>
  <c r="AG424" i="2"/>
  <c r="AG425" i="2"/>
  <c r="AG426" i="2"/>
  <c r="AG427" i="2"/>
  <c r="AG428" i="2"/>
  <c r="AG429" i="2"/>
  <c r="AG430" i="2"/>
  <c r="AG431" i="2"/>
  <c r="AG432" i="2"/>
  <c r="AG433" i="2"/>
  <c r="AG434" i="2"/>
  <c r="AG435" i="2"/>
  <c r="AG436" i="2"/>
  <c r="AG437" i="2"/>
  <c r="AG438" i="2"/>
  <c r="AG439" i="2"/>
  <c r="AG440" i="2"/>
  <c r="AG441" i="2"/>
  <c r="AG442" i="2"/>
  <c r="AG443" i="2"/>
  <c r="AG444" i="2"/>
  <c r="AG445" i="2"/>
  <c r="AG446" i="2"/>
  <c r="AG447" i="2"/>
  <c r="AG448" i="2"/>
  <c r="AG449" i="2"/>
  <c r="AG450" i="2"/>
  <c r="AG451" i="2"/>
  <c r="AG452" i="2"/>
  <c r="AG453" i="2"/>
  <c r="AG454" i="2"/>
  <c r="AG455" i="2"/>
  <c r="AG456" i="2"/>
  <c r="AG457" i="2"/>
  <c r="AG458" i="2"/>
  <c r="AG459" i="2"/>
  <c r="AG460" i="2"/>
  <c r="AG461" i="2"/>
  <c r="AG462" i="2"/>
  <c r="AG463" i="2"/>
  <c r="AG464" i="2"/>
  <c r="AG465" i="2"/>
  <c r="AG466" i="2"/>
  <c r="AG467" i="2"/>
  <c r="AG468" i="2"/>
  <c r="AG469" i="2"/>
  <c r="AG470" i="2"/>
  <c r="AG471" i="2"/>
  <c r="AG472" i="2"/>
  <c r="AG473" i="2"/>
  <c r="AG474" i="2"/>
  <c r="AG475" i="2"/>
  <c r="AG476" i="2"/>
  <c r="AG477" i="2"/>
  <c r="AG478" i="2"/>
  <c r="AG479" i="2"/>
  <c r="AG480" i="2"/>
  <c r="AG481" i="2"/>
  <c r="AG482" i="2"/>
  <c r="AG483" i="2"/>
  <c r="AG484" i="2"/>
  <c r="AG485" i="2"/>
  <c r="AG486" i="2"/>
  <c r="AG487" i="2"/>
  <c r="AG488" i="2"/>
  <c r="AG489" i="2"/>
  <c r="AG490" i="2"/>
  <c r="AG491" i="2"/>
  <c r="AG492" i="2"/>
  <c r="AG493" i="2"/>
  <c r="AG494" i="2"/>
  <c r="AG495" i="2"/>
  <c r="AG496" i="2"/>
  <c r="AG497" i="2"/>
  <c r="AG498" i="2"/>
  <c r="AG499" i="2"/>
  <c r="AG500" i="2"/>
  <c r="AG501" i="2"/>
  <c r="AG502" i="2"/>
  <c r="AG503" i="2"/>
  <c r="AG504" i="2"/>
  <c r="AG505" i="2"/>
  <c r="AG506" i="2"/>
  <c r="AG507" i="2"/>
  <c r="AG508" i="2"/>
  <c r="AG509" i="2"/>
  <c r="AG510" i="2"/>
  <c r="AG511" i="2"/>
  <c r="AG512" i="2"/>
  <c r="AG513" i="2"/>
  <c r="AG514" i="2"/>
  <c r="AG515" i="2"/>
  <c r="AG516" i="2"/>
  <c r="AG517" i="2"/>
  <c r="AG518" i="2"/>
  <c r="AG519" i="2"/>
  <c r="AG520" i="2"/>
  <c r="AG521" i="2"/>
  <c r="AG522" i="2"/>
  <c r="AG523" i="2"/>
  <c r="AG524" i="2"/>
  <c r="AG525" i="2"/>
  <c r="AG526" i="2"/>
  <c r="AG527" i="2"/>
  <c r="AG528" i="2"/>
  <c r="AG529" i="2"/>
  <c r="AG530" i="2"/>
  <c r="AG531" i="2"/>
  <c r="AG532" i="2"/>
  <c r="AG533" i="2"/>
  <c r="AG534" i="2"/>
  <c r="AG535" i="2"/>
  <c r="AG536" i="2"/>
  <c r="AG537" i="2"/>
  <c r="AG538" i="2"/>
  <c r="AG539" i="2"/>
  <c r="AG540" i="2"/>
  <c r="AG541" i="2"/>
  <c r="AG542" i="2"/>
  <c r="AG543" i="2"/>
  <c r="AG544" i="2"/>
  <c r="AG545" i="2"/>
  <c r="AG546" i="2"/>
  <c r="AG547" i="2"/>
  <c r="AG548" i="2"/>
  <c r="AG549" i="2"/>
  <c r="AG550" i="2"/>
  <c r="AG551" i="2"/>
  <c r="AG552" i="2"/>
  <c r="AG553" i="2"/>
  <c r="AG554" i="2"/>
  <c r="AG555" i="2"/>
  <c r="AG556" i="2"/>
  <c r="AG557" i="2"/>
  <c r="AG558" i="2"/>
  <c r="AG559" i="2"/>
  <c r="AG560" i="2"/>
  <c r="AG561" i="2"/>
  <c r="AG562" i="2"/>
  <c r="AG563" i="2"/>
  <c r="AG564" i="2"/>
  <c r="AG565" i="2"/>
  <c r="AG566" i="2"/>
  <c r="AG567" i="2"/>
  <c r="AG568" i="2"/>
  <c r="AG569" i="2"/>
  <c r="AG570" i="2"/>
  <c r="AG571" i="2"/>
  <c r="AG572" i="2"/>
  <c r="AG573" i="2"/>
  <c r="AG574" i="2"/>
  <c r="AG575" i="2"/>
  <c r="AG576" i="2"/>
  <c r="AG577" i="2"/>
  <c r="AG578" i="2"/>
  <c r="AG579" i="2"/>
  <c r="AG580" i="2"/>
  <c r="AG581" i="2"/>
  <c r="AG582" i="2"/>
  <c r="AG583" i="2"/>
  <c r="AG584" i="2"/>
  <c r="AG585" i="2"/>
  <c r="AG586" i="2"/>
  <c r="AG587" i="2"/>
  <c r="AG588" i="2"/>
  <c r="AG589" i="2"/>
  <c r="AG590" i="2"/>
  <c r="AG591" i="2"/>
  <c r="AG592" i="2"/>
  <c r="AG593" i="2"/>
  <c r="AG594" i="2"/>
  <c r="AG595" i="2"/>
  <c r="AG596" i="2"/>
  <c r="AG597" i="2"/>
  <c r="AG598" i="2"/>
  <c r="AG599" i="2"/>
  <c r="AG600" i="2"/>
  <c r="AG601" i="2"/>
  <c r="AG602" i="2"/>
  <c r="AG603" i="2"/>
  <c r="AG604" i="2"/>
  <c r="AG605" i="2"/>
  <c r="AG606" i="2"/>
  <c r="AG607" i="2"/>
  <c r="AG608" i="2"/>
  <c r="AG609" i="2"/>
  <c r="AG610" i="2"/>
  <c r="AG611" i="2"/>
  <c r="AG612" i="2"/>
  <c r="AG613" i="2"/>
  <c r="AG614" i="2"/>
  <c r="AG615" i="2"/>
  <c r="AG616" i="2"/>
  <c r="AG617" i="2"/>
  <c r="AG618" i="2"/>
  <c r="AG619" i="2"/>
  <c r="AG620" i="2"/>
  <c r="AG621" i="2"/>
  <c r="AG622" i="2"/>
  <c r="AG623" i="2"/>
  <c r="AG624" i="2"/>
  <c r="AG625" i="2"/>
  <c r="AG626" i="2"/>
  <c r="AG627" i="2"/>
  <c r="AG628" i="2"/>
  <c r="AG629" i="2"/>
  <c r="AG630" i="2"/>
  <c r="AG631" i="2"/>
  <c r="AG632" i="2"/>
  <c r="AG633" i="2"/>
  <c r="AG634" i="2"/>
  <c r="AG635" i="2"/>
  <c r="AG636" i="2"/>
  <c r="AG637" i="2"/>
  <c r="AG638" i="2"/>
  <c r="AG639" i="2"/>
  <c r="AG640" i="2"/>
  <c r="AG641" i="2"/>
  <c r="AG642" i="2"/>
  <c r="AG643" i="2"/>
  <c r="AG644" i="2"/>
  <c r="AG645" i="2"/>
  <c r="AG646" i="2"/>
  <c r="AG647" i="2"/>
  <c r="AG648" i="2"/>
  <c r="AG649" i="2"/>
  <c r="AG650" i="2"/>
  <c r="AG651" i="2"/>
  <c r="AG652" i="2"/>
  <c r="AG653" i="2"/>
  <c r="AG654" i="2"/>
  <c r="AG655" i="2"/>
  <c r="AG656" i="2"/>
  <c r="AG657" i="2"/>
  <c r="AG658" i="2"/>
  <c r="AG659" i="2"/>
  <c r="AG660" i="2"/>
  <c r="AG661" i="2"/>
  <c r="AG662" i="2"/>
  <c r="AG663" i="2"/>
  <c r="AG664" i="2"/>
  <c r="AG665" i="2"/>
  <c r="AG666" i="2"/>
  <c r="AG667" i="2"/>
  <c r="AG668" i="2"/>
  <c r="AG669" i="2"/>
  <c r="AG670" i="2"/>
  <c r="AG671" i="2"/>
  <c r="AG672" i="2"/>
  <c r="AG673" i="2"/>
  <c r="AG674" i="2"/>
  <c r="AG675" i="2"/>
  <c r="AG676" i="2"/>
  <c r="AG677" i="2"/>
  <c r="AG678" i="2"/>
  <c r="AG679" i="2"/>
  <c r="AG680" i="2"/>
  <c r="AG681" i="2"/>
  <c r="AG682" i="2"/>
  <c r="AG683" i="2"/>
  <c r="AG684" i="2"/>
  <c r="AG685" i="2"/>
  <c r="AG686" i="2"/>
  <c r="AG687" i="2"/>
  <c r="AG688" i="2"/>
  <c r="AG689" i="2"/>
  <c r="AG690" i="2"/>
  <c r="AG691" i="2"/>
  <c r="AG692" i="2"/>
  <c r="AG693" i="2"/>
  <c r="AG694" i="2"/>
  <c r="AG695" i="2"/>
  <c r="AG696" i="2"/>
  <c r="AG697" i="2"/>
  <c r="AG698" i="2"/>
  <c r="AG699" i="2"/>
  <c r="AG700" i="2"/>
  <c r="AG701" i="2"/>
  <c r="AG702" i="2"/>
  <c r="AG703" i="2"/>
  <c r="AG704" i="2"/>
  <c r="AG705" i="2"/>
  <c r="AG706" i="2"/>
  <c r="AG707" i="2"/>
  <c r="AG708" i="2"/>
  <c r="AG709" i="2"/>
  <c r="AG710" i="2"/>
  <c r="AG711" i="2"/>
  <c r="AG712" i="2"/>
  <c r="AG713" i="2"/>
  <c r="AG714" i="2"/>
  <c r="AG715" i="2"/>
  <c r="AG716" i="2"/>
  <c r="AG717" i="2"/>
  <c r="AG718" i="2"/>
  <c r="AG719" i="2"/>
  <c r="AG720" i="2"/>
  <c r="AG721" i="2"/>
  <c r="AG722" i="2"/>
  <c r="AG723" i="2"/>
  <c r="AG724" i="2"/>
  <c r="AG725" i="2"/>
  <c r="AG726" i="2"/>
  <c r="AG727" i="2"/>
  <c r="AG728" i="2"/>
  <c r="AG729" i="2"/>
  <c r="AG730" i="2"/>
  <c r="AG731" i="2"/>
  <c r="AG732" i="2"/>
  <c r="AG733" i="2"/>
  <c r="AG734" i="2"/>
  <c r="AG735" i="2"/>
  <c r="AG736" i="2"/>
  <c r="AG737" i="2"/>
  <c r="AG738" i="2"/>
  <c r="AG739" i="2"/>
  <c r="AG740" i="2"/>
  <c r="AG741" i="2"/>
  <c r="AG742" i="2"/>
  <c r="AG743" i="2"/>
  <c r="AG744" i="2"/>
  <c r="AG745" i="2"/>
  <c r="AG746" i="2"/>
  <c r="AG747" i="2"/>
  <c r="AG748" i="2"/>
  <c r="AG749" i="2"/>
  <c r="AG750" i="2"/>
  <c r="AG751" i="2"/>
  <c r="AG752" i="2"/>
  <c r="AG753" i="2"/>
  <c r="AG754" i="2"/>
  <c r="AG755" i="2"/>
  <c r="AG756" i="2"/>
  <c r="AG757" i="2"/>
  <c r="AG758" i="2"/>
  <c r="AG759" i="2"/>
  <c r="AG760" i="2"/>
  <c r="AG761" i="2"/>
  <c r="AG762" i="2"/>
  <c r="AG763" i="2"/>
  <c r="AG764" i="2"/>
  <c r="AG765" i="2"/>
  <c r="AG766" i="2"/>
  <c r="AG767" i="2"/>
  <c r="AG768" i="2"/>
  <c r="AG769" i="2"/>
  <c r="AG770" i="2"/>
  <c r="AG771" i="2"/>
  <c r="AG772" i="2"/>
  <c r="AG773" i="2"/>
  <c r="AG774" i="2"/>
  <c r="AG775" i="2"/>
  <c r="AG776" i="2"/>
  <c r="AG777" i="2"/>
  <c r="AG778" i="2"/>
  <c r="AG779" i="2"/>
  <c r="AG780" i="2"/>
  <c r="AG781" i="2"/>
  <c r="AG782" i="2"/>
  <c r="AG783" i="2"/>
  <c r="AG784" i="2"/>
  <c r="AG785" i="2"/>
  <c r="AG786" i="2"/>
  <c r="AG787" i="2"/>
  <c r="AG788" i="2"/>
  <c r="AG789" i="2"/>
  <c r="AG790" i="2"/>
  <c r="AG791" i="2"/>
  <c r="AG792" i="2"/>
  <c r="AG793" i="2"/>
  <c r="AG794" i="2"/>
  <c r="AG795" i="2"/>
  <c r="AG796" i="2"/>
  <c r="AG797" i="2"/>
  <c r="AG798" i="2"/>
  <c r="AG799" i="2"/>
  <c r="AG800" i="2"/>
  <c r="AG801"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F299" i="2"/>
  <c r="AF300" i="2"/>
  <c r="AF301" i="2"/>
  <c r="AF302" i="2"/>
  <c r="AF303" i="2"/>
  <c r="AF304" i="2"/>
  <c r="AF305" i="2"/>
  <c r="AF306" i="2"/>
  <c r="AF307" i="2"/>
  <c r="AF308" i="2"/>
  <c r="AF309" i="2"/>
  <c r="AF310" i="2"/>
  <c r="AF311" i="2"/>
  <c r="AF312" i="2"/>
  <c r="AF313" i="2"/>
  <c r="AF314" i="2"/>
  <c r="AF315" i="2"/>
  <c r="AF316" i="2"/>
  <c r="AF317" i="2"/>
  <c r="AF318" i="2"/>
  <c r="AF319" i="2"/>
  <c r="AF320" i="2"/>
  <c r="AF321" i="2"/>
  <c r="AF322" i="2"/>
  <c r="AF323" i="2"/>
  <c r="AF324" i="2"/>
  <c r="AF325" i="2"/>
  <c r="AF326" i="2"/>
  <c r="AF327" i="2"/>
  <c r="AF328" i="2"/>
  <c r="AF329" i="2"/>
  <c r="AF330" i="2"/>
  <c r="AF331" i="2"/>
  <c r="AF332" i="2"/>
  <c r="AF333" i="2"/>
  <c r="AF334" i="2"/>
  <c r="AF335" i="2"/>
  <c r="AF336" i="2"/>
  <c r="AF337" i="2"/>
  <c r="AF338" i="2"/>
  <c r="AF339" i="2"/>
  <c r="AF340" i="2"/>
  <c r="AF341" i="2"/>
  <c r="AF342" i="2"/>
  <c r="AF343" i="2"/>
  <c r="AF344" i="2"/>
  <c r="AF345" i="2"/>
  <c r="AF346" i="2"/>
  <c r="AF347" i="2"/>
  <c r="AF348" i="2"/>
  <c r="AF349" i="2"/>
  <c r="AF350" i="2"/>
  <c r="AF351" i="2"/>
  <c r="AF352" i="2"/>
  <c r="AF353" i="2"/>
  <c r="AF354" i="2"/>
  <c r="AF355" i="2"/>
  <c r="AF356" i="2"/>
  <c r="AF357" i="2"/>
  <c r="AF358" i="2"/>
  <c r="AF359" i="2"/>
  <c r="AF360" i="2"/>
  <c r="AF361" i="2"/>
  <c r="AF362" i="2"/>
  <c r="AF363" i="2"/>
  <c r="AF364" i="2"/>
  <c r="AF365" i="2"/>
  <c r="AF366" i="2"/>
  <c r="AF367" i="2"/>
  <c r="AF368" i="2"/>
  <c r="AF369" i="2"/>
  <c r="AF370" i="2"/>
  <c r="AF371" i="2"/>
  <c r="AF372" i="2"/>
  <c r="AF373" i="2"/>
  <c r="AF374" i="2"/>
  <c r="AF375" i="2"/>
  <c r="AF376" i="2"/>
  <c r="AF377" i="2"/>
  <c r="AF378" i="2"/>
  <c r="AF379" i="2"/>
  <c r="AF380" i="2"/>
  <c r="AF381" i="2"/>
  <c r="AF382" i="2"/>
  <c r="AF383" i="2"/>
  <c r="AF384" i="2"/>
  <c r="AF385" i="2"/>
  <c r="AF386" i="2"/>
  <c r="AF387" i="2"/>
  <c r="AF388" i="2"/>
  <c r="AF389" i="2"/>
  <c r="AF390" i="2"/>
  <c r="AF391" i="2"/>
  <c r="AF392" i="2"/>
  <c r="AF393" i="2"/>
  <c r="AF394" i="2"/>
  <c r="AF395" i="2"/>
  <c r="AF396" i="2"/>
  <c r="AF397" i="2"/>
  <c r="AF398" i="2"/>
  <c r="AF399" i="2"/>
  <c r="AF400" i="2"/>
  <c r="AF401" i="2"/>
  <c r="AF402" i="2"/>
  <c r="AF403" i="2"/>
  <c r="AF404" i="2"/>
  <c r="AF405" i="2"/>
  <c r="AF406" i="2"/>
  <c r="AF407" i="2"/>
  <c r="AF408" i="2"/>
  <c r="AF409" i="2"/>
  <c r="AF410" i="2"/>
  <c r="AF411" i="2"/>
  <c r="AF412" i="2"/>
  <c r="AF413" i="2"/>
  <c r="AF414" i="2"/>
  <c r="AF415" i="2"/>
  <c r="AF416" i="2"/>
  <c r="AF417" i="2"/>
  <c r="AF418" i="2"/>
  <c r="AF419" i="2"/>
  <c r="AF420" i="2"/>
  <c r="AF421" i="2"/>
  <c r="AF422" i="2"/>
  <c r="AF423" i="2"/>
  <c r="AF424" i="2"/>
  <c r="AF425" i="2"/>
  <c r="AF426" i="2"/>
  <c r="AF427" i="2"/>
  <c r="AF428" i="2"/>
  <c r="AF429" i="2"/>
  <c r="AF430" i="2"/>
  <c r="AF431" i="2"/>
  <c r="AF432" i="2"/>
  <c r="AF433" i="2"/>
  <c r="AF434" i="2"/>
  <c r="AF435" i="2"/>
  <c r="AF436" i="2"/>
  <c r="AF437" i="2"/>
  <c r="AF438" i="2"/>
  <c r="AF439" i="2"/>
  <c r="AF440" i="2"/>
  <c r="AF441" i="2"/>
  <c r="AF442" i="2"/>
  <c r="AF443" i="2"/>
  <c r="AF444" i="2"/>
  <c r="AF445" i="2"/>
  <c r="AF446" i="2"/>
  <c r="AF447" i="2"/>
  <c r="AF448" i="2"/>
  <c r="AF449" i="2"/>
  <c r="AF450" i="2"/>
  <c r="AF451" i="2"/>
  <c r="AF452" i="2"/>
  <c r="AF453" i="2"/>
  <c r="AF454" i="2"/>
  <c r="AF455" i="2"/>
  <c r="AF456" i="2"/>
  <c r="AF457" i="2"/>
  <c r="AF458" i="2"/>
  <c r="AF459" i="2"/>
  <c r="AF460" i="2"/>
  <c r="AF461" i="2"/>
  <c r="AF462" i="2"/>
  <c r="AF463" i="2"/>
  <c r="AF464" i="2"/>
  <c r="AF465" i="2"/>
  <c r="AF466" i="2"/>
  <c r="AF467" i="2"/>
  <c r="AF468" i="2"/>
  <c r="AF469" i="2"/>
  <c r="AF470" i="2"/>
  <c r="AF471" i="2"/>
  <c r="AF472" i="2"/>
  <c r="AF473" i="2"/>
  <c r="AF474" i="2"/>
  <c r="AF475" i="2"/>
  <c r="AF476" i="2"/>
  <c r="AF477" i="2"/>
  <c r="AF478" i="2"/>
  <c r="AF479" i="2"/>
  <c r="AF480" i="2"/>
  <c r="AF481" i="2"/>
  <c r="AF482" i="2"/>
  <c r="AF483" i="2"/>
  <c r="AF484" i="2"/>
  <c r="AF485" i="2"/>
  <c r="AF486" i="2"/>
  <c r="AF487" i="2"/>
  <c r="AF488" i="2"/>
  <c r="AF489" i="2"/>
  <c r="AF490" i="2"/>
  <c r="AF491" i="2"/>
  <c r="AF492" i="2"/>
  <c r="AF493" i="2"/>
  <c r="AF494" i="2"/>
  <c r="AF495" i="2"/>
  <c r="AF496" i="2"/>
  <c r="AF497" i="2"/>
  <c r="AF498" i="2"/>
  <c r="AF499" i="2"/>
  <c r="AF500" i="2"/>
  <c r="AF501" i="2"/>
  <c r="AF502" i="2"/>
  <c r="AF503" i="2"/>
  <c r="AF504" i="2"/>
  <c r="AF505" i="2"/>
  <c r="AF506" i="2"/>
  <c r="AF507" i="2"/>
  <c r="AF508" i="2"/>
  <c r="AF509" i="2"/>
  <c r="AF510" i="2"/>
  <c r="AF511" i="2"/>
  <c r="AF512" i="2"/>
  <c r="AF513" i="2"/>
  <c r="AF514" i="2"/>
  <c r="AF515" i="2"/>
  <c r="AF516" i="2"/>
  <c r="AF517" i="2"/>
  <c r="AF518" i="2"/>
  <c r="AF519" i="2"/>
  <c r="AF520" i="2"/>
  <c r="AF521" i="2"/>
  <c r="AF522" i="2"/>
  <c r="AF523" i="2"/>
  <c r="AF524" i="2"/>
  <c r="AF525" i="2"/>
  <c r="AF526" i="2"/>
  <c r="AF527" i="2"/>
  <c r="AF528" i="2"/>
  <c r="AF529" i="2"/>
  <c r="AF530" i="2"/>
  <c r="AF531" i="2"/>
  <c r="AF532" i="2"/>
  <c r="AF533" i="2"/>
  <c r="AF534" i="2"/>
  <c r="AF535" i="2"/>
  <c r="AF536" i="2"/>
  <c r="AF537" i="2"/>
  <c r="AF538" i="2"/>
  <c r="AF539" i="2"/>
  <c r="AF540" i="2"/>
  <c r="AF541" i="2"/>
  <c r="AF542" i="2"/>
  <c r="AF543" i="2"/>
  <c r="AF544" i="2"/>
  <c r="AF545" i="2"/>
  <c r="AF546" i="2"/>
  <c r="AF547" i="2"/>
  <c r="AF548" i="2"/>
  <c r="AF549" i="2"/>
  <c r="AF550" i="2"/>
  <c r="AF551" i="2"/>
  <c r="AF552" i="2"/>
  <c r="AF553" i="2"/>
  <c r="AF554" i="2"/>
  <c r="AF555" i="2"/>
  <c r="AF556" i="2"/>
  <c r="AF557" i="2"/>
  <c r="AF558" i="2"/>
  <c r="AF559" i="2"/>
  <c r="AF560" i="2"/>
  <c r="AF561" i="2"/>
  <c r="AF562" i="2"/>
  <c r="AF563" i="2"/>
  <c r="AF564"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89" i="2"/>
  <c r="AF590" i="2"/>
  <c r="AF591" i="2"/>
  <c r="AF592" i="2"/>
  <c r="AF593" i="2"/>
  <c r="AF594" i="2"/>
  <c r="AF595" i="2"/>
  <c r="AF596" i="2"/>
  <c r="AF597" i="2"/>
  <c r="AF598" i="2"/>
  <c r="AF599" i="2"/>
  <c r="AF600" i="2"/>
  <c r="AF601" i="2"/>
  <c r="AF602" i="2"/>
  <c r="AF603" i="2"/>
  <c r="AF604" i="2"/>
  <c r="AF605" i="2"/>
  <c r="AF606" i="2"/>
  <c r="AF607" i="2"/>
  <c r="AF608" i="2"/>
  <c r="AF609" i="2"/>
  <c r="AF610" i="2"/>
  <c r="AF611" i="2"/>
  <c r="AF612" i="2"/>
  <c r="AF613" i="2"/>
  <c r="AF614" i="2"/>
  <c r="AF615" i="2"/>
  <c r="AF616" i="2"/>
  <c r="AF617" i="2"/>
  <c r="AF618" i="2"/>
  <c r="AF619" i="2"/>
  <c r="AF620" i="2"/>
  <c r="AF621" i="2"/>
  <c r="AF622" i="2"/>
  <c r="AF623" i="2"/>
  <c r="AF624" i="2"/>
  <c r="AF625" i="2"/>
  <c r="AF626" i="2"/>
  <c r="AF627" i="2"/>
  <c r="AF628" i="2"/>
  <c r="AF629" i="2"/>
  <c r="AF630" i="2"/>
  <c r="AF631" i="2"/>
  <c r="AF632" i="2"/>
  <c r="AF633" i="2"/>
  <c r="AF634" i="2"/>
  <c r="AF635" i="2"/>
  <c r="AF636" i="2"/>
  <c r="AF637" i="2"/>
  <c r="AF638" i="2"/>
  <c r="AF639" i="2"/>
  <c r="AF640" i="2"/>
  <c r="AF641" i="2"/>
  <c r="AF642" i="2"/>
  <c r="AF643" i="2"/>
  <c r="AF644" i="2"/>
  <c r="AF645" i="2"/>
  <c r="AF646" i="2"/>
  <c r="AF647" i="2"/>
  <c r="AF648" i="2"/>
  <c r="AF649" i="2"/>
  <c r="AF650" i="2"/>
  <c r="AF651" i="2"/>
  <c r="AF652" i="2"/>
  <c r="AF653" i="2"/>
  <c r="AF654" i="2"/>
  <c r="AF655" i="2"/>
  <c r="AF656" i="2"/>
  <c r="AF657" i="2"/>
  <c r="AF658" i="2"/>
  <c r="AF659" i="2"/>
  <c r="AF660" i="2"/>
  <c r="AF661" i="2"/>
  <c r="AF662" i="2"/>
  <c r="AF663" i="2"/>
  <c r="AF664" i="2"/>
  <c r="AF665" i="2"/>
  <c r="AF666" i="2"/>
  <c r="AF667" i="2"/>
  <c r="AF668" i="2"/>
  <c r="AF669" i="2"/>
  <c r="AF670" i="2"/>
  <c r="AF671" i="2"/>
  <c r="AF672" i="2"/>
  <c r="AF673" i="2"/>
  <c r="AF674" i="2"/>
  <c r="AF675" i="2"/>
  <c r="AF676" i="2"/>
  <c r="AF677" i="2"/>
  <c r="AF678" i="2"/>
  <c r="AF679" i="2"/>
  <c r="AF680" i="2"/>
  <c r="AF681" i="2"/>
  <c r="AF682" i="2"/>
  <c r="AF683" i="2"/>
  <c r="AF684" i="2"/>
  <c r="AF685" i="2"/>
  <c r="AF686" i="2"/>
  <c r="AF687" i="2"/>
  <c r="AF688" i="2"/>
  <c r="AF689" i="2"/>
  <c r="AF690" i="2"/>
  <c r="AF691" i="2"/>
  <c r="AF692" i="2"/>
  <c r="AF693" i="2"/>
  <c r="AF694" i="2"/>
  <c r="AF695" i="2"/>
  <c r="AF696" i="2"/>
  <c r="AF697" i="2"/>
  <c r="AF698" i="2"/>
  <c r="AF699" i="2"/>
  <c r="AF700" i="2"/>
  <c r="AF701" i="2"/>
  <c r="AF702" i="2"/>
  <c r="AF703" i="2"/>
  <c r="AF704" i="2"/>
  <c r="AF705" i="2"/>
  <c r="AF706" i="2"/>
  <c r="AF707" i="2"/>
  <c r="AF708" i="2"/>
  <c r="AF709" i="2"/>
  <c r="AF710" i="2"/>
  <c r="AF711" i="2"/>
  <c r="AF712" i="2"/>
  <c r="AF713" i="2"/>
  <c r="AF714" i="2"/>
  <c r="AF715" i="2"/>
  <c r="AF716" i="2"/>
  <c r="AF717" i="2"/>
  <c r="AF718" i="2"/>
  <c r="AF719" i="2"/>
  <c r="AF720" i="2"/>
  <c r="AF721" i="2"/>
  <c r="AF722" i="2"/>
  <c r="AF723" i="2"/>
  <c r="AF724" i="2"/>
  <c r="AF725" i="2"/>
  <c r="AF726" i="2"/>
  <c r="AF727" i="2"/>
  <c r="AF728" i="2"/>
  <c r="AF729" i="2"/>
  <c r="AF730" i="2"/>
  <c r="AF731" i="2"/>
  <c r="AF732" i="2"/>
  <c r="AF733" i="2"/>
  <c r="AF734" i="2"/>
  <c r="AF735" i="2"/>
  <c r="AF736" i="2"/>
  <c r="AF737" i="2"/>
  <c r="AF738" i="2"/>
  <c r="AF739" i="2"/>
  <c r="AF740" i="2"/>
  <c r="AF741" i="2"/>
  <c r="AF742" i="2"/>
  <c r="AF743" i="2"/>
  <c r="AF744" i="2"/>
  <c r="AF745" i="2"/>
  <c r="AF746" i="2"/>
  <c r="AF747" i="2"/>
  <c r="AF748" i="2"/>
  <c r="AF749" i="2"/>
  <c r="AF750" i="2"/>
  <c r="AF751" i="2"/>
  <c r="AF752" i="2"/>
  <c r="AF753" i="2"/>
  <c r="AF754" i="2"/>
  <c r="AF755" i="2"/>
  <c r="AF756" i="2"/>
  <c r="AF757" i="2"/>
  <c r="AF758" i="2"/>
  <c r="AF759" i="2"/>
  <c r="AF760" i="2"/>
  <c r="AF761" i="2"/>
  <c r="AF762" i="2"/>
  <c r="AF763" i="2"/>
  <c r="AF764" i="2"/>
  <c r="AF765" i="2"/>
  <c r="AF766" i="2"/>
  <c r="AF767" i="2"/>
  <c r="AF768" i="2"/>
  <c r="AF769" i="2"/>
  <c r="AF770" i="2"/>
  <c r="AF771" i="2"/>
  <c r="AF772" i="2"/>
  <c r="AF773" i="2"/>
  <c r="AF774" i="2"/>
  <c r="AF775" i="2"/>
  <c r="AF776" i="2"/>
  <c r="AF777" i="2"/>
  <c r="AF778" i="2"/>
  <c r="AF779" i="2"/>
  <c r="AF780" i="2"/>
  <c r="AF781" i="2"/>
  <c r="AF782" i="2"/>
  <c r="AF783" i="2"/>
  <c r="AF784" i="2"/>
  <c r="AF785" i="2"/>
  <c r="AF786" i="2"/>
  <c r="AF787" i="2"/>
  <c r="AF788" i="2"/>
  <c r="AF789" i="2"/>
  <c r="AF790" i="2"/>
  <c r="AF791" i="2"/>
  <c r="AF792" i="2"/>
  <c r="AF793" i="2"/>
  <c r="AF794" i="2"/>
  <c r="AF795" i="2"/>
  <c r="AF796" i="2"/>
  <c r="AF797" i="2"/>
  <c r="AF798" i="2"/>
  <c r="AF799" i="2"/>
  <c r="AF800" i="2"/>
  <c r="AF801" i="2"/>
  <c r="AE184" i="2"/>
  <c r="AE185" i="2"/>
  <c r="AE186" i="2"/>
  <c r="AE187" i="2"/>
  <c r="AE188" i="2"/>
  <c r="AE189" i="2"/>
  <c r="AE190" i="2"/>
  <c r="AE191" i="2"/>
  <c r="AE192" i="2"/>
  <c r="AE193" i="2"/>
  <c r="AE194" i="2"/>
  <c r="AE195" i="2"/>
  <c r="AE196" i="2"/>
  <c r="AE197" i="2"/>
  <c r="AE198" i="2"/>
  <c r="AE199" i="2"/>
  <c r="AE200" i="2"/>
  <c r="AE201" i="2"/>
  <c r="AE202" i="2"/>
  <c r="AE203" i="2"/>
  <c r="AE204" i="2"/>
  <c r="AE205" i="2"/>
  <c r="AE206" i="2"/>
  <c r="AE207" i="2"/>
  <c r="AE208" i="2"/>
  <c r="AE209"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E349" i="2"/>
  <c r="AE350" i="2"/>
  <c r="AE351" i="2"/>
  <c r="AE352" i="2"/>
  <c r="AE353" i="2"/>
  <c r="AE354" i="2"/>
  <c r="AE355" i="2"/>
  <c r="AE356" i="2"/>
  <c r="AE357" i="2"/>
  <c r="AE358" i="2"/>
  <c r="AE359" i="2"/>
  <c r="AE360" i="2"/>
  <c r="AE361" i="2"/>
  <c r="AE362" i="2"/>
  <c r="AE363" i="2"/>
  <c r="AE364" i="2"/>
  <c r="AE365" i="2"/>
  <c r="AE366" i="2"/>
  <c r="AE367" i="2"/>
  <c r="AE368" i="2"/>
  <c r="AE369" i="2"/>
  <c r="AE370" i="2"/>
  <c r="AE371" i="2"/>
  <c r="AE372" i="2"/>
  <c r="AE373" i="2"/>
  <c r="AE374" i="2"/>
  <c r="AE375" i="2"/>
  <c r="AE376" i="2"/>
  <c r="AE377" i="2"/>
  <c r="AE378" i="2"/>
  <c r="AE379" i="2"/>
  <c r="AE380" i="2"/>
  <c r="AE381" i="2"/>
  <c r="AE382" i="2"/>
  <c r="AE383" i="2"/>
  <c r="AE384" i="2"/>
  <c r="AE385" i="2"/>
  <c r="AE386" i="2"/>
  <c r="AE387" i="2"/>
  <c r="AE388" i="2"/>
  <c r="AE389" i="2"/>
  <c r="AE390" i="2"/>
  <c r="AE391" i="2"/>
  <c r="AE392" i="2"/>
  <c r="AE393" i="2"/>
  <c r="AE394" i="2"/>
  <c r="AE395" i="2"/>
  <c r="AE396" i="2"/>
  <c r="AE397" i="2"/>
  <c r="AE398" i="2"/>
  <c r="AE399" i="2"/>
  <c r="AE400" i="2"/>
  <c r="AE401" i="2"/>
  <c r="AE402" i="2"/>
  <c r="AE403" i="2"/>
  <c r="AE404" i="2"/>
  <c r="AE405" i="2"/>
  <c r="AE406" i="2"/>
  <c r="AE407" i="2"/>
  <c r="AE408" i="2"/>
  <c r="AE409" i="2"/>
  <c r="AE410" i="2"/>
  <c r="AE411" i="2"/>
  <c r="AE412" i="2"/>
  <c r="AE413" i="2"/>
  <c r="AE414" i="2"/>
  <c r="AE415" i="2"/>
  <c r="AE416" i="2"/>
  <c r="AE417" i="2"/>
  <c r="AE418" i="2"/>
  <c r="AE419" i="2"/>
  <c r="AE420" i="2"/>
  <c r="AE421" i="2"/>
  <c r="AE422" i="2"/>
  <c r="AE423" i="2"/>
  <c r="AE424" i="2"/>
  <c r="AE425" i="2"/>
  <c r="AE426" i="2"/>
  <c r="AE427" i="2"/>
  <c r="AE428" i="2"/>
  <c r="AE429" i="2"/>
  <c r="AE430" i="2"/>
  <c r="AE431" i="2"/>
  <c r="AE432" i="2"/>
  <c r="AE433" i="2"/>
  <c r="AE434" i="2"/>
  <c r="AE435" i="2"/>
  <c r="AE436" i="2"/>
  <c r="AE437" i="2"/>
  <c r="AE438" i="2"/>
  <c r="AE439" i="2"/>
  <c r="AE440" i="2"/>
  <c r="AE441" i="2"/>
  <c r="AE442" i="2"/>
  <c r="AE443" i="2"/>
  <c r="AE444" i="2"/>
  <c r="AE445" i="2"/>
  <c r="AE446" i="2"/>
  <c r="AE447" i="2"/>
  <c r="AE448" i="2"/>
  <c r="AE449" i="2"/>
  <c r="AE450" i="2"/>
  <c r="AE451" i="2"/>
  <c r="AE452" i="2"/>
  <c r="AE453" i="2"/>
  <c r="AE454" i="2"/>
  <c r="AE455" i="2"/>
  <c r="AE456" i="2"/>
  <c r="AE457" i="2"/>
  <c r="AE458" i="2"/>
  <c r="AE459" i="2"/>
  <c r="AE460" i="2"/>
  <c r="AE461" i="2"/>
  <c r="AE462" i="2"/>
  <c r="AE463" i="2"/>
  <c r="AE464" i="2"/>
  <c r="AE465" i="2"/>
  <c r="AE466" i="2"/>
  <c r="AE467" i="2"/>
  <c r="AE468" i="2"/>
  <c r="AE469" i="2"/>
  <c r="AE470" i="2"/>
  <c r="AE471" i="2"/>
  <c r="AE472" i="2"/>
  <c r="AE473" i="2"/>
  <c r="AE474" i="2"/>
  <c r="AE475" i="2"/>
  <c r="AE476" i="2"/>
  <c r="AE477" i="2"/>
  <c r="AE478" i="2"/>
  <c r="AE479" i="2"/>
  <c r="AE480" i="2"/>
  <c r="AE481" i="2"/>
  <c r="AE482" i="2"/>
  <c r="AE483" i="2"/>
  <c r="AE484" i="2"/>
  <c r="AE485" i="2"/>
  <c r="AE486" i="2"/>
  <c r="AE487" i="2"/>
  <c r="AE488" i="2"/>
  <c r="AE489" i="2"/>
  <c r="AE490" i="2"/>
  <c r="AE491" i="2"/>
  <c r="AE492" i="2"/>
  <c r="AE493" i="2"/>
  <c r="AE494" i="2"/>
  <c r="AE495" i="2"/>
  <c r="AE496" i="2"/>
  <c r="AE497" i="2"/>
  <c r="AE498" i="2"/>
  <c r="AE499" i="2"/>
  <c r="AE500" i="2"/>
  <c r="AE501" i="2"/>
  <c r="AE502" i="2"/>
  <c r="AE503" i="2"/>
  <c r="AE504" i="2"/>
  <c r="AE505" i="2"/>
  <c r="AE506" i="2"/>
  <c r="AE507" i="2"/>
  <c r="AE508" i="2"/>
  <c r="AE509" i="2"/>
  <c r="AE510" i="2"/>
  <c r="AE511" i="2"/>
  <c r="AE512" i="2"/>
  <c r="AE513" i="2"/>
  <c r="AE514" i="2"/>
  <c r="AE515" i="2"/>
  <c r="AE516" i="2"/>
  <c r="AE517" i="2"/>
  <c r="AE518" i="2"/>
  <c r="AE519" i="2"/>
  <c r="AE520" i="2"/>
  <c r="AE521" i="2"/>
  <c r="AE522" i="2"/>
  <c r="AE523" i="2"/>
  <c r="AE524" i="2"/>
  <c r="AE525" i="2"/>
  <c r="AE526" i="2"/>
  <c r="AE527" i="2"/>
  <c r="AE528" i="2"/>
  <c r="AE529" i="2"/>
  <c r="AE530" i="2"/>
  <c r="AE531" i="2"/>
  <c r="AE532" i="2"/>
  <c r="AE533" i="2"/>
  <c r="AE534" i="2"/>
  <c r="AE535" i="2"/>
  <c r="AE536" i="2"/>
  <c r="AE537" i="2"/>
  <c r="AE538" i="2"/>
  <c r="AE539" i="2"/>
  <c r="AE540" i="2"/>
  <c r="AE541" i="2"/>
  <c r="AE542" i="2"/>
  <c r="AE543" i="2"/>
  <c r="AE544" i="2"/>
  <c r="AE545" i="2"/>
  <c r="AE546" i="2"/>
  <c r="AE547" i="2"/>
  <c r="AE548" i="2"/>
  <c r="AE549" i="2"/>
  <c r="AE550" i="2"/>
  <c r="AE551" i="2"/>
  <c r="AE552" i="2"/>
  <c r="AE553" i="2"/>
  <c r="AE554" i="2"/>
  <c r="AE555" i="2"/>
  <c r="AE556" i="2"/>
  <c r="AE557" i="2"/>
  <c r="AE558" i="2"/>
  <c r="AE559" i="2"/>
  <c r="AE560" i="2"/>
  <c r="AE561" i="2"/>
  <c r="AE562" i="2"/>
  <c r="AE563" i="2"/>
  <c r="AE564" i="2"/>
  <c r="AE565" i="2"/>
  <c r="AE566" i="2"/>
  <c r="AE567" i="2"/>
  <c r="AE568" i="2"/>
  <c r="AE569" i="2"/>
  <c r="AE570" i="2"/>
  <c r="AE571" i="2"/>
  <c r="AE572" i="2"/>
  <c r="AE573" i="2"/>
  <c r="AE574" i="2"/>
  <c r="AE575" i="2"/>
  <c r="AE576" i="2"/>
  <c r="AE577" i="2"/>
  <c r="AE578" i="2"/>
  <c r="AE579" i="2"/>
  <c r="AE580" i="2"/>
  <c r="AE581" i="2"/>
  <c r="AE582" i="2"/>
  <c r="AE583" i="2"/>
  <c r="AE584" i="2"/>
  <c r="AE585" i="2"/>
  <c r="AE586" i="2"/>
  <c r="AE587" i="2"/>
  <c r="AE588" i="2"/>
  <c r="AE589" i="2"/>
  <c r="AE590" i="2"/>
  <c r="AE591" i="2"/>
  <c r="AE592" i="2"/>
  <c r="AE593" i="2"/>
  <c r="AE594" i="2"/>
  <c r="AE595" i="2"/>
  <c r="AE596" i="2"/>
  <c r="AE597" i="2"/>
  <c r="AE598" i="2"/>
  <c r="AE599" i="2"/>
  <c r="AE600" i="2"/>
  <c r="AE601" i="2"/>
  <c r="AE602" i="2"/>
  <c r="AE603" i="2"/>
  <c r="AE604" i="2"/>
  <c r="AE605" i="2"/>
  <c r="AE606" i="2"/>
  <c r="AE607" i="2"/>
  <c r="AE608" i="2"/>
  <c r="AE609" i="2"/>
  <c r="AE610" i="2"/>
  <c r="AE611" i="2"/>
  <c r="AE612" i="2"/>
  <c r="AE613" i="2"/>
  <c r="AE614" i="2"/>
  <c r="AE615" i="2"/>
  <c r="AE616" i="2"/>
  <c r="AE617" i="2"/>
  <c r="AE618" i="2"/>
  <c r="AE619" i="2"/>
  <c r="AE620" i="2"/>
  <c r="AE621" i="2"/>
  <c r="AE622" i="2"/>
  <c r="AE623" i="2"/>
  <c r="AE624" i="2"/>
  <c r="AE625" i="2"/>
  <c r="AE626" i="2"/>
  <c r="AE627" i="2"/>
  <c r="AE628" i="2"/>
  <c r="AE629" i="2"/>
  <c r="AE630" i="2"/>
  <c r="AE631" i="2"/>
  <c r="AE632" i="2"/>
  <c r="AE633" i="2"/>
  <c r="AE634" i="2"/>
  <c r="AE635" i="2"/>
  <c r="AE636" i="2"/>
  <c r="AE637" i="2"/>
  <c r="AE638" i="2"/>
  <c r="AE639" i="2"/>
  <c r="AE640" i="2"/>
  <c r="AE641" i="2"/>
  <c r="AE642" i="2"/>
  <c r="AE643" i="2"/>
  <c r="AE644" i="2"/>
  <c r="AE645" i="2"/>
  <c r="AE646" i="2"/>
  <c r="AE647" i="2"/>
  <c r="AE648" i="2"/>
  <c r="AE649" i="2"/>
  <c r="AE650" i="2"/>
  <c r="AE651" i="2"/>
  <c r="AE652" i="2"/>
  <c r="AE653" i="2"/>
  <c r="AE654" i="2"/>
  <c r="AE655" i="2"/>
  <c r="AE656" i="2"/>
  <c r="AE657" i="2"/>
  <c r="AE658" i="2"/>
  <c r="AE659" i="2"/>
  <c r="AE660" i="2"/>
  <c r="AE661" i="2"/>
  <c r="AE662" i="2"/>
  <c r="AE663" i="2"/>
  <c r="AE664" i="2"/>
  <c r="AE665" i="2"/>
  <c r="AE666" i="2"/>
  <c r="AE667" i="2"/>
  <c r="AE668" i="2"/>
  <c r="AE669" i="2"/>
  <c r="AE670" i="2"/>
  <c r="AE671" i="2"/>
  <c r="AE672" i="2"/>
  <c r="AE673" i="2"/>
  <c r="AE674" i="2"/>
  <c r="AE675" i="2"/>
  <c r="AE676" i="2"/>
  <c r="AE677" i="2"/>
  <c r="AE678" i="2"/>
  <c r="AE679" i="2"/>
  <c r="AE680" i="2"/>
  <c r="AE681" i="2"/>
  <c r="AE682" i="2"/>
  <c r="AE683" i="2"/>
  <c r="AE684" i="2"/>
  <c r="AE685" i="2"/>
  <c r="AE686" i="2"/>
  <c r="AE687" i="2"/>
  <c r="AE688" i="2"/>
  <c r="AE689" i="2"/>
  <c r="AE690" i="2"/>
  <c r="AE691" i="2"/>
  <c r="AE692" i="2"/>
  <c r="AE693" i="2"/>
  <c r="AE694" i="2"/>
  <c r="AE695" i="2"/>
  <c r="AE696" i="2"/>
  <c r="AE697" i="2"/>
  <c r="AE698" i="2"/>
  <c r="AE699" i="2"/>
  <c r="AE700" i="2"/>
  <c r="AE701" i="2"/>
  <c r="AE702" i="2"/>
  <c r="AE703" i="2"/>
  <c r="AE704" i="2"/>
  <c r="AE705" i="2"/>
  <c r="AE706" i="2"/>
  <c r="AE707" i="2"/>
  <c r="AE708" i="2"/>
  <c r="AE709" i="2"/>
  <c r="AE710" i="2"/>
  <c r="AE711" i="2"/>
  <c r="AE712" i="2"/>
  <c r="AE713" i="2"/>
  <c r="AE714" i="2"/>
  <c r="AE715" i="2"/>
  <c r="AE716" i="2"/>
  <c r="AE717" i="2"/>
  <c r="AE718" i="2"/>
  <c r="AE719" i="2"/>
  <c r="AE720" i="2"/>
  <c r="AE721" i="2"/>
  <c r="AE722" i="2"/>
  <c r="AE723" i="2"/>
  <c r="AE724" i="2"/>
  <c r="AE725" i="2"/>
  <c r="AE726" i="2"/>
  <c r="AE727" i="2"/>
  <c r="AE728" i="2"/>
  <c r="AE729" i="2"/>
  <c r="AE730" i="2"/>
  <c r="AE731" i="2"/>
  <c r="AE732" i="2"/>
  <c r="AE733" i="2"/>
  <c r="AE734" i="2"/>
  <c r="AE735" i="2"/>
  <c r="AE736" i="2"/>
  <c r="AE737" i="2"/>
  <c r="AE738" i="2"/>
  <c r="AE739" i="2"/>
  <c r="AE740" i="2"/>
  <c r="AE741" i="2"/>
  <c r="AE742" i="2"/>
  <c r="AE743" i="2"/>
  <c r="AE744" i="2"/>
  <c r="AE745" i="2"/>
  <c r="AE746" i="2"/>
  <c r="AE747" i="2"/>
  <c r="AE748" i="2"/>
  <c r="AE749" i="2"/>
  <c r="AE750" i="2"/>
  <c r="AE751" i="2"/>
  <c r="AE752" i="2"/>
  <c r="AE753" i="2"/>
  <c r="AE754" i="2"/>
  <c r="AE755" i="2"/>
  <c r="AE756" i="2"/>
  <c r="AE757" i="2"/>
  <c r="AE758" i="2"/>
  <c r="AE759" i="2"/>
  <c r="AE760" i="2"/>
  <c r="AE761" i="2"/>
  <c r="AE762" i="2"/>
  <c r="AE763" i="2"/>
  <c r="AE764" i="2"/>
  <c r="AE765" i="2"/>
  <c r="AE766" i="2"/>
  <c r="AE767" i="2"/>
  <c r="AE768" i="2"/>
  <c r="AE769" i="2"/>
  <c r="AE770" i="2"/>
  <c r="AE771" i="2"/>
  <c r="AE772" i="2"/>
  <c r="AE773" i="2"/>
  <c r="AE774" i="2"/>
  <c r="AE775" i="2"/>
  <c r="AE776" i="2"/>
  <c r="AE777" i="2"/>
  <c r="AE778" i="2"/>
  <c r="AE779" i="2"/>
  <c r="AE780" i="2"/>
  <c r="AE781" i="2"/>
  <c r="AE782" i="2"/>
  <c r="AE783" i="2"/>
  <c r="AE784" i="2"/>
  <c r="AE785" i="2"/>
  <c r="AE786" i="2"/>
  <c r="AE787" i="2"/>
  <c r="AE788" i="2"/>
  <c r="AE789" i="2"/>
  <c r="AE790" i="2"/>
  <c r="AE791" i="2"/>
  <c r="AE792" i="2"/>
  <c r="AE793" i="2"/>
  <c r="AE794" i="2"/>
  <c r="AE795" i="2"/>
  <c r="AE796" i="2"/>
  <c r="AE797" i="2"/>
  <c r="AE798" i="2"/>
  <c r="AE799" i="2"/>
  <c r="AE800" i="2"/>
  <c r="AE801" i="2"/>
  <c r="P557" i="2"/>
  <c r="Q557" i="2"/>
  <c r="R557" i="2"/>
  <c r="S557" i="2"/>
  <c r="T557" i="2"/>
  <c r="U557" i="2"/>
  <c r="V557" i="2"/>
  <c r="W557" i="2"/>
  <c r="X557" i="2"/>
  <c r="Y557" i="2"/>
  <c r="AB557" i="2"/>
  <c r="AC557" i="2"/>
  <c r="AK557" i="2"/>
  <c r="P558" i="2"/>
  <c r="Q558" i="2"/>
  <c r="R558" i="2"/>
  <c r="S558" i="2"/>
  <c r="T558" i="2"/>
  <c r="U558" i="2"/>
  <c r="V558" i="2"/>
  <c r="W558" i="2"/>
  <c r="X558" i="2"/>
  <c r="Y558" i="2"/>
  <c r="AB558" i="2"/>
  <c r="AC558" i="2"/>
  <c r="AK558" i="2"/>
  <c r="P559" i="2"/>
  <c r="Q559" i="2"/>
  <c r="R559" i="2"/>
  <c r="S559" i="2"/>
  <c r="T559" i="2"/>
  <c r="U559" i="2"/>
  <c r="V559" i="2"/>
  <c r="W559" i="2"/>
  <c r="X559" i="2"/>
  <c r="Y559" i="2"/>
  <c r="AB559" i="2"/>
  <c r="AC559" i="2"/>
  <c r="AK559" i="2"/>
  <c r="P560" i="2"/>
  <c r="Q560" i="2"/>
  <c r="R560" i="2"/>
  <c r="S560" i="2"/>
  <c r="T560" i="2"/>
  <c r="U560" i="2"/>
  <c r="V560" i="2"/>
  <c r="W560" i="2"/>
  <c r="X560" i="2"/>
  <c r="Y560" i="2"/>
  <c r="AB560" i="2"/>
  <c r="AC560" i="2"/>
  <c r="AK560" i="2"/>
  <c r="P561" i="2"/>
  <c r="Q561" i="2"/>
  <c r="R561" i="2"/>
  <c r="S561" i="2"/>
  <c r="T561" i="2"/>
  <c r="U561" i="2"/>
  <c r="V561" i="2"/>
  <c r="W561" i="2"/>
  <c r="X561" i="2"/>
  <c r="Y561" i="2"/>
  <c r="AB561" i="2"/>
  <c r="AC561" i="2"/>
  <c r="AK561" i="2"/>
  <c r="P562" i="2"/>
  <c r="Q562" i="2"/>
  <c r="R562" i="2"/>
  <c r="S562" i="2"/>
  <c r="T562" i="2"/>
  <c r="U562" i="2"/>
  <c r="V562" i="2"/>
  <c r="W562" i="2"/>
  <c r="X562" i="2"/>
  <c r="Y562" i="2"/>
  <c r="AB562" i="2"/>
  <c r="AC562" i="2"/>
  <c r="AK562" i="2"/>
  <c r="P563" i="2"/>
  <c r="Q563" i="2"/>
  <c r="R563" i="2"/>
  <c r="S563" i="2"/>
  <c r="T563" i="2"/>
  <c r="U563" i="2"/>
  <c r="V563" i="2"/>
  <c r="W563" i="2"/>
  <c r="X563" i="2"/>
  <c r="Y563" i="2"/>
  <c r="AB563" i="2"/>
  <c r="AC563" i="2"/>
  <c r="AK563" i="2"/>
  <c r="P564" i="2"/>
  <c r="Q564" i="2"/>
  <c r="R564" i="2"/>
  <c r="S564" i="2"/>
  <c r="T564" i="2"/>
  <c r="U564" i="2"/>
  <c r="V564" i="2"/>
  <c r="W564" i="2"/>
  <c r="X564" i="2"/>
  <c r="Y564" i="2"/>
  <c r="AB564" i="2"/>
  <c r="AC564" i="2"/>
  <c r="AK564" i="2"/>
  <c r="P565" i="2"/>
  <c r="Q565" i="2"/>
  <c r="R565" i="2"/>
  <c r="S565" i="2"/>
  <c r="T565" i="2"/>
  <c r="U565" i="2"/>
  <c r="V565" i="2"/>
  <c r="W565" i="2"/>
  <c r="X565" i="2"/>
  <c r="Y565" i="2"/>
  <c r="AB565" i="2"/>
  <c r="AC565" i="2"/>
  <c r="AK565" i="2"/>
  <c r="P566" i="2"/>
  <c r="Q566" i="2"/>
  <c r="R566" i="2"/>
  <c r="S566" i="2"/>
  <c r="T566" i="2"/>
  <c r="U566" i="2"/>
  <c r="V566" i="2"/>
  <c r="W566" i="2"/>
  <c r="X566" i="2"/>
  <c r="Y566" i="2"/>
  <c r="AB566" i="2"/>
  <c r="AC566" i="2"/>
  <c r="AK566" i="2"/>
  <c r="P567" i="2"/>
  <c r="Q567" i="2"/>
  <c r="R567" i="2"/>
  <c r="S567" i="2"/>
  <c r="T567" i="2"/>
  <c r="U567" i="2"/>
  <c r="V567" i="2"/>
  <c r="W567" i="2"/>
  <c r="X567" i="2"/>
  <c r="Y567" i="2"/>
  <c r="AB567" i="2"/>
  <c r="AC567" i="2"/>
  <c r="AK567" i="2"/>
  <c r="P568" i="2"/>
  <c r="Q568" i="2"/>
  <c r="R568" i="2"/>
  <c r="S568" i="2"/>
  <c r="T568" i="2"/>
  <c r="U568" i="2"/>
  <c r="V568" i="2"/>
  <c r="W568" i="2"/>
  <c r="X568" i="2"/>
  <c r="Y568" i="2"/>
  <c r="AB568" i="2"/>
  <c r="AC568" i="2"/>
  <c r="AK568" i="2"/>
  <c r="P569" i="2"/>
  <c r="Q569" i="2"/>
  <c r="R569" i="2"/>
  <c r="S569" i="2"/>
  <c r="T569" i="2"/>
  <c r="U569" i="2"/>
  <c r="V569" i="2"/>
  <c r="W569" i="2"/>
  <c r="X569" i="2"/>
  <c r="Y569" i="2"/>
  <c r="AB569" i="2"/>
  <c r="AC569" i="2"/>
  <c r="AK569" i="2"/>
  <c r="P570" i="2"/>
  <c r="Q570" i="2"/>
  <c r="R570" i="2"/>
  <c r="S570" i="2"/>
  <c r="T570" i="2"/>
  <c r="U570" i="2"/>
  <c r="V570" i="2"/>
  <c r="W570" i="2"/>
  <c r="X570" i="2"/>
  <c r="Y570" i="2"/>
  <c r="AB570" i="2"/>
  <c r="AC570" i="2"/>
  <c r="AK570" i="2"/>
  <c r="P571" i="2"/>
  <c r="Q571" i="2"/>
  <c r="R571" i="2"/>
  <c r="S571" i="2"/>
  <c r="T571" i="2"/>
  <c r="U571" i="2"/>
  <c r="V571" i="2"/>
  <c r="W571" i="2"/>
  <c r="X571" i="2"/>
  <c r="Y571" i="2"/>
  <c r="AB571" i="2"/>
  <c r="AC571" i="2"/>
  <c r="AK571" i="2"/>
  <c r="P572" i="2"/>
  <c r="Q572" i="2"/>
  <c r="R572" i="2"/>
  <c r="S572" i="2"/>
  <c r="T572" i="2"/>
  <c r="U572" i="2"/>
  <c r="V572" i="2"/>
  <c r="W572" i="2"/>
  <c r="X572" i="2"/>
  <c r="Y572" i="2"/>
  <c r="AB572" i="2"/>
  <c r="AC572" i="2"/>
  <c r="AK572" i="2"/>
  <c r="P573" i="2"/>
  <c r="Q573" i="2"/>
  <c r="R573" i="2"/>
  <c r="S573" i="2"/>
  <c r="T573" i="2"/>
  <c r="U573" i="2"/>
  <c r="V573" i="2"/>
  <c r="W573" i="2"/>
  <c r="X573" i="2"/>
  <c r="Y573" i="2"/>
  <c r="AB573" i="2"/>
  <c r="AC573" i="2"/>
  <c r="AK573" i="2"/>
  <c r="P574" i="2"/>
  <c r="Q574" i="2"/>
  <c r="R574" i="2"/>
  <c r="S574" i="2"/>
  <c r="T574" i="2"/>
  <c r="U574" i="2"/>
  <c r="V574" i="2"/>
  <c r="W574" i="2"/>
  <c r="X574" i="2"/>
  <c r="Y574" i="2"/>
  <c r="AB574" i="2"/>
  <c r="AC574" i="2"/>
  <c r="AK574" i="2"/>
  <c r="P575" i="2"/>
  <c r="Q575" i="2"/>
  <c r="R575" i="2"/>
  <c r="S575" i="2"/>
  <c r="T575" i="2"/>
  <c r="U575" i="2"/>
  <c r="V575" i="2"/>
  <c r="W575" i="2"/>
  <c r="X575" i="2"/>
  <c r="Y575" i="2"/>
  <c r="AB575" i="2"/>
  <c r="AC575" i="2"/>
  <c r="AK575" i="2"/>
  <c r="P576" i="2"/>
  <c r="Q576" i="2"/>
  <c r="R576" i="2"/>
  <c r="S576" i="2"/>
  <c r="T576" i="2"/>
  <c r="U576" i="2"/>
  <c r="V576" i="2"/>
  <c r="W576" i="2"/>
  <c r="X576" i="2"/>
  <c r="Y576" i="2"/>
  <c r="AB576" i="2"/>
  <c r="AC576" i="2"/>
  <c r="AK576" i="2"/>
  <c r="P577" i="2"/>
  <c r="Q577" i="2"/>
  <c r="R577" i="2"/>
  <c r="S577" i="2"/>
  <c r="T577" i="2"/>
  <c r="U577" i="2"/>
  <c r="V577" i="2"/>
  <c r="W577" i="2"/>
  <c r="X577" i="2"/>
  <c r="Y577" i="2"/>
  <c r="AB577" i="2"/>
  <c r="AC577" i="2"/>
  <c r="AK577" i="2"/>
  <c r="P578" i="2"/>
  <c r="Q578" i="2"/>
  <c r="R578" i="2"/>
  <c r="S578" i="2"/>
  <c r="T578" i="2"/>
  <c r="U578" i="2"/>
  <c r="V578" i="2"/>
  <c r="W578" i="2"/>
  <c r="X578" i="2"/>
  <c r="Y578" i="2"/>
  <c r="AB578" i="2"/>
  <c r="AC578" i="2"/>
  <c r="AK578" i="2"/>
  <c r="P579" i="2"/>
  <c r="Q579" i="2"/>
  <c r="R579" i="2"/>
  <c r="S579" i="2"/>
  <c r="T579" i="2"/>
  <c r="U579" i="2"/>
  <c r="V579" i="2"/>
  <c r="W579" i="2"/>
  <c r="X579" i="2"/>
  <c r="Y579" i="2"/>
  <c r="AB579" i="2"/>
  <c r="AC579" i="2"/>
  <c r="AK579" i="2"/>
  <c r="P580" i="2"/>
  <c r="Q580" i="2"/>
  <c r="R580" i="2"/>
  <c r="S580" i="2"/>
  <c r="T580" i="2"/>
  <c r="U580" i="2"/>
  <c r="V580" i="2"/>
  <c r="W580" i="2"/>
  <c r="X580" i="2"/>
  <c r="Y580" i="2"/>
  <c r="AB580" i="2"/>
  <c r="AC580" i="2"/>
  <c r="AK580" i="2"/>
  <c r="P581" i="2"/>
  <c r="Q581" i="2"/>
  <c r="R581" i="2"/>
  <c r="S581" i="2"/>
  <c r="T581" i="2"/>
  <c r="U581" i="2"/>
  <c r="V581" i="2"/>
  <c r="W581" i="2"/>
  <c r="X581" i="2"/>
  <c r="Y581" i="2"/>
  <c r="AB581" i="2"/>
  <c r="AC581" i="2"/>
  <c r="AK581" i="2"/>
  <c r="P582" i="2"/>
  <c r="Q582" i="2"/>
  <c r="R582" i="2"/>
  <c r="S582" i="2"/>
  <c r="T582" i="2"/>
  <c r="U582" i="2"/>
  <c r="V582" i="2"/>
  <c r="W582" i="2"/>
  <c r="X582" i="2"/>
  <c r="Y582" i="2"/>
  <c r="AB582" i="2"/>
  <c r="AC582" i="2"/>
  <c r="AK582" i="2"/>
  <c r="P583" i="2"/>
  <c r="Q583" i="2"/>
  <c r="R583" i="2"/>
  <c r="S583" i="2"/>
  <c r="T583" i="2"/>
  <c r="U583" i="2"/>
  <c r="V583" i="2"/>
  <c r="W583" i="2"/>
  <c r="X583" i="2"/>
  <c r="Y583" i="2"/>
  <c r="AB583" i="2"/>
  <c r="AC583" i="2"/>
  <c r="AK583" i="2"/>
  <c r="P584" i="2"/>
  <c r="Q584" i="2"/>
  <c r="R584" i="2"/>
  <c r="S584" i="2"/>
  <c r="T584" i="2"/>
  <c r="U584" i="2"/>
  <c r="V584" i="2"/>
  <c r="W584" i="2"/>
  <c r="X584" i="2"/>
  <c r="Y584" i="2"/>
  <c r="AB584" i="2"/>
  <c r="AC584" i="2"/>
  <c r="AK584" i="2"/>
  <c r="P585" i="2"/>
  <c r="Q585" i="2"/>
  <c r="R585" i="2"/>
  <c r="S585" i="2"/>
  <c r="T585" i="2"/>
  <c r="U585" i="2"/>
  <c r="V585" i="2"/>
  <c r="W585" i="2"/>
  <c r="X585" i="2"/>
  <c r="Y585" i="2"/>
  <c r="AB585" i="2"/>
  <c r="AC585" i="2"/>
  <c r="AK585" i="2"/>
  <c r="P586" i="2"/>
  <c r="Q586" i="2"/>
  <c r="R586" i="2"/>
  <c r="S586" i="2"/>
  <c r="T586" i="2"/>
  <c r="U586" i="2"/>
  <c r="V586" i="2"/>
  <c r="W586" i="2"/>
  <c r="X586" i="2"/>
  <c r="Y586" i="2"/>
  <c r="AB586" i="2"/>
  <c r="AC586" i="2"/>
  <c r="AK586" i="2"/>
  <c r="P587" i="2"/>
  <c r="Q587" i="2"/>
  <c r="R587" i="2"/>
  <c r="S587" i="2"/>
  <c r="T587" i="2"/>
  <c r="U587" i="2"/>
  <c r="V587" i="2"/>
  <c r="W587" i="2"/>
  <c r="X587" i="2"/>
  <c r="Y587" i="2"/>
  <c r="AB587" i="2"/>
  <c r="AC587" i="2"/>
  <c r="AK587" i="2"/>
  <c r="P588" i="2"/>
  <c r="Q588" i="2"/>
  <c r="R588" i="2"/>
  <c r="S588" i="2"/>
  <c r="T588" i="2"/>
  <c r="U588" i="2"/>
  <c r="V588" i="2"/>
  <c r="W588" i="2"/>
  <c r="X588" i="2"/>
  <c r="Y588" i="2"/>
  <c r="AB588" i="2"/>
  <c r="AC588" i="2"/>
  <c r="AK588" i="2"/>
  <c r="P589" i="2"/>
  <c r="Q589" i="2"/>
  <c r="R589" i="2"/>
  <c r="S589" i="2"/>
  <c r="T589" i="2"/>
  <c r="U589" i="2"/>
  <c r="V589" i="2"/>
  <c r="W589" i="2"/>
  <c r="X589" i="2"/>
  <c r="Y589" i="2"/>
  <c r="AB589" i="2"/>
  <c r="AC589" i="2"/>
  <c r="AK589" i="2"/>
  <c r="P590" i="2"/>
  <c r="Q590" i="2"/>
  <c r="R590" i="2"/>
  <c r="S590" i="2"/>
  <c r="T590" i="2"/>
  <c r="U590" i="2"/>
  <c r="V590" i="2"/>
  <c r="W590" i="2"/>
  <c r="X590" i="2"/>
  <c r="Y590" i="2"/>
  <c r="AB590" i="2"/>
  <c r="AC590" i="2"/>
  <c r="AK590" i="2"/>
  <c r="P591" i="2"/>
  <c r="Q591" i="2"/>
  <c r="R591" i="2"/>
  <c r="S591" i="2"/>
  <c r="T591" i="2"/>
  <c r="U591" i="2"/>
  <c r="V591" i="2"/>
  <c r="W591" i="2"/>
  <c r="X591" i="2"/>
  <c r="Y591" i="2"/>
  <c r="AB591" i="2"/>
  <c r="AC591" i="2"/>
  <c r="AK591" i="2"/>
  <c r="P592" i="2"/>
  <c r="Q592" i="2"/>
  <c r="R592" i="2"/>
  <c r="S592" i="2"/>
  <c r="T592" i="2"/>
  <c r="U592" i="2"/>
  <c r="V592" i="2"/>
  <c r="W592" i="2"/>
  <c r="X592" i="2"/>
  <c r="Y592" i="2"/>
  <c r="AB592" i="2"/>
  <c r="AC592" i="2"/>
  <c r="AK592" i="2"/>
  <c r="P593" i="2"/>
  <c r="Q593" i="2"/>
  <c r="R593" i="2"/>
  <c r="S593" i="2"/>
  <c r="T593" i="2"/>
  <c r="U593" i="2"/>
  <c r="V593" i="2"/>
  <c r="W593" i="2"/>
  <c r="X593" i="2"/>
  <c r="Y593" i="2"/>
  <c r="AB593" i="2"/>
  <c r="AC593" i="2"/>
  <c r="AK593" i="2"/>
  <c r="P594" i="2"/>
  <c r="Q594" i="2"/>
  <c r="R594" i="2"/>
  <c r="S594" i="2"/>
  <c r="T594" i="2"/>
  <c r="U594" i="2"/>
  <c r="V594" i="2"/>
  <c r="W594" i="2"/>
  <c r="X594" i="2"/>
  <c r="Y594" i="2"/>
  <c r="AB594" i="2"/>
  <c r="AC594" i="2"/>
  <c r="AK594" i="2"/>
  <c r="P595" i="2"/>
  <c r="Q595" i="2"/>
  <c r="R595" i="2"/>
  <c r="S595" i="2"/>
  <c r="T595" i="2"/>
  <c r="U595" i="2"/>
  <c r="V595" i="2"/>
  <c r="W595" i="2"/>
  <c r="X595" i="2"/>
  <c r="Y595" i="2"/>
  <c r="AB595" i="2"/>
  <c r="AC595" i="2"/>
  <c r="AK595" i="2"/>
  <c r="P596" i="2"/>
  <c r="Q596" i="2"/>
  <c r="R596" i="2"/>
  <c r="S596" i="2"/>
  <c r="T596" i="2"/>
  <c r="U596" i="2"/>
  <c r="V596" i="2"/>
  <c r="W596" i="2"/>
  <c r="X596" i="2"/>
  <c r="Y596" i="2"/>
  <c r="AB596" i="2"/>
  <c r="AC596" i="2"/>
  <c r="AK596" i="2"/>
  <c r="P597" i="2"/>
  <c r="Q597" i="2"/>
  <c r="R597" i="2"/>
  <c r="S597" i="2"/>
  <c r="T597" i="2"/>
  <c r="U597" i="2"/>
  <c r="V597" i="2"/>
  <c r="W597" i="2"/>
  <c r="X597" i="2"/>
  <c r="Y597" i="2"/>
  <c r="AB597" i="2"/>
  <c r="AC597" i="2"/>
  <c r="AK597" i="2"/>
  <c r="P598" i="2"/>
  <c r="Q598" i="2"/>
  <c r="R598" i="2"/>
  <c r="S598" i="2"/>
  <c r="T598" i="2"/>
  <c r="U598" i="2"/>
  <c r="V598" i="2"/>
  <c r="W598" i="2"/>
  <c r="X598" i="2"/>
  <c r="Y598" i="2"/>
  <c r="AB598" i="2"/>
  <c r="AC598" i="2"/>
  <c r="AK598" i="2"/>
  <c r="P599" i="2"/>
  <c r="Q599" i="2"/>
  <c r="R599" i="2"/>
  <c r="S599" i="2"/>
  <c r="T599" i="2"/>
  <c r="U599" i="2"/>
  <c r="V599" i="2"/>
  <c r="W599" i="2"/>
  <c r="X599" i="2"/>
  <c r="Y599" i="2"/>
  <c r="AB599" i="2"/>
  <c r="AC599" i="2"/>
  <c r="AK599" i="2"/>
  <c r="P600" i="2"/>
  <c r="Q600" i="2"/>
  <c r="R600" i="2"/>
  <c r="S600" i="2"/>
  <c r="T600" i="2"/>
  <c r="U600" i="2"/>
  <c r="V600" i="2"/>
  <c r="W600" i="2"/>
  <c r="X600" i="2"/>
  <c r="Y600" i="2"/>
  <c r="AB600" i="2"/>
  <c r="AC600" i="2"/>
  <c r="AK600" i="2"/>
  <c r="P601" i="2"/>
  <c r="Q601" i="2"/>
  <c r="R601" i="2"/>
  <c r="S601" i="2"/>
  <c r="T601" i="2"/>
  <c r="U601" i="2"/>
  <c r="V601" i="2"/>
  <c r="W601" i="2"/>
  <c r="X601" i="2"/>
  <c r="Y601" i="2"/>
  <c r="AB601" i="2"/>
  <c r="AC601" i="2"/>
  <c r="AK601" i="2"/>
  <c r="P602" i="2"/>
  <c r="Q602" i="2"/>
  <c r="R602" i="2"/>
  <c r="S602" i="2"/>
  <c r="T602" i="2"/>
  <c r="U602" i="2"/>
  <c r="V602" i="2"/>
  <c r="W602" i="2"/>
  <c r="X602" i="2"/>
  <c r="Y602" i="2"/>
  <c r="AB602" i="2"/>
  <c r="AC602" i="2"/>
  <c r="AK602" i="2"/>
  <c r="P603" i="2"/>
  <c r="Q603" i="2"/>
  <c r="R603" i="2"/>
  <c r="S603" i="2"/>
  <c r="T603" i="2"/>
  <c r="U603" i="2"/>
  <c r="V603" i="2"/>
  <c r="W603" i="2"/>
  <c r="X603" i="2"/>
  <c r="Y603" i="2"/>
  <c r="AB603" i="2"/>
  <c r="AC603" i="2"/>
  <c r="AK603" i="2"/>
  <c r="P604" i="2"/>
  <c r="Q604" i="2"/>
  <c r="R604" i="2"/>
  <c r="S604" i="2"/>
  <c r="T604" i="2"/>
  <c r="U604" i="2"/>
  <c r="V604" i="2"/>
  <c r="W604" i="2"/>
  <c r="X604" i="2"/>
  <c r="Y604" i="2"/>
  <c r="AB604" i="2"/>
  <c r="AC604" i="2"/>
  <c r="AK604" i="2"/>
  <c r="P605" i="2"/>
  <c r="Q605" i="2"/>
  <c r="R605" i="2"/>
  <c r="S605" i="2"/>
  <c r="T605" i="2"/>
  <c r="U605" i="2"/>
  <c r="V605" i="2"/>
  <c r="W605" i="2"/>
  <c r="X605" i="2"/>
  <c r="Y605" i="2"/>
  <c r="AB605" i="2"/>
  <c r="AC605" i="2"/>
  <c r="AK605" i="2"/>
  <c r="P606" i="2"/>
  <c r="Q606" i="2"/>
  <c r="R606" i="2"/>
  <c r="S606" i="2"/>
  <c r="T606" i="2"/>
  <c r="U606" i="2"/>
  <c r="V606" i="2"/>
  <c r="W606" i="2"/>
  <c r="X606" i="2"/>
  <c r="Y606" i="2"/>
  <c r="AB606" i="2"/>
  <c r="AC606" i="2"/>
  <c r="AK606" i="2"/>
  <c r="P607" i="2"/>
  <c r="Q607" i="2"/>
  <c r="R607" i="2"/>
  <c r="S607" i="2"/>
  <c r="T607" i="2"/>
  <c r="U607" i="2"/>
  <c r="V607" i="2"/>
  <c r="W607" i="2"/>
  <c r="X607" i="2"/>
  <c r="Y607" i="2"/>
  <c r="AB607" i="2"/>
  <c r="AC607" i="2"/>
  <c r="AK607" i="2"/>
  <c r="P608" i="2"/>
  <c r="Q608" i="2"/>
  <c r="R608" i="2"/>
  <c r="S608" i="2"/>
  <c r="T608" i="2"/>
  <c r="U608" i="2"/>
  <c r="V608" i="2"/>
  <c r="W608" i="2"/>
  <c r="X608" i="2"/>
  <c r="Y608" i="2"/>
  <c r="AB608" i="2"/>
  <c r="AC608" i="2"/>
  <c r="AK608" i="2"/>
  <c r="P609" i="2"/>
  <c r="Q609" i="2"/>
  <c r="R609" i="2"/>
  <c r="S609" i="2"/>
  <c r="T609" i="2"/>
  <c r="U609" i="2"/>
  <c r="V609" i="2"/>
  <c r="W609" i="2"/>
  <c r="X609" i="2"/>
  <c r="Y609" i="2"/>
  <c r="AB609" i="2"/>
  <c r="AC609" i="2"/>
  <c r="AK609" i="2"/>
  <c r="P610" i="2"/>
  <c r="Q610" i="2"/>
  <c r="R610" i="2"/>
  <c r="S610" i="2"/>
  <c r="T610" i="2"/>
  <c r="U610" i="2"/>
  <c r="V610" i="2"/>
  <c r="W610" i="2"/>
  <c r="X610" i="2"/>
  <c r="Y610" i="2"/>
  <c r="AB610" i="2"/>
  <c r="AC610" i="2"/>
  <c r="AK610" i="2"/>
  <c r="P611" i="2"/>
  <c r="Q611" i="2"/>
  <c r="R611" i="2"/>
  <c r="S611" i="2"/>
  <c r="T611" i="2"/>
  <c r="U611" i="2"/>
  <c r="V611" i="2"/>
  <c r="W611" i="2"/>
  <c r="X611" i="2"/>
  <c r="Y611" i="2"/>
  <c r="AB611" i="2"/>
  <c r="AC611" i="2"/>
  <c r="AK611" i="2"/>
  <c r="P612" i="2"/>
  <c r="Q612" i="2"/>
  <c r="R612" i="2"/>
  <c r="S612" i="2"/>
  <c r="T612" i="2"/>
  <c r="U612" i="2"/>
  <c r="V612" i="2"/>
  <c r="W612" i="2"/>
  <c r="X612" i="2"/>
  <c r="Y612" i="2"/>
  <c r="AB612" i="2"/>
  <c r="AC612" i="2"/>
  <c r="AK612" i="2"/>
  <c r="P613" i="2"/>
  <c r="Q613" i="2"/>
  <c r="R613" i="2"/>
  <c r="S613" i="2"/>
  <c r="T613" i="2"/>
  <c r="U613" i="2"/>
  <c r="V613" i="2"/>
  <c r="W613" i="2"/>
  <c r="X613" i="2"/>
  <c r="Y613" i="2"/>
  <c r="AB613" i="2"/>
  <c r="AC613" i="2"/>
  <c r="AK613" i="2"/>
  <c r="P614" i="2"/>
  <c r="Q614" i="2"/>
  <c r="R614" i="2"/>
  <c r="S614" i="2"/>
  <c r="T614" i="2"/>
  <c r="U614" i="2"/>
  <c r="V614" i="2"/>
  <c r="W614" i="2"/>
  <c r="X614" i="2"/>
  <c r="Y614" i="2"/>
  <c r="AB614" i="2"/>
  <c r="AC614" i="2"/>
  <c r="AK614" i="2"/>
  <c r="P615" i="2"/>
  <c r="Q615" i="2"/>
  <c r="R615" i="2"/>
  <c r="S615" i="2"/>
  <c r="T615" i="2"/>
  <c r="U615" i="2"/>
  <c r="V615" i="2"/>
  <c r="W615" i="2"/>
  <c r="X615" i="2"/>
  <c r="Y615" i="2"/>
  <c r="AB615" i="2"/>
  <c r="AC615" i="2"/>
  <c r="AK615" i="2"/>
  <c r="P616" i="2"/>
  <c r="Q616" i="2"/>
  <c r="R616" i="2"/>
  <c r="S616" i="2"/>
  <c r="T616" i="2"/>
  <c r="U616" i="2"/>
  <c r="V616" i="2"/>
  <c r="W616" i="2"/>
  <c r="X616" i="2"/>
  <c r="Y616" i="2"/>
  <c r="AB616" i="2"/>
  <c r="AC616" i="2"/>
  <c r="AK616" i="2"/>
  <c r="P617" i="2"/>
  <c r="Q617" i="2"/>
  <c r="R617" i="2"/>
  <c r="S617" i="2"/>
  <c r="T617" i="2"/>
  <c r="U617" i="2"/>
  <c r="V617" i="2"/>
  <c r="W617" i="2"/>
  <c r="X617" i="2"/>
  <c r="Y617" i="2"/>
  <c r="AB617" i="2"/>
  <c r="AC617" i="2"/>
  <c r="AK617" i="2"/>
  <c r="P618" i="2"/>
  <c r="Q618" i="2"/>
  <c r="R618" i="2"/>
  <c r="S618" i="2"/>
  <c r="T618" i="2"/>
  <c r="U618" i="2"/>
  <c r="V618" i="2"/>
  <c r="W618" i="2"/>
  <c r="X618" i="2"/>
  <c r="Y618" i="2"/>
  <c r="AB618" i="2"/>
  <c r="AC618" i="2"/>
  <c r="AK618" i="2"/>
  <c r="P619" i="2"/>
  <c r="Q619" i="2"/>
  <c r="R619" i="2"/>
  <c r="S619" i="2"/>
  <c r="T619" i="2"/>
  <c r="U619" i="2"/>
  <c r="V619" i="2"/>
  <c r="W619" i="2"/>
  <c r="X619" i="2"/>
  <c r="Y619" i="2"/>
  <c r="AB619" i="2"/>
  <c r="AC619" i="2"/>
  <c r="AK619" i="2"/>
  <c r="P620" i="2"/>
  <c r="Q620" i="2"/>
  <c r="R620" i="2"/>
  <c r="S620" i="2"/>
  <c r="T620" i="2"/>
  <c r="U620" i="2"/>
  <c r="V620" i="2"/>
  <c r="W620" i="2"/>
  <c r="X620" i="2"/>
  <c r="Y620" i="2"/>
  <c r="AB620" i="2"/>
  <c r="AC620" i="2"/>
  <c r="AK620" i="2"/>
  <c r="P621" i="2"/>
  <c r="Q621" i="2"/>
  <c r="R621" i="2"/>
  <c r="S621" i="2"/>
  <c r="T621" i="2"/>
  <c r="U621" i="2"/>
  <c r="V621" i="2"/>
  <c r="W621" i="2"/>
  <c r="X621" i="2"/>
  <c r="Y621" i="2"/>
  <c r="AB621" i="2"/>
  <c r="AC621" i="2"/>
  <c r="AK621" i="2"/>
  <c r="P622" i="2"/>
  <c r="Q622" i="2"/>
  <c r="R622" i="2"/>
  <c r="S622" i="2"/>
  <c r="T622" i="2"/>
  <c r="U622" i="2"/>
  <c r="V622" i="2"/>
  <c r="W622" i="2"/>
  <c r="X622" i="2"/>
  <c r="Y622" i="2"/>
  <c r="AB622" i="2"/>
  <c r="AC622" i="2"/>
  <c r="AK622" i="2"/>
  <c r="P623" i="2"/>
  <c r="Q623" i="2"/>
  <c r="R623" i="2"/>
  <c r="S623" i="2"/>
  <c r="T623" i="2"/>
  <c r="U623" i="2"/>
  <c r="V623" i="2"/>
  <c r="W623" i="2"/>
  <c r="X623" i="2"/>
  <c r="Y623" i="2"/>
  <c r="AB623" i="2"/>
  <c r="AC623" i="2"/>
  <c r="AK623" i="2"/>
  <c r="P624" i="2"/>
  <c r="Q624" i="2"/>
  <c r="R624" i="2"/>
  <c r="S624" i="2"/>
  <c r="T624" i="2"/>
  <c r="U624" i="2"/>
  <c r="V624" i="2"/>
  <c r="W624" i="2"/>
  <c r="X624" i="2"/>
  <c r="Y624" i="2"/>
  <c r="AB624" i="2"/>
  <c r="AC624" i="2"/>
  <c r="AK624" i="2"/>
  <c r="P625" i="2"/>
  <c r="Q625" i="2"/>
  <c r="R625" i="2"/>
  <c r="S625" i="2"/>
  <c r="T625" i="2"/>
  <c r="U625" i="2"/>
  <c r="V625" i="2"/>
  <c r="W625" i="2"/>
  <c r="X625" i="2"/>
  <c r="Y625" i="2"/>
  <c r="AB625" i="2"/>
  <c r="AC625" i="2"/>
  <c r="AK625" i="2"/>
  <c r="P626" i="2"/>
  <c r="Q626" i="2"/>
  <c r="R626" i="2"/>
  <c r="S626" i="2"/>
  <c r="T626" i="2"/>
  <c r="U626" i="2"/>
  <c r="V626" i="2"/>
  <c r="W626" i="2"/>
  <c r="X626" i="2"/>
  <c r="Y626" i="2"/>
  <c r="AB626" i="2"/>
  <c r="AC626" i="2"/>
  <c r="AK626" i="2"/>
  <c r="P627" i="2"/>
  <c r="Q627" i="2"/>
  <c r="R627" i="2"/>
  <c r="S627" i="2"/>
  <c r="T627" i="2"/>
  <c r="U627" i="2"/>
  <c r="V627" i="2"/>
  <c r="W627" i="2"/>
  <c r="X627" i="2"/>
  <c r="Y627" i="2"/>
  <c r="AB627" i="2"/>
  <c r="AC627" i="2"/>
  <c r="AK627" i="2"/>
  <c r="P628" i="2"/>
  <c r="Q628" i="2"/>
  <c r="R628" i="2"/>
  <c r="S628" i="2"/>
  <c r="T628" i="2"/>
  <c r="U628" i="2"/>
  <c r="V628" i="2"/>
  <c r="W628" i="2"/>
  <c r="X628" i="2"/>
  <c r="Y628" i="2"/>
  <c r="AB628" i="2"/>
  <c r="AC628" i="2"/>
  <c r="AK628" i="2"/>
  <c r="P629" i="2"/>
  <c r="Q629" i="2"/>
  <c r="R629" i="2"/>
  <c r="S629" i="2"/>
  <c r="T629" i="2"/>
  <c r="U629" i="2"/>
  <c r="V629" i="2"/>
  <c r="W629" i="2"/>
  <c r="X629" i="2"/>
  <c r="Y629" i="2"/>
  <c r="AB629" i="2"/>
  <c r="AC629" i="2"/>
  <c r="AK629" i="2"/>
  <c r="P630" i="2"/>
  <c r="Q630" i="2"/>
  <c r="R630" i="2"/>
  <c r="S630" i="2"/>
  <c r="T630" i="2"/>
  <c r="U630" i="2"/>
  <c r="V630" i="2"/>
  <c r="W630" i="2"/>
  <c r="X630" i="2"/>
  <c r="Y630" i="2"/>
  <c r="AB630" i="2"/>
  <c r="AC630" i="2"/>
  <c r="AK630" i="2"/>
  <c r="P631" i="2"/>
  <c r="Q631" i="2"/>
  <c r="R631" i="2"/>
  <c r="S631" i="2"/>
  <c r="T631" i="2"/>
  <c r="U631" i="2"/>
  <c r="V631" i="2"/>
  <c r="W631" i="2"/>
  <c r="X631" i="2"/>
  <c r="Y631" i="2"/>
  <c r="AB631" i="2"/>
  <c r="AC631" i="2"/>
  <c r="AK631" i="2"/>
  <c r="P632" i="2"/>
  <c r="Q632" i="2"/>
  <c r="R632" i="2"/>
  <c r="S632" i="2"/>
  <c r="T632" i="2"/>
  <c r="U632" i="2"/>
  <c r="V632" i="2"/>
  <c r="W632" i="2"/>
  <c r="X632" i="2"/>
  <c r="Y632" i="2"/>
  <c r="AB632" i="2"/>
  <c r="AC632" i="2"/>
  <c r="AK632" i="2"/>
  <c r="P633" i="2"/>
  <c r="Q633" i="2"/>
  <c r="R633" i="2"/>
  <c r="S633" i="2"/>
  <c r="T633" i="2"/>
  <c r="U633" i="2"/>
  <c r="V633" i="2"/>
  <c r="W633" i="2"/>
  <c r="X633" i="2"/>
  <c r="Y633" i="2"/>
  <c r="AB633" i="2"/>
  <c r="AC633" i="2"/>
  <c r="AK633" i="2"/>
  <c r="P634" i="2"/>
  <c r="Q634" i="2"/>
  <c r="R634" i="2"/>
  <c r="S634" i="2"/>
  <c r="T634" i="2"/>
  <c r="U634" i="2"/>
  <c r="V634" i="2"/>
  <c r="W634" i="2"/>
  <c r="X634" i="2"/>
  <c r="Y634" i="2"/>
  <c r="AB634" i="2"/>
  <c r="AC634" i="2"/>
  <c r="AK634" i="2"/>
  <c r="P635" i="2"/>
  <c r="Q635" i="2"/>
  <c r="R635" i="2"/>
  <c r="S635" i="2"/>
  <c r="T635" i="2"/>
  <c r="U635" i="2"/>
  <c r="V635" i="2"/>
  <c r="W635" i="2"/>
  <c r="X635" i="2"/>
  <c r="Y635" i="2"/>
  <c r="AB635" i="2"/>
  <c r="AC635" i="2"/>
  <c r="AK635" i="2"/>
  <c r="P636" i="2"/>
  <c r="Q636" i="2"/>
  <c r="R636" i="2"/>
  <c r="S636" i="2"/>
  <c r="T636" i="2"/>
  <c r="U636" i="2"/>
  <c r="V636" i="2"/>
  <c r="W636" i="2"/>
  <c r="X636" i="2"/>
  <c r="Y636" i="2"/>
  <c r="AB636" i="2"/>
  <c r="AC636" i="2"/>
  <c r="AK636" i="2"/>
  <c r="P637" i="2"/>
  <c r="Q637" i="2"/>
  <c r="R637" i="2"/>
  <c r="S637" i="2"/>
  <c r="T637" i="2"/>
  <c r="U637" i="2"/>
  <c r="V637" i="2"/>
  <c r="W637" i="2"/>
  <c r="X637" i="2"/>
  <c r="Y637" i="2"/>
  <c r="AB637" i="2"/>
  <c r="AC637" i="2"/>
  <c r="AK637" i="2"/>
  <c r="P638" i="2"/>
  <c r="Q638" i="2"/>
  <c r="R638" i="2"/>
  <c r="S638" i="2"/>
  <c r="T638" i="2"/>
  <c r="U638" i="2"/>
  <c r="V638" i="2"/>
  <c r="W638" i="2"/>
  <c r="X638" i="2"/>
  <c r="Y638" i="2"/>
  <c r="AB638" i="2"/>
  <c r="AC638" i="2"/>
  <c r="AK638" i="2"/>
  <c r="P639" i="2"/>
  <c r="Q639" i="2"/>
  <c r="R639" i="2"/>
  <c r="S639" i="2"/>
  <c r="T639" i="2"/>
  <c r="U639" i="2"/>
  <c r="V639" i="2"/>
  <c r="W639" i="2"/>
  <c r="X639" i="2"/>
  <c r="Y639" i="2"/>
  <c r="AB639" i="2"/>
  <c r="AC639" i="2"/>
  <c r="AK639" i="2"/>
  <c r="P640" i="2"/>
  <c r="Q640" i="2"/>
  <c r="R640" i="2"/>
  <c r="S640" i="2"/>
  <c r="T640" i="2"/>
  <c r="U640" i="2"/>
  <c r="V640" i="2"/>
  <c r="W640" i="2"/>
  <c r="X640" i="2"/>
  <c r="Y640" i="2"/>
  <c r="AB640" i="2"/>
  <c r="AC640" i="2"/>
  <c r="AK640" i="2"/>
  <c r="P641" i="2"/>
  <c r="Q641" i="2"/>
  <c r="R641" i="2"/>
  <c r="S641" i="2"/>
  <c r="T641" i="2"/>
  <c r="U641" i="2"/>
  <c r="V641" i="2"/>
  <c r="W641" i="2"/>
  <c r="X641" i="2"/>
  <c r="Y641" i="2"/>
  <c r="AB641" i="2"/>
  <c r="AC641" i="2"/>
  <c r="AK641" i="2"/>
  <c r="P642" i="2"/>
  <c r="Q642" i="2"/>
  <c r="R642" i="2"/>
  <c r="S642" i="2"/>
  <c r="T642" i="2"/>
  <c r="U642" i="2"/>
  <c r="V642" i="2"/>
  <c r="W642" i="2"/>
  <c r="X642" i="2"/>
  <c r="Y642" i="2"/>
  <c r="AB642" i="2"/>
  <c r="AC642" i="2"/>
  <c r="AK642" i="2"/>
  <c r="P643" i="2"/>
  <c r="Q643" i="2"/>
  <c r="R643" i="2"/>
  <c r="S643" i="2"/>
  <c r="T643" i="2"/>
  <c r="U643" i="2"/>
  <c r="V643" i="2"/>
  <c r="W643" i="2"/>
  <c r="X643" i="2"/>
  <c r="Y643" i="2"/>
  <c r="AB643" i="2"/>
  <c r="AC643" i="2"/>
  <c r="AK643" i="2"/>
  <c r="P644" i="2"/>
  <c r="Q644" i="2"/>
  <c r="R644" i="2"/>
  <c r="S644" i="2"/>
  <c r="T644" i="2"/>
  <c r="U644" i="2"/>
  <c r="V644" i="2"/>
  <c r="W644" i="2"/>
  <c r="X644" i="2"/>
  <c r="Y644" i="2"/>
  <c r="AB644" i="2"/>
  <c r="AC644" i="2"/>
  <c r="AK644" i="2"/>
  <c r="P645" i="2"/>
  <c r="Q645" i="2"/>
  <c r="R645" i="2"/>
  <c r="S645" i="2"/>
  <c r="T645" i="2"/>
  <c r="U645" i="2"/>
  <c r="V645" i="2"/>
  <c r="W645" i="2"/>
  <c r="X645" i="2"/>
  <c r="Y645" i="2"/>
  <c r="AB645" i="2"/>
  <c r="AC645" i="2"/>
  <c r="AK645" i="2"/>
  <c r="P646" i="2"/>
  <c r="Q646" i="2"/>
  <c r="R646" i="2"/>
  <c r="S646" i="2"/>
  <c r="T646" i="2"/>
  <c r="U646" i="2"/>
  <c r="V646" i="2"/>
  <c r="W646" i="2"/>
  <c r="X646" i="2"/>
  <c r="Y646" i="2"/>
  <c r="AB646" i="2"/>
  <c r="AC646" i="2"/>
  <c r="AK646" i="2"/>
  <c r="P647" i="2"/>
  <c r="Q647" i="2"/>
  <c r="R647" i="2"/>
  <c r="S647" i="2"/>
  <c r="T647" i="2"/>
  <c r="U647" i="2"/>
  <c r="V647" i="2"/>
  <c r="W647" i="2"/>
  <c r="X647" i="2"/>
  <c r="Y647" i="2"/>
  <c r="AB647" i="2"/>
  <c r="AC647" i="2"/>
  <c r="AK647" i="2"/>
  <c r="P648" i="2"/>
  <c r="Q648" i="2"/>
  <c r="R648" i="2"/>
  <c r="S648" i="2"/>
  <c r="T648" i="2"/>
  <c r="U648" i="2"/>
  <c r="V648" i="2"/>
  <c r="W648" i="2"/>
  <c r="X648" i="2"/>
  <c r="Y648" i="2"/>
  <c r="AB648" i="2"/>
  <c r="AC648" i="2"/>
  <c r="AK648" i="2"/>
  <c r="P649" i="2"/>
  <c r="Q649" i="2"/>
  <c r="R649" i="2"/>
  <c r="S649" i="2"/>
  <c r="T649" i="2"/>
  <c r="U649" i="2"/>
  <c r="V649" i="2"/>
  <c r="W649" i="2"/>
  <c r="X649" i="2"/>
  <c r="Y649" i="2"/>
  <c r="AB649" i="2"/>
  <c r="AC649" i="2"/>
  <c r="AK649" i="2"/>
  <c r="P650" i="2"/>
  <c r="Q650" i="2"/>
  <c r="R650" i="2"/>
  <c r="S650" i="2"/>
  <c r="T650" i="2"/>
  <c r="U650" i="2"/>
  <c r="V650" i="2"/>
  <c r="W650" i="2"/>
  <c r="X650" i="2"/>
  <c r="Y650" i="2"/>
  <c r="AB650" i="2"/>
  <c r="AC650" i="2"/>
  <c r="AK650" i="2"/>
  <c r="P651" i="2"/>
  <c r="Q651" i="2"/>
  <c r="R651" i="2"/>
  <c r="S651" i="2"/>
  <c r="T651" i="2"/>
  <c r="U651" i="2"/>
  <c r="V651" i="2"/>
  <c r="W651" i="2"/>
  <c r="X651" i="2"/>
  <c r="Y651" i="2"/>
  <c r="AB651" i="2"/>
  <c r="AC651" i="2"/>
  <c r="AK651" i="2"/>
  <c r="P652" i="2"/>
  <c r="Q652" i="2"/>
  <c r="R652" i="2"/>
  <c r="S652" i="2"/>
  <c r="T652" i="2"/>
  <c r="U652" i="2"/>
  <c r="V652" i="2"/>
  <c r="W652" i="2"/>
  <c r="X652" i="2"/>
  <c r="Y652" i="2"/>
  <c r="AB652" i="2"/>
  <c r="AC652" i="2"/>
  <c r="AK652" i="2"/>
  <c r="P653" i="2"/>
  <c r="Q653" i="2"/>
  <c r="R653" i="2"/>
  <c r="S653" i="2"/>
  <c r="T653" i="2"/>
  <c r="U653" i="2"/>
  <c r="V653" i="2"/>
  <c r="W653" i="2"/>
  <c r="X653" i="2"/>
  <c r="Y653" i="2"/>
  <c r="AB653" i="2"/>
  <c r="AC653" i="2"/>
  <c r="AK653" i="2"/>
  <c r="P654" i="2"/>
  <c r="Q654" i="2"/>
  <c r="R654" i="2"/>
  <c r="S654" i="2"/>
  <c r="T654" i="2"/>
  <c r="U654" i="2"/>
  <c r="V654" i="2"/>
  <c r="W654" i="2"/>
  <c r="X654" i="2"/>
  <c r="Y654" i="2"/>
  <c r="AB654" i="2"/>
  <c r="AC654" i="2"/>
  <c r="AK654" i="2"/>
  <c r="P655" i="2"/>
  <c r="Q655" i="2"/>
  <c r="R655" i="2"/>
  <c r="S655" i="2"/>
  <c r="T655" i="2"/>
  <c r="U655" i="2"/>
  <c r="V655" i="2"/>
  <c r="W655" i="2"/>
  <c r="X655" i="2"/>
  <c r="Y655" i="2"/>
  <c r="AB655" i="2"/>
  <c r="AC655" i="2"/>
  <c r="AK655" i="2"/>
  <c r="P656" i="2"/>
  <c r="Q656" i="2"/>
  <c r="R656" i="2"/>
  <c r="S656" i="2"/>
  <c r="T656" i="2"/>
  <c r="U656" i="2"/>
  <c r="V656" i="2"/>
  <c r="W656" i="2"/>
  <c r="X656" i="2"/>
  <c r="Y656" i="2"/>
  <c r="AB656" i="2"/>
  <c r="AC656" i="2"/>
  <c r="AK656" i="2"/>
  <c r="P657" i="2"/>
  <c r="Q657" i="2"/>
  <c r="R657" i="2"/>
  <c r="S657" i="2"/>
  <c r="T657" i="2"/>
  <c r="U657" i="2"/>
  <c r="V657" i="2"/>
  <c r="W657" i="2"/>
  <c r="X657" i="2"/>
  <c r="Y657" i="2"/>
  <c r="AB657" i="2"/>
  <c r="AC657" i="2"/>
  <c r="AK657" i="2"/>
  <c r="P658" i="2"/>
  <c r="Q658" i="2"/>
  <c r="R658" i="2"/>
  <c r="S658" i="2"/>
  <c r="T658" i="2"/>
  <c r="U658" i="2"/>
  <c r="V658" i="2"/>
  <c r="W658" i="2"/>
  <c r="X658" i="2"/>
  <c r="Y658" i="2"/>
  <c r="AB658" i="2"/>
  <c r="AC658" i="2"/>
  <c r="AK658" i="2"/>
  <c r="P659" i="2"/>
  <c r="Q659" i="2"/>
  <c r="R659" i="2"/>
  <c r="S659" i="2"/>
  <c r="T659" i="2"/>
  <c r="U659" i="2"/>
  <c r="V659" i="2"/>
  <c r="W659" i="2"/>
  <c r="X659" i="2"/>
  <c r="Y659" i="2"/>
  <c r="AB659" i="2"/>
  <c r="AC659" i="2"/>
  <c r="AK659" i="2"/>
  <c r="P660" i="2"/>
  <c r="Q660" i="2"/>
  <c r="R660" i="2"/>
  <c r="S660" i="2"/>
  <c r="T660" i="2"/>
  <c r="U660" i="2"/>
  <c r="V660" i="2"/>
  <c r="W660" i="2"/>
  <c r="X660" i="2"/>
  <c r="Y660" i="2"/>
  <c r="AB660" i="2"/>
  <c r="AC660" i="2"/>
  <c r="AK660" i="2"/>
  <c r="P661" i="2"/>
  <c r="Q661" i="2"/>
  <c r="R661" i="2"/>
  <c r="S661" i="2"/>
  <c r="T661" i="2"/>
  <c r="U661" i="2"/>
  <c r="V661" i="2"/>
  <c r="W661" i="2"/>
  <c r="X661" i="2"/>
  <c r="Y661" i="2"/>
  <c r="AB661" i="2"/>
  <c r="AC661" i="2"/>
  <c r="AK661" i="2"/>
  <c r="P662" i="2"/>
  <c r="Q662" i="2"/>
  <c r="R662" i="2"/>
  <c r="S662" i="2"/>
  <c r="T662" i="2"/>
  <c r="U662" i="2"/>
  <c r="V662" i="2"/>
  <c r="W662" i="2"/>
  <c r="X662" i="2"/>
  <c r="Y662" i="2"/>
  <c r="AB662" i="2"/>
  <c r="AC662" i="2"/>
  <c r="AK662" i="2"/>
  <c r="P663" i="2"/>
  <c r="Q663" i="2"/>
  <c r="R663" i="2"/>
  <c r="S663" i="2"/>
  <c r="T663" i="2"/>
  <c r="U663" i="2"/>
  <c r="V663" i="2"/>
  <c r="W663" i="2"/>
  <c r="X663" i="2"/>
  <c r="Y663" i="2"/>
  <c r="AB663" i="2"/>
  <c r="AC663" i="2"/>
  <c r="AK663" i="2"/>
  <c r="P664" i="2"/>
  <c r="Q664" i="2"/>
  <c r="R664" i="2"/>
  <c r="S664" i="2"/>
  <c r="T664" i="2"/>
  <c r="U664" i="2"/>
  <c r="V664" i="2"/>
  <c r="W664" i="2"/>
  <c r="X664" i="2"/>
  <c r="Y664" i="2"/>
  <c r="AB664" i="2"/>
  <c r="AC664" i="2"/>
  <c r="AK664" i="2"/>
  <c r="P665" i="2"/>
  <c r="Q665" i="2"/>
  <c r="R665" i="2"/>
  <c r="S665" i="2"/>
  <c r="T665" i="2"/>
  <c r="U665" i="2"/>
  <c r="V665" i="2"/>
  <c r="W665" i="2"/>
  <c r="X665" i="2"/>
  <c r="Y665" i="2"/>
  <c r="AB665" i="2"/>
  <c r="AC665" i="2"/>
  <c r="AK665" i="2"/>
  <c r="P666" i="2"/>
  <c r="Q666" i="2"/>
  <c r="R666" i="2"/>
  <c r="S666" i="2"/>
  <c r="T666" i="2"/>
  <c r="U666" i="2"/>
  <c r="V666" i="2"/>
  <c r="W666" i="2"/>
  <c r="X666" i="2"/>
  <c r="Y666" i="2"/>
  <c r="AB666" i="2"/>
  <c r="AC666" i="2"/>
  <c r="AK666" i="2"/>
  <c r="P667" i="2"/>
  <c r="Q667" i="2"/>
  <c r="R667" i="2"/>
  <c r="S667" i="2"/>
  <c r="T667" i="2"/>
  <c r="U667" i="2"/>
  <c r="V667" i="2"/>
  <c r="W667" i="2"/>
  <c r="X667" i="2"/>
  <c r="Y667" i="2"/>
  <c r="AB667" i="2"/>
  <c r="AC667" i="2"/>
  <c r="AK667" i="2"/>
  <c r="P668" i="2"/>
  <c r="Q668" i="2"/>
  <c r="R668" i="2"/>
  <c r="S668" i="2"/>
  <c r="T668" i="2"/>
  <c r="U668" i="2"/>
  <c r="V668" i="2"/>
  <c r="W668" i="2"/>
  <c r="X668" i="2"/>
  <c r="Y668" i="2"/>
  <c r="AB668" i="2"/>
  <c r="AC668" i="2"/>
  <c r="AK668" i="2"/>
  <c r="P669" i="2"/>
  <c r="Q669" i="2"/>
  <c r="R669" i="2"/>
  <c r="S669" i="2"/>
  <c r="T669" i="2"/>
  <c r="U669" i="2"/>
  <c r="V669" i="2"/>
  <c r="W669" i="2"/>
  <c r="X669" i="2"/>
  <c r="Y669" i="2"/>
  <c r="AB669" i="2"/>
  <c r="AC669" i="2"/>
  <c r="AK669" i="2"/>
  <c r="P670" i="2"/>
  <c r="Q670" i="2"/>
  <c r="R670" i="2"/>
  <c r="S670" i="2"/>
  <c r="T670" i="2"/>
  <c r="U670" i="2"/>
  <c r="V670" i="2"/>
  <c r="W670" i="2"/>
  <c r="X670" i="2"/>
  <c r="Y670" i="2"/>
  <c r="AB670" i="2"/>
  <c r="AC670" i="2"/>
  <c r="AK670" i="2"/>
  <c r="P671" i="2"/>
  <c r="Q671" i="2"/>
  <c r="R671" i="2"/>
  <c r="S671" i="2"/>
  <c r="T671" i="2"/>
  <c r="U671" i="2"/>
  <c r="V671" i="2"/>
  <c r="W671" i="2"/>
  <c r="X671" i="2"/>
  <c r="Y671" i="2"/>
  <c r="AB671" i="2"/>
  <c r="AC671" i="2"/>
  <c r="AK671" i="2"/>
  <c r="P672" i="2"/>
  <c r="Q672" i="2"/>
  <c r="R672" i="2"/>
  <c r="S672" i="2"/>
  <c r="T672" i="2"/>
  <c r="U672" i="2"/>
  <c r="V672" i="2"/>
  <c r="W672" i="2"/>
  <c r="X672" i="2"/>
  <c r="Y672" i="2"/>
  <c r="AB672" i="2"/>
  <c r="AC672" i="2"/>
  <c r="AK672" i="2"/>
  <c r="P673" i="2"/>
  <c r="Q673" i="2"/>
  <c r="R673" i="2"/>
  <c r="S673" i="2"/>
  <c r="T673" i="2"/>
  <c r="U673" i="2"/>
  <c r="V673" i="2"/>
  <c r="W673" i="2"/>
  <c r="X673" i="2"/>
  <c r="Y673" i="2"/>
  <c r="AB673" i="2"/>
  <c r="AC673" i="2"/>
  <c r="AK673" i="2"/>
  <c r="P674" i="2"/>
  <c r="Q674" i="2"/>
  <c r="R674" i="2"/>
  <c r="S674" i="2"/>
  <c r="T674" i="2"/>
  <c r="U674" i="2"/>
  <c r="V674" i="2"/>
  <c r="W674" i="2"/>
  <c r="X674" i="2"/>
  <c r="Y674" i="2"/>
  <c r="AB674" i="2"/>
  <c r="AC674" i="2"/>
  <c r="AK674" i="2"/>
  <c r="P675" i="2"/>
  <c r="Q675" i="2"/>
  <c r="R675" i="2"/>
  <c r="S675" i="2"/>
  <c r="T675" i="2"/>
  <c r="U675" i="2"/>
  <c r="V675" i="2"/>
  <c r="W675" i="2"/>
  <c r="X675" i="2"/>
  <c r="Y675" i="2"/>
  <c r="AB675" i="2"/>
  <c r="AC675" i="2"/>
  <c r="AK675" i="2"/>
  <c r="P676" i="2"/>
  <c r="Q676" i="2"/>
  <c r="R676" i="2"/>
  <c r="S676" i="2"/>
  <c r="T676" i="2"/>
  <c r="U676" i="2"/>
  <c r="V676" i="2"/>
  <c r="W676" i="2"/>
  <c r="X676" i="2"/>
  <c r="Y676" i="2"/>
  <c r="AB676" i="2"/>
  <c r="AC676" i="2"/>
  <c r="AK676" i="2"/>
  <c r="P677" i="2"/>
  <c r="Q677" i="2"/>
  <c r="R677" i="2"/>
  <c r="S677" i="2"/>
  <c r="T677" i="2"/>
  <c r="U677" i="2"/>
  <c r="V677" i="2"/>
  <c r="W677" i="2"/>
  <c r="X677" i="2"/>
  <c r="Y677" i="2"/>
  <c r="AB677" i="2"/>
  <c r="AC677" i="2"/>
  <c r="AK677" i="2"/>
  <c r="P678" i="2"/>
  <c r="Q678" i="2"/>
  <c r="R678" i="2"/>
  <c r="S678" i="2"/>
  <c r="T678" i="2"/>
  <c r="U678" i="2"/>
  <c r="V678" i="2"/>
  <c r="W678" i="2"/>
  <c r="X678" i="2"/>
  <c r="Y678" i="2"/>
  <c r="AB678" i="2"/>
  <c r="AC678" i="2"/>
  <c r="AK678" i="2"/>
  <c r="P679" i="2"/>
  <c r="Q679" i="2"/>
  <c r="R679" i="2"/>
  <c r="S679" i="2"/>
  <c r="T679" i="2"/>
  <c r="U679" i="2"/>
  <c r="V679" i="2"/>
  <c r="W679" i="2"/>
  <c r="X679" i="2"/>
  <c r="Y679" i="2"/>
  <c r="AB679" i="2"/>
  <c r="AC679" i="2"/>
  <c r="AK679" i="2"/>
  <c r="P680" i="2"/>
  <c r="Q680" i="2"/>
  <c r="R680" i="2"/>
  <c r="S680" i="2"/>
  <c r="T680" i="2"/>
  <c r="U680" i="2"/>
  <c r="V680" i="2"/>
  <c r="W680" i="2"/>
  <c r="X680" i="2"/>
  <c r="Y680" i="2"/>
  <c r="AB680" i="2"/>
  <c r="AC680" i="2"/>
  <c r="AK680" i="2"/>
  <c r="P681" i="2"/>
  <c r="Q681" i="2"/>
  <c r="R681" i="2"/>
  <c r="S681" i="2"/>
  <c r="T681" i="2"/>
  <c r="U681" i="2"/>
  <c r="V681" i="2"/>
  <c r="W681" i="2"/>
  <c r="X681" i="2"/>
  <c r="Y681" i="2"/>
  <c r="AB681" i="2"/>
  <c r="AC681" i="2"/>
  <c r="AK681" i="2"/>
  <c r="P682" i="2"/>
  <c r="Q682" i="2"/>
  <c r="R682" i="2"/>
  <c r="S682" i="2"/>
  <c r="T682" i="2"/>
  <c r="U682" i="2"/>
  <c r="V682" i="2"/>
  <c r="W682" i="2"/>
  <c r="X682" i="2"/>
  <c r="Y682" i="2"/>
  <c r="AB682" i="2"/>
  <c r="AC682" i="2"/>
  <c r="AK682" i="2"/>
  <c r="P683" i="2"/>
  <c r="Q683" i="2"/>
  <c r="R683" i="2"/>
  <c r="S683" i="2"/>
  <c r="T683" i="2"/>
  <c r="U683" i="2"/>
  <c r="V683" i="2"/>
  <c r="W683" i="2"/>
  <c r="X683" i="2"/>
  <c r="Y683" i="2"/>
  <c r="AB683" i="2"/>
  <c r="AC683" i="2"/>
  <c r="AK683" i="2"/>
  <c r="P684" i="2"/>
  <c r="Q684" i="2"/>
  <c r="R684" i="2"/>
  <c r="S684" i="2"/>
  <c r="T684" i="2"/>
  <c r="U684" i="2"/>
  <c r="V684" i="2"/>
  <c r="W684" i="2"/>
  <c r="X684" i="2"/>
  <c r="Y684" i="2"/>
  <c r="AB684" i="2"/>
  <c r="AC684" i="2"/>
  <c r="AK684" i="2"/>
  <c r="P685" i="2"/>
  <c r="Q685" i="2"/>
  <c r="R685" i="2"/>
  <c r="S685" i="2"/>
  <c r="T685" i="2"/>
  <c r="U685" i="2"/>
  <c r="V685" i="2"/>
  <c r="W685" i="2"/>
  <c r="X685" i="2"/>
  <c r="Y685" i="2"/>
  <c r="AB685" i="2"/>
  <c r="AC685" i="2"/>
  <c r="AK685" i="2"/>
  <c r="P686" i="2"/>
  <c r="Q686" i="2"/>
  <c r="R686" i="2"/>
  <c r="S686" i="2"/>
  <c r="T686" i="2"/>
  <c r="U686" i="2"/>
  <c r="V686" i="2"/>
  <c r="W686" i="2"/>
  <c r="X686" i="2"/>
  <c r="Y686" i="2"/>
  <c r="AB686" i="2"/>
  <c r="AC686" i="2"/>
  <c r="AK686" i="2"/>
  <c r="P687" i="2"/>
  <c r="Q687" i="2"/>
  <c r="R687" i="2"/>
  <c r="S687" i="2"/>
  <c r="T687" i="2"/>
  <c r="U687" i="2"/>
  <c r="V687" i="2"/>
  <c r="W687" i="2"/>
  <c r="X687" i="2"/>
  <c r="Y687" i="2"/>
  <c r="AB687" i="2"/>
  <c r="AC687" i="2"/>
  <c r="AK687" i="2"/>
  <c r="P688" i="2"/>
  <c r="Q688" i="2"/>
  <c r="R688" i="2"/>
  <c r="S688" i="2"/>
  <c r="T688" i="2"/>
  <c r="U688" i="2"/>
  <c r="V688" i="2"/>
  <c r="W688" i="2"/>
  <c r="X688" i="2"/>
  <c r="Y688" i="2"/>
  <c r="AB688" i="2"/>
  <c r="AC688" i="2"/>
  <c r="AK688" i="2"/>
  <c r="P689" i="2"/>
  <c r="Q689" i="2"/>
  <c r="R689" i="2"/>
  <c r="S689" i="2"/>
  <c r="T689" i="2"/>
  <c r="U689" i="2"/>
  <c r="V689" i="2"/>
  <c r="W689" i="2"/>
  <c r="X689" i="2"/>
  <c r="Y689" i="2"/>
  <c r="AB689" i="2"/>
  <c r="AC689" i="2"/>
  <c r="AK689" i="2"/>
  <c r="P690" i="2"/>
  <c r="Q690" i="2"/>
  <c r="R690" i="2"/>
  <c r="S690" i="2"/>
  <c r="T690" i="2"/>
  <c r="U690" i="2"/>
  <c r="V690" i="2"/>
  <c r="W690" i="2"/>
  <c r="X690" i="2"/>
  <c r="Y690" i="2"/>
  <c r="AB690" i="2"/>
  <c r="AC690" i="2"/>
  <c r="AK690" i="2"/>
  <c r="P691" i="2"/>
  <c r="Q691" i="2"/>
  <c r="R691" i="2"/>
  <c r="S691" i="2"/>
  <c r="T691" i="2"/>
  <c r="U691" i="2"/>
  <c r="V691" i="2"/>
  <c r="W691" i="2"/>
  <c r="X691" i="2"/>
  <c r="Y691" i="2"/>
  <c r="AB691" i="2"/>
  <c r="AC691" i="2"/>
  <c r="AK691" i="2"/>
  <c r="P692" i="2"/>
  <c r="Q692" i="2"/>
  <c r="R692" i="2"/>
  <c r="S692" i="2"/>
  <c r="T692" i="2"/>
  <c r="U692" i="2"/>
  <c r="V692" i="2"/>
  <c r="W692" i="2"/>
  <c r="X692" i="2"/>
  <c r="Y692" i="2"/>
  <c r="AB692" i="2"/>
  <c r="AC692" i="2"/>
  <c r="AK692" i="2"/>
  <c r="P693" i="2"/>
  <c r="Q693" i="2"/>
  <c r="R693" i="2"/>
  <c r="S693" i="2"/>
  <c r="T693" i="2"/>
  <c r="U693" i="2"/>
  <c r="V693" i="2"/>
  <c r="W693" i="2"/>
  <c r="X693" i="2"/>
  <c r="Y693" i="2"/>
  <c r="AB693" i="2"/>
  <c r="AC693" i="2"/>
  <c r="AK693" i="2"/>
  <c r="P694" i="2"/>
  <c r="Q694" i="2"/>
  <c r="R694" i="2"/>
  <c r="S694" i="2"/>
  <c r="T694" i="2"/>
  <c r="U694" i="2"/>
  <c r="V694" i="2"/>
  <c r="W694" i="2"/>
  <c r="X694" i="2"/>
  <c r="Y694" i="2"/>
  <c r="AB694" i="2"/>
  <c r="AC694" i="2"/>
  <c r="AK694" i="2"/>
  <c r="P695" i="2"/>
  <c r="Q695" i="2"/>
  <c r="R695" i="2"/>
  <c r="S695" i="2"/>
  <c r="T695" i="2"/>
  <c r="U695" i="2"/>
  <c r="V695" i="2"/>
  <c r="W695" i="2"/>
  <c r="X695" i="2"/>
  <c r="Y695" i="2"/>
  <c r="AB695" i="2"/>
  <c r="AC695" i="2"/>
  <c r="AK695" i="2"/>
  <c r="P696" i="2"/>
  <c r="Q696" i="2"/>
  <c r="R696" i="2"/>
  <c r="S696" i="2"/>
  <c r="T696" i="2"/>
  <c r="U696" i="2"/>
  <c r="V696" i="2"/>
  <c r="W696" i="2"/>
  <c r="X696" i="2"/>
  <c r="Y696" i="2"/>
  <c r="AB696" i="2"/>
  <c r="AC696" i="2"/>
  <c r="AK696" i="2"/>
  <c r="P697" i="2"/>
  <c r="Q697" i="2"/>
  <c r="R697" i="2"/>
  <c r="S697" i="2"/>
  <c r="T697" i="2"/>
  <c r="U697" i="2"/>
  <c r="V697" i="2"/>
  <c r="W697" i="2"/>
  <c r="X697" i="2"/>
  <c r="Y697" i="2"/>
  <c r="AB697" i="2"/>
  <c r="AC697" i="2"/>
  <c r="AK697" i="2"/>
  <c r="P698" i="2"/>
  <c r="Q698" i="2"/>
  <c r="R698" i="2"/>
  <c r="S698" i="2"/>
  <c r="T698" i="2"/>
  <c r="U698" i="2"/>
  <c r="V698" i="2"/>
  <c r="W698" i="2"/>
  <c r="X698" i="2"/>
  <c r="Y698" i="2"/>
  <c r="AB698" i="2"/>
  <c r="AC698" i="2"/>
  <c r="AK698" i="2"/>
  <c r="P699" i="2"/>
  <c r="Q699" i="2"/>
  <c r="R699" i="2"/>
  <c r="S699" i="2"/>
  <c r="T699" i="2"/>
  <c r="U699" i="2"/>
  <c r="V699" i="2"/>
  <c r="W699" i="2"/>
  <c r="X699" i="2"/>
  <c r="Y699" i="2"/>
  <c r="AB699" i="2"/>
  <c r="AC699" i="2"/>
  <c r="AK699" i="2"/>
  <c r="P700" i="2"/>
  <c r="Q700" i="2"/>
  <c r="R700" i="2"/>
  <c r="S700" i="2"/>
  <c r="T700" i="2"/>
  <c r="U700" i="2"/>
  <c r="V700" i="2"/>
  <c r="W700" i="2"/>
  <c r="X700" i="2"/>
  <c r="Y700" i="2"/>
  <c r="AB700" i="2"/>
  <c r="AC700" i="2"/>
  <c r="AK700" i="2"/>
  <c r="P701" i="2"/>
  <c r="Q701" i="2"/>
  <c r="R701" i="2"/>
  <c r="S701" i="2"/>
  <c r="T701" i="2"/>
  <c r="U701" i="2"/>
  <c r="V701" i="2"/>
  <c r="W701" i="2"/>
  <c r="X701" i="2"/>
  <c r="Y701" i="2"/>
  <c r="AB701" i="2"/>
  <c r="AC701" i="2"/>
  <c r="AK701" i="2"/>
  <c r="P702" i="2"/>
  <c r="Q702" i="2"/>
  <c r="R702" i="2"/>
  <c r="S702" i="2"/>
  <c r="T702" i="2"/>
  <c r="U702" i="2"/>
  <c r="V702" i="2"/>
  <c r="W702" i="2"/>
  <c r="X702" i="2"/>
  <c r="Y702" i="2"/>
  <c r="AB702" i="2"/>
  <c r="AC702" i="2"/>
  <c r="AK702" i="2"/>
  <c r="P703" i="2"/>
  <c r="Q703" i="2"/>
  <c r="R703" i="2"/>
  <c r="S703" i="2"/>
  <c r="T703" i="2"/>
  <c r="U703" i="2"/>
  <c r="V703" i="2"/>
  <c r="W703" i="2"/>
  <c r="X703" i="2"/>
  <c r="Y703" i="2"/>
  <c r="AB703" i="2"/>
  <c r="AC703" i="2"/>
  <c r="AK703" i="2"/>
  <c r="P704" i="2"/>
  <c r="Q704" i="2"/>
  <c r="R704" i="2"/>
  <c r="S704" i="2"/>
  <c r="T704" i="2"/>
  <c r="U704" i="2"/>
  <c r="V704" i="2"/>
  <c r="W704" i="2"/>
  <c r="X704" i="2"/>
  <c r="Y704" i="2"/>
  <c r="AB704" i="2"/>
  <c r="AC704" i="2"/>
  <c r="AK704" i="2"/>
  <c r="P705" i="2"/>
  <c r="Q705" i="2"/>
  <c r="R705" i="2"/>
  <c r="S705" i="2"/>
  <c r="T705" i="2"/>
  <c r="U705" i="2"/>
  <c r="V705" i="2"/>
  <c r="W705" i="2"/>
  <c r="X705" i="2"/>
  <c r="Y705" i="2"/>
  <c r="AB705" i="2"/>
  <c r="AC705" i="2"/>
  <c r="AK705" i="2"/>
  <c r="P706" i="2"/>
  <c r="Q706" i="2"/>
  <c r="R706" i="2"/>
  <c r="S706" i="2"/>
  <c r="T706" i="2"/>
  <c r="U706" i="2"/>
  <c r="V706" i="2"/>
  <c r="W706" i="2"/>
  <c r="X706" i="2"/>
  <c r="Y706" i="2"/>
  <c r="AB706" i="2"/>
  <c r="AC706" i="2"/>
  <c r="AK706" i="2"/>
  <c r="P707" i="2"/>
  <c r="Q707" i="2"/>
  <c r="R707" i="2"/>
  <c r="S707" i="2"/>
  <c r="T707" i="2"/>
  <c r="U707" i="2"/>
  <c r="V707" i="2"/>
  <c r="W707" i="2"/>
  <c r="X707" i="2"/>
  <c r="Y707" i="2"/>
  <c r="AB707" i="2"/>
  <c r="AC707" i="2"/>
  <c r="AK707" i="2"/>
  <c r="P708" i="2"/>
  <c r="Q708" i="2"/>
  <c r="R708" i="2"/>
  <c r="S708" i="2"/>
  <c r="T708" i="2"/>
  <c r="U708" i="2"/>
  <c r="V708" i="2"/>
  <c r="W708" i="2"/>
  <c r="X708" i="2"/>
  <c r="Y708" i="2"/>
  <c r="AB708" i="2"/>
  <c r="AC708" i="2"/>
  <c r="AK708" i="2"/>
  <c r="P709" i="2"/>
  <c r="Q709" i="2"/>
  <c r="R709" i="2"/>
  <c r="S709" i="2"/>
  <c r="T709" i="2"/>
  <c r="U709" i="2"/>
  <c r="V709" i="2"/>
  <c r="W709" i="2"/>
  <c r="X709" i="2"/>
  <c r="Y709" i="2"/>
  <c r="AB709" i="2"/>
  <c r="AC709" i="2"/>
  <c r="AK709" i="2"/>
  <c r="P710" i="2"/>
  <c r="Q710" i="2"/>
  <c r="R710" i="2"/>
  <c r="S710" i="2"/>
  <c r="T710" i="2"/>
  <c r="U710" i="2"/>
  <c r="V710" i="2"/>
  <c r="W710" i="2"/>
  <c r="X710" i="2"/>
  <c r="Y710" i="2"/>
  <c r="AB710" i="2"/>
  <c r="AC710" i="2"/>
  <c r="AK710" i="2"/>
  <c r="P711" i="2"/>
  <c r="Q711" i="2"/>
  <c r="R711" i="2"/>
  <c r="S711" i="2"/>
  <c r="T711" i="2"/>
  <c r="U711" i="2"/>
  <c r="V711" i="2"/>
  <c r="W711" i="2"/>
  <c r="X711" i="2"/>
  <c r="Y711" i="2"/>
  <c r="AB711" i="2"/>
  <c r="AC711" i="2"/>
  <c r="AK711" i="2"/>
  <c r="P712" i="2"/>
  <c r="Q712" i="2"/>
  <c r="R712" i="2"/>
  <c r="S712" i="2"/>
  <c r="T712" i="2"/>
  <c r="U712" i="2"/>
  <c r="V712" i="2"/>
  <c r="W712" i="2"/>
  <c r="X712" i="2"/>
  <c r="Y712" i="2"/>
  <c r="AB712" i="2"/>
  <c r="AC712" i="2"/>
  <c r="AK712" i="2"/>
  <c r="P713" i="2"/>
  <c r="Q713" i="2"/>
  <c r="R713" i="2"/>
  <c r="S713" i="2"/>
  <c r="T713" i="2"/>
  <c r="U713" i="2"/>
  <c r="V713" i="2"/>
  <c r="W713" i="2"/>
  <c r="X713" i="2"/>
  <c r="Y713" i="2"/>
  <c r="AB713" i="2"/>
  <c r="AC713" i="2"/>
  <c r="AK713" i="2"/>
  <c r="P714" i="2"/>
  <c r="Q714" i="2"/>
  <c r="R714" i="2"/>
  <c r="S714" i="2"/>
  <c r="T714" i="2"/>
  <c r="U714" i="2"/>
  <c r="V714" i="2"/>
  <c r="W714" i="2"/>
  <c r="X714" i="2"/>
  <c r="Y714" i="2"/>
  <c r="AB714" i="2"/>
  <c r="AC714" i="2"/>
  <c r="AK714" i="2"/>
  <c r="P715" i="2"/>
  <c r="Q715" i="2"/>
  <c r="R715" i="2"/>
  <c r="S715" i="2"/>
  <c r="T715" i="2"/>
  <c r="U715" i="2"/>
  <c r="V715" i="2"/>
  <c r="W715" i="2"/>
  <c r="X715" i="2"/>
  <c r="Y715" i="2"/>
  <c r="AB715" i="2"/>
  <c r="AC715" i="2"/>
  <c r="AK715" i="2"/>
  <c r="P716" i="2"/>
  <c r="Q716" i="2"/>
  <c r="R716" i="2"/>
  <c r="S716" i="2"/>
  <c r="T716" i="2"/>
  <c r="U716" i="2"/>
  <c r="V716" i="2"/>
  <c r="W716" i="2"/>
  <c r="X716" i="2"/>
  <c r="Y716" i="2"/>
  <c r="AB716" i="2"/>
  <c r="AC716" i="2"/>
  <c r="AK716" i="2"/>
  <c r="P717" i="2"/>
  <c r="Q717" i="2"/>
  <c r="R717" i="2"/>
  <c r="S717" i="2"/>
  <c r="T717" i="2"/>
  <c r="U717" i="2"/>
  <c r="V717" i="2"/>
  <c r="W717" i="2"/>
  <c r="X717" i="2"/>
  <c r="Y717" i="2"/>
  <c r="AB717" i="2"/>
  <c r="AC717" i="2"/>
  <c r="AK717" i="2"/>
  <c r="P718" i="2"/>
  <c r="Q718" i="2"/>
  <c r="R718" i="2"/>
  <c r="S718" i="2"/>
  <c r="T718" i="2"/>
  <c r="U718" i="2"/>
  <c r="V718" i="2"/>
  <c r="W718" i="2"/>
  <c r="X718" i="2"/>
  <c r="Y718" i="2"/>
  <c r="AB718" i="2"/>
  <c r="AC718" i="2"/>
  <c r="AK718" i="2"/>
  <c r="P719" i="2"/>
  <c r="Q719" i="2"/>
  <c r="R719" i="2"/>
  <c r="S719" i="2"/>
  <c r="T719" i="2"/>
  <c r="U719" i="2"/>
  <c r="V719" i="2"/>
  <c r="W719" i="2"/>
  <c r="X719" i="2"/>
  <c r="Y719" i="2"/>
  <c r="AB719" i="2"/>
  <c r="AC719" i="2"/>
  <c r="AK719" i="2"/>
  <c r="P720" i="2"/>
  <c r="Q720" i="2"/>
  <c r="R720" i="2"/>
  <c r="S720" i="2"/>
  <c r="T720" i="2"/>
  <c r="U720" i="2"/>
  <c r="V720" i="2"/>
  <c r="W720" i="2"/>
  <c r="X720" i="2"/>
  <c r="Y720" i="2"/>
  <c r="AB720" i="2"/>
  <c r="AC720" i="2"/>
  <c r="AK720" i="2"/>
  <c r="P721" i="2"/>
  <c r="Q721" i="2"/>
  <c r="R721" i="2"/>
  <c r="S721" i="2"/>
  <c r="T721" i="2"/>
  <c r="U721" i="2"/>
  <c r="V721" i="2"/>
  <c r="W721" i="2"/>
  <c r="X721" i="2"/>
  <c r="Y721" i="2"/>
  <c r="AB721" i="2"/>
  <c r="AC721" i="2"/>
  <c r="AK721" i="2"/>
  <c r="P722" i="2"/>
  <c r="Q722" i="2"/>
  <c r="R722" i="2"/>
  <c r="S722" i="2"/>
  <c r="T722" i="2"/>
  <c r="U722" i="2"/>
  <c r="V722" i="2"/>
  <c r="W722" i="2"/>
  <c r="X722" i="2"/>
  <c r="Y722" i="2"/>
  <c r="AB722" i="2"/>
  <c r="AC722" i="2"/>
  <c r="AK722" i="2"/>
  <c r="P723" i="2"/>
  <c r="Q723" i="2"/>
  <c r="R723" i="2"/>
  <c r="S723" i="2"/>
  <c r="T723" i="2"/>
  <c r="U723" i="2"/>
  <c r="V723" i="2"/>
  <c r="W723" i="2"/>
  <c r="X723" i="2"/>
  <c r="Y723" i="2"/>
  <c r="AB723" i="2"/>
  <c r="AC723" i="2"/>
  <c r="AK723" i="2"/>
  <c r="P724" i="2"/>
  <c r="Q724" i="2"/>
  <c r="R724" i="2"/>
  <c r="S724" i="2"/>
  <c r="T724" i="2"/>
  <c r="U724" i="2"/>
  <c r="V724" i="2"/>
  <c r="W724" i="2"/>
  <c r="X724" i="2"/>
  <c r="Y724" i="2"/>
  <c r="AB724" i="2"/>
  <c r="AC724" i="2"/>
  <c r="AK724" i="2"/>
  <c r="P725" i="2"/>
  <c r="Q725" i="2"/>
  <c r="R725" i="2"/>
  <c r="S725" i="2"/>
  <c r="T725" i="2"/>
  <c r="U725" i="2"/>
  <c r="V725" i="2"/>
  <c r="W725" i="2"/>
  <c r="X725" i="2"/>
  <c r="Y725" i="2"/>
  <c r="AB725" i="2"/>
  <c r="AC725" i="2"/>
  <c r="AK725" i="2"/>
  <c r="P726" i="2"/>
  <c r="Q726" i="2"/>
  <c r="R726" i="2"/>
  <c r="S726" i="2"/>
  <c r="T726" i="2"/>
  <c r="U726" i="2"/>
  <c r="V726" i="2"/>
  <c r="W726" i="2"/>
  <c r="X726" i="2"/>
  <c r="Y726" i="2"/>
  <c r="AB726" i="2"/>
  <c r="AC726" i="2"/>
  <c r="AK726" i="2"/>
  <c r="P727" i="2"/>
  <c r="Q727" i="2"/>
  <c r="R727" i="2"/>
  <c r="S727" i="2"/>
  <c r="T727" i="2"/>
  <c r="U727" i="2"/>
  <c r="V727" i="2"/>
  <c r="W727" i="2"/>
  <c r="X727" i="2"/>
  <c r="Y727" i="2"/>
  <c r="AB727" i="2"/>
  <c r="AC727" i="2"/>
  <c r="AK727" i="2"/>
  <c r="P728" i="2"/>
  <c r="Q728" i="2"/>
  <c r="R728" i="2"/>
  <c r="S728" i="2"/>
  <c r="T728" i="2"/>
  <c r="U728" i="2"/>
  <c r="V728" i="2"/>
  <c r="W728" i="2"/>
  <c r="X728" i="2"/>
  <c r="Y728" i="2"/>
  <c r="AB728" i="2"/>
  <c r="AC728" i="2"/>
  <c r="AK728" i="2"/>
  <c r="P729" i="2"/>
  <c r="Q729" i="2"/>
  <c r="R729" i="2"/>
  <c r="S729" i="2"/>
  <c r="T729" i="2"/>
  <c r="U729" i="2"/>
  <c r="V729" i="2"/>
  <c r="W729" i="2"/>
  <c r="X729" i="2"/>
  <c r="Y729" i="2"/>
  <c r="AB729" i="2"/>
  <c r="AC729" i="2"/>
  <c r="AK729" i="2"/>
  <c r="P730" i="2"/>
  <c r="Q730" i="2"/>
  <c r="R730" i="2"/>
  <c r="S730" i="2"/>
  <c r="T730" i="2"/>
  <c r="U730" i="2"/>
  <c r="V730" i="2"/>
  <c r="W730" i="2"/>
  <c r="X730" i="2"/>
  <c r="Y730" i="2"/>
  <c r="AB730" i="2"/>
  <c r="AC730" i="2"/>
  <c r="AK730" i="2"/>
  <c r="P731" i="2"/>
  <c r="Q731" i="2"/>
  <c r="R731" i="2"/>
  <c r="S731" i="2"/>
  <c r="T731" i="2"/>
  <c r="U731" i="2"/>
  <c r="V731" i="2"/>
  <c r="W731" i="2"/>
  <c r="X731" i="2"/>
  <c r="Y731" i="2"/>
  <c r="AB731" i="2"/>
  <c r="AC731" i="2"/>
  <c r="AK731" i="2"/>
  <c r="P732" i="2"/>
  <c r="Q732" i="2"/>
  <c r="R732" i="2"/>
  <c r="S732" i="2"/>
  <c r="T732" i="2"/>
  <c r="U732" i="2"/>
  <c r="V732" i="2"/>
  <c r="W732" i="2"/>
  <c r="X732" i="2"/>
  <c r="Y732" i="2"/>
  <c r="AB732" i="2"/>
  <c r="AC732" i="2"/>
  <c r="AK732" i="2"/>
  <c r="P733" i="2"/>
  <c r="Q733" i="2"/>
  <c r="R733" i="2"/>
  <c r="S733" i="2"/>
  <c r="T733" i="2"/>
  <c r="U733" i="2"/>
  <c r="V733" i="2"/>
  <c r="W733" i="2"/>
  <c r="X733" i="2"/>
  <c r="Y733" i="2"/>
  <c r="AB733" i="2"/>
  <c r="AC733" i="2"/>
  <c r="AK733" i="2"/>
  <c r="P734" i="2"/>
  <c r="Q734" i="2"/>
  <c r="R734" i="2"/>
  <c r="S734" i="2"/>
  <c r="T734" i="2"/>
  <c r="U734" i="2"/>
  <c r="V734" i="2"/>
  <c r="W734" i="2"/>
  <c r="X734" i="2"/>
  <c r="Y734" i="2"/>
  <c r="AB734" i="2"/>
  <c r="AC734" i="2"/>
  <c r="AK734" i="2"/>
  <c r="P735" i="2"/>
  <c r="Q735" i="2"/>
  <c r="R735" i="2"/>
  <c r="S735" i="2"/>
  <c r="T735" i="2"/>
  <c r="U735" i="2"/>
  <c r="V735" i="2"/>
  <c r="W735" i="2"/>
  <c r="X735" i="2"/>
  <c r="Y735" i="2"/>
  <c r="AB735" i="2"/>
  <c r="AC735" i="2"/>
  <c r="AK735" i="2"/>
  <c r="P736" i="2"/>
  <c r="Q736" i="2"/>
  <c r="R736" i="2"/>
  <c r="S736" i="2"/>
  <c r="T736" i="2"/>
  <c r="U736" i="2"/>
  <c r="V736" i="2"/>
  <c r="W736" i="2"/>
  <c r="X736" i="2"/>
  <c r="Y736" i="2"/>
  <c r="AB736" i="2"/>
  <c r="AC736" i="2"/>
  <c r="AK736" i="2"/>
  <c r="P737" i="2"/>
  <c r="Q737" i="2"/>
  <c r="R737" i="2"/>
  <c r="S737" i="2"/>
  <c r="T737" i="2"/>
  <c r="U737" i="2"/>
  <c r="V737" i="2"/>
  <c r="W737" i="2"/>
  <c r="X737" i="2"/>
  <c r="Y737" i="2"/>
  <c r="AB737" i="2"/>
  <c r="AC737" i="2"/>
  <c r="AK737" i="2"/>
  <c r="P738" i="2"/>
  <c r="Q738" i="2"/>
  <c r="R738" i="2"/>
  <c r="S738" i="2"/>
  <c r="T738" i="2"/>
  <c r="U738" i="2"/>
  <c r="V738" i="2"/>
  <c r="W738" i="2"/>
  <c r="X738" i="2"/>
  <c r="Y738" i="2"/>
  <c r="AB738" i="2"/>
  <c r="AC738" i="2"/>
  <c r="AK738" i="2"/>
  <c r="P739" i="2"/>
  <c r="Q739" i="2"/>
  <c r="R739" i="2"/>
  <c r="S739" i="2"/>
  <c r="T739" i="2"/>
  <c r="U739" i="2"/>
  <c r="V739" i="2"/>
  <c r="W739" i="2"/>
  <c r="X739" i="2"/>
  <c r="Y739" i="2"/>
  <c r="AB739" i="2"/>
  <c r="AC739" i="2"/>
  <c r="AK739" i="2"/>
  <c r="P740" i="2"/>
  <c r="Q740" i="2"/>
  <c r="R740" i="2"/>
  <c r="S740" i="2"/>
  <c r="T740" i="2"/>
  <c r="U740" i="2"/>
  <c r="V740" i="2"/>
  <c r="W740" i="2"/>
  <c r="X740" i="2"/>
  <c r="Y740" i="2"/>
  <c r="AB740" i="2"/>
  <c r="AC740" i="2"/>
  <c r="AK740" i="2"/>
  <c r="P741" i="2"/>
  <c r="Q741" i="2"/>
  <c r="R741" i="2"/>
  <c r="S741" i="2"/>
  <c r="T741" i="2"/>
  <c r="U741" i="2"/>
  <c r="V741" i="2"/>
  <c r="W741" i="2"/>
  <c r="X741" i="2"/>
  <c r="Y741" i="2"/>
  <c r="AB741" i="2"/>
  <c r="AC741" i="2"/>
  <c r="AK741" i="2"/>
  <c r="P742" i="2"/>
  <c r="Q742" i="2"/>
  <c r="R742" i="2"/>
  <c r="S742" i="2"/>
  <c r="T742" i="2"/>
  <c r="U742" i="2"/>
  <c r="V742" i="2"/>
  <c r="W742" i="2"/>
  <c r="X742" i="2"/>
  <c r="Y742" i="2"/>
  <c r="AB742" i="2"/>
  <c r="AC742" i="2"/>
  <c r="AK742" i="2"/>
  <c r="P743" i="2"/>
  <c r="Q743" i="2"/>
  <c r="R743" i="2"/>
  <c r="S743" i="2"/>
  <c r="T743" i="2"/>
  <c r="U743" i="2"/>
  <c r="V743" i="2"/>
  <c r="W743" i="2"/>
  <c r="X743" i="2"/>
  <c r="Y743" i="2"/>
  <c r="AB743" i="2"/>
  <c r="AC743" i="2"/>
  <c r="AK743" i="2"/>
  <c r="P744" i="2"/>
  <c r="Q744" i="2"/>
  <c r="R744" i="2"/>
  <c r="S744" i="2"/>
  <c r="T744" i="2"/>
  <c r="U744" i="2"/>
  <c r="V744" i="2"/>
  <c r="W744" i="2"/>
  <c r="X744" i="2"/>
  <c r="Y744" i="2"/>
  <c r="AB744" i="2"/>
  <c r="AC744" i="2"/>
  <c r="AK744" i="2"/>
  <c r="P745" i="2"/>
  <c r="Q745" i="2"/>
  <c r="R745" i="2"/>
  <c r="S745" i="2"/>
  <c r="T745" i="2"/>
  <c r="U745" i="2"/>
  <c r="V745" i="2"/>
  <c r="W745" i="2"/>
  <c r="X745" i="2"/>
  <c r="Y745" i="2"/>
  <c r="AB745" i="2"/>
  <c r="AC745" i="2"/>
  <c r="AK745" i="2"/>
  <c r="P746" i="2"/>
  <c r="Q746" i="2"/>
  <c r="R746" i="2"/>
  <c r="S746" i="2"/>
  <c r="T746" i="2"/>
  <c r="U746" i="2"/>
  <c r="V746" i="2"/>
  <c r="W746" i="2"/>
  <c r="X746" i="2"/>
  <c r="Y746" i="2"/>
  <c r="AB746" i="2"/>
  <c r="AC746" i="2"/>
  <c r="AK746" i="2"/>
  <c r="P747" i="2"/>
  <c r="Q747" i="2"/>
  <c r="R747" i="2"/>
  <c r="S747" i="2"/>
  <c r="T747" i="2"/>
  <c r="U747" i="2"/>
  <c r="V747" i="2"/>
  <c r="W747" i="2"/>
  <c r="X747" i="2"/>
  <c r="Y747" i="2"/>
  <c r="AB747" i="2"/>
  <c r="AC747" i="2"/>
  <c r="AK747" i="2"/>
  <c r="P748" i="2"/>
  <c r="Q748" i="2"/>
  <c r="R748" i="2"/>
  <c r="S748" i="2"/>
  <c r="T748" i="2"/>
  <c r="U748" i="2"/>
  <c r="V748" i="2"/>
  <c r="W748" i="2"/>
  <c r="X748" i="2"/>
  <c r="Y748" i="2"/>
  <c r="AB748" i="2"/>
  <c r="AC748" i="2"/>
  <c r="AK748" i="2"/>
  <c r="P749" i="2"/>
  <c r="Q749" i="2"/>
  <c r="R749" i="2"/>
  <c r="S749" i="2"/>
  <c r="T749" i="2"/>
  <c r="U749" i="2"/>
  <c r="V749" i="2"/>
  <c r="W749" i="2"/>
  <c r="X749" i="2"/>
  <c r="Y749" i="2"/>
  <c r="AB749" i="2"/>
  <c r="AC749" i="2"/>
  <c r="AK749" i="2"/>
  <c r="P750" i="2"/>
  <c r="Q750" i="2"/>
  <c r="R750" i="2"/>
  <c r="S750" i="2"/>
  <c r="T750" i="2"/>
  <c r="U750" i="2"/>
  <c r="V750" i="2"/>
  <c r="W750" i="2"/>
  <c r="X750" i="2"/>
  <c r="Y750" i="2"/>
  <c r="AB750" i="2"/>
  <c r="AC750" i="2"/>
  <c r="AK750" i="2"/>
  <c r="P751" i="2"/>
  <c r="Q751" i="2"/>
  <c r="R751" i="2"/>
  <c r="S751" i="2"/>
  <c r="T751" i="2"/>
  <c r="U751" i="2"/>
  <c r="V751" i="2"/>
  <c r="W751" i="2"/>
  <c r="X751" i="2"/>
  <c r="Y751" i="2"/>
  <c r="AB751" i="2"/>
  <c r="AC751" i="2"/>
  <c r="AK751" i="2"/>
  <c r="P752" i="2"/>
  <c r="Q752" i="2"/>
  <c r="R752" i="2"/>
  <c r="S752" i="2"/>
  <c r="T752" i="2"/>
  <c r="U752" i="2"/>
  <c r="V752" i="2"/>
  <c r="W752" i="2"/>
  <c r="X752" i="2"/>
  <c r="Y752" i="2"/>
  <c r="AB752" i="2"/>
  <c r="AC752" i="2"/>
  <c r="AK752" i="2"/>
  <c r="P753" i="2"/>
  <c r="Q753" i="2"/>
  <c r="R753" i="2"/>
  <c r="S753" i="2"/>
  <c r="T753" i="2"/>
  <c r="U753" i="2"/>
  <c r="V753" i="2"/>
  <c r="W753" i="2"/>
  <c r="X753" i="2"/>
  <c r="Y753" i="2"/>
  <c r="AB753" i="2"/>
  <c r="AC753" i="2"/>
  <c r="AK753" i="2"/>
  <c r="P754" i="2"/>
  <c r="Q754" i="2"/>
  <c r="R754" i="2"/>
  <c r="S754" i="2"/>
  <c r="T754" i="2"/>
  <c r="U754" i="2"/>
  <c r="V754" i="2"/>
  <c r="W754" i="2"/>
  <c r="X754" i="2"/>
  <c r="Y754" i="2"/>
  <c r="AB754" i="2"/>
  <c r="AC754" i="2"/>
  <c r="AK754" i="2"/>
  <c r="P755" i="2"/>
  <c r="Q755" i="2"/>
  <c r="R755" i="2"/>
  <c r="S755" i="2"/>
  <c r="T755" i="2"/>
  <c r="U755" i="2"/>
  <c r="V755" i="2"/>
  <c r="W755" i="2"/>
  <c r="X755" i="2"/>
  <c r="Y755" i="2"/>
  <c r="AB755" i="2"/>
  <c r="AC755" i="2"/>
  <c r="AK755" i="2"/>
  <c r="P756" i="2"/>
  <c r="Q756" i="2"/>
  <c r="R756" i="2"/>
  <c r="S756" i="2"/>
  <c r="T756" i="2"/>
  <c r="U756" i="2"/>
  <c r="V756" i="2"/>
  <c r="W756" i="2"/>
  <c r="X756" i="2"/>
  <c r="Y756" i="2"/>
  <c r="AB756" i="2"/>
  <c r="AC756" i="2"/>
  <c r="AK756" i="2"/>
  <c r="P757" i="2"/>
  <c r="Q757" i="2"/>
  <c r="R757" i="2"/>
  <c r="S757" i="2"/>
  <c r="T757" i="2"/>
  <c r="U757" i="2"/>
  <c r="V757" i="2"/>
  <c r="W757" i="2"/>
  <c r="X757" i="2"/>
  <c r="Y757" i="2"/>
  <c r="AB757" i="2"/>
  <c r="AC757" i="2"/>
  <c r="AK757" i="2"/>
  <c r="P758" i="2"/>
  <c r="Q758" i="2"/>
  <c r="R758" i="2"/>
  <c r="S758" i="2"/>
  <c r="T758" i="2"/>
  <c r="U758" i="2"/>
  <c r="V758" i="2"/>
  <c r="W758" i="2"/>
  <c r="X758" i="2"/>
  <c r="Y758" i="2"/>
  <c r="AB758" i="2"/>
  <c r="AC758" i="2"/>
  <c r="AK758" i="2"/>
  <c r="P759" i="2"/>
  <c r="Q759" i="2"/>
  <c r="R759" i="2"/>
  <c r="S759" i="2"/>
  <c r="T759" i="2"/>
  <c r="U759" i="2"/>
  <c r="V759" i="2"/>
  <c r="W759" i="2"/>
  <c r="X759" i="2"/>
  <c r="Y759" i="2"/>
  <c r="AB759" i="2"/>
  <c r="AC759" i="2"/>
  <c r="AK759" i="2"/>
  <c r="P760" i="2"/>
  <c r="Q760" i="2"/>
  <c r="R760" i="2"/>
  <c r="S760" i="2"/>
  <c r="T760" i="2"/>
  <c r="U760" i="2"/>
  <c r="V760" i="2"/>
  <c r="W760" i="2"/>
  <c r="X760" i="2"/>
  <c r="Y760" i="2"/>
  <c r="AB760" i="2"/>
  <c r="AC760" i="2"/>
  <c r="AK760" i="2"/>
  <c r="P761" i="2"/>
  <c r="Q761" i="2"/>
  <c r="R761" i="2"/>
  <c r="S761" i="2"/>
  <c r="T761" i="2"/>
  <c r="U761" i="2"/>
  <c r="V761" i="2"/>
  <c r="W761" i="2"/>
  <c r="X761" i="2"/>
  <c r="Y761" i="2"/>
  <c r="AB761" i="2"/>
  <c r="AC761" i="2"/>
  <c r="AK761" i="2"/>
  <c r="P762" i="2"/>
  <c r="Q762" i="2"/>
  <c r="R762" i="2"/>
  <c r="S762" i="2"/>
  <c r="T762" i="2"/>
  <c r="U762" i="2"/>
  <c r="V762" i="2"/>
  <c r="W762" i="2"/>
  <c r="X762" i="2"/>
  <c r="Y762" i="2"/>
  <c r="AB762" i="2"/>
  <c r="AC762" i="2"/>
  <c r="AK762" i="2"/>
  <c r="P763" i="2"/>
  <c r="Q763" i="2"/>
  <c r="R763" i="2"/>
  <c r="S763" i="2"/>
  <c r="T763" i="2"/>
  <c r="U763" i="2"/>
  <c r="V763" i="2"/>
  <c r="W763" i="2"/>
  <c r="X763" i="2"/>
  <c r="Y763" i="2"/>
  <c r="AB763" i="2"/>
  <c r="AC763" i="2"/>
  <c r="AK763" i="2"/>
  <c r="P764" i="2"/>
  <c r="Q764" i="2"/>
  <c r="R764" i="2"/>
  <c r="S764" i="2"/>
  <c r="T764" i="2"/>
  <c r="U764" i="2"/>
  <c r="V764" i="2"/>
  <c r="W764" i="2"/>
  <c r="X764" i="2"/>
  <c r="Y764" i="2"/>
  <c r="AB764" i="2"/>
  <c r="AC764" i="2"/>
  <c r="AK764" i="2"/>
  <c r="P765" i="2"/>
  <c r="Q765" i="2"/>
  <c r="R765" i="2"/>
  <c r="S765" i="2"/>
  <c r="T765" i="2"/>
  <c r="U765" i="2"/>
  <c r="V765" i="2"/>
  <c r="W765" i="2"/>
  <c r="X765" i="2"/>
  <c r="Y765" i="2"/>
  <c r="AB765" i="2"/>
  <c r="AC765" i="2"/>
  <c r="AK765" i="2"/>
  <c r="P766" i="2"/>
  <c r="Q766" i="2"/>
  <c r="R766" i="2"/>
  <c r="S766" i="2"/>
  <c r="T766" i="2"/>
  <c r="U766" i="2"/>
  <c r="V766" i="2"/>
  <c r="W766" i="2"/>
  <c r="X766" i="2"/>
  <c r="Y766" i="2"/>
  <c r="AB766" i="2"/>
  <c r="AC766" i="2"/>
  <c r="AK766" i="2"/>
  <c r="P767" i="2"/>
  <c r="Q767" i="2"/>
  <c r="R767" i="2"/>
  <c r="S767" i="2"/>
  <c r="T767" i="2"/>
  <c r="U767" i="2"/>
  <c r="V767" i="2"/>
  <c r="W767" i="2"/>
  <c r="X767" i="2"/>
  <c r="Y767" i="2"/>
  <c r="AB767" i="2"/>
  <c r="AC767" i="2"/>
  <c r="AK767" i="2"/>
  <c r="P768" i="2"/>
  <c r="Q768" i="2"/>
  <c r="R768" i="2"/>
  <c r="S768" i="2"/>
  <c r="T768" i="2"/>
  <c r="U768" i="2"/>
  <c r="V768" i="2"/>
  <c r="W768" i="2"/>
  <c r="X768" i="2"/>
  <c r="Y768" i="2"/>
  <c r="AB768" i="2"/>
  <c r="AC768" i="2"/>
  <c r="AK768" i="2"/>
  <c r="P769" i="2"/>
  <c r="Q769" i="2"/>
  <c r="R769" i="2"/>
  <c r="S769" i="2"/>
  <c r="T769" i="2"/>
  <c r="U769" i="2"/>
  <c r="V769" i="2"/>
  <c r="W769" i="2"/>
  <c r="X769" i="2"/>
  <c r="Y769" i="2"/>
  <c r="AB769" i="2"/>
  <c r="AC769" i="2"/>
  <c r="AK769" i="2"/>
  <c r="P770" i="2"/>
  <c r="Q770" i="2"/>
  <c r="R770" i="2"/>
  <c r="S770" i="2"/>
  <c r="T770" i="2"/>
  <c r="U770" i="2"/>
  <c r="V770" i="2"/>
  <c r="W770" i="2"/>
  <c r="X770" i="2"/>
  <c r="Y770" i="2"/>
  <c r="AB770" i="2"/>
  <c r="AC770" i="2"/>
  <c r="AK770" i="2"/>
  <c r="P771" i="2"/>
  <c r="Q771" i="2"/>
  <c r="R771" i="2"/>
  <c r="S771" i="2"/>
  <c r="T771" i="2"/>
  <c r="U771" i="2"/>
  <c r="V771" i="2"/>
  <c r="W771" i="2"/>
  <c r="X771" i="2"/>
  <c r="Y771" i="2"/>
  <c r="AB771" i="2"/>
  <c r="AC771" i="2"/>
  <c r="AK771" i="2"/>
  <c r="P772" i="2"/>
  <c r="Q772" i="2"/>
  <c r="R772" i="2"/>
  <c r="S772" i="2"/>
  <c r="T772" i="2"/>
  <c r="U772" i="2"/>
  <c r="V772" i="2"/>
  <c r="W772" i="2"/>
  <c r="X772" i="2"/>
  <c r="Y772" i="2"/>
  <c r="AB772" i="2"/>
  <c r="AC772" i="2"/>
  <c r="AK772" i="2"/>
  <c r="P773" i="2"/>
  <c r="Q773" i="2"/>
  <c r="R773" i="2"/>
  <c r="S773" i="2"/>
  <c r="T773" i="2"/>
  <c r="U773" i="2"/>
  <c r="V773" i="2"/>
  <c r="W773" i="2"/>
  <c r="X773" i="2"/>
  <c r="Y773" i="2"/>
  <c r="AB773" i="2"/>
  <c r="AC773" i="2"/>
  <c r="AK773" i="2"/>
  <c r="P774" i="2"/>
  <c r="Q774" i="2"/>
  <c r="R774" i="2"/>
  <c r="S774" i="2"/>
  <c r="T774" i="2"/>
  <c r="U774" i="2"/>
  <c r="V774" i="2"/>
  <c r="W774" i="2"/>
  <c r="X774" i="2"/>
  <c r="Y774" i="2"/>
  <c r="AB774" i="2"/>
  <c r="AC774" i="2"/>
  <c r="AK774" i="2"/>
  <c r="P775" i="2"/>
  <c r="Q775" i="2"/>
  <c r="R775" i="2"/>
  <c r="S775" i="2"/>
  <c r="T775" i="2"/>
  <c r="U775" i="2"/>
  <c r="V775" i="2"/>
  <c r="W775" i="2"/>
  <c r="X775" i="2"/>
  <c r="Y775" i="2"/>
  <c r="AB775" i="2"/>
  <c r="AC775" i="2"/>
  <c r="AK775" i="2"/>
  <c r="P776" i="2"/>
  <c r="Q776" i="2"/>
  <c r="R776" i="2"/>
  <c r="S776" i="2"/>
  <c r="T776" i="2"/>
  <c r="U776" i="2"/>
  <c r="V776" i="2"/>
  <c r="W776" i="2"/>
  <c r="X776" i="2"/>
  <c r="Y776" i="2"/>
  <c r="AB776" i="2"/>
  <c r="AC776" i="2"/>
  <c r="AK776" i="2"/>
  <c r="P777" i="2"/>
  <c r="Q777" i="2"/>
  <c r="R777" i="2"/>
  <c r="S777" i="2"/>
  <c r="T777" i="2"/>
  <c r="U777" i="2"/>
  <c r="V777" i="2"/>
  <c r="W777" i="2"/>
  <c r="X777" i="2"/>
  <c r="Y777" i="2"/>
  <c r="AB777" i="2"/>
  <c r="AC777" i="2"/>
  <c r="AK777" i="2"/>
  <c r="P778" i="2"/>
  <c r="Q778" i="2"/>
  <c r="R778" i="2"/>
  <c r="S778" i="2"/>
  <c r="T778" i="2"/>
  <c r="U778" i="2"/>
  <c r="V778" i="2"/>
  <c r="W778" i="2"/>
  <c r="X778" i="2"/>
  <c r="Y778" i="2"/>
  <c r="AB778" i="2"/>
  <c r="AC778" i="2"/>
  <c r="AK778" i="2"/>
  <c r="P779" i="2"/>
  <c r="Q779" i="2"/>
  <c r="R779" i="2"/>
  <c r="S779" i="2"/>
  <c r="T779" i="2"/>
  <c r="U779" i="2"/>
  <c r="V779" i="2"/>
  <c r="W779" i="2"/>
  <c r="X779" i="2"/>
  <c r="Y779" i="2"/>
  <c r="AB779" i="2"/>
  <c r="AC779" i="2"/>
  <c r="AK779" i="2"/>
  <c r="P780" i="2"/>
  <c r="Q780" i="2"/>
  <c r="R780" i="2"/>
  <c r="S780" i="2"/>
  <c r="T780" i="2"/>
  <c r="U780" i="2"/>
  <c r="V780" i="2"/>
  <c r="W780" i="2"/>
  <c r="X780" i="2"/>
  <c r="Y780" i="2"/>
  <c r="AB780" i="2"/>
  <c r="AC780" i="2"/>
  <c r="AK780" i="2"/>
  <c r="P781" i="2"/>
  <c r="Q781" i="2"/>
  <c r="R781" i="2"/>
  <c r="S781" i="2"/>
  <c r="T781" i="2"/>
  <c r="U781" i="2"/>
  <c r="V781" i="2"/>
  <c r="W781" i="2"/>
  <c r="X781" i="2"/>
  <c r="Y781" i="2"/>
  <c r="AB781" i="2"/>
  <c r="AC781" i="2"/>
  <c r="AK781" i="2"/>
  <c r="P782" i="2"/>
  <c r="Q782" i="2"/>
  <c r="R782" i="2"/>
  <c r="S782" i="2"/>
  <c r="T782" i="2"/>
  <c r="U782" i="2"/>
  <c r="V782" i="2"/>
  <c r="W782" i="2"/>
  <c r="X782" i="2"/>
  <c r="Y782" i="2"/>
  <c r="AB782" i="2"/>
  <c r="AC782" i="2"/>
  <c r="AK782" i="2"/>
  <c r="P783" i="2"/>
  <c r="Q783" i="2"/>
  <c r="R783" i="2"/>
  <c r="S783" i="2"/>
  <c r="T783" i="2"/>
  <c r="U783" i="2"/>
  <c r="V783" i="2"/>
  <c r="W783" i="2"/>
  <c r="X783" i="2"/>
  <c r="Y783" i="2"/>
  <c r="AB783" i="2"/>
  <c r="AC783" i="2"/>
  <c r="AK783" i="2"/>
  <c r="P784" i="2"/>
  <c r="Q784" i="2"/>
  <c r="R784" i="2"/>
  <c r="S784" i="2"/>
  <c r="T784" i="2"/>
  <c r="U784" i="2"/>
  <c r="V784" i="2"/>
  <c r="W784" i="2"/>
  <c r="X784" i="2"/>
  <c r="Y784" i="2"/>
  <c r="AB784" i="2"/>
  <c r="AC784" i="2"/>
  <c r="AK784" i="2"/>
  <c r="P785" i="2"/>
  <c r="Q785" i="2"/>
  <c r="R785" i="2"/>
  <c r="S785" i="2"/>
  <c r="T785" i="2"/>
  <c r="U785" i="2"/>
  <c r="V785" i="2"/>
  <c r="W785" i="2"/>
  <c r="X785" i="2"/>
  <c r="Y785" i="2"/>
  <c r="AB785" i="2"/>
  <c r="AC785" i="2"/>
  <c r="AK785" i="2"/>
  <c r="P786" i="2"/>
  <c r="Q786" i="2"/>
  <c r="R786" i="2"/>
  <c r="S786" i="2"/>
  <c r="T786" i="2"/>
  <c r="U786" i="2"/>
  <c r="V786" i="2"/>
  <c r="W786" i="2"/>
  <c r="X786" i="2"/>
  <c r="Y786" i="2"/>
  <c r="AB786" i="2"/>
  <c r="AC786" i="2"/>
  <c r="AK786" i="2"/>
  <c r="P787" i="2"/>
  <c r="Q787" i="2"/>
  <c r="R787" i="2"/>
  <c r="S787" i="2"/>
  <c r="T787" i="2"/>
  <c r="U787" i="2"/>
  <c r="V787" i="2"/>
  <c r="W787" i="2"/>
  <c r="X787" i="2"/>
  <c r="Y787" i="2"/>
  <c r="AB787" i="2"/>
  <c r="AC787" i="2"/>
  <c r="AK787" i="2"/>
  <c r="P788" i="2"/>
  <c r="Q788" i="2"/>
  <c r="R788" i="2"/>
  <c r="S788" i="2"/>
  <c r="T788" i="2"/>
  <c r="U788" i="2"/>
  <c r="V788" i="2"/>
  <c r="W788" i="2"/>
  <c r="X788" i="2"/>
  <c r="Y788" i="2"/>
  <c r="AB788" i="2"/>
  <c r="AC788" i="2"/>
  <c r="AK788" i="2"/>
  <c r="P789" i="2"/>
  <c r="Q789" i="2"/>
  <c r="R789" i="2"/>
  <c r="S789" i="2"/>
  <c r="T789" i="2"/>
  <c r="U789" i="2"/>
  <c r="V789" i="2"/>
  <c r="W789" i="2"/>
  <c r="X789" i="2"/>
  <c r="Y789" i="2"/>
  <c r="AB789" i="2"/>
  <c r="AC789" i="2"/>
  <c r="AK789" i="2"/>
  <c r="P790" i="2"/>
  <c r="Q790" i="2"/>
  <c r="R790" i="2"/>
  <c r="S790" i="2"/>
  <c r="T790" i="2"/>
  <c r="U790" i="2"/>
  <c r="V790" i="2"/>
  <c r="W790" i="2"/>
  <c r="X790" i="2"/>
  <c r="Y790" i="2"/>
  <c r="AB790" i="2"/>
  <c r="AC790" i="2"/>
  <c r="AK790" i="2"/>
  <c r="P791" i="2"/>
  <c r="Q791" i="2"/>
  <c r="R791" i="2"/>
  <c r="S791" i="2"/>
  <c r="T791" i="2"/>
  <c r="U791" i="2"/>
  <c r="V791" i="2"/>
  <c r="W791" i="2"/>
  <c r="X791" i="2"/>
  <c r="Y791" i="2"/>
  <c r="AB791" i="2"/>
  <c r="AC791" i="2"/>
  <c r="AK791" i="2"/>
  <c r="P792" i="2"/>
  <c r="Q792" i="2"/>
  <c r="R792" i="2"/>
  <c r="S792" i="2"/>
  <c r="T792" i="2"/>
  <c r="U792" i="2"/>
  <c r="V792" i="2"/>
  <c r="W792" i="2"/>
  <c r="X792" i="2"/>
  <c r="Y792" i="2"/>
  <c r="AB792" i="2"/>
  <c r="AC792" i="2"/>
  <c r="AK792" i="2"/>
  <c r="P793" i="2"/>
  <c r="Q793" i="2"/>
  <c r="R793" i="2"/>
  <c r="S793" i="2"/>
  <c r="T793" i="2"/>
  <c r="U793" i="2"/>
  <c r="V793" i="2"/>
  <c r="W793" i="2"/>
  <c r="X793" i="2"/>
  <c r="Y793" i="2"/>
  <c r="AB793" i="2"/>
  <c r="AC793" i="2"/>
  <c r="AK793" i="2"/>
  <c r="P794" i="2"/>
  <c r="Q794" i="2"/>
  <c r="R794" i="2"/>
  <c r="S794" i="2"/>
  <c r="T794" i="2"/>
  <c r="U794" i="2"/>
  <c r="V794" i="2"/>
  <c r="W794" i="2"/>
  <c r="X794" i="2"/>
  <c r="Y794" i="2"/>
  <c r="AB794" i="2"/>
  <c r="AC794" i="2"/>
  <c r="AK794" i="2"/>
  <c r="P795" i="2"/>
  <c r="Q795" i="2"/>
  <c r="R795" i="2"/>
  <c r="S795" i="2"/>
  <c r="T795" i="2"/>
  <c r="U795" i="2"/>
  <c r="V795" i="2"/>
  <c r="W795" i="2"/>
  <c r="X795" i="2"/>
  <c r="Y795" i="2"/>
  <c r="AB795" i="2"/>
  <c r="AC795" i="2"/>
  <c r="AK795" i="2"/>
  <c r="P796" i="2"/>
  <c r="Q796" i="2"/>
  <c r="R796" i="2"/>
  <c r="S796" i="2"/>
  <c r="T796" i="2"/>
  <c r="U796" i="2"/>
  <c r="V796" i="2"/>
  <c r="W796" i="2"/>
  <c r="X796" i="2"/>
  <c r="Y796" i="2"/>
  <c r="AB796" i="2"/>
  <c r="AC796" i="2"/>
  <c r="AK796" i="2"/>
  <c r="P797" i="2"/>
  <c r="Q797" i="2"/>
  <c r="R797" i="2"/>
  <c r="S797" i="2"/>
  <c r="T797" i="2"/>
  <c r="U797" i="2"/>
  <c r="V797" i="2"/>
  <c r="W797" i="2"/>
  <c r="X797" i="2"/>
  <c r="Y797" i="2"/>
  <c r="AB797" i="2"/>
  <c r="AC797" i="2"/>
  <c r="AK797" i="2"/>
  <c r="P798" i="2"/>
  <c r="Q798" i="2"/>
  <c r="R798" i="2"/>
  <c r="S798" i="2"/>
  <c r="T798" i="2"/>
  <c r="U798" i="2"/>
  <c r="V798" i="2"/>
  <c r="W798" i="2"/>
  <c r="X798" i="2"/>
  <c r="Y798" i="2"/>
  <c r="AB798" i="2"/>
  <c r="AC798" i="2"/>
  <c r="AK798" i="2"/>
  <c r="P799" i="2"/>
  <c r="Q799" i="2"/>
  <c r="R799" i="2"/>
  <c r="S799" i="2"/>
  <c r="T799" i="2"/>
  <c r="U799" i="2"/>
  <c r="V799" i="2"/>
  <c r="W799" i="2"/>
  <c r="X799" i="2"/>
  <c r="Y799" i="2"/>
  <c r="AB799" i="2"/>
  <c r="AC799" i="2"/>
  <c r="AK799" i="2"/>
  <c r="P800" i="2"/>
  <c r="Q800" i="2"/>
  <c r="R800" i="2"/>
  <c r="S800" i="2"/>
  <c r="T800" i="2"/>
  <c r="U800" i="2"/>
  <c r="V800" i="2"/>
  <c r="W800" i="2"/>
  <c r="X800" i="2"/>
  <c r="Y800" i="2"/>
  <c r="AB800" i="2"/>
  <c r="AC800" i="2"/>
  <c r="AK800" i="2"/>
  <c r="P801" i="2"/>
  <c r="Q801" i="2"/>
  <c r="R801" i="2"/>
  <c r="S801" i="2"/>
  <c r="T801" i="2"/>
  <c r="U801" i="2"/>
  <c r="V801" i="2"/>
  <c r="W801" i="2"/>
  <c r="X801" i="2"/>
  <c r="Y801" i="2"/>
  <c r="AB801" i="2"/>
  <c r="AC801" i="2"/>
  <c r="AK801"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N799"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800" i="2"/>
  <c r="N801"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17" i="2"/>
  <c r="L17" i="2"/>
  <c r="X83" i="2"/>
  <c r="X103" i="2"/>
  <c r="X111" i="2"/>
  <c r="W83" i="2"/>
  <c r="W103" i="2"/>
  <c r="W111" i="2"/>
  <c r="V27" i="2"/>
  <c r="V66" i="2"/>
  <c r="V82" i="2"/>
  <c r="V91" i="2"/>
  <c r="V110" i="2"/>
  <c r="V124" i="2"/>
  <c r="V164" i="2"/>
  <c r="U26" i="2"/>
  <c r="U65" i="2"/>
  <c r="U81" i="2"/>
  <c r="U90" i="2"/>
  <c r="U100" i="2"/>
  <c r="U123" i="2"/>
  <c r="U163" i="2"/>
  <c r="T25" i="2"/>
  <c r="T59" i="2"/>
  <c r="T80" i="2"/>
  <c r="T89" i="2"/>
  <c r="T99" i="2"/>
  <c r="T108" i="2"/>
  <c r="T116" i="2"/>
  <c r="T161" i="2"/>
  <c r="S24" i="2"/>
  <c r="S57" i="2"/>
  <c r="S72" i="2"/>
  <c r="S88" i="2"/>
  <c r="S98" i="2"/>
  <c r="S107" i="2"/>
  <c r="S115" i="2"/>
  <c r="S146" i="2"/>
  <c r="R23" i="2"/>
  <c r="R57" i="2"/>
  <c r="R72" i="2"/>
  <c r="R88" i="2"/>
  <c r="R98" i="2"/>
  <c r="R107" i="2"/>
  <c r="R115" i="2"/>
  <c r="R146" i="2"/>
  <c r="Q27" i="2"/>
  <c r="Q68" i="2"/>
  <c r="Q83" i="2"/>
  <c r="Q97" i="2"/>
  <c r="Q106" i="2"/>
  <c r="P57" i="2"/>
  <c r="P72" i="2"/>
  <c r="P164" i="2"/>
  <c r="O26" i="2"/>
  <c r="O179" i="2"/>
  <c r="N18" i="2"/>
  <c r="N19" i="2"/>
  <c r="O19" i="2" s="1"/>
  <c r="N20" i="2"/>
  <c r="W20" i="2" s="1"/>
  <c r="N21" i="2"/>
  <c r="X21" i="2" s="1"/>
  <c r="N22" i="2"/>
  <c r="X22" i="2" s="1"/>
  <c r="N23" i="2"/>
  <c r="Y23" i="2" s="1"/>
  <c r="N24" i="2"/>
  <c r="AK24" i="2" s="1"/>
  <c r="N25" i="2"/>
  <c r="AK25" i="2" s="1"/>
  <c r="N26" i="2"/>
  <c r="AK26" i="2" s="1"/>
  <c r="N27" i="2"/>
  <c r="AK27" i="2" s="1"/>
  <c r="N28" i="2"/>
  <c r="AK28" i="2" s="1"/>
  <c r="N29" i="2"/>
  <c r="AK29" i="2" s="1"/>
  <c r="N30" i="2"/>
  <c r="AK30" i="2" s="1"/>
  <c r="N31" i="2"/>
  <c r="N32" i="2"/>
  <c r="AK32" i="2" s="1"/>
  <c r="N33" i="2"/>
  <c r="AK33" i="2" s="1"/>
  <c r="N34" i="2"/>
  <c r="AK34" i="2" s="1"/>
  <c r="N35" i="2"/>
  <c r="AK35" i="2" s="1"/>
  <c r="N36" i="2"/>
  <c r="AK36" i="2" s="1"/>
  <c r="N37" i="2"/>
  <c r="AK37" i="2" s="1"/>
  <c r="N38" i="2"/>
  <c r="AK38" i="2" s="1"/>
  <c r="N39" i="2"/>
  <c r="AK39" i="2" s="1"/>
  <c r="N40" i="2"/>
  <c r="AK40" i="2" s="1"/>
  <c r="N41" i="2"/>
  <c r="AK41" i="2" s="1"/>
  <c r="N42" i="2"/>
  <c r="AK42" i="2" s="1"/>
  <c r="N43" i="2"/>
  <c r="N44" i="2"/>
  <c r="AK44" i="2" s="1"/>
  <c r="N45" i="2"/>
  <c r="AK45" i="2" s="1"/>
  <c r="N46" i="2"/>
  <c r="N47" i="2"/>
  <c r="AK47" i="2" s="1"/>
  <c r="N48" i="2"/>
  <c r="AK48" i="2" s="1"/>
  <c r="N49" i="2"/>
  <c r="N50" i="2"/>
  <c r="AK50" i="2" s="1"/>
  <c r="N51" i="2"/>
  <c r="N52" i="2"/>
  <c r="AK52" i="2" s="1"/>
  <c r="N53" i="2"/>
  <c r="AK53" i="2" s="1"/>
  <c r="N54" i="2"/>
  <c r="AK54" i="2" s="1"/>
  <c r="N55" i="2"/>
  <c r="AK55" i="2" s="1"/>
  <c r="N56" i="2"/>
  <c r="N57" i="2"/>
  <c r="Y57" i="2" s="1"/>
  <c r="N58" i="2"/>
  <c r="N59" i="2"/>
  <c r="AK59" i="2" s="1"/>
  <c r="N60" i="2"/>
  <c r="AK60" i="2" s="1"/>
  <c r="N61" i="2"/>
  <c r="AK61" i="2" s="1"/>
  <c r="N62" i="2"/>
  <c r="AK62" i="2" s="1"/>
  <c r="N63" i="2"/>
  <c r="N64" i="2"/>
  <c r="N65" i="2"/>
  <c r="T65" i="2" s="1"/>
  <c r="N66" i="2"/>
  <c r="U66" i="2" s="1"/>
  <c r="N67" i="2"/>
  <c r="N68" i="2"/>
  <c r="AK68" i="2" s="1"/>
  <c r="N69" i="2"/>
  <c r="AK69" i="2" s="1"/>
  <c r="N70" i="2"/>
  <c r="AK70" i="2" s="1"/>
  <c r="N71" i="2"/>
  <c r="AK71" i="2" s="1"/>
  <c r="N72" i="2"/>
  <c r="AK72" i="2" s="1"/>
  <c r="N73" i="2"/>
  <c r="N74" i="2"/>
  <c r="N75" i="2"/>
  <c r="N76" i="2"/>
  <c r="AK76" i="2" s="1"/>
  <c r="N77" i="2"/>
  <c r="AK77" i="2" s="1"/>
  <c r="N78" i="2"/>
  <c r="AK78" i="2" s="1"/>
  <c r="N79" i="2"/>
  <c r="N80" i="2"/>
  <c r="S80" i="2" s="1"/>
  <c r="N81" i="2"/>
  <c r="T81" i="2" s="1"/>
  <c r="N82" i="2"/>
  <c r="U82" i="2" s="1"/>
  <c r="N83" i="2"/>
  <c r="V83" i="2" s="1"/>
  <c r="N84" i="2"/>
  <c r="AK84" i="2" s="1"/>
  <c r="N85" i="2"/>
  <c r="AK85" i="2" s="1"/>
  <c r="N86" i="2"/>
  <c r="AK86" i="2" s="1"/>
  <c r="N87" i="2"/>
  <c r="AK87" i="2" s="1"/>
  <c r="N88" i="2"/>
  <c r="AK88" i="2" s="1"/>
  <c r="N89" i="2"/>
  <c r="S89" i="2" s="1"/>
  <c r="N90" i="2"/>
  <c r="T90" i="2" s="1"/>
  <c r="N91" i="2"/>
  <c r="U91" i="2" s="1"/>
  <c r="N92" i="2"/>
  <c r="AK92" i="2" s="1"/>
  <c r="N93" i="2"/>
  <c r="AK93" i="2" s="1"/>
  <c r="N94" i="2"/>
  <c r="AK94" i="2" s="1"/>
  <c r="N95" i="2"/>
  <c r="AK95" i="2" s="1"/>
  <c r="N96" i="2"/>
  <c r="N97" i="2"/>
  <c r="Y97" i="2" s="1"/>
  <c r="N98" i="2"/>
  <c r="Q98" i="2" s="1"/>
  <c r="N99" i="2"/>
  <c r="S99" i="2" s="1"/>
  <c r="N100" i="2"/>
  <c r="AK100" i="2" s="1"/>
  <c r="N101" i="2"/>
  <c r="AK101" i="2" s="1"/>
  <c r="N102" i="2"/>
  <c r="AK102" i="2" s="1"/>
  <c r="N103" i="2"/>
  <c r="V103" i="2" s="1"/>
  <c r="N104" i="2"/>
  <c r="X104" i="2" s="1"/>
  <c r="N105" i="2"/>
  <c r="X105" i="2" s="1"/>
  <c r="N106" i="2"/>
  <c r="Y106" i="2" s="1"/>
  <c r="N107" i="2"/>
  <c r="Q107" i="2" s="1"/>
  <c r="N108" i="2"/>
  <c r="S108" i="2" s="1"/>
  <c r="N109" i="2"/>
  <c r="T109" i="2" s="1"/>
  <c r="N110" i="2"/>
  <c r="AK110" i="2" s="1"/>
  <c r="N111" i="2"/>
  <c r="V111" i="2" s="1"/>
  <c r="N112" i="2"/>
  <c r="X112" i="2" s="1"/>
  <c r="N113" i="2"/>
  <c r="X113" i="2" s="1"/>
  <c r="N114" i="2"/>
  <c r="Y114" i="2" s="1"/>
  <c r="N115" i="2"/>
  <c r="Y115" i="2" s="1"/>
  <c r="N116" i="2"/>
  <c r="AK116" i="2" s="1"/>
  <c r="N117" i="2"/>
  <c r="AK117" i="2" s="1"/>
  <c r="N118" i="2"/>
  <c r="AK118" i="2" s="1"/>
  <c r="N119" i="2"/>
  <c r="N120" i="2"/>
  <c r="N121" i="2"/>
  <c r="N122" i="2"/>
  <c r="N123" i="2"/>
  <c r="T123" i="2" s="1"/>
  <c r="N124" i="2"/>
  <c r="U124" i="2" s="1"/>
  <c r="N125" i="2"/>
  <c r="X125" i="2" s="1"/>
  <c r="N126" i="2"/>
  <c r="AK126" i="2" s="1"/>
  <c r="N127" i="2"/>
  <c r="X127" i="2" s="1"/>
  <c r="N128" i="2"/>
  <c r="N129" i="2"/>
  <c r="N130" i="2"/>
  <c r="N131" i="2"/>
  <c r="N132" i="2"/>
  <c r="X132" i="2" s="1"/>
  <c r="N133" i="2"/>
  <c r="Y133" i="2" s="1"/>
  <c r="N134" i="2"/>
  <c r="AK134" i="2" s="1"/>
  <c r="N135" i="2"/>
  <c r="N136" i="2"/>
  <c r="N137" i="2"/>
  <c r="N138" i="2"/>
  <c r="N139" i="2"/>
  <c r="N140" i="2"/>
  <c r="N141" i="2"/>
  <c r="N142" i="2"/>
  <c r="AK142" i="2" s="1"/>
  <c r="N143" i="2"/>
  <c r="N144" i="2"/>
  <c r="N145" i="2"/>
  <c r="N146" i="2"/>
  <c r="Y146" i="2" s="1"/>
  <c r="N147" i="2"/>
  <c r="N148" i="2"/>
  <c r="AK148" i="2" s="1"/>
  <c r="N149" i="2"/>
  <c r="N150" i="2"/>
  <c r="N151" i="2"/>
  <c r="N152" i="2"/>
  <c r="N153" i="2"/>
  <c r="N154" i="2"/>
  <c r="N155" i="2"/>
  <c r="N156" i="2"/>
  <c r="N157" i="2"/>
  <c r="AK157" i="2" s="1"/>
  <c r="N158" i="2"/>
  <c r="AK158" i="2" s="1"/>
  <c r="N159" i="2"/>
  <c r="N160" i="2"/>
  <c r="N161" i="2"/>
  <c r="S161" i="2" s="1"/>
  <c r="N162" i="2"/>
  <c r="N163" i="2"/>
  <c r="AK163" i="2" s="1"/>
  <c r="N164" i="2"/>
  <c r="AK164" i="2" s="1"/>
  <c r="N165" i="2"/>
  <c r="N166" i="2"/>
  <c r="AK166" i="2" s="1"/>
  <c r="N167" i="2"/>
  <c r="N168" i="2"/>
  <c r="N169" i="2"/>
  <c r="N170" i="2"/>
  <c r="N171" i="2"/>
  <c r="N172" i="2"/>
  <c r="N173" i="2"/>
  <c r="N174" i="2"/>
  <c r="N175" i="2"/>
  <c r="N176" i="2"/>
  <c r="N177" i="2"/>
  <c r="P177" i="2" s="1"/>
  <c r="N178" i="2"/>
  <c r="O178" i="2" s="1"/>
  <c r="N179" i="2"/>
  <c r="N180" i="2"/>
  <c r="O180" i="2" s="1"/>
  <c r="N181" i="2"/>
  <c r="O181" i="2" s="1"/>
  <c r="N182" i="2"/>
  <c r="AK182" i="2" s="1"/>
  <c r="N183" i="2"/>
  <c r="O183" i="2" s="1"/>
  <c r="N184" i="2"/>
  <c r="N185" i="2"/>
  <c r="AK185" i="2" s="1"/>
  <c r="N186" i="2"/>
  <c r="N187" i="2"/>
  <c r="N188" i="2"/>
  <c r="N189" i="2"/>
  <c r="N190" i="2"/>
  <c r="AK190" i="2" s="1"/>
  <c r="N191" i="2"/>
  <c r="N192" i="2"/>
  <c r="N193" i="2"/>
  <c r="AK193" i="2" s="1"/>
  <c r="N194" i="2"/>
  <c r="AK194" i="2" s="1"/>
  <c r="N195" i="2"/>
  <c r="N196" i="2"/>
  <c r="N197" i="2"/>
  <c r="N198" i="2"/>
  <c r="N199" i="2"/>
  <c r="N200" i="2"/>
  <c r="N201" i="2"/>
  <c r="N202" i="2"/>
  <c r="N203" i="2"/>
  <c r="N204" i="2"/>
  <c r="N205" i="2"/>
  <c r="N206" i="2"/>
  <c r="N207" i="2"/>
  <c r="N208" i="2"/>
  <c r="N209" i="2"/>
  <c r="N210" i="2"/>
  <c r="N211" i="2"/>
  <c r="N212" i="2"/>
  <c r="N213" i="2"/>
  <c r="AK213" i="2" s="1"/>
  <c r="N214" i="2"/>
  <c r="AK214" i="2" s="1"/>
  <c r="N215" i="2"/>
  <c r="N216" i="2"/>
  <c r="N217" i="2"/>
  <c r="N218" i="2"/>
  <c r="N219" i="2"/>
  <c r="N220" i="2"/>
  <c r="N221" i="2"/>
  <c r="N222" i="2"/>
  <c r="AK222" i="2" s="1"/>
  <c r="N223" i="2"/>
  <c r="N224" i="2"/>
  <c r="N225" i="2"/>
  <c r="AK225" i="2" s="1"/>
  <c r="N226" i="2"/>
  <c r="N227" i="2"/>
  <c r="N228" i="2"/>
  <c r="N229" i="2"/>
  <c r="N230" i="2"/>
  <c r="N231" i="2"/>
  <c r="N232" i="2"/>
  <c r="N233" i="2"/>
  <c r="N234" i="2"/>
  <c r="N235" i="2"/>
  <c r="AK235" i="2" s="1"/>
  <c r="N236" i="2"/>
  <c r="AK236" i="2" s="1"/>
  <c r="N237" i="2"/>
  <c r="AK237" i="2" s="1"/>
  <c r="N238" i="2"/>
  <c r="N239" i="2"/>
  <c r="N240" i="2"/>
  <c r="N241" i="2"/>
  <c r="N242" i="2"/>
  <c r="N243" i="2"/>
  <c r="N244" i="2"/>
  <c r="N245" i="2"/>
  <c r="AK245" i="2" s="1"/>
  <c r="N246" i="2"/>
  <c r="AK246" i="2" s="1"/>
  <c r="N247" i="2"/>
  <c r="N248" i="2"/>
  <c r="N249" i="2"/>
  <c r="N250" i="2"/>
  <c r="N251" i="2"/>
  <c r="N252" i="2"/>
  <c r="N253" i="2"/>
  <c r="N254" i="2"/>
  <c r="N255" i="2"/>
  <c r="N256" i="2"/>
  <c r="N257" i="2"/>
  <c r="N258" i="2"/>
  <c r="AK258" i="2" s="1"/>
  <c r="N259" i="2"/>
  <c r="AK259" i="2" s="1"/>
  <c r="N260" i="2"/>
  <c r="N261" i="2"/>
  <c r="N262" i="2"/>
  <c r="N263" i="2"/>
  <c r="N264" i="2"/>
  <c r="N265" i="2"/>
  <c r="N266" i="2"/>
  <c r="N267" i="2"/>
  <c r="AK267" i="2" s="1"/>
  <c r="N268" i="2"/>
  <c r="N269" i="2"/>
  <c r="AK269" i="2" s="1"/>
  <c r="N270" i="2"/>
  <c r="N271" i="2"/>
  <c r="N272" i="2"/>
  <c r="N273" i="2"/>
  <c r="N274" i="2"/>
  <c r="N275" i="2"/>
  <c r="N276" i="2"/>
  <c r="N277" i="2"/>
  <c r="AK277" i="2" s="1"/>
  <c r="N278" i="2"/>
  <c r="AK278" i="2" s="1"/>
  <c r="N279" i="2"/>
  <c r="N280" i="2"/>
  <c r="N281" i="2"/>
  <c r="N282" i="2"/>
  <c r="N283" i="2"/>
  <c r="N284" i="2"/>
  <c r="N285" i="2"/>
  <c r="N286" i="2"/>
  <c r="N287" i="2"/>
  <c r="N288" i="2"/>
  <c r="N289" i="2"/>
  <c r="N290" i="2"/>
  <c r="AK290" i="2" s="1"/>
  <c r="N291" i="2"/>
  <c r="AK291" i="2" s="1"/>
  <c r="N292" i="2"/>
  <c r="N293" i="2"/>
  <c r="N294" i="2"/>
  <c r="N295" i="2"/>
  <c r="N296" i="2"/>
  <c r="N297" i="2"/>
  <c r="N298" i="2"/>
  <c r="N299" i="2"/>
  <c r="AK299" i="2" s="1"/>
  <c r="N300" i="2"/>
  <c r="AK300" i="2" s="1"/>
  <c r="N301" i="2"/>
  <c r="AK301" i="2" s="1"/>
  <c r="N302" i="2"/>
  <c r="N303" i="2"/>
  <c r="N304" i="2"/>
  <c r="N305" i="2"/>
  <c r="N306" i="2"/>
  <c r="N307" i="2"/>
  <c r="N308" i="2"/>
  <c r="N309" i="2"/>
  <c r="AK309" i="2" s="1"/>
  <c r="N310" i="2"/>
  <c r="N311" i="2"/>
  <c r="N312" i="2"/>
  <c r="N313" i="2"/>
  <c r="N314" i="2"/>
  <c r="N315" i="2"/>
  <c r="N316" i="2"/>
  <c r="N317" i="2"/>
  <c r="N318" i="2"/>
  <c r="N319" i="2"/>
  <c r="N320" i="2"/>
  <c r="N321" i="2"/>
  <c r="AK321" i="2" s="1"/>
  <c r="N322" i="2"/>
  <c r="AK322" i="2" s="1"/>
  <c r="N323" i="2"/>
  <c r="AK323" i="2" s="1"/>
  <c r="N324" i="2"/>
  <c r="N325" i="2"/>
  <c r="N326" i="2"/>
  <c r="N327" i="2"/>
  <c r="N328" i="2"/>
  <c r="N329" i="2"/>
  <c r="N330" i="2"/>
  <c r="N331" i="2"/>
  <c r="N332" i="2"/>
  <c r="AK332" i="2" s="1"/>
  <c r="N333" i="2"/>
  <c r="N334" i="2"/>
  <c r="N335" i="2"/>
  <c r="N336" i="2"/>
  <c r="N337" i="2"/>
  <c r="N338" i="2"/>
  <c r="N339" i="2"/>
  <c r="N340" i="2"/>
  <c r="N341" i="2"/>
  <c r="N342" i="2"/>
  <c r="N343" i="2"/>
  <c r="N344" i="2"/>
  <c r="N345" i="2"/>
  <c r="AK345" i="2" s="1"/>
  <c r="N346" i="2"/>
  <c r="N347" i="2"/>
  <c r="N348" i="2"/>
  <c r="N349" i="2"/>
  <c r="N350" i="2"/>
  <c r="N351" i="2"/>
  <c r="N352" i="2"/>
  <c r="N353" i="2"/>
  <c r="AK353" i="2" s="1"/>
  <c r="N354" i="2"/>
  <c r="AK354" i="2" s="1"/>
  <c r="N355" i="2"/>
  <c r="AK355" i="2" s="1"/>
  <c r="N356" i="2"/>
  <c r="N357" i="2"/>
  <c r="N358" i="2"/>
  <c r="N359" i="2"/>
  <c r="N360" i="2"/>
  <c r="N361" i="2"/>
  <c r="N362" i="2"/>
  <c r="N363" i="2"/>
  <c r="AK363" i="2" s="1"/>
  <c r="N364" i="2"/>
  <c r="AK364" i="2" s="1"/>
  <c r="N365" i="2"/>
  <c r="N366" i="2"/>
  <c r="N367" i="2"/>
  <c r="N368" i="2"/>
  <c r="N369" i="2"/>
  <c r="N370" i="2"/>
  <c r="N371" i="2"/>
  <c r="N372" i="2"/>
  <c r="N373" i="2"/>
  <c r="N374" i="2"/>
  <c r="AK374" i="2" s="1"/>
  <c r="N375" i="2"/>
  <c r="N376" i="2"/>
  <c r="N377" i="2"/>
  <c r="N378" i="2"/>
  <c r="N379" i="2"/>
  <c r="N380" i="2"/>
  <c r="N381" i="2"/>
  <c r="N382" i="2"/>
  <c r="N383" i="2"/>
  <c r="N384" i="2"/>
  <c r="N385" i="2"/>
  <c r="AK385" i="2" s="1"/>
  <c r="N386" i="2"/>
  <c r="AK386" i="2" s="1"/>
  <c r="N387" i="2"/>
  <c r="AK387" i="2" s="1"/>
  <c r="N388" i="2"/>
  <c r="N389" i="2"/>
  <c r="N390" i="2"/>
  <c r="N391" i="2"/>
  <c r="N392" i="2"/>
  <c r="N393" i="2"/>
  <c r="N394" i="2"/>
  <c r="N395" i="2"/>
  <c r="N396" i="2"/>
  <c r="N397" i="2"/>
  <c r="N398" i="2"/>
  <c r="N399" i="2"/>
  <c r="N400" i="2"/>
  <c r="N401" i="2"/>
  <c r="N402" i="2"/>
  <c r="N403" i="2"/>
  <c r="N404" i="2"/>
  <c r="N405" i="2"/>
  <c r="N406" i="2"/>
  <c r="AK406" i="2" s="1"/>
  <c r="N407" i="2"/>
  <c r="N408" i="2"/>
  <c r="N409" i="2"/>
  <c r="N410" i="2"/>
  <c r="N411" i="2"/>
  <c r="N412" i="2"/>
  <c r="N413" i="2"/>
  <c r="N414" i="2"/>
  <c r="N415" i="2"/>
  <c r="N416" i="2"/>
  <c r="N417" i="2"/>
  <c r="AK417" i="2" s="1"/>
  <c r="N418" i="2"/>
  <c r="AK418" i="2" s="1"/>
  <c r="N419" i="2"/>
  <c r="AK419" i="2" s="1"/>
  <c r="N420" i="2"/>
  <c r="N421" i="2"/>
  <c r="N422" i="2"/>
  <c r="N423" i="2"/>
  <c r="N424" i="2"/>
  <c r="N425" i="2"/>
  <c r="N426" i="2"/>
  <c r="AK426" i="2" s="1"/>
  <c r="N427" i="2"/>
  <c r="AK427" i="2" s="1"/>
  <c r="N428" i="2"/>
  <c r="N429" i="2"/>
  <c r="N430" i="2"/>
  <c r="N431" i="2"/>
  <c r="N432" i="2"/>
  <c r="N433" i="2"/>
  <c r="AK433" i="2" s="1"/>
  <c r="N434" i="2"/>
  <c r="AK434" i="2" s="1"/>
  <c r="N435" i="2"/>
  <c r="N436" i="2"/>
  <c r="N437" i="2"/>
  <c r="N438" i="2"/>
  <c r="N439" i="2"/>
  <c r="N440" i="2"/>
  <c r="N441" i="2"/>
  <c r="N442" i="2"/>
  <c r="AK442" i="2" s="1"/>
  <c r="N443" i="2"/>
  <c r="N444" i="2"/>
  <c r="N445" i="2"/>
  <c r="N446" i="2"/>
  <c r="N447" i="2"/>
  <c r="N448" i="2"/>
  <c r="N449" i="2"/>
  <c r="N450" i="2"/>
  <c r="AK450" i="2" s="1"/>
  <c r="N451" i="2"/>
  <c r="AK451" i="2" s="1"/>
  <c r="N452" i="2"/>
  <c r="N453" i="2"/>
  <c r="N454" i="2"/>
  <c r="N455" i="2"/>
  <c r="N456" i="2"/>
  <c r="N457" i="2"/>
  <c r="AK457" i="2" s="1"/>
  <c r="N458" i="2"/>
  <c r="AK458" i="2" s="1"/>
  <c r="N459" i="2"/>
  <c r="N460" i="2"/>
  <c r="N461" i="2"/>
  <c r="N462" i="2"/>
  <c r="N463" i="2"/>
  <c r="N464" i="2"/>
  <c r="N465" i="2"/>
  <c r="N466" i="2"/>
  <c r="N467" i="2"/>
  <c r="N468" i="2"/>
  <c r="N469" i="2"/>
  <c r="N470" i="2"/>
  <c r="N471" i="2"/>
  <c r="N472" i="2"/>
  <c r="N473" i="2"/>
  <c r="N474" i="2"/>
  <c r="AK474" i="2" s="1"/>
  <c r="N475" i="2"/>
  <c r="AK475" i="2" s="1"/>
  <c r="N476" i="2"/>
  <c r="N477" i="2"/>
  <c r="N478" i="2"/>
  <c r="N479" i="2"/>
  <c r="N480" i="2"/>
  <c r="N481" i="2"/>
  <c r="AK481" i="2" s="1"/>
  <c r="N482" i="2"/>
  <c r="AK482" i="2" s="1"/>
  <c r="N483" i="2"/>
  <c r="AK483" i="2" s="1"/>
  <c r="N484" i="2"/>
  <c r="N485" i="2"/>
  <c r="N486" i="2"/>
  <c r="N487" i="2"/>
  <c r="N488" i="2"/>
  <c r="N489" i="2"/>
  <c r="N490" i="2"/>
  <c r="AK490" i="2" s="1"/>
  <c r="N491" i="2"/>
  <c r="AK491" i="2" s="1"/>
  <c r="N492" i="2"/>
  <c r="N493" i="2"/>
  <c r="N494" i="2"/>
  <c r="N495" i="2"/>
  <c r="N496" i="2"/>
  <c r="N497" i="2"/>
  <c r="AK497" i="2" s="1"/>
  <c r="N498" i="2"/>
  <c r="AK498" i="2" s="1"/>
  <c r="N499" i="2"/>
  <c r="N500" i="2"/>
  <c r="N501" i="2"/>
  <c r="N502" i="2"/>
  <c r="N503" i="2"/>
  <c r="N504" i="2"/>
  <c r="N505" i="2"/>
  <c r="AK505" i="2" s="1"/>
  <c r="N506" i="2"/>
  <c r="AK506" i="2" s="1"/>
  <c r="N507" i="2"/>
  <c r="N508" i="2"/>
  <c r="N509" i="2"/>
  <c r="N510" i="2"/>
  <c r="N511" i="2"/>
  <c r="N512" i="2"/>
  <c r="N513" i="2"/>
  <c r="N514" i="2"/>
  <c r="AK514" i="2" s="1"/>
  <c r="N515" i="2"/>
  <c r="AK515" i="2" s="1"/>
  <c r="N516" i="2"/>
  <c r="N517" i="2"/>
  <c r="N518" i="2"/>
  <c r="N519" i="2"/>
  <c r="N520" i="2"/>
  <c r="N521" i="2"/>
  <c r="AK521" i="2" s="1"/>
  <c r="N522" i="2"/>
  <c r="AK522" i="2" s="1"/>
  <c r="N523" i="2"/>
  <c r="N524" i="2"/>
  <c r="N525" i="2"/>
  <c r="N526" i="2"/>
  <c r="N527" i="2"/>
  <c r="N528" i="2"/>
  <c r="N529" i="2"/>
  <c r="AK529" i="2" s="1"/>
  <c r="N530" i="2"/>
  <c r="N531" i="2"/>
  <c r="N532" i="2"/>
  <c r="N533" i="2"/>
  <c r="N534" i="2"/>
  <c r="N535" i="2"/>
  <c r="N536" i="2"/>
  <c r="N537" i="2"/>
  <c r="N538" i="2"/>
  <c r="AK538" i="2" s="1"/>
  <c r="N539" i="2"/>
  <c r="AK539" i="2" s="1"/>
  <c r="N540" i="2"/>
  <c r="N541" i="2"/>
  <c r="N542" i="2"/>
  <c r="N543" i="2"/>
  <c r="N544" i="2"/>
  <c r="N545" i="2"/>
  <c r="AK545" i="2" s="1"/>
  <c r="N546" i="2"/>
  <c r="AK546" i="2" s="1"/>
  <c r="N547" i="2"/>
  <c r="AK547" i="2" s="1"/>
  <c r="N548" i="2"/>
  <c r="N549" i="2"/>
  <c r="N550" i="2"/>
  <c r="N551" i="2"/>
  <c r="N552" i="2"/>
  <c r="N553" i="2"/>
  <c r="N554" i="2"/>
  <c r="AK554" i="2" s="1"/>
  <c r="N555" i="2"/>
  <c r="AK555" i="2" s="1"/>
  <c r="N556" i="2"/>
  <c r="N17" i="2"/>
  <c r="AK17" i="2" s="1"/>
  <c r="L556" i="2"/>
  <c r="L555" i="2"/>
  <c r="L554" i="2"/>
  <c r="L553" i="2"/>
  <c r="L552" i="2"/>
  <c r="L551" i="2"/>
  <c r="L550" i="2"/>
  <c r="L549" i="2"/>
  <c r="L548" i="2"/>
  <c r="L547" i="2"/>
  <c r="L546" i="2"/>
  <c r="AC546" i="2" s="1"/>
  <c r="L545" i="2"/>
  <c r="L544" i="2"/>
  <c r="L543" i="2"/>
  <c r="L542" i="2"/>
  <c r="L541" i="2"/>
  <c r="L540" i="2"/>
  <c r="AB540" i="2" s="1"/>
  <c r="L539" i="2"/>
  <c r="L538" i="2"/>
  <c r="L537" i="2"/>
  <c r="L536" i="2"/>
  <c r="L535" i="2"/>
  <c r="L534" i="2"/>
  <c r="L533" i="2"/>
  <c r="L532" i="2"/>
  <c r="L531" i="2"/>
  <c r="L530" i="2"/>
  <c r="L529" i="2"/>
  <c r="L528" i="2"/>
  <c r="L527" i="2"/>
  <c r="L526" i="2"/>
  <c r="L525" i="2"/>
  <c r="L524" i="2"/>
  <c r="AB524" i="2" s="1"/>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AC485" i="2" s="1"/>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AD459" i="2" s="1"/>
  <c r="L458" i="2"/>
  <c r="L457" i="2"/>
  <c r="L456" i="2"/>
  <c r="L455" i="2"/>
  <c r="L454" i="2"/>
  <c r="L453" i="2"/>
  <c r="L452" i="2"/>
  <c r="L451" i="2"/>
  <c r="L450" i="2"/>
  <c r="L449" i="2"/>
  <c r="L448" i="2"/>
  <c r="L447" i="2"/>
  <c r="L446" i="2"/>
  <c r="L445" i="2"/>
  <c r="L444" i="2"/>
  <c r="L443" i="2"/>
  <c r="L442" i="2"/>
  <c r="L441" i="2"/>
  <c r="L440" i="2"/>
  <c r="L439" i="2"/>
  <c r="L438" i="2"/>
  <c r="AD438" i="2" s="1"/>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O404" i="2" s="1"/>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AB344" i="2" s="1"/>
  <c r="L343" i="2"/>
  <c r="L342" i="2"/>
  <c r="L341" i="2"/>
  <c r="L340" i="2"/>
  <c r="L339" i="2"/>
  <c r="L338" i="2"/>
  <c r="L337" i="2"/>
  <c r="L336" i="2"/>
  <c r="L335" i="2"/>
  <c r="L334" i="2"/>
  <c r="L333" i="2"/>
  <c r="L332" i="2"/>
  <c r="AB332" i="2" s="1"/>
  <c r="L331" i="2"/>
  <c r="L330" i="2"/>
  <c r="L329" i="2"/>
  <c r="L328" i="2"/>
  <c r="L327" i="2"/>
  <c r="L326" i="2"/>
  <c r="L325" i="2"/>
  <c r="AC325" i="2" s="1"/>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O293" i="2" s="1"/>
  <c r="L292" i="2"/>
  <c r="L291" i="2"/>
  <c r="L290" i="2"/>
  <c r="L289" i="2"/>
  <c r="L288" i="2"/>
  <c r="L287" i="2"/>
  <c r="L286" i="2"/>
  <c r="L285" i="2"/>
  <c r="L284" i="2"/>
  <c r="AB284" i="2" s="1"/>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AB204" i="2" s="1"/>
  <c r="L203" i="2"/>
  <c r="L202" i="2"/>
  <c r="L201" i="2"/>
  <c r="L200" i="2"/>
  <c r="L199" i="2"/>
  <c r="L198" i="2"/>
  <c r="L197" i="2"/>
  <c r="L196" i="2"/>
  <c r="L195" i="2"/>
  <c r="L194" i="2"/>
  <c r="L193" i="2"/>
  <c r="L192" i="2"/>
  <c r="AC192" i="2" s="1"/>
  <c r="L191" i="2"/>
  <c r="L190" i="2"/>
  <c r="L189" i="2"/>
  <c r="O189" i="2" s="1"/>
  <c r="L188" i="2"/>
  <c r="L187" i="2"/>
  <c r="L186" i="2"/>
  <c r="L185" i="2"/>
  <c r="L184" i="2"/>
  <c r="L183" i="2"/>
  <c r="AF183" i="2" s="1"/>
  <c r="L182" i="2"/>
  <c r="L181" i="2"/>
  <c r="L180" i="2"/>
  <c r="L179" i="2"/>
  <c r="L178" i="2"/>
  <c r="L177" i="2"/>
  <c r="AF177" i="2" s="1"/>
  <c r="L176" i="2"/>
  <c r="AF176" i="2" s="1"/>
  <c r="L175" i="2"/>
  <c r="AF175" i="2" s="1"/>
  <c r="L174" i="2"/>
  <c r="L173" i="2"/>
  <c r="L172" i="2"/>
  <c r="L171" i="2"/>
  <c r="L170" i="2"/>
  <c r="L169" i="2"/>
  <c r="L168" i="2"/>
  <c r="AF168" i="2" s="1"/>
  <c r="L167" i="2"/>
  <c r="AF167" i="2" s="1"/>
  <c r="L166" i="2"/>
  <c r="L165" i="2"/>
  <c r="L164" i="2"/>
  <c r="L163" i="2"/>
  <c r="L162" i="2"/>
  <c r="L161" i="2"/>
  <c r="AF161" i="2" s="1"/>
  <c r="L160" i="2"/>
  <c r="AF160" i="2" s="1"/>
  <c r="L159" i="2"/>
  <c r="AF159" i="2" s="1"/>
  <c r="L158" i="2"/>
  <c r="L157" i="2"/>
  <c r="L156" i="2"/>
  <c r="L155" i="2"/>
  <c r="L154" i="2"/>
  <c r="L153" i="2"/>
  <c r="L152" i="2"/>
  <c r="AF152" i="2" s="1"/>
  <c r="L151" i="2"/>
  <c r="AF151" i="2" s="1"/>
  <c r="L150" i="2"/>
  <c r="L149" i="2"/>
  <c r="L148" i="2"/>
  <c r="L147" i="2"/>
  <c r="L146" i="2"/>
  <c r="L145" i="2"/>
  <c r="AF145" i="2" s="1"/>
  <c r="L144" i="2"/>
  <c r="AF144" i="2" s="1"/>
  <c r="L143" i="2"/>
  <c r="AF143" i="2" s="1"/>
  <c r="L142" i="2"/>
  <c r="L141" i="2"/>
  <c r="L140" i="2"/>
  <c r="L139" i="2"/>
  <c r="L138" i="2"/>
  <c r="L137" i="2"/>
  <c r="L136" i="2"/>
  <c r="AF136" i="2" s="1"/>
  <c r="L135" i="2"/>
  <c r="AF135" i="2" s="1"/>
  <c r="L134" i="2"/>
  <c r="L133" i="2"/>
  <c r="L132" i="2"/>
  <c r="Y132" i="2" s="1"/>
  <c r="L131" i="2"/>
  <c r="L130" i="2"/>
  <c r="L129" i="2"/>
  <c r="L128" i="2"/>
  <c r="AF128" i="2" s="1"/>
  <c r="L127" i="2"/>
  <c r="AF127" i="2" s="1"/>
  <c r="L126" i="2"/>
  <c r="L125" i="2"/>
  <c r="L124" i="2"/>
  <c r="L123" i="2"/>
  <c r="L122" i="2"/>
  <c r="L121" i="2"/>
  <c r="AF121" i="2" s="1"/>
  <c r="L120" i="2"/>
  <c r="AF120" i="2" s="1"/>
  <c r="L119" i="2"/>
  <c r="AF119" i="2" s="1"/>
  <c r="L118" i="2"/>
  <c r="L117" i="2"/>
  <c r="L116" i="2"/>
  <c r="L115" i="2"/>
  <c r="L114" i="2"/>
  <c r="L113" i="2"/>
  <c r="AF113" i="2" s="1"/>
  <c r="L112" i="2"/>
  <c r="AF112" i="2" s="1"/>
  <c r="L111" i="2"/>
  <c r="AF111" i="2" s="1"/>
  <c r="L110" i="2"/>
  <c r="L109" i="2"/>
  <c r="L108" i="2"/>
  <c r="L107" i="2"/>
  <c r="L106" i="2"/>
  <c r="L105" i="2"/>
  <c r="Y105" i="2" s="1"/>
  <c r="L104" i="2"/>
  <c r="AF104" i="2" s="1"/>
  <c r="L103" i="2"/>
  <c r="AF103" i="2" s="1"/>
  <c r="L102" i="2"/>
  <c r="L101" i="2"/>
  <c r="L100" i="2"/>
  <c r="AF100" i="2" s="1"/>
  <c r="L99" i="2"/>
  <c r="L98" i="2"/>
  <c r="L97" i="2"/>
  <c r="AF97" i="2" s="1"/>
  <c r="L96" i="2"/>
  <c r="AF96" i="2" s="1"/>
  <c r="L95" i="2"/>
  <c r="AF95" i="2" s="1"/>
  <c r="L94" i="2"/>
  <c r="L93" i="2"/>
  <c r="L92" i="2"/>
  <c r="X92" i="2" s="1"/>
  <c r="L91" i="2"/>
  <c r="L90" i="2"/>
  <c r="L89" i="2"/>
  <c r="L88" i="2"/>
  <c r="AF88" i="2" s="1"/>
  <c r="L87" i="2"/>
  <c r="AF87" i="2" s="1"/>
  <c r="L86" i="2"/>
  <c r="L85" i="2"/>
  <c r="L84" i="2"/>
  <c r="L83" i="2"/>
  <c r="L82" i="2"/>
  <c r="L81" i="2"/>
  <c r="L80" i="2"/>
  <c r="AF80" i="2" s="1"/>
  <c r="L79" i="2"/>
  <c r="AF79" i="2" s="1"/>
  <c r="L78" i="2"/>
  <c r="L77" i="2"/>
  <c r="L76" i="2"/>
  <c r="L75" i="2"/>
  <c r="L74" i="2"/>
  <c r="L73" i="2"/>
  <c r="AF73" i="2" s="1"/>
  <c r="L72" i="2"/>
  <c r="AF72" i="2" s="1"/>
  <c r="L71" i="2"/>
  <c r="AF71" i="2" s="1"/>
  <c r="L70" i="2"/>
  <c r="Y70" i="2" s="1"/>
  <c r="L69" i="2"/>
  <c r="L68" i="2"/>
  <c r="AF68" i="2" s="1"/>
  <c r="L67" i="2"/>
  <c r="L66" i="2"/>
  <c r="L65" i="2"/>
  <c r="AF65" i="2" s="1"/>
  <c r="L64" i="2"/>
  <c r="AF64" i="2" s="1"/>
  <c r="L63" i="2"/>
  <c r="AF63" i="2" s="1"/>
  <c r="L62" i="2"/>
  <c r="L61" i="2"/>
  <c r="L60" i="2"/>
  <c r="L59" i="2"/>
  <c r="L58" i="2"/>
  <c r="L57" i="2"/>
  <c r="L56" i="2"/>
  <c r="AF56" i="2" s="1"/>
  <c r="L55" i="2"/>
  <c r="AF55" i="2" s="1"/>
  <c r="L54" i="2"/>
  <c r="L53" i="2"/>
  <c r="L52" i="2"/>
  <c r="L51" i="2"/>
  <c r="L50" i="2"/>
  <c r="L49" i="2"/>
  <c r="AF49" i="2" s="1"/>
  <c r="L48" i="2"/>
  <c r="AF48" i="2" s="1"/>
  <c r="L47" i="2"/>
  <c r="AF47" i="2" s="1"/>
  <c r="L46" i="2"/>
  <c r="L45" i="2"/>
  <c r="L44" i="2"/>
  <c r="AF44" i="2" s="1"/>
  <c r="L43" i="2"/>
  <c r="L42" i="2"/>
  <c r="L41" i="2"/>
  <c r="AF41" i="2" s="1"/>
  <c r="L40" i="2"/>
  <c r="AF40" i="2" s="1"/>
  <c r="L39" i="2"/>
  <c r="AF39" i="2" s="1"/>
  <c r="L38" i="2"/>
  <c r="AF38" i="2" s="1"/>
  <c r="L37" i="2"/>
  <c r="L36" i="2"/>
  <c r="L35" i="2"/>
  <c r="L34" i="2"/>
  <c r="L33" i="2"/>
  <c r="L32" i="2"/>
  <c r="AF32" i="2" s="1"/>
  <c r="L31" i="2"/>
  <c r="AF31" i="2" s="1"/>
  <c r="L30" i="2"/>
  <c r="AF30" i="2" s="1"/>
  <c r="L29" i="2"/>
  <c r="L28" i="2"/>
  <c r="X28" i="2" s="1"/>
  <c r="L27" i="2"/>
  <c r="O27" i="2" s="1"/>
  <c r="L26" i="2"/>
  <c r="AG26" i="2" s="1"/>
  <c r="L25" i="2"/>
  <c r="L24" i="2"/>
  <c r="AE24" i="2" s="1"/>
  <c r="AE23" i="2"/>
  <c r="L22" i="2"/>
  <c r="AE22" i="2" s="1"/>
  <c r="L21" i="2"/>
  <c r="L20" i="2"/>
  <c r="AE20" i="2" s="1"/>
  <c r="L19" i="2"/>
  <c r="L18" i="2"/>
  <c r="AJ17" i="2" l="1"/>
  <c r="AB17" i="2"/>
  <c r="AC17" i="2"/>
  <c r="AI17" i="2"/>
  <c r="AA17" i="2"/>
  <c r="AH17" i="2"/>
  <c r="K3" i="2" s="1"/>
  <c r="Z17" i="2"/>
  <c r="AG17" i="2"/>
  <c r="AF17" i="2"/>
  <c r="AE17" i="2"/>
  <c r="AD17" i="2"/>
  <c r="W92" i="2"/>
  <c r="O25" i="2"/>
  <c r="P163" i="2"/>
  <c r="P71" i="2"/>
  <c r="P55" i="2"/>
  <c r="Q180" i="2"/>
  <c r="Q105" i="2"/>
  <c r="Q95" i="2"/>
  <c r="Q82" i="2"/>
  <c r="Q66" i="2"/>
  <c r="Q26" i="2"/>
  <c r="R133" i="2"/>
  <c r="R114" i="2"/>
  <c r="R106" i="2"/>
  <c r="R97" i="2"/>
  <c r="R87" i="2"/>
  <c r="R71" i="2"/>
  <c r="R55" i="2"/>
  <c r="R22" i="2"/>
  <c r="S133" i="2"/>
  <c r="S114" i="2"/>
  <c r="S106" i="2"/>
  <c r="S97" i="2"/>
  <c r="S87" i="2"/>
  <c r="S71" i="2"/>
  <c r="S55" i="2"/>
  <c r="S23" i="2"/>
  <c r="T146" i="2"/>
  <c r="T115" i="2"/>
  <c r="T107" i="2"/>
  <c r="T98" i="2"/>
  <c r="T88" i="2"/>
  <c r="T72" i="2"/>
  <c r="T57" i="2"/>
  <c r="T24" i="2"/>
  <c r="U161" i="2"/>
  <c r="U116" i="2"/>
  <c r="U108" i="2"/>
  <c r="U99" i="2"/>
  <c r="U89" i="2"/>
  <c r="U80" i="2"/>
  <c r="U59" i="2"/>
  <c r="U25" i="2"/>
  <c r="V163" i="2"/>
  <c r="V123" i="2"/>
  <c r="V109" i="2"/>
  <c r="V100" i="2"/>
  <c r="V90" i="2"/>
  <c r="V81" i="2"/>
  <c r="V65" i="2"/>
  <c r="V26" i="2"/>
  <c r="W164" i="2"/>
  <c r="W124" i="2"/>
  <c r="W110" i="2"/>
  <c r="W101" i="2"/>
  <c r="W91" i="2"/>
  <c r="W82" i="2"/>
  <c r="W66" i="2"/>
  <c r="W27" i="2"/>
  <c r="X164" i="2"/>
  <c r="X124" i="2"/>
  <c r="X110" i="2"/>
  <c r="X101" i="2"/>
  <c r="X91" i="2"/>
  <c r="X82" i="2"/>
  <c r="X66" i="2"/>
  <c r="X27" i="2"/>
  <c r="Y17" i="2"/>
  <c r="Y127" i="2"/>
  <c r="Y112" i="2"/>
  <c r="Y104" i="2"/>
  <c r="Y93" i="2"/>
  <c r="Y84" i="2"/>
  <c r="Y69" i="2"/>
  <c r="Y29" i="2"/>
  <c r="Y21" i="2"/>
  <c r="M3" i="2"/>
  <c r="V51" i="2"/>
  <c r="O177" i="2"/>
  <c r="O24" i="2"/>
  <c r="P146" i="2"/>
  <c r="P70" i="2"/>
  <c r="P30" i="2"/>
  <c r="Q177" i="2"/>
  <c r="Q104" i="2"/>
  <c r="Q93" i="2"/>
  <c r="Q81" i="2"/>
  <c r="Q65" i="2"/>
  <c r="Q25" i="2"/>
  <c r="R132" i="2"/>
  <c r="R113" i="2"/>
  <c r="R105" i="2"/>
  <c r="R95" i="2"/>
  <c r="R85" i="2"/>
  <c r="R70" i="2"/>
  <c r="R30" i="2"/>
  <c r="R21" i="2"/>
  <c r="S132" i="2"/>
  <c r="S113" i="2"/>
  <c r="S105" i="2"/>
  <c r="S95" i="2"/>
  <c r="S85" i="2"/>
  <c r="S70" i="2"/>
  <c r="S30" i="2"/>
  <c r="S22" i="2"/>
  <c r="T133" i="2"/>
  <c r="T114" i="2"/>
  <c r="T106" i="2"/>
  <c r="T97" i="2"/>
  <c r="T87" i="2"/>
  <c r="T71" i="2"/>
  <c r="T55" i="2"/>
  <c r="T23" i="2"/>
  <c r="U146" i="2"/>
  <c r="U115" i="2"/>
  <c r="U107" i="2"/>
  <c r="U98" i="2"/>
  <c r="U88" i="2"/>
  <c r="U72" i="2"/>
  <c r="U57" i="2"/>
  <c r="U24" i="2"/>
  <c r="V161" i="2"/>
  <c r="V116" i="2"/>
  <c r="V108" i="2"/>
  <c r="V99" i="2"/>
  <c r="V89" i="2"/>
  <c r="V80" i="2"/>
  <c r="V59" i="2"/>
  <c r="V25" i="2"/>
  <c r="W163" i="2"/>
  <c r="W123" i="2"/>
  <c r="W109" i="2"/>
  <c r="W100" i="2"/>
  <c r="W90" i="2"/>
  <c r="W81" i="2"/>
  <c r="W65" i="2"/>
  <c r="W26" i="2"/>
  <c r="X163" i="2"/>
  <c r="X123" i="2"/>
  <c r="X109" i="2"/>
  <c r="X100" i="2"/>
  <c r="X90" i="2"/>
  <c r="X81" i="2"/>
  <c r="X65" i="2"/>
  <c r="X26" i="2"/>
  <c r="W22" i="2"/>
  <c r="Y125" i="2"/>
  <c r="Y111" i="2"/>
  <c r="Y103" i="2"/>
  <c r="Y92" i="2"/>
  <c r="Y83" i="2"/>
  <c r="Y68" i="2"/>
  <c r="Y28" i="2"/>
  <c r="Y20" i="2"/>
  <c r="V101" i="2"/>
  <c r="W125" i="2"/>
  <c r="O164" i="2"/>
  <c r="P95" i="2"/>
  <c r="P69" i="2"/>
  <c r="P29" i="2"/>
  <c r="Q164" i="2"/>
  <c r="Q103" i="2"/>
  <c r="Q89" i="2"/>
  <c r="Q80" i="2"/>
  <c r="Q59" i="2"/>
  <c r="Q24" i="2"/>
  <c r="R127" i="2"/>
  <c r="R112" i="2"/>
  <c r="R104" i="2"/>
  <c r="R93" i="2"/>
  <c r="R84" i="2"/>
  <c r="R69" i="2"/>
  <c r="R29" i="2"/>
  <c r="R20" i="2"/>
  <c r="S127" i="2"/>
  <c r="S112" i="2"/>
  <c r="S104" i="2"/>
  <c r="S93" i="2"/>
  <c r="S84" i="2"/>
  <c r="S69" i="2"/>
  <c r="S29" i="2"/>
  <c r="S21" i="2"/>
  <c r="T132" i="2"/>
  <c r="T113" i="2"/>
  <c r="T105" i="2"/>
  <c r="T95" i="2"/>
  <c r="T85" i="2"/>
  <c r="T70" i="2"/>
  <c r="T30" i="2"/>
  <c r="T22" i="2"/>
  <c r="U133" i="2"/>
  <c r="U114" i="2"/>
  <c r="U106" i="2"/>
  <c r="U97" i="2"/>
  <c r="U87" i="2"/>
  <c r="U71" i="2"/>
  <c r="U55" i="2"/>
  <c r="U23" i="2"/>
  <c r="V146" i="2"/>
  <c r="V115" i="2"/>
  <c r="V107" i="2"/>
  <c r="V98" i="2"/>
  <c r="V88" i="2"/>
  <c r="V72" i="2"/>
  <c r="V57" i="2"/>
  <c r="V24" i="2"/>
  <c r="W161" i="2"/>
  <c r="W116" i="2"/>
  <c r="W108" i="2"/>
  <c r="W99" i="2"/>
  <c r="W89" i="2"/>
  <c r="W80" i="2"/>
  <c r="W59" i="2"/>
  <c r="W25" i="2"/>
  <c r="X161" i="2"/>
  <c r="X116" i="2"/>
  <c r="X108" i="2"/>
  <c r="X99" i="2"/>
  <c r="X89" i="2"/>
  <c r="X80" i="2"/>
  <c r="X59" i="2"/>
  <c r="X25" i="2"/>
  <c r="Y164" i="2"/>
  <c r="Y124" i="2"/>
  <c r="Y110" i="2"/>
  <c r="Y101" i="2"/>
  <c r="Y91" i="2"/>
  <c r="Y82" i="2"/>
  <c r="Y66" i="2"/>
  <c r="Y27" i="2"/>
  <c r="W17" i="2"/>
  <c r="O163" i="2"/>
  <c r="O17" i="2"/>
  <c r="P89" i="2"/>
  <c r="P68" i="2"/>
  <c r="P27" i="2"/>
  <c r="Q163" i="2"/>
  <c r="Q101" i="2"/>
  <c r="Q88" i="2"/>
  <c r="Q72" i="2"/>
  <c r="Q57" i="2"/>
  <c r="R17" i="2"/>
  <c r="R125" i="2"/>
  <c r="R111" i="2"/>
  <c r="R103" i="2"/>
  <c r="R92" i="2"/>
  <c r="R83" i="2"/>
  <c r="R68" i="2"/>
  <c r="R27" i="2"/>
  <c r="S17" i="2"/>
  <c r="S125" i="2"/>
  <c r="S111" i="2"/>
  <c r="S103" i="2"/>
  <c r="S92" i="2"/>
  <c r="S83" i="2"/>
  <c r="S68" i="2"/>
  <c r="S28" i="2"/>
  <c r="S20" i="2"/>
  <c r="T127" i="2"/>
  <c r="T112" i="2"/>
  <c r="T104" i="2"/>
  <c r="T93" i="2"/>
  <c r="T84" i="2"/>
  <c r="T69" i="2"/>
  <c r="T29" i="2"/>
  <c r="T21" i="2"/>
  <c r="U132" i="2"/>
  <c r="U113" i="2"/>
  <c r="U105" i="2"/>
  <c r="U95" i="2"/>
  <c r="U85" i="2"/>
  <c r="U70" i="2"/>
  <c r="U30" i="2"/>
  <c r="U22" i="2"/>
  <c r="V133" i="2"/>
  <c r="V114" i="2"/>
  <c r="V106" i="2"/>
  <c r="V97" i="2"/>
  <c r="V87" i="2"/>
  <c r="V71" i="2"/>
  <c r="V55" i="2"/>
  <c r="V23" i="2"/>
  <c r="W146" i="2"/>
  <c r="W115" i="2"/>
  <c r="W107" i="2"/>
  <c r="W98" i="2"/>
  <c r="W88" i="2"/>
  <c r="W72" i="2"/>
  <c r="W57" i="2"/>
  <c r="W24" i="2"/>
  <c r="X146" i="2"/>
  <c r="X115" i="2"/>
  <c r="X107" i="2"/>
  <c r="X98" i="2"/>
  <c r="X88" i="2"/>
  <c r="X72" i="2"/>
  <c r="X57" i="2"/>
  <c r="X24" i="2"/>
  <c r="Y163" i="2"/>
  <c r="Y123" i="2"/>
  <c r="Y109" i="2"/>
  <c r="Y100" i="2"/>
  <c r="Y90" i="2"/>
  <c r="Y81" i="2"/>
  <c r="Y65" i="2"/>
  <c r="Y26" i="2"/>
  <c r="O182" i="2"/>
  <c r="O30" i="2"/>
  <c r="P17" i="2"/>
  <c r="P88" i="2"/>
  <c r="P66" i="2"/>
  <c r="P26" i="2"/>
  <c r="Q146" i="2"/>
  <c r="Q100" i="2"/>
  <c r="Q87" i="2"/>
  <c r="Q71" i="2"/>
  <c r="Q55" i="2"/>
  <c r="R164" i="2"/>
  <c r="R124" i="2"/>
  <c r="R110" i="2"/>
  <c r="R101" i="2"/>
  <c r="R91" i="2"/>
  <c r="R82" i="2"/>
  <c r="R66" i="2"/>
  <c r="R26" i="2"/>
  <c r="S164" i="2"/>
  <c r="S124" i="2"/>
  <c r="S110" i="2"/>
  <c r="S101" i="2"/>
  <c r="S91" i="2"/>
  <c r="S82" i="2"/>
  <c r="S66" i="2"/>
  <c r="S27" i="2"/>
  <c r="T17" i="2"/>
  <c r="T125" i="2"/>
  <c r="T111" i="2"/>
  <c r="T103" i="2"/>
  <c r="T92" i="2"/>
  <c r="T83" i="2"/>
  <c r="T68" i="2"/>
  <c r="T28" i="2"/>
  <c r="T20" i="2"/>
  <c r="U127" i="2"/>
  <c r="U112" i="2"/>
  <c r="U104" i="2"/>
  <c r="U93" i="2"/>
  <c r="U84" i="2"/>
  <c r="U69" i="2"/>
  <c r="U29" i="2"/>
  <c r="U21" i="2"/>
  <c r="V132" i="2"/>
  <c r="V113" i="2"/>
  <c r="V105" i="2"/>
  <c r="V95" i="2"/>
  <c r="V85" i="2"/>
  <c r="V70" i="2"/>
  <c r="V30" i="2"/>
  <c r="V22" i="2"/>
  <c r="W133" i="2"/>
  <c r="W114" i="2"/>
  <c r="W106" i="2"/>
  <c r="W97" i="2"/>
  <c r="W87" i="2"/>
  <c r="W71" i="2"/>
  <c r="W55" i="2"/>
  <c r="W23" i="2"/>
  <c r="X133" i="2"/>
  <c r="X114" i="2"/>
  <c r="X106" i="2"/>
  <c r="X97" i="2"/>
  <c r="X87" i="2"/>
  <c r="X71" i="2"/>
  <c r="X55" i="2"/>
  <c r="X23" i="2"/>
  <c r="Y161" i="2"/>
  <c r="Y116" i="2"/>
  <c r="Y108" i="2"/>
  <c r="Y99" i="2"/>
  <c r="Y89" i="2"/>
  <c r="Y80" i="2"/>
  <c r="Y59" i="2"/>
  <c r="Y25" i="2"/>
  <c r="Q17" i="2"/>
  <c r="U109" i="2"/>
  <c r="W68" i="2"/>
  <c r="O29" i="2"/>
  <c r="P180" i="2"/>
  <c r="P87" i="2"/>
  <c r="P65" i="2"/>
  <c r="P25" i="2"/>
  <c r="Q108" i="2"/>
  <c r="Q99" i="2"/>
  <c r="Q85" i="2"/>
  <c r="Q70" i="2"/>
  <c r="Q30" i="2"/>
  <c r="R163" i="2"/>
  <c r="R123" i="2"/>
  <c r="R109" i="2"/>
  <c r="R100" i="2"/>
  <c r="R90" i="2"/>
  <c r="R81" i="2"/>
  <c r="R65" i="2"/>
  <c r="R25" i="2"/>
  <c r="S163" i="2"/>
  <c r="S123" i="2"/>
  <c r="S109" i="2"/>
  <c r="S100" i="2"/>
  <c r="S90" i="2"/>
  <c r="S81" i="2"/>
  <c r="S65" i="2"/>
  <c r="S26" i="2"/>
  <c r="T164" i="2"/>
  <c r="T124" i="2"/>
  <c r="T110" i="2"/>
  <c r="T101" i="2"/>
  <c r="T91" i="2"/>
  <c r="T82" i="2"/>
  <c r="T66" i="2"/>
  <c r="T27" i="2"/>
  <c r="U17" i="2"/>
  <c r="U125" i="2"/>
  <c r="U111" i="2"/>
  <c r="U103" i="2"/>
  <c r="U92" i="2"/>
  <c r="U83" i="2"/>
  <c r="U68" i="2"/>
  <c r="U28" i="2"/>
  <c r="U20" i="2"/>
  <c r="V127" i="2"/>
  <c r="V112" i="2"/>
  <c r="V104" i="2"/>
  <c r="V93" i="2"/>
  <c r="V84" i="2"/>
  <c r="V69" i="2"/>
  <c r="V29" i="2"/>
  <c r="V21" i="2"/>
  <c r="W132" i="2"/>
  <c r="W113" i="2"/>
  <c r="W105" i="2"/>
  <c r="W95" i="2"/>
  <c r="W85" i="2"/>
  <c r="W70" i="2"/>
  <c r="W30" i="2"/>
  <c r="W21" i="2"/>
  <c r="X95" i="2"/>
  <c r="X85" i="2"/>
  <c r="X70" i="2"/>
  <c r="X30" i="2"/>
  <c r="Y107" i="2"/>
  <c r="Y98" i="2"/>
  <c r="Y88" i="2"/>
  <c r="Y72" i="2"/>
  <c r="Y24" i="2"/>
  <c r="P85" i="2"/>
  <c r="P59" i="2"/>
  <c r="P24" i="2"/>
  <c r="Q84" i="2"/>
  <c r="Q69" i="2"/>
  <c r="Q29" i="2"/>
  <c r="R161" i="2"/>
  <c r="R116" i="2"/>
  <c r="R108" i="2"/>
  <c r="R99" i="2"/>
  <c r="R89" i="2"/>
  <c r="R80" i="2"/>
  <c r="R59" i="2"/>
  <c r="R24" i="2"/>
  <c r="S116" i="2"/>
  <c r="S59" i="2"/>
  <c r="S25" i="2"/>
  <c r="T163" i="2"/>
  <c r="T100" i="2"/>
  <c r="T26" i="2"/>
  <c r="U164" i="2"/>
  <c r="U110" i="2"/>
  <c r="U101" i="2"/>
  <c r="U27" i="2"/>
  <c r="V17" i="2"/>
  <c r="V125" i="2"/>
  <c r="V92" i="2"/>
  <c r="V68" i="2"/>
  <c r="V28" i="2"/>
  <c r="V20" i="2"/>
  <c r="W127" i="2"/>
  <c r="W112" i="2"/>
  <c r="W104" i="2"/>
  <c r="W93" i="2"/>
  <c r="W84" i="2"/>
  <c r="W69" i="2"/>
  <c r="W29" i="2"/>
  <c r="X93" i="2"/>
  <c r="X84" i="2"/>
  <c r="X69" i="2"/>
  <c r="X29" i="2"/>
  <c r="Y87" i="2"/>
  <c r="Y71" i="2"/>
  <c r="Y55" i="2"/>
  <c r="W28" i="2"/>
  <c r="X17" i="2"/>
  <c r="X68" i="2"/>
  <c r="X20" i="2"/>
  <c r="Y113" i="2"/>
  <c r="Y95" i="2"/>
  <c r="Y85" i="2"/>
  <c r="Y30" i="2"/>
  <c r="Y22" i="2"/>
  <c r="Y49" i="2"/>
  <c r="Q42" i="2"/>
  <c r="V46" i="2"/>
  <c r="AJ36" i="2"/>
  <c r="AI36" i="2"/>
  <c r="AH36" i="2"/>
  <c r="AG36" i="2"/>
  <c r="AJ108" i="2"/>
  <c r="AI108" i="2"/>
  <c r="AH108" i="2"/>
  <c r="AG108" i="2"/>
  <c r="AJ33" i="2"/>
  <c r="AI33" i="2"/>
  <c r="AH33" i="2"/>
  <c r="AG33" i="2"/>
  <c r="AJ57" i="2"/>
  <c r="AI57" i="2"/>
  <c r="AH57" i="2"/>
  <c r="AG57" i="2"/>
  <c r="AJ81" i="2"/>
  <c r="AI81" i="2"/>
  <c r="AH81" i="2"/>
  <c r="AG81" i="2"/>
  <c r="AJ89" i="2"/>
  <c r="AI89" i="2"/>
  <c r="AH89" i="2"/>
  <c r="AG89" i="2"/>
  <c r="AJ105" i="2"/>
  <c r="AI105" i="2"/>
  <c r="AH105" i="2"/>
  <c r="AG105" i="2"/>
  <c r="AJ129" i="2"/>
  <c r="AI129" i="2"/>
  <c r="AH129" i="2"/>
  <c r="AG129" i="2"/>
  <c r="AJ137" i="2"/>
  <c r="AI137" i="2"/>
  <c r="AH137" i="2"/>
  <c r="AG137" i="2"/>
  <c r="AJ153" i="2"/>
  <c r="AI153" i="2"/>
  <c r="AH153" i="2"/>
  <c r="AG153" i="2"/>
  <c r="AJ169" i="2"/>
  <c r="AI169" i="2"/>
  <c r="AH169" i="2"/>
  <c r="AG169" i="2"/>
  <c r="AJ18" i="2"/>
  <c r="AI18" i="2"/>
  <c r="AH18" i="2"/>
  <c r="AG18" i="2"/>
  <c r="AF18" i="2"/>
  <c r="AJ34" i="2"/>
  <c r="AI34" i="2"/>
  <c r="AH34" i="2"/>
  <c r="AG34" i="2"/>
  <c r="AJ50" i="2"/>
  <c r="AI50" i="2"/>
  <c r="AH50" i="2"/>
  <c r="AG50" i="2"/>
  <c r="AJ58" i="2"/>
  <c r="AI58" i="2"/>
  <c r="AH58" i="2"/>
  <c r="AG58" i="2"/>
  <c r="AJ74" i="2"/>
  <c r="AI74" i="2"/>
  <c r="AH74" i="2"/>
  <c r="AG74" i="2"/>
  <c r="AJ82" i="2"/>
  <c r="AI82" i="2"/>
  <c r="AH82" i="2"/>
  <c r="AG82" i="2"/>
  <c r="AJ90" i="2"/>
  <c r="AI90" i="2"/>
  <c r="AH90" i="2"/>
  <c r="AG90" i="2"/>
  <c r="AJ106" i="2"/>
  <c r="AI106" i="2"/>
  <c r="AH106" i="2"/>
  <c r="AG106" i="2"/>
  <c r="AJ114" i="2"/>
  <c r="AI114" i="2"/>
  <c r="AH114" i="2"/>
  <c r="AG114" i="2"/>
  <c r="AJ122" i="2"/>
  <c r="AI122" i="2"/>
  <c r="AH122" i="2"/>
  <c r="AG122" i="2"/>
  <c r="AJ130" i="2"/>
  <c r="AI130" i="2"/>
  <c r="AH130" i="2"/>
  <c r="AG130" i="2"/>
  <c r="AJ138" i="2"/>
  <c r="AI138" i="2"/>
  <c r="AH138" i="2"/>
  <c r="AG138" i="2"/>
  <c r="AJ146" i="2"/>
  <c r="AI146" i="2"/>
  <c r="AH146" i="2"/>
  <c r="AG146" i="2"/>
  <c r="AJ162" i="2"/>
  <c r="AI162" i="2"/>
  <c r="AH162" i="2"/>
  <c r="AG162" i="2"/>
  <c r="AJ170" i="2"/>
  <c r="AI170" i="2"/>
  <c r="AH170" i="2"/>
  <c r="AG170" i="2"/>
  <c r="AC178" i="2"/>
  <c r="AJ178" i="2"/>
  <c r="AI178" i="2"/>
  <c r="AH178" i="2"/>
  <c r="AG178" i="2"/>
  <c r="AB19" i="2"/>
  <c r="AJ19" i="2"/>
  <c r="AI19" i="2"/>
  <c r="AH19" i="2"/>
  <c r="AG19" i="2"/>
  <c r="AF19" i="2"/>
  <c r="AB27" i="2"/>
  <c r="AJ27" i="2"/>
  <c r="AI27" i="2"/>
  <c r="AH27" i="2"/>
  <c r="AG27" i="2"/>
  <c r="AJ35" i="2"/>
  <c r="AI35" i="2"/>
  <c r="AH35" i="2"/>
  <c r="AG35" i="2"/>
  <c r="AJ43" i="2"/>
  <c r="AI43" i="2"/>
  <c r="AH43" i="2"/>
  <c r="AG43" i="2"/>
  <c r="AJ51" i="2"/>
  <c r="AI51" i="2"/>
  <c r="AH51" i="2"/>
  <c r="AG51" i="2"/>
  <c r="AJ59" i="2"/>
  <c r="AI59" i="2"/>
  <c r="AH59" i="2"/>
  <c r="AG59" i="2"/>
  <c r="AJ67" i="2"/>
  <c r="AI67" i="2"/>
  <c r="AH67" i="2"/>
  <c r="AG67" i="2"/>
  <c r="AJ75" i="2"/>
  <c r="AI75" i="2"/>
  <c r="AH75" i="2"/>
  <c r="AG75" i="2"/>
  <c r="AJ83" i="2"/>
  <c r="AI83" i="2"/>
  <c r="AH83" i="2"/>
  <c r="AG83" i="2"/>
  <c r="AJ91" i="2"/>
  <c r="AI91" i="2"/>
  <c r="AH91" i="2"/>
  <c r="AG91" i="2"/>
  <c r="AJ99" i="2"/>
  <c r="AI99" i="2"/>
  <c r="AH99" i="2"/>
  <c r="AG99" i="2"/>
  <c r="AJ107" i="2"/>
  <c r="AI107" i="2"/>
  <c r="AH107" i="2"/>
  <c r="AG107" i="2"/>
  <c r="AJ115" i="2"/>
  <c r="AI115" i="2"/>
  <c r="AH115" i="2"/>
  <c r="AG115" i="2"/>
  <c r="AJ123" i="2"/>
  <c r="AI123" i="2"/>
  <c r="AH123" i="2"/>
  <c r="AG123" i="2"/>
  <c r="AJ131" i="2"/>
  <c r="AI131" i="2"/>
  <c r="AH131" i="2"/>
  <c r="AG131" i="2"/>
  <c r="AJ139" i="2"/>
  <c r="AI139" i="2"/>
  <c r="AH139" i="2"/>
  <c r="AG139" i="2"/>
  <c r="AJ147" i="2"/>
  <c r="AI147" i="2"/>
  <c r="AH147" i="2"/>
  <c r="AG147" i="2"/>
  <c r="AJ155" i="2"/>
  <c r="AI155" i="2"/>
  <c r="AH155" i="2"/>
  <c r="AG155" i="2"/>
  <c r="AJ163" i="2"/>
  <c r="AI163" i="2"/>
  <c r="AH163" i="2"/>
  <c r="AG163" i="2"/>
  <c r="AJ171" i="2"/>
  <c r="AI171" i="2"/>
  <c r="AH171" i="2"/>
  <c r="AG171" i="2"/>
  <c r="AJ179" i="2"/>
  <c r="AI179" i="2"/>
  <c r="AH179" i="2"/>
  <c r="AG179" i="2"/>
  <c r="O48" i="2"/>
  <c r="O33" i="2"/>
  <c r="P50" i="2"/>
  <c r="P40" i="2"/>
  <c r="P32" i="2"/>
  <c r="Q50" i="2"/>
  <c r="Q40" i="2"/>
  <c r="Q32" i="2"/>
  <c r="R50" i="2"/>
  <c r="R40" i="2"/>
  <c r="R32" i="2"/>
  <c r="S46" i="2"/>
  <c r="S36" i="2"/>
  <c r="T50" i="2"/>
  <c r="T40" i="2"/>
  <c r="T32" i="2"/>
  <c r="U46" i="2"/>
  <c r="U36" i="2"/>
  <c r="V50" i="2"/>
  <c r="V40" i="2"/>
  <c r="V32" i="2"/>
  <c r="W46" i="2"/>
  <c r="W36" i="2"/>
  <c r="X49" i="2"/>
  <c r="X39" i="2"/>
  <c r="Y46" i="2"/>
  <c r="Y36" i="2"/>
  <c r="AE177" i="2"/>
  <c r="AE169" i="2"/>
  <c r="AE161" i="2"/>
  <c r="AE153" i="2"/>
  <c r="AE145" i="2"/>
  <c r="AE137" i="2"/>
  <c r="AE129" i="2"/>
  <c r="AE121" i="2"/>
  <c r="AE113" i="2"/>
  <c r="AE105" i="2"/>
  <c r="AE97" i="2"/>
  <c r="AE89" i="2"/>
  <c r="AE81" i="2"/>
  <c r="AE73" i="2"/>
  <c r="AE65" i="2"/>
  <c r="AE57" i="2"/>
  <c r="AE49" i="2"/>
  <c r="AE41" i="2"/>
  <c r="AE33" i="2"/>
  <c r="AF169" i="2"/>
  <c r="AF153" i="2"/>
  <c r="AF137" i="2"/>
  <c r="AF129" i="2"/>
  <c r="AF105" i="2"/>
  <c r="AF89" i="2"/>
  <c r="AF81" i="2"/>
  <c r="AF57" i="2"/>
  <c r="AF33" i="2"/>
  <c r="AJ76" i="2"/>
  <c r="AI76" i="2"/>
  <c r="AH76" i="2"/>
  <c r="AG76" i="2"/>
  <c r="AB140" i="2"/>
  <c r="AJ140" i="2"/>
  <c r="AI140" i="2"/>
  <c r="AH140" i="2"/>
  <c r="AG140" i="2"/>
  <c r="AJ172" i="2"/>
  <c r="AI172" i="2"/>
  <c r="AH172" i="2"/>
  <c r="AG172" i="2"/>
  <c r="O47" i="2"/>
  <c r="O32" i="2"/>
  <c r="P49" i="2"/>
  <c r="P39" i="2"/>
  <c r="Q49" i="2"/>
  <c r="Q39" i="2"/>
  <c r="R49" i="2"/>
  <c r="R39" i="2"/>
  <c r="S45" i="2"/>
  <c r="S35" i="2"/>
  <c r="T49" i="2"/>
  <c r="T39" i="2"/>
  <c r="U45" i="2"/>
  <c r="U35" i="2"/>
  <c r="V49" i="2"/>
  <c r="V39" i="2"/>
  <c r="W45" i="2"/>
  <c r="W35" i="2"/>
  <c r="X48" i="2"/>
  <c r="X38" i="2"/>
  <c r="Y45" i="2"/>
  <c r="Y35" i="2"/>
  <c r="AE176" i="2"/>
  <c r="AE168" i="2"/>
  <c r="AE160" i="2"/>
  <c r="AE152" i="2"/>
  <c r="AE144" i="2"/>
  <c r="AE136" i="2"/>
  <c r="AE128" i="2"/>
  <c r="AE120" i="2"/>
  <c r="AE112" i="2"/>
  <c r="AE104" i="2"/>
  <c r="AE96" i="2"/>
  <c r="AE88" i="2"/>
  <c r="AE80" i="2"/>
  <c r="AE72" i="2"/>
  <c r="AE64" i="2"/>
  <c r="AE56" i="2"/>
  <c r="AE48" i="2"/>
  <c r="AE40" i="2"/>
  <c r="AE32" i="2"/>
  <c r="AJ28" i="2"/>
  <c r="AI28" i="2"/>
  <c r="AH28" i="2"/>
  <c r="AG28" i="2"/>
  <c r="O84" i="2"/>
  <c r="AJ84" i="2"/>
  <c r="AI84" i="2"/>
  <c r="AH84" i="2"/>
  <c r="AG84" i="2"/>
  <c r="O116" i="2"/>
  <c r="AJ116" i="2"/>
  <c r="AI116" i="2"/>
  <c r="AH116" i="2"/>
  <c r="AG116" i="2"/>
  <c r="AJ148" i="2"/>
  <c r="AI148" i="2"/>
  <c r="AH148" i="2"/>
  <c r="AG148" i="2"/>
  <c r="AB156" i="2"/>
  <c r="AJ156" i="2"/>
  <c r="AI156" i="2"/>
  <c r="AH156" i="2"/>
  <c r="AG156" i="2"/>
  <c r="AJ180" i="2"/>
  <c r="AI180" i="2"/>
  <c r="AH180" i="2"/>
  <c r="AG180" i="2"/>
  <c r="AJ21" i="2"/>
  <c r="AI21" i="2"/>
  <c r="AH21" i="2"/>
  <c r="AG21" i="2"/>
  <c r="AF21" i="2"/>
  <c r="AJ29" i="2"/>
  <c r="AI29" i="2"/>
  <c r="AH29" i="2"/>
  <c r="AG29" i="2"/>
  <c r="AJ37" i="2"/>
  <c r="AI37" i="2"/>
  <c r="AH37" i="2"/>
  <c r="AG37" i="2"/>
  <c r="AJ45" i="2"/>
  <c r="AI45" i="2"/>
  <c r="AH45" i="2"/>
  <c r="AG45" i="2"/>
  <c r="AJ53" i="2"/>
  <c r="AI53" i="2"/>
  <c r="AH53" i="2"/>
  <c r="AG53" i="2"/>
  <c r="AJ61" i="2"/>
  <c r="AI61" i="2"/>
  <c r="AH61" i="2"/>
  <c r="AG61" i="2"/>
  <c r="AJ69" i="2"/>
  <c r="AI69" i="2"/>
  <c r="AH69" i="2"/>
  <c r="AG69" i="2"/>
  <c r="AJ77" i="2"/>
  <c r="AI77" i="2"/>
  <c r="AH77" i="2"/>
  <c r="AG77" i="2"/>
  <c r="AJ85" i="2"/>
  <c r="AI85" i="2"/>
  <c r="AH85" i="2"/>
  <c r="AG85" i="2"/>
  <c r="AJ93" i="2"/>
  <c r="AI93" i="2"/>
  <c r="AH93" i="2"/>
  <c r="AG93" i="2"/>
  <c r="AJ101" i="2"/>
  <c r="AI101" i="2"/>
  <c r="AH101" i="2"/>
  <c r="AG101" i="2"/>
  <c r="AJ109" i="2"/>
  <c r="AI109" i="2"/>
  <c r="AH109" i="2"/>
  <c r="AG109" i="2"/>
  <c r="AJ117" i="2"/>
  <c r="AI117" i="2"/>
  <c r="AH117" i="2"/>
  <c r="AG117" i="2"/>
  <c r="AJ125" i="2"/>
  <c r="AI125" i="2"/>
  <c r="AH125" i="2"/>
  <c r="AG125" i="2"/>
  <c r="O133" i="2"/>
  <c r="AJ133" i="2"/>
  <c r="AI133" i="2"/>
  <c r="AH133" i="2"/>
  <c r="AG133" i="2"/>
  <c r="AJ141" i="2"/>
  <c r="AI141" i="2"/>
  <c r="AH141" i="2"/>
  <c r="AG141" i="2"/>
  <c r="AJ149" i="2"/>
  <c r="AI149" i="2"/>
  <c r="AH149" i="2"/>
  <c r="AG149" i="2"/>
  <c r="AJ157" i="2"/>
  <c r="AI157" i="2"/>
  <c r="AH157" i="2"/>
  <c r="AG157" i="2"/>
  <c r="AJ165" i="2"/>
  <c r="AI165" i="2"/>
  <c r="AH165" i="2"/>
  <c r="AG165" i="2"/>
  <c r="AJ173" i="2"/>
  <c r="AI173" i="2"/>
  <c r="AH173" i="2"/>
  <c r="AG173" i="2"/>
  <c r="AJ181" i="2"/>
  <c r="AI181" i="2"/>
  <c r="AH181" i="2"/>
  <c r="AG181" i="2"/>
  <c r="O42" i="2"/>
  <c r="P48" i="2"/>
  <c r="P38" i="2"/>
  <c r="Q48" i="2"/>
  <c r="Q38" i="2"/>
  <c r="R48" i="2"/>
  <c r="R38" i="2"/>
  <c r="S52" i="2"/>
  <c r="S42" i="2"/>
  <c r="S34" i="2"/>
  <c r="T48" i="2"/>
  <c r="T38" i="2"/>
  <c r="U52" i="2"/>
  <c r="U42" i="2"/>
  <c r="U34" i="2"/>
  <c r="V48" i="2"/>
  <c r="V38" i="2"/>
  <c r="W52" i="2"/>
  <c r="W42" i="2"/>
  <c r="W34" i="2"/>
  <c r="X47" i="2"/>
  <c r="X37" i="2"/>
  <c r="Y52" i="2"/>
  <c r="Y42" i="2"/>
  <c r="Y34" i="2"/>
  <c r="AE183" i="2"/>
  <c r="AE175" i="2"/>
  <c r="AE167" i="2"/>
  <c r="AE159" i="2"/>
  <c r="AE151" i="2"/>
  <c r="AE143" i="2"/>
  <c r="AE135" i="2"/>
  <c r="AE127" i="2"/>
  <c r="AE119" i="2"/>
  <c r="AE111" i="2"/>
  <c r="AE103" i="2"/>
  <c r="AE95" i="2"/>
  <c r="AE87" i="2"/>
  <c r="AE79" i="2"/>
  <c r="AE71" i="2"/>
  <c r="AE63" i="2"/>
  <c r="AE55" i="2"/>
  <c r="AE47" i="2"/>
  <c r="AE39" i="2"/>
  <c r="AE31" i="2"/>
  <c r="AJ46" i="2"/>
  <c r="AI46" i="2"/>
  <c r="AH46" i="2"/>
  <c r="AG46" i="2"/>
  <c r="AJ54" i="2"/>
  <c r="AI54" i="2"/>
  <c r="AH54" i="2"/>
  <c r="AG54" i="2"/>
  <c r="AJ62" i="2"/>
  <c r="AI62" i="2"/>
  <c r="AH62" i="2"/>
  <c r="AG62" i="2"/>
  <c r="AJ70" i="2"/>
  <c r="AI70" i="2"/>
  <c r="AH70" i="2"/>
  <c r="AG70" i="2"/>
  <c r="AJ78" i="2"/>
  <c r="AI78" i="2"/>
  <c r="AH78" i="2"/>
  <c r="AG78" i="2"/>
  <c r="AJ86" i="2"/>
  <c r="AI86" i="2"/>
  <c r="AH86" i="2"/>
  <c r="AG86" i="2"/>
  <c r="AJ94" i="2"/>
  <c r="AI94" i="2"/>
  <c r="AH94" i="2"/>
  <c r="AG94" i="2"/>
  <c r="AJ102" i="2"/>
  <c r="AI102" i="2"/>
  <c r="AH102" i="2"/>
  <c r="AG102" i="2"/>
  <c r="AJ110" i="2"/>
  <c r="AI110" i="2"/>
  <c r="AH110" i="2"/>
  <c r="AG110" i="2"/>
  <c r="AJ118" i="2"/>
  <c r="AI118" i="2"/>
  <c r="AH118" i="2"/>
  <c r="AG118" i="2"/>
  <c r="AJ126" i="2"/>
  <c r="AI126" i="2"/>
  <c r="AH126" i="2"/>
  <c r="AG126" i="2"/>
  <c r="AJ134" i="2"/>
  <c r="AI134" i="2"/>
  <c r="AH134" i="2"/>
  <c r="AG134" i="2"/>
  <c r="AJ142" i="2"/>
  <c r="AI142" i="2"/>
  <c r="AH142" i="2"/>
  <c r="AG142" i="2"/>
  <c r="AJ150" i="2"/>
  <c r="AI150" i="2"/>
  <c r="AH150" i="2"/>
  <c r="AG150" i="2"/>
  <c r="AJ158" i="2"/>
  <c r="AI158" i="2"/>
  <c r="AH158" i="2"/>
  <c r="AG158" i="2"/>
  <c r="AJ166" i="2"/>
  <c r="AI166" i="2"/>
  <c r="AH166" i="2"/>
  <c r="AG166" i="2"/>
  <c r="AJ174" i="2"/>
  <c r="AI174" i="2"/>
  <c r="AH174" i="2"/>
  <c r="AG174" i="2"/>
  <c r="AJ182" i="2"/>
  <c r="AI182" i="2"/>
  <c r="AH182" i="2"/>
  <c r="AG182" i="2"/>
  <c r="O41" i="2"/>
  <c r="P47" i="2"/>
  <c r="P37" i="2"/>
  <c r="P28" i="2"/>
  <c r="Q47" i="2"/>
  <c r="Q37" i="2"/>
  <c r="Q28" i="2"/>
  <c r="R47" i="2"/>
  <c r="R37" i="2"/>
  <c r="R28" i="2"/>
  <c r="S51" i="2"/>
  <c r="S41" i="2"/>
  <c r="S33" i="2"/>
  <c r="T47" i="2"/>
  <c r="T37" i="2"/>
  <c r="U51" i="2"/>
  <c r="U41" i="2"/>
  <c r="U33" i="2"/>
  <c r="V47" i="2"/>
  <c r="V37" i="2"/>
  <c r="W51" i="2"/>
  <c r="W41" i="2"/>
  <c r="W33" i="2"/>
  <c r="X46" i="2"/>
  <c r="X36" i="2"/>
  <c r="Y51" i="2"/>
  <c r="Y41" i="2"/>
  <c r="Y33" i="2"/>
  <c r="AE182" i="2"/>
  <c r="AE174" i="2"/>
  <c r="AE166" i="2"/>
  <c r="AE158" i="2"/>
  <c r="AE150" i="2"/>
  <c r="AE142" i="2"/>
  <c r="AE134" i="2"/>
  <c r="AE126" i="2"/>
  <c r="AE118" i="2"/>
  <c r="AE110" i="2"/>
  <c r="AE102" i="2"/>
  <c r="AE94" i="2"/>
  <c r="AE86" i="2"/>
  <c r="AE78" i="2"/>
  <c r="AE70" i="2"/>
  <c r="AE62" i="2"/>
  <c r="AE54" i="2"/>
  <c r="AE46" i="2"/>
  <c r="AE38" i="2"/>
  <c r="AE30" i="2"/>
  <c r="AE21" i="2"/>
  <c r="AF182" i="2"/>
  <c r="AF174" i="2"/>
  <c r="AF166" i="2"/>
  <c r="AF158" i="2"/>
  <c r="AF150" i="2"/>
  <c r="AF142" i="2"/>
  <c r="AF134" i="2"/>
  <c r="AF126" i="2"/>
  <c r="AF118" i="2"/>
  <c r="AF110" i="2"/>
  <c r="AF102" i="2"/>
  <c r="AF94" i="2"/>
  <c r="AF86" i="2"/>
  <c r="AF78" i="2"/>
  <c r="AF70" i="2"/>
  <c r="AF62" i="2"/>
  <c r="AF54" i="2"/>
  <c r="AF46" i="2"/>
  <c r="AJ60" i="2"/>
  <c r="AI60" i="2"/>
  <c r="AH60" i="2"/>
  <c r="AG60" i="2"/>
  <c r="AJ132" i="2"/>
  <c r="AI132" i="2"/>
  <c r="AH132" i="2"/>
  <c r="AG132" i="2"/>
  <c r="AJ22" i="2"/>
  <c r="AI22" i="2"/>
  <c r="AH22" i="2"/>
  <c r="AG22" i="2"/>
  <c r="AF22" i="2"/>
  <c r="AJ23" i="2"/>
  <c r="AI23" i="2"/>
  <c r="AH23" i="2"/>
  <c r="AG23" i="2"/>
  <c r="AF23" i="2"/>
  <c r="AJ39" i="2"/>
  <c r="AI39" i="2"/>
  <c r="AH39" i="2"/>
  <c r="AG39" i="2"/>
  <c r="AJ71" i="2"/>
  <c r="AI71" i="2"/>
  <c r="AH71" i="2"/>
  <c r="AG71" i="2"/>
  <c r="AJ119" i="2"/>
  <c r="AI119" i="2"/>
  <c r="AH119" i="2"/>
  <c r="AG119" i="2"/>
  <c r="O28" i="2"/>
  <c r="P46" i="2"/>
  <c r="P36" i="2"/>
  <c r="Q46" i="2"/>
  <c r="Q36" i="2"/>
  <c r="R46" i="2"/>
  <c r="R36" i="2"/>
  <c r="S50" i="2"/>
  <c r="S40" i="2"/>
  <c r="S32" i="2"/>
  <c r="T46" i="2"/>
  <c r="T36" i="2"/>
  <c r="U50" i="2"/>
  <c r="U40" i="2"/>
  <c r="U32" i="2"/>
  <c r="V36" i="2"/>
  <c r="W50" i="2"/>
  <c r="W40" i="2"/>
  <c r="W32" i="2"/>
  <c r="X45" i="2"/>
  <c r="X35" i="2"/>
  <c r="Y50" i="2"/>
  <c r="Y40" i="2"/>
  <c r="Y32" i="2"/>
  <c r="AE181" i="2"/>
  <c r="AE173" i="2"/>
  <c r="AE165" i="2"/>
  <c r="AE157" i="2"/>
  <c r="AE149" i="2"/>
  <c r="AE141" i="2"/>
  <c r="AE133" i="2"/>
  <c r="AE125" i="2"/>
  <c r="AE117" i="2"/>
  <c r="AE109" i="2"/>
  <c r="AE101" i="2"/>
  <c r="AE93" i="2"/>
  <c r="AE85" i="2"/>
  <c r="AE77" i="2"/>
  <c r="AE69" i="2"/>
  <c r="AE61" i="2"/>
  <c r="AE53" i="2"/>
  <c r="AE45" i="2"/>
  <c r="AE37" i="2"/>
  <c r="AE29" i="2"/>
  <c r="AF181" i="2"/>
  <c r="AF173" i="2"/>
  <c r="AF165" i="2"/>
  <c r="AF157" i="2"/>
  <c r="AF149" i="2"/>
  <c r="AF141" i="2"/>
  <c r="AF133" i="2"/>
  <c r="AF125" i="2"/>
  <c r="AF117" i="2"/>
  <c r="AF109" i="2"/>
  <c r="AF101" i="2"/>
  <c r="AF93" i="2"/>
  <c r="AF85" i="2"/>
  <c r="AF77" i="2"/>
  <c r="AF69" i="2"/>
  <c r="AF61" i="2"/>
  <c r="AF53" i="2"/>
  <c r="AF45" i="2"/>
  <c r="AF37" i="2"/>
  <c r="AF29" i="2"/>
  <c r="AJ52" i="2"/>
  <c r="AI52" i="2"/>
  <c r="AH52" i="2"/>
  <c r="AG52" i="2"/>
  <c r="AJ92" i="2"/>
  <c r="AI92" i="2"/>
  <c r="AH92" i="2"/>
  <c r="AG92" i="2"/>
  <c r="AJ124" i="2"/>
  <c r="AI124" i="2"/>
  <c r="AH124" i="2"/>
  <c r="AG124" i="2"/>
  <c r="AJ164" i="2"/>
  <c r="AI164" i="2"/>
  <c r="AH164" i="2"/>
  <c r="AG164" i="2"/>
  <c r="AJ30" i="2"/>
  <c r="AI30" i="2"/>
  <c r="AH30" i="2"/>
  <c r="AG30" i="2"/>
  <c r="AJ38" i="2"/>
  <c r="AI38" i="2"/>
  <c r="AH38" i="2"/>
  <c r="AG38" i="2"/>
  <c r="AJ31" i="2"/>
  <c r="AI31" i="2"/>
  <c r="AH31" i="2"/>
  <c r="AG31" i="2"/>
  <c r="AJ47" i="2"/>
  <c r="AI47" i="2"/>
  <c r="AH47" i="2"/>
  <c r="AG47" i="2"/>
  <c r="AJ55" i="2"/>
  <c r="AI55" i="2"/>
  <c r="AH55" i="2"/>
  <c r="AG55" i="2"/>
  <c r="AJ63" i="2"/>
  <c r="AI63" i="2"/>
  <c r="AH63" i="2"/>
  <c r="AG63" i="2"/>
  <c r="AJ79" i="2"/>
  <c r="AI79" i="2"/>
  <c r="AH79" i="2"/>
  <c r="AG79" i="2"/>
  <c r="AJ87" i="2"/>
  <c r="AI87" i="2"/>
  <c r="AH87" i="2"/>
  <c r="AG87" i="2"/>
  <c r="AJ95" i="2"/>
  <c r="AI95" i="2"/>
  <c r="AH95" i="2"/>
  <c r="AG95" i="2"/>
  <c r="AJ103" i="2"/>
  <c r="AI103" i="2"/>
  <c r="AH103" i="2"/>
  <c r="AG103" i="2"/>
  <c r="AJ111" i="2"/>
  <c r="AI111" i="2"/>
  <c r="AH111" i="2"/>
  <c r="AG111" i="2"/>
  <c r="AJ127" i="2"/>
  <c r="AI127" i="2"/>
  <c r="AH127" i="2"/>
  <c r="AG127" i="2"/>
  <c r="AJ135" i="2"/>
  <c r="AI135" i="2"/>
  <c r="AH135" i="2"/>
  <c r="AG135" i="2"/>
  <c r="AJ143" i="2"/>
  <c r="AI143" i="2"/>
  <c r="AH143" i="2"/>
  <c r="AG143" i="2"/>
  <c r="AJ151" i="2"/>
  <c r="AI151" i="2"/>
  <c r="AH151" i="2"/>
  <c r="AG151" i="2"/>
  <c r="AJ159" i="2"/>
  <c r="AI159" i="2"/>
  <c r="AH159" i="2"/>
  <c r="AG159" i="2"/>
  <c r="AJ167" i="2"/>
  <c r="AI167" i="2"/>
  <c r="AH167" i="2"/>
  <c r="AG167" i="2"/>
  <c r="AJ175" i="2"/>
  <c r="AI175" i="2"/>
  <c r="AH175" i="2"/>
  <c r="AG175" i="2"/>
  <c r="AJ183" i="2"/>
  <c r="AI183" i="2"/>
  <c r="AH183" i="2"/>
  <c r="AG183" i="2"/>
  <c r="O37" i="2"/>
  <c r="AC24" i="2"/>
  <c r="AJ24" i="2"/>
  <c r="AI24" i="2"/>
  <c r="AH24" i="2"/>
  <c r="AG24" i="2"/>
  <c r="AF24" i="2"/>
  <c r="AJ32" i="2"/>
  <c r="AI32" i="2"/>
  <c r="AH32" i="2"/>
  <c r="AG32" i="2"/>
  <c r="AJ40" i="2"/>
  <c r="AI40" i="2"/>
  <c r="AH40" i="2"/>
  <c r="AG40" i="2"/>
  <c r="AJ48" i="2"/>
  <c r="AI48" i="2"/>
  <c r="AH48" i="2"/>
  <c r="AG48" i="2"/>
  <c r="AJ56" i="2"/>
  <c r="AI56" i="2"/>
  <c r="AH56" i="2"/>
  <c r="AG56" i="2"/>
  <c r="AJ64" i="2"/>
  <c r="AI64" i="2"/>
  <c r="AH64" i="2"/>
  <c r="AG64" i="2"/>
  <c r="AJ72" i="2"/>
  <c r="AI72" i="2"/>
  <c r="AH72" i="2"/>
  <c r="AG72" i="2"/>
  <c r="AJ80" i="2"/>
  <c r="AI80" i="2"/>
  <c r="AH80" i="2"/>
  <c r="AG80" i="2"/>
  <c r="AJ88" i="2"/>
  <c r="AI88" i="2"/>
  <c r="AH88" i="2"/>
  <c r="AG88" i="2"/>
  <c r="AJ96" i="2"/>
  <c r="AI96" i="2"/>
  <c r="AH96" i="2"/>
  <c r="AG96" i="2"/>
  <c r="AJ104" i="2"/>
  <c r="AI104" i="2"/>
  <c r="AH104" i="2"/>
  <c r="AG104" i="2"/>
  <c r="AJ112" i="2"/>
  <c r="AI112" i="2"/>
  <c r="AH112" i="2"/>
  <c r="AG112" i="2"/>
  <c r="AJ120" i="2"/>
  <c r="AI120" i="2"/>
  <c r="AH120" i="2"/>
  <c r="AG120" i="2"/>
  <c r="AJ128" i="2"/>
  <c r="AI128" i="2"/>
  <c r="AH128" i="2"/>
  <c r="AG128" i="2"/>
  <c r="AJ136" i="2"/>
  <c r="AI136" i="2"/>
  <c r="AH136" i="2"/>
  <c r="AG136" i="2"/>
  <c r="AJ144" i="2"/>
  <c r="AI144" i="2"/>
  <c r="AH144" i="2"/>
  <c r="AG144" i="2"/>
  <c r="AB152" i="2"/>
  <c r="AJ152" i="2"/>
  <c r="AI152" i="2"/>
  <c r="AH152" i="2"/>
  <c r="AG152" i="2"/>
  <c r="AJ160" i="2"/>
  <c r="AI160" i="2"/>
  <c r="AH160" i="2"/>
  <c r="AG160" i="2"/>
  <c r="AJ168" i="2"/>
  <c r="AI168" i="2"/>
  <c r="AH168" i="2"/>
  <c r="AG168" i="2"/>
  <c r="AJ176" i="2"/>
  <c r="AI176" i="2"/>
  <c r="AH176" i="2"/>
  <c r="AG176" i="2"/>
  <c r="O36" i="2"/>
  <c r="P45" i="2"/>
  <c r="P35" i="2"/>
  <c r="Q45" i="2"/>
  <c r="Q35" i="2"/>
  <c r="R45" i="2"/>
  <c r="R35" i="2"/>
  <c r="S49" i="2"/>
  <c r="S39" i="2"/>
  <c r="T45" i="2"/>
  <c r="T35" i="2"/>
  <c r="U49" i="2"/>
  <c r="U39" i="2"/>
  <c r="V45" i="2"/>
  <c r="V35" i="2"/>
  <c r="W49" i="2"/>
  <c r="W39" i="2"/>
  <c r="X52" i="2"/>
  <c r="X42" i="2"/>
  <c r="X34" i="2"/>
  <c r="Y39" i="2"/>
  <c r="AE180" i="2"/>
  <c r="AE172" i="2"/>
  <c r="AE164" i="2"/>
  <c r="AE156" i="2"/>
  <c r="AE148" i="2"/>
  <c r="AE140" i="2"/>
  <c r="AE132" i="2"/>
  <c r="AE124" i="2"/>
  <c r="AE116" i="2"/>
  <c r="AE108" i="2"/>
  <c r="AE100" i="2"/>
  <c r="AE92" i="2"/>
  <c r="AE84" i="2"/>
  <c r="AE76" i="2"/>
  <c r="AE68" i="2"/>
  <c r="AE60" i="2"/>
  <c r="AE52" i="2"/>
  <c r="AE44" i="2"/>
  <c r="AE36" i="2"/>
  <c r="AE28" i="2"/>
  <c r="AE19" i="2"/>
  <c r="AF180" i="2"/>
  <c r="AF172" i="2"/>
  <c r="AF164" i="2"/>
  <c r="AF156" i="2"/>
  <c r="AF148" i="2"/>
  <c r="AF140" i="2"/>
  <c r="AF132" i="2"/>
  <c r="AF124" i="2"/>
  <c r="AF116" i="2"/>
  <c r="AF108" i="2"/>
  <c r="AF92" i="2"/>
  <c r="AF84" i="2"/>
  <c r="AF76" i="2"/>
  <c r="AF60" i="2"/>
  <c r="AF52" i="2"/>
  <c r="AF36" i="2"/>
  <c r="AF28" i="2"/>
  <c r="AJ20" i="2"/>
  <c r="AI20" i="2"/>
  <c r="AH20" i="2"/>
  <c r="AG20" i="2"/>
  <c r="AF20" i="2"/>
  <c r="AJ68" i="2"/>
  <c r="AI68" i="2"/>
  <c r="AH68" i="2"/>
  <c r="AG68" i="2"/>
  <c r="AJ25" i="2"/>
  <c r="AI25" i="2"/>
  <c r="AH25" i="2"/>
  <c r="AG25" i="2"/>
  <c r="AF25" i="2"/>
  <c r="AJ49" i="2"/>
  <c r="AI49" i="2"/>
  <c r="AH49" i="2"/>
  <c r="AG49" i="2"/>
  <c r="AJ73" i="2"/>
  <c r="AI73" i="2"/>
  <c r="AH73" i="2"/>
  <c r="AG73" i="2"/>
  <c r="AJ97" i="2"/>
  <c r="AI97" i="2"/>
  <c r="AH97" i="2"/>
  <c r="AG97" i="2"/>
  <c r="AJ121" i="2"/>
  <c r="AI121" i="2"/>
  <c r="AH121" i="2"/>
  <c r="AG121" i="2"/>
  <c r="AJ145" i="2"/>
  <c r="AI145" i="2"/>
  <c r="AH145" i="2"/>
  <c r="AG145" i="2"/>
  <c r="AJ161" i="2"/>
  <c r="AI161" i="2"/>
  <c r="AH161" i="2"/>
  <c r="AG161" i="2"/>
  <c r="AJ177" i="2"/>
  <c r="AI177" i="2"/>
  <c r="AH177" i="2"/>
  <c r="AG177" i="2"/>
  <c r="O35" i="2"/>
  <c r="P42" i="2"/>
  <c r="P34" i="2"/>
  <c r="Q52" i="2"/>
  <c r="Q34" i="2"/>
  <c r="R52" i="2"/>
  <c r="R42" i="2"/>
  <c r="R34" i="2"/>
  <c r="S48" i="2"/>
  <c r="S38" i="2"/>
  <c r="T52" i="2"/>
  <c r="T42" i="2"/>
  <c r="T34" i="2"/>
  <c r="U48" i="2"/>
  <c r="U38" i="2"/>
  <c r="V52" i="2"/>
  <c r="V42" i="2"/>
  <c r="V34" i="2"/>
  <c r="W48" i="2"/>
  <c r="W38" i="2"/>
  <c r="X51" i="2"/>
  <c r="X41" i="2"/>
  <c r="X33" i="2"/>
  <c r="Y48" i="2"/>
  <c r="Y38" i="2"/>
  <c r="AE179" i="2"/>
  <c r="AE171" i="2"/>
  <c r="AE163" i="2"/>
  <c r="AE155" i="2"/>
  <c r="AE147" i="2"/>
  <c r="AE139" i="2"/>
  <c r="AE131" i="2"/>
  <c r="AE123" i="2"/>
  <c r="AE115" i="2"/>
  <c r="AE107" i="2"/>
  <c r="AE99" i="2"/>
  <c r="AE91" i="2"/>
  <c r="AE83" i="2"/>
  <c r="AE75" i="2"/>
  <c r="AE67" i="2"/>
  <c r="AE59" i="2"/>
  <c r="AE51" i="2"/>
  <c r="AE43" i="2"/>
  <c r="AE35" i="2"/>
  <c r="AE27" i="2"/>
  <c r="AE18" i="2"/>
  <c r="AF179" i="2"/>
  <c r="AF171" i="2"/>
  <c r="AF163" i="2"/>
  <c r="AF155" i="2"/>
  <c r="AF147" i="2"/>
  <c r="AF139" i="2"/>
  <c r="AF131" i="2"/>
  <c r="AF123" i="2"/>
  <c r="AF115" i="2"/>
  <c r="AF107" i="2"/>
  <c r="AF99" i="2"/>
  <c r="AF91" i="2"/>
  <c r="AF83" i="2"/>
  <c r="AF75" i="2"/>
  <c r="AF67" i="2"/>
  <c r="AF59" i="2"/>
  <c r="AF51" i="2"/>
  <c r="AF43" i="2"/>
  <c r="AF35" i="2"/>
  <c r="AF27" i="2"/>
  <c r="AJ44" i="2"/>
  <c r="AI44" i="2"/>
  <c r="AH44" i="2"/>
  <c r="AG44" i="2"/>
  <c r="AJ100" i="2"/>
  <c r="AI100" i="2"/>
  <c r="AH100" i="2"/>
  <c r="AG100" i="2"/>
  <c r="AJ41" i="2"/>
  <c r="AI41" i="2"/>
  <c r="AH41" i="2"/>
  <c r="AG41" i="2"/>
  <c r="AJ65" i="2"/>
  <c r="AI65" i="2"/>
  <c r="AH65" i="2"/>
  <c r="AG65" i="2"/>
  <c r="AJ113" i="2"/>
  <c r="AI113" i="2"/>
  <c r="AH113" i="2"/>
  <c r="AG113" i="2"/>
  <c r="AJ42" i="2"/>
  <c r="AI42" i="2"/>
  <c r="AH42" i="2"/>
  <c r="AG42" i="2"/>
  <c r="AJ66" i="2"/>
  <c r="AI66" i="2"/>
  <c r="AH66" i="2"/>
  <c r="AG66" i="2"/>
  <c r="AJ98" i="2"/>
  <c r="AI98" i="2"/>
  <c r="AH98" i="2"/>
  <c r="AG98" i="2"/>
  <c r="AJ154" i="2"/>
  <c r="AI154" i="2"/>
  <c r="AH154" i="2"/>
  <c r="AG154" i="2"/>
  <c r="O50" i="2"/>
  <c r="O34" i="2"/>
  <c r="P41" i="2"/>
  <c r="P33" i="2"/>
  <c r="Q51" i="2"/>
  <c r="Q41" i="2"/>
  <c r="Q33" i="2"/>
  <c r="R51" i="2"/>
  <c r="R41" i="2"/>
  <c r="R33" i="2"/>
  <c r="S47" i="2"/>
  <c r="S37" i="2"/>
  <c r="T51" i="2"/>
  <c r="T41" i="2"/>
  <c r="T33" i="2"/>
  <c r="U47" i="2"/>
  <c r="U37" i="2"/>
  <c r="V41" i="2"/>
  <c r="V33" i="2"/>
  <c r="W47" i="2"/>
  <c r="W37" i="2"/>
  <c r="X50" i="2"/>
  <c r="X40" i="2"/>
  <c r="X32" i="2"/>
  <c r="Y47" i="2"/>
  <c r="Y37" i="2"/>
  <c r="AE178" i="2"/>
  <c r="AE170" i="2"/>
  <c r="AE162" i="2"/>
  <c r="AE154" i="2"/>
  <c r="AE146" i="2"/>
  <c r="AE138" i="2"/>
  <c r="AE130" i="2"/>
  <c r="AE122" i="2"/>
  <c r="AE114" i="2"/>
  <c r="AE106" i="2"/>
  <c r="AE98" i="2"/>
  <c r="AE90" i="2"/>
  <c r="AE82" i="2"/>
  <c r="AE74" i="2"/>
  <c r="AE66" i="2"/>
  <c r="AE58" i="2"/>
  <c r="AE50" i="2"/>
  <c r="AE42" i="2"/>
  <c r="AE34" i="2"/>
  <c r="AE25" i="2"/>
  <c r="AF178" i="2"/>
  <c r="AF170" i="2"/>
  <c r="AF162" i="2"/>
  <c r="AF154" i="2"/>
  <c r="AF146" i="2"/>
  <c r="AF138" i="2"/>
  <c r="AF130" i="2"/>
  <c r="AF122" i="2"/>
  <c r="AF114" i="2"/>
  <c r="AF106" i="2"/>
  <c r="AF98" i="2"/>
  <c r="AF90" i="2"/>
  <c r="AF82" i="2"/>
  <c r="AF74" i="2"/>
  <c r="AF66" i="2"/>
  <c r="AF58" i="2"/>
  <c r="AF50" i="2"/>
  <c r="AF42" i="2"/>
  <c r="AF34" i="2"/>
  <c r="AH26" i="2"/>
  <c r="AI26" i="2"/>
  <c r="AJ26" i="2"/>
  <c r="AE26" i="2"/>
  <c r="AF26" i="2"/>
  <c r="O524" i="2"/>
  <c r="O204" i="2"/>
  <c r="O509" i="2"/>
  <c r="O340" i="2"/>
  <c r="O229" i="2"/>
  <c r="O485" i="2"/>
  <c r="O253" i="2"/>
  <c r="O20" i="2"/>
  <c r="O373" i="2"/>
  <c r="O460" i="2"/>
  <c r="P503" i="2"/>
  <c r="O316" i="2"/>
  <c r="AB476" i="2"/>
  <c r="O549" i="2"/>
  <c r="O501" i="2"/>
  <c r="O445" i="2"/>
  <c r="O437" i="2"/>
  <c r="O421" i="2"/>
  <c r="O381" i="2"/>
  <c r="O357" i="2"/>
  <c r="O317" i="2"/>
  <c r="O149" i="2"/>
  <c r="O69" i="2"/>
  <c r="AB216" i="2"/>
  <c r="O532" i="2"/>
  <c r="O508" i="2"/>
  <c r="O468" i="2"/>
  <c r="O444" i="2"/>
  <c r="O396" i="2"/>
  <c r="O380" i="2"/>
  <c r="O276" i="2"/>
  <c r="O268" i="2"/>
  <c r="O252" i="2"/>
  <c r="O212" i="2"/>
  <c r="O188" i="2"/>
  <c r="O172" i="2"/>
  <c r="O156" i="2"/>
  <c r="O108" i="2"/>
  <c r="O531" i="2"/>
  <c r="O467" i="2"/>
  <c r="O403" i="2"/>
  <c r="O339" i="2"/>
  <c r="O275" i="2"/>
  <c r="O227" i="2"/>
  <c r="O211" i="2"/>
  <c r="O139" i="2"/>
  <c r="O131" i="2"/>
  <c r="O115" i="2"/>
  <c r="O75" i="2"/>
  <c r="O67" i="2"/>
  <c r="O51" i="2"/>
  <c r="P362" i="2"/>
  <c r="O85" i="2"/>
  <c r="O52" i="2"/>
  <c r="R224" i="2"/>
  <c r="O459" i="2"/>
  <c r="O435" i="2"/>
  <c r="O395" i="2"/>
  <c r="O315" i="2"/>
  <c r="O251" i="2"/>
  <c r="O243" i="2"/>
  <c r="O203" i="2"/>
  <c r="O171" i="2"/>
  <c r="O155" i="2"/>
  <c r="O83" i="2"/>
  <c r="O547" i="2"/>
  <c r="O483" i="2"/>
  <c r="O363" i="2"/>
  <c r="O309" i="2"/>
  <c r="AK395" i="2"/>
  <c r="AB396" i="2"/>
  <c r="O523" i="2"/>
  <c r="O499" i="2"/>
  <c r="O379" i="2"/>
  <c r="O331" i="2"/>
  <c r="O307" i="2"/>
  <c r="O187" i="2"/>
  <c r="O147" i="2"/>
  <c r="O107" i="2"/>
  <c r="O91" i="2"/>
  <c r="O427" i="2"/>
  <c r="O419" i="2"/>
  <c r="O299" i="2"/>
  <c r="O245" i="2"/>
  <c r="AB348" i="2"/>
  <c r="O507" i="2"/>
  <c r="O443" i="2"/>
  <c r="O371" i="2"/>
  <c r="O355" i="2"/>
  <c r="O235" i="2"/>
  <c r="O157" i="2"/>
  <c r="O525" i="2"/>
  <c r="O461" i="2"/>
  <c r="O397" i="2"/>
  <c r="O333" i="2"/>
  <c r="O205" i="2"/>
  <c r="O173" i="2"/>
  <c r="O109" i="2"/>
  <c r="O555" i="2"/>
  <c r="O332" i="2"/>
  <c r="O93" i="2"/>
  <c r="AK523" i="2"/>
  <c r="AK333" i="2"/>
  <c r="AK268" i="2"/>
  <c r="O291" i="2"/>
  <c r="AK459" i="2"/>
  <c r="O548" i="2"/>
  <c r="O500" i="2"/>
  <c r="O484" i="2"/>
  <c r="O436" i="2"/>
  <c r="O420" i="2"/>
  <c r="O372" i="2"/>
  <c r="O356" i="2"/>
  <c r="O308" i="2"/>
  <c r="O292" i="2"/>
  <c r="O244" i="2"/>
  <c r="O228" i="2"/>
  <c r="O148" i="2"/>
  <c r="O132" i="2"/>
  <c r="O491" i="2"/>
  <c r="O92" i="2"/>
  <c r="AK132" i="2"/>
  <c r="AD41" i="2"/>
  <c r="AB41" i="2"/>
  <c r="AC41" i="2"/>
  <c r="AD49" i="2"/>
  <c r="AC49" i="2"/>
  <c r="AB49" i="2"/>
  <c r="AD97" i="2"/>
  <c r="AC97" i="2"/>
  <c r="AB97" i="2"/>
  <c r="AD105" i="2"/>
  <c r="AB105" i="2"/>
  <c r="AC105" i="2"/>
  <c r="AD113" i="2"/>
  <c r="AC113" i="2"/>
  <c r="AB113" i="2"/>
  <c r="AD185" i="2"/>
  <c r="AC185" i="2"/>
  <c r="AB185" i="2"/>
  <c r="AD225" i="2"/>
  <c r="AC225" i="2"/>
  <c r="AB225" i="2"/>
  <c r="AD305" i="2"/>
  <c r="AC305" i="2"/>
  <c r="AB305" i="2"/>
  <c r="AD321" i="2"/>
  <c r="AC321" i="2"/>
  <c r="AB321" i="2"/>
  <c r="AD409" i="2"/>
  <c r="AC409" i="2"/>
  <c r="AB409" i="2"/>
  <c r="AD513" i="2"/>
  <c r="AC513" i="2"/>
  <c r="AB513" i="2"/>
  <c r="Y553" i="2"/>
  <c r="X553" i="2"/>
  <c r="W553" i="2"/>
  <c r="V553" i="2"/>
  <c r="T553" i="2"/>
  <c r="U553" i="2"/>
  <c r="S553" i="2"/>
  <c r="R553" i="2"/>
  <c r="Q553" i="2"/>
  <c r="P553" i="2"/>
  <c r="O553" i="2"/>
  <c r="Y513" i="2"/>
  <c r="X513" i="2"/>
  <c r="W513" i="2"/>
  <c r="V513" i="2"/>
  <c r="T513" i="2"/>
  <c r="S513" i="2"/>
  <c r="U513" i="2"/>
  <c r="R513" i="2"/>
  <c r="Q513" i="2"/>
  <c r="P513" i="2"/>
  <c r="O513" i="2"/>
  <c r="Y473" i="2"/>
  <c r="X473" i="2"/>
  <c r="W473" i="2"/>
  <c r="V473" i="2"/>
  <c r="T473" i="2"/>
  <c r="S473" i="2"/>
  <c r="Q473" i="2"/>
  <c r="U473" i="2"/>
  <c r="P473" i="2"/>
  <c r="R473" i="2"/>
  <c r="O473" i="2"/>
  <c r="Y441" i="2"/>
  <c r="X441" i="2"/>
  <c r="W441" i="2"/>
  <c r="U441" i="2"/>
  <c r="T441" i="2"/>
  <c r="V441" i="2"/>
  <c r="S441" i="2"/>
  <c r="R441" i="2"/>
  <c r="Q441" i="2"/>
  <c r="P441" i="2"/>
  <c r="O441" i="2"/>
  <c r="Y409" i="2"/>
  <c r="X409" i="2"/>
  <c r="W409" i="2"/>
  <c r="V409" i="2"/>
  <c r="U409" i="2"/>
  <c r="T409" i="2"/>
  <c r="S409" i="2"/>
  <c r="Q409" i="2"/>
  <c r="P409" i="2"/>
  <c r="R409" i="2"/>
  <c r="O409" i="2"/>
  <c r="Y369" i="2"/>
  <c r="X369" i="2"/>
  <c r="V369" i="2"/>
  <c r="W369" i="2"/>
  <c r="U369" i="2"/>
  <c r="T369" i="2"/>
  <c r="S369" i="2"/>
  <c r="Q369" i="2"/>
  <c r="R369" i="2"/>
  <c r="P369" i="2"/>
  <c r="AK369" i="2"/>
  <c r="O369" i="2"/>
  <c r="Y329" i="2"/>
  <c r="X329" i="2"/>
  <c r="W329" i="2"/>
  <c r="V329" i="2"/>
  <c r="U329" i="2"/>
  <c r="T329" i="2"/>
  <c r="S329" i="2"/>
  <c r="R329" i="2"/>
  <c r="Q329" i="2"/>
  <c r="P329" i="2"/>
  <c r="AK329" i="2"/>
  <c r="O329" i="2"/>
  <c r="Y289" i="2"/>
  <c r="X289" i="2"/>
  <c r="W289" i="2"/>
  <c r="V289" i="2"/>
  <c r="U289" i="2"/>
  <c r="T289" i="2"/>
  <c r="S289" i="2"/>
  <c r="R289" i="2"/>
  <c r="Q289" i="2"/>
  <c r="P289" i="2"/>
  <c r="O289" i="2"/>
  <c r="Y249" i="2"/>
  <c r="X249" i="2"/>
  <c r="W249" i="2"/>
  <c r="V249" i="2"/>
  <c r="U249" i="2"/>
  <c r="T249" i="2"/>
  <c r="S249" i="2"/>
  <c r="Q249" i="2"/>
  <c r="R249" i="2"/>
  <c r="P249" i="2"/>
  <c r="O249" i="2"/>
  <c r="Y217" i="2"/>
  <c r="X217" i="2"/>
  <c r="W217" i="2"/>
  <c r="V217" i="2"/>
  <c r="U217" i="2"/>
  <c r="T217" i="2"/>
  <c r="S217" i="2"/>
  <c r="Q217" i="2"/>
  <c r="R217" i="2"/>
  <c r="P217" i="2"/>
  <c r="O217" i="2"/>
  <c r="Y177" i="2"/>
  <c r="X177" i="2"/>
  <c r="W177" i="2"/>
  <c r="V177" i="2"/>
  <c r="U177" i="2"/>
  <c r="T177" i="2"/>
  <c r="S177" i="2"/>
  <c r="R177" i="2"/>
  <c r="AK177" i="2"/>
  <c r="Y137" i="2"/>
  <c r="X137" i="2"/>
  <c r="W137" i="2"/>
  <c r="V137" i="2"/>
  <c r="U137" i="2"/>
  <c r="T137" i="2"/>
  <c r="S137" i="2"/>
  <c r="Q137" i="2"/>
  <c r="R137" i="2"/>
  <c r="P137" i="2"/>
  <c r="AK137" i="2"/>
  <c r="O137" i="2"/>
  <c r="Q113" i="2"/>
  <c r="P113" i="2"/>
  <c r="AK113" i="2"/>
  <c r="O113" i="2"/>
  <c r="P81" i="2"/>
  <c r="AK81" i="2"/>
  <c r="O81" i="2"/>
  <c r="AC40" i="2"/>
  <c r="AD40" i="2"/>
  <c r="AB40" i="2"/>
  <c r="AD48" i="2"/>
  <c r="AC48" i="2"/>
  <c r="AB48" i="2"/>
  <c r="AC104" i="2"/>
  <c r="AD104" i="2"/>
  <c r="AB104" i="2"/>
  <c r="AC224" i="2"/>
  <c r="AD224" i="2"/>
  <c r="AB224" i="2"/>
  <c r="AC248" i="2"/>
  <c r="AD248" i="2"/>
  <c r="AB248" i="2"/>
  <c r="AC280" i="2"/>
  <c r="AD280" i="2"/>
  <c r="AC320" i="2"/>
  <c r="AD320" i="2"/>
  <c r="AB320" i="2"/>
  <c r="AC376" i="2"/>
  <c r="AD376" i="2"/>
  <c r="AB376" i="2"/>
  <c r="AC392" i="2"/>
  <c r="AD392" i="2"/>
  <c r="AB392" i="2"/>
  <c r="AC400" i="2"/>
  <c r="AD400" i="2"/>
  <c r="AB400" i="2"/>
  <c r="AC408" i="2"/>
  <c r="AD408" i="2"/>
  <c r="AD416" i="2"/>
  <c r="AC416" i="2"/>
  <c r="AB416" i="2"/>
  <c r="AC424" i="2"/>
  <c r="AD424" i="2"/>
  <c r="AB424" i="2"/>
  <c r="AC432" i="2"/>
  <c r="AD432" i="2"/>
  <c r="AB432" i="2"/>
  <c r="AC440" i="2"/>
  <c r="AD440" i="2"/>
  <c r="AB440" i="2"/>
  <c r="AC448" i="2"/>
  <c r="AD448" i="2"/>
  <c r="AB448" i="2"/>
  <c r="AC456" i="2"/>
  <c r="AD456" i="2"/>
  <c r="AB456" i="2"/>
  <c r="AC464" i="2"/>
  <c r="AD464" i="2"/>
  <c r="AB464" i="2"/>
  <c r="AC472" i="2"/>
  <c r="AD472" i="2"/>
  <c r="AC480" i="2"/>
  <c r="AD480" i="2"/>
  <c r="AB480" i="2"/>
  <c r="AC488" i="2"/>
  <c r="AD488" i="2"/>
  <c r="AB488" i="2"/>
  <c r="AC496" i="2"/>
  <c r="AD496" i="2"/>
  <c r="AB496" i="2"/>
  <c r="AD504" i="2"/>
  <c r="AC504" i="2"/>
  <c r="AB504" i="2"/>
  <c r="AC512" i="2"/>
  <c r="AD512" i="2"/>
  <c r="AB512" i="2"/>
  <c r="AC520" i="2"/>
  <c r="AD520" i="2"/>
  <c r="AB520" i="2"/>
  <c r="AD528" i="2"/>
  <c r="AC528" i="2"/>
  <c r="AB528" i="2"/>
  <c r="AD536" i="2"/>
  <c r="AC536" i="2"/>
  <c r="AD544" i="2"/>
  <c r="AC544" i="2"/>
  <c r="AB544" i="2"/>
  <c r="AD552" i="2"/>
  <c r="AC552" i="2"/>
  <c r="AB552" i="2"/>
  <c r="Y552" i="2"/>
  <c r="W552" i="2"/>
  <c r="X552" i="2"/>
  <c r="V552" i="2"/>
  <c r="U552" i="2"/>
  <c r="S552" i="2"/>
  <c r="Q552" i="2"/>
  <c r="T552" i="2"/>
  <c r="P552" i="2"/>
  <c r="R552" i="2"/>
  <c r="O552" i="2"/>
  <c r="AK552" i="2"/>
  <c r="Y544" i="2"/>
  <c r="X544" i="2"/>
  <c r="W544" i="2"/>
  <c r="V544" i="2"/>
  <c r="S544" i="2"/>
  <c r="T544" i="2"/>
  <c r="Q544" i="2"/>
  <c r="U544" i="2"/>
  <c r="R544" i="2"/>
  <c r="P544" i="2"/>
  <c r="O544" i="2"/>
  <c r="AK544" i="2"/>
  <c r="Y536" i="2"/>
  <c r="W536" i="2"/>
  <c r="V536" i="2"/>
  <c r="X536" i="2"/>
  <c r="S536" i="2"/>
  <c r="U536" i="2"/>
  <c r="Q536" i="2"/>
  <c r="R536" i="2"/>
  <c r="T536" i="2"/>
  <c r="P536" i="2"/>
  <c r="O536" i="2"/>
  <c r="AK536" i="2"/>
  <c r="Y528" i="2"/>
  <c r="X528" i="2"/>
  <c r="W528" i="2"/>
  <c r="V528" i="2"/>
  <c r="U528" i="2"/>
  <c r="S528" i="2"/>
  <c r="Q528" i="2"/>
  <c r="T528" i="2"/>
  <c r="R528" i="2"/>
  <c r="P528" i="2"/>
  <c r="O528" i="2"/>
  <c r="AK528" i="2"/>
  <c r="W520" i="2"/>
  <c r="Y520" i="2"/>
  <c r="X520" i="2"/>
  <c r="V520" i="2"/>
  <c r="U520" i="2"/>
  <c r="S520" i="2"/>
  <c r="R520" i="2"/>
  <c r="T520" i="2"/>
  <c r="Q520" i="2"/>
  <c r="P520" i="2"/>
  <c r="O520" i="2"/>
  <c r="AK520" i="2"/>
  <c r="Y512" i="2"/>
  <c r="X512" i="2"/>
  <c r="W512" i="2"/>
  <c r="V512" i="2"/>
  <c r="S512" i="2"/>
  <c r="U512" i="2"/>
  <c r="R512" i="2"/>
  <c r="Q512" i="2"/>
  <c r="T512" i="2"/>
  <c r="P512" i="2"/>
  <c r="O512" i="2"/>
  <c r="AK512" i="2"/>
  <c r="Y504" i="2"/>
  <c r="W504" i="2"/>
  <c r="X504" i="2"/>
  <c r="V504" i="2"/>
  <c r="S504" i="2"/>
  <c r="U504" i="2"/>
  <c r="R504" i="2"/>
  <c r="Q504" i="2"/>
  <c r="T504" i="2"/>
  <c r="P504" i="2"/>
  <c r="O504" i="2"/>
  <c r="AK504" i="2"/>
  <c r="Y496" i="2"/>
  <c r="X496" i="2"/>
  <c r="W496" i="2"/>
  <c r="V496" i="2"/>
  <c r="U496" i="2"/>
  <c r="S496" i="2"/>
  <c r="T496" i="2"/>
  <c r="Q496" i="2"/>
  <c r="R496" i="2"/>
  <c r="P496" i="2"/>
  <c r="O496" i="2"/>
  <c r="AK496" i="2"/>
  <c r="Y488" i="2"/>
  <c r="W488" i="2"/>
  <c r="X488" i="2"/>
  <c r="U488" i="2"/>
  <c r="S488" i="2"/>
  <c r="Q488" i="2"/>
  <c r="R488" i="2"/>
  <c r="T488" i="2"/>
  <c r="V488" i="2"/>
  <c r="P488" i="2"/>
  <c r="O488" i="2"/>
  <c r="AK488" i="2"/>
  <c r="X480" i="2"/>
  <c r="W480" i="2"/>
  <c r="Y480" i="2"/>
  <c r="V480" i="2"/>
  <c r="S480" i="2"/>
  <c r="T480" i="2"/>
  <c r="Q480" i="2"/>
  <c r="U480" i="2"/>
  <c r="R480" i="2"/>
  <c r="P480" i="2"/>
  <c r="O480" i="2"/>
  <c r="AK480" i="2"/>
  <c r="Y472" i="2"/>
  <c r="W472" i="2"/>
  <c r="V472" i="2"/>
  <c r="X472" i="2"/>
  <c r="S472" i="2"/>
  <c r="U472" i="2"/>
  <c r="Q472" i="2"/>
  <c r="T472" i="2"/>
  <c r="R472" i="2"/>
  <c r="P472" i="2"/>
  <c r="O472" i="2"/>
  <c r="AK472" i="2"/>
  <c r="Y464" i="2"/>
  <c r="X464" i="2"/>
  <c r="W464" i="2"/>
  <c r="V464" i="2"/>
  <c r="U464" i="2"/>
  <c r="S464" i="2"/>
  <c r="Q464" i="2"/>
  <c r="T464" i="2"/>
  <c r="R464" i="2"/>
  <c r="P464" i="2"/>
  <c r="O464" i="2"/>
  <c r="AK464" i="2"/>
  <c r="Y456" i="2"/>
  <c r="W456" i="2"/>
  <c r="X456" i="2"/>
  <c r="V456" i="2"/>
  <c r="U456" i="2"/>
  <c r="T456" i="2"/>
  <c r="S456" i="2"/>
  <c r="R456" i="2"/>
  <c r="Q456" i="2"/>
  <c r="P456" i="2"/>
  <c r="O456" i="2"/>
  <c r="AK456" i="2"/>
  <c r="Y448" i="2"/>
  <c r="X448" i="2"/>
  <c r="W448" i="2"/>
  <c r="V448" i="2"/>
  <c r="U448" i="2"/>
  <c r="T448" i="2"/>
  <c r="S448" i="2"/>
  <c r="R448" i="2"/>
  <c r="Q448" i="2"/>
  <c r="P448" i="2"/>
  <c r="O448" i="2"/>
  <c r="AK448" i="2"/>
  <c r="Y440" i="2"/>
  <c r="W440" i="2"/>
  <c r="X440" i="2"/>
  <c r="V440" i="2"/>
  <c r="T440" i="2"/>
  <c r="S440" i="2"/>
  <c r="U440" i="2"/>
  <c r="R440" i="2"/>
  <c r="Q440" i="2"/>
  <c r="P440" i="2"/>
  <c r="O440" i="2"/>
  <c r="AK440" i="2"/>
  <c r="Y432" i="2"/>
  <c r="X432" i="2"/>
  <c r="W432" i="2"/>
  <c r="U432" i="2"/>
  <c r="V432" i="2"/>
  <c r="S432" i="2"/>
  <c r="T432" i="2"/>
  <c r="Q432" i="2"/>
  <c r="R432" i="2"/>
  <c r="P432" i="2"/>
  <c r="O432" i="2"/>
  <c r="AK432" i="2"/>
  <c r="Y424" i="2"/>
  <c r="W424" i="2"/>
  <c r="X424" i="2"/>
  <c r="V424" i="2"/>
  <c r="U424" i="2"/>
  <c r="S424" i="2"/>
  <c r="T424" i="2"/>
  <c r="Q424" i="2"/>
  <c r="R424" i="2"/>
  <c r="P424" i="2"/>
  <c r="O424" i="2"/>
  <c r="AK424" i="2"/>
  <c r="X416" i="2"/>
  <c r="W416" i="2"/>
  <c r="Y416" i="2"/>
  <c r="V416" i="2"/>
  <c r="U416" i="2"/>
  <c r="S416" i="2"/>
  <c r="Q416" i="2"/>
  <c r="T416" i="2"/>
  <c r="R416" i="2"/>
  <c r="P416" i="2"/>
  <c r="AK416" i="2"/>
  <c r="O416" i="2"/>
  <c r="Y408" i="2"/>
  <c r="W408" i="2"/>
  <c r="X408" i="2"/>
  <c r="V408" i="2"/>
  <c r="U408" i="2"/>
  <c r="S408" i="2"/>
  <c r="T408" i="2"/>
  <c r="Q408" i="2"/>
  <c r="R408" i="2"/>
  <c r="P408" i="2"/>
  <c r="AK408" i="2"/>
  <c r="O408" i="2"/>
  <c r="Y400" i="2"/>
  <c r="X400" i="2"/>
  <c r="W400" i="2"/>
  <c r="V400" i="2"/>
  <c r="U400" i="2"/>
  <c r="S400" i="2"/>
  <c r="Q400" i="2"/>
  <c r="T400" i="2"/>
  <c r="R400" i="2"/>
  <c r="P400" i="2"/>
  <c r="AK400" i="2"/>
  <c r="O400" i="2"/>
  <c r="Y392" i="2"/>
  <c r="W392" i="2"/>
  <c r="X392" i="2"/>
  <c r="V392" i="2"/>
  <c r="U392" i="2"/>
  <c r="T392" i="2"/>
  <c r="S392" i="2"/>
  <c r="R392" i="2"/>
  <c r="Q392" i="2"/>
  <c r="P392" i="2"/>
  <c r="AK392" i="2"/>
  <c r="O392" i="2"/>
  <c r="Y384" i="2"/>
  <c r="X384" i="2"/>
  <c r="W384" i="2"/>
  <c r="V384" i="2"/>
  <c r="U384" i="2"/>
  <c r="T384" i="2"/>
  <c r="S384" i="2"/>
  <c r="R384" i="2"/>
  <c r="Q384" i="2"/>
  <c r="P384" i="2"/>
  <c r="AK384" i="2"/>
  <c r="O384" i="2"/>
  <c r="Y376" i="2"/>
  <c r="W376" i="2"/>
  <c r="X376" i="2"/>
  <c r="V376" i="2"/>
  <c r="U376" i="2"/>
  <c r="T376" i="2"/>
  <c r="S376" i="2"/>
  <c r="R376" i="2"/>
  <c r="Q376" i="2"/>
  <c r="P376" i="2"/>
  <c r="AK376" i="2"/>
  <c r="O376" i="2"/>
  <c r="Y368" i="2"/>
  <c r="X368" i="2"/>
  <c r="W368" i="2"/>
  <c r="V368" i="2"/>
  <c r="U368" i="2"/>
  <c r="S368" i="2"/>
  <c r="T368" i="2"/>
  <c r="Q368" i="2"/>
  <c r="R368" i="2"/>
  <c r="P368" i="2"/>
  <c r="AK368" i="2"/>
  <c r="O368" i="2"/>
  <c r="Y360" i="2"/>
  <c r="W360" i="2"/>
  <c r="X360" i="2"/>
  <c r="V360" i="2"/>
  <c r="U360" i="2"/>
  <c r="S360" i="2"/>
  <c r="T360" i="2"/>
  <c r="Q360" i="2"/>
  <c r="R360" i="2"/>
  <c r="P360" i="2"/>
  <c r="AK360" i="2"/>
  <c r="O360" i="2"/>
  <c r="X352" i="2"/>
  <c r="W352" i="2"/>
  <c r="Y352" i="2"/>
  <c r="V352" i="2"/>
  <c r="U352" i="2"/>
  <c r="S352" i="2"/>
  <c r="Q352" i="2"/>
  <c r="R352" i="2"/>
  <c r="T352" i="2"/>
  <c r="P352" i="2"/>
  <c r="AK352" i="2"/>
  <c r="O352" i="2"/>
  <c r="Y344" i="2"/>
  <c r="W344" i="2"/>
  <c r="V344" i="2"/>
  <c r="X344" i="2"/>
  <c r="S344" i="2"/>
  <c r="U344" i="2"/>
  <c r="Q344" i="2"/>
  <c r="T344" i="2"/>
  <c r="R344" i="2"/>
  <c r="P344" i="2"/>
  <c r="AK344" i="2"/>
  <c r="O344" i="2"/>
  <c r="Y336" i="2"/>
  <c r="W336" i="2"/>
  <c r="X336" i="2"/>
  <c r="V336" i="2"/>
  <c r="U336" i="2"/>
  <c r="S336" i="2"/>
  <c r="T336" i="2"/>
  <c r="Q336" i="2"/>
  <c r="P336" i="2"/>
  <c r="R336" i="2"/>
  <c r="AK336" i="2"/>
  <c r="O336" i="2"/>
  <c r="Y328" i="2"/>
  <c r="X328" i="2"/>
  <c r="W328" i="2"/>
  <c r="V328" i="2"/>
  <c r="U328" i="2"/>
  <c r="T328" i="2"/>
  <c r="S328" i="2"/>
  <c r="R328" i="2"/>
  <c r="Q328" i="2"/>
  <c r="P328" i="2"/>
  <c r="AK328" i="2"/>
  <c r="O328" i="2"/>
  <c r="Y320" i="2"/>
  <c r="W320" i="2"/>
  <c r="X320" i="2"/>
  <c r="V320" i="2"/>
  <c r="U320" i="2"/>
  <c r="T320" i="2"/>
  <c r="S320" i="2"/>
  <c r="Q320" i="2"/>
  <c r="R320" i="2"/>
  <c r="P320" i="2"/>
  <c r="AK320" i="2"/>
  <c r="O320" i="2"/>
  <c r="Y312" i="2"/>
  <c r="W312" i="2"/>
  <c r="X312" i="2"/>
  <c r="V312" i="2"/>
  <c r="T312" i="2"/>
  <c r="S312" i="2"/>
  <c r="U312" i="2"/>
  <c r="Q312" i="2"/>
  <c r="R312" i="2"/>
  <c r="P312" i="2"/>
  <c r="AK312" i="2"/>
  <c r="O312" i="2"/>
  <c r="X304" i="2"/>
  <c r="Y304" i="2"/>
  <c r="W304" i="2"/>
  <c r="V304" i="2"/>
  <c r="U304" i="2"/>
  <c r="S304" i="2"/>
  <c r="T304" i="2"/>
  <c r="R304" i="2"/>
  <c r="Q304" i="2"/>
  <c r="P304" i="2"/>
  <c r="AK304" i="2"/>
  <c r="O304" i="2"/>
  <c r="Y296" i="2"/>
  <c r="X296" i="2"/>
  <c r="W296" i="2"/>
  <c r="V296" i="2"/>
  <c r="U296" i="2"/>
  <c r="S296" i="2"/>
  <c r="Q296" i="2"/>
  <c r="R296" i="2"/>
  <c r="T296" i="2"/>
  <c r="P296" i="2"/>
  <c r="AK296" i="2"/>
  <c r="O296" i="2"/>
  <c r="X288" i="2"/>
  <c r="W288" i="2"/>
  <c r="Y288" i="2"/>
  <c r="V288" i="2"/>
  <c r="U288" i="2"/>
  <c r="S288" i="2"/>
  <c r="Q288" i="2"/>
  <c r="T288" i="2"/>
  <c r="P288" i="2"/>
  <c r="R288" i="2"/>
  <c r="AK288" i="2"/>
  <c r="O288" i="2"/>
  <c r="Y280" i="2"/>
  <c r="X280" i="2"/>
  <c r="W280" i="2"/>
  <c r="V280" i="2"/>
  <c r="U280" i="2"/>
  <c r="T280" i="2"/>
  <c r="S280" i="2"/>
  <c r="Q280" i="2"/>
  <c r="R280" i="2"/>
  <c r="P280" i="2"/>
  <c r="AK280" i="2"/>
  <c r="O280" i="2"/>
  <c r="Y272" i="2"/>
  <c r="X272" i="2"/>
  <c r="W272" i="2"/>
  <c r="U272" i="2"/>
  <c r="V272" i="2"/>
  <c r="S272" i="2"/>
  <c r="T272" i="2"/>
  <c r="Q272" i="2"/>
  <c r="R272" i="2"/>
  <c r="P272" i="2"/>
  <c r="AK272" i="2"/>
  <c r="O272" i="2"/>
  <c r="Y264" i="2"/>
  <c r="X264" i="2"/>
  <c r="W264" i="2"/>
  <c r="V264" i="2"/>
  <c r="U264" i="2"/>
  <c r="S264" i="2"/>
  <c r="Q264" i="2"/>
  <c r="T264" i="2"/>
  <c r="R264" i="2"/>
  <c r="P264" i="2"/>
  <c r="AK264" i="2"/>
  <c r="O264" i="2"/>
  <c r="Y256" i="2"/>
  <c r="X256" i="2"/>
  <c r="W256" i="2"/>
  <c r="U256" i="2"/>
  <c r="V256" i="2"/>
  <c r="S256" i="2"/>
  <c r="T256" i="2"/>
  <c r="Q256" i="2"/>
  <c r="P256" i="2"/>
  <c r="R256" i="2"/>
  <c r="AK256" i="2"/>
  <c r="O256" i="2"/>
  <c r="W248" i="2"/>
  <c r="Y248" i="2"/>
  <c r="V248" i="2"/>
  <c r="U248" i="2"/>
  <c r="X248" i="2"/>
  <c r="T248" i="2"/>
  <c r="S248" i="2"/>
  <c r="Q248" i="2"/>
  <c r="R248" i="2"/>
  <c r="P248" i="2"/>
  <c r="AK248" i="2"/>
  <c r="O248" i="2"/>
  <c r="X240" i="2"/>
  <c r="Y240" i="2"/>
  <c r="W240" i="2"/>
  <c r="V240" i="2"/>
  <c r="U240" i="2"/>
  <c r="S240" i="2"/>
  <c r="T240" i="2"/>
  <c r="Q240" i="2"/>
  <c r="P240" i="2"/>
  <c r="R240" i="2"/>
  <c r="AK240" i="2"/>
  <c r="O240" i="2"/>
  <c r="Y232" i="2"/>
  <c r="X232" i="2"/>
  <c r="W232" i="2"/>
  <c r="V232" i="2"/>
  <c r="U232" i="2"/>
  <c r="S232" i="2"/>
  <c r="T232" i="2"/>
  <c r="Q232" i="2"/>
  <c r="R232" i="2"/>
  <c r="P232" i="2"/>
  <c r="AK232" i="2"/>
  <c r="O232" i="2"/>
  <c r="AK441" i="2"/>
  <c r="AK217" i="2"/>
  <c r="AB536" i="2"/>
  <c r="AB21" i="2"/>
  <c r="AC23" i="2"/>
  <c r="AB23" i="2"/>
  <c r="AD23" i="2"/>
  <c r="AC31" i="2"/>
  <c r="AD31" i="2"/>
  <c r="AB31" i="2"/>
  <c r="AC39" i="2"/>
  <c r="AD39" i="2"/>
  <c r="AB39" i="2"/>
  <c r="AC47" i="2"/>
  <c r="AD47" i="2"/>
  <c r="AB47" i="2"/>
  <c r="AC55" i="2"/>
  <c r="AD55" i="2"/>
  <c r="AB55" i="2"/>
  <c r="AC63" i="2"/>
  <c r="AD63" i="2"/>
  <c r="AB63" i="2"/>
  <c r="AC71" i="2"/>
  <c r="AD71" i="2"/>
  <c r="AB71" i="2"/>
  <c r="AC79" i="2"/>
  <c r="AD79" i="2"/>
  <c r="AB79" i="2"/>
  <c r="AC87" i="2"/>
  <c r="AD87" i="2"/>
  <c r="AB87" i="2"/>
  <c r="AC95" i="2"/>
  <c r="AD95" i="2"/>
  <c r="AB95" i="2"/>
  <c r="AC103" i="2"/>
  <c r="AD103" i="2"/>
  <c r="AB103" i="2"/>
  <c r="AC111" i="2"/>
  <c r="AD111" i="2"/>
  <c r="AB111" i="2"/>
  <c r="AC119" i="2"/>
  <c r="AD119" i="2"/>
  <c r="AB119" i="2"/>
  <c r="AC127" i="2"/>
  <c r="AD127" i="2"/>
  <c r="AB127" i="2"/>
  <c r="AC135" i="2"/>
  <c r="AD135" i="2"/>
  <c r="AB135" i="2"/>
  <c r="AC143" i="2"/>
  <c r="AD143" i="2"/>
  <c r="AB143" i="2"/>
  <c r="AC151" i="2"/>
  <c r="AD151" i="2"/>
  <c r="AB151" i="2"/>
  <c r="AC159" i="2"/>
  <c r="AD159" i="2"/>
  <c r="AB159" i="2"/>
  <c r="AC167" i="2"/>
  <c r="AD167" i="2"/>
  <c r="AB167" i="2"/>
  <c r="AC175" i="2"/>
  <c r="AD175" i="2"/>
  <c r="AB175" i="2"/>
  <c r="AC183" i="2"/>
  <c r="AD183" i="2"/>
  <c r="AB183" i="2"/>
  <c r="AC191" i="2"/>
  <c r="AD191" i="2"/>
  <c r="AB191" i="2"/>
  <c r="AC199" i="2"/>
  <c r="AD199" i="2"/>
  <c r="AB199" i="2"/>
  <c r="AC207" i="2"/>
  <c r="AD207" i="2"/>
  <c r="AB207" i="2"/>
  <c r="AD215" i="2"/>
  <c r="AC215" i="2"/>
  <c r="AB215" i="2"/>
  <c r="AD223" i="2"/>
  <c r="AB223" i="2"/>
  <c r="AC223" i="2"/>
  <c r="AD231" i="2"/>
  <c r="AC231" i="2"/>
  <c r="AB231" i="2"/>
  <c r="AD239" i="2"/>
  <c r="AB239" i="2"/>
  <c r="AC239" i="2"/>
  <c r="AD247" i="2"/>
  <c r="AC247" i="2"/>
  <c r="AB247" i="2"/>
  <c r="AD255" i="2"/>
  <c r="AC255" i="2"/>
  <c r="AB255" i="2"/>
  <c r="AD263" i="2"/>
  <c r="AC263" i="2"/>
  <c r="AB263" i="2"/>
  <c r="AD271" i="2"/>
  <c r="AB271" i="2"/>
  <c r="AC271" i="2"/>
  <c r="AD279" i="2"/>
  <c r="AC279" i="2"/>
  <c r="AB279" i="2"/>
  <c r="AD287" i="2"/>
  <c r="AC287" i="2"/>
  <c r="AB287" i="2"/>
  <c r="AD295" i="2"/>
  <c r="AC295" i="2"/>
  <c r="AB295" i="2"/>
  <c r="AD303" i="2"/>
  <c r="AB303" i="2"/>
  <c r="AC303" i="2"/>
  <c r="AD311" i="2"/>
  <c r="AC311" i="2"/>
  <c r="AB311" i="2"/>
  <c r="AD319" i="2"/>
  <c r="AC319" i="2"/>
  <c r="AB319" i="2"/>
  <c r="AD327" i="2"/>
  <c r="AC327" i="2"/>
  <c r="AB327" i="2"/>
  <c r="AD335" i="2"/>
  <c r="AB335" i="2"/>
  <c r="AC335" i="2"/>
  <c r="AD343" i="2"/>
  <c r="AC343" i="2"/>
  <c r="AB343" i="2"/>
  <c r="AD351" i="2"/>
  <c r="AB351" i="2"/>
  <c r="AC351" i="2"/>
  <c r="AD359" i="2"/>
  <c r="AC359" i="2"/>
  <c r="AB359" i="2"/>
  <c r="AD367" i="2"/>
  <c r="AB367" i="2"/>
  <c r="AD375" i="2"/>
  <c r="AC375" i="2"/>
  <c r="AB375" i="2"/>
  <c r="AD383" i="2"/>
  <c r="AC383" i="2"/>
  <c r="AB383" i="2"/>
  <c r="AD391" i="2"/>
  <c r="AC391" i="2"/>
  <c r="AB391" i="2"/>
  <c r="AD399" i="2"/>
  <c r="AB399" i="2"/>
  <c r="AC399" i="2"/>
  <c r="AD407" i="2"/>
  <c r="AC407" i="2"/>
  <c r="AB407" i="2"/>
  <c r="AD415" i="2"/>
  <c r="AC415" i="2"/>
  <c r="AB415" i="2"/>
  <c r="AD423" i="2"/>
  <c r="AC423" i="2"/>
  <c r="AB423" i="2"/>
  <c r="AB431" i="2"/>
  <c r="AD431" i="2"/>
  <c r="AC431" i="2"/>
  <c r="AD439" i="2"/>
  <c r="AB439" i="2"/>
  <c r="AC439" i="2"/>
  <c r="AD447" i="2"/>
  <c r="AC447" i="2"/>
  <c r="AB447" i="2"/>
  <c r="AD455" i="2"/>
  <c r="AC455" i="2"/>
  <c r="AB455" i="2"/>
  <c r="AD463" i="2"/>
  <c r="AB463" i="2"/>
  <c r="AC471" i="2"/>
  <c r="AD471" i="2"/>
  <c r="AB471" i="2"/>
  <c r="AD479" i="2"/>
  <c r="AB479" i="2"/>
  <c r="AD487" i="2"/>
  <c r="AC487" i="2"/>
  <c r="AB487" i="2"/>
  <c r="AD495" i="2"/>
  <c r="AB495" i="2"/>
  <c r="AC495" i="2"/>
  <c r="AC503" i="2"/>
  <c r="AD503" i="2"/>
  <c r="AB503" i="2"/>
  <c r="AD511" i="2"/>
  <c r="AB511" i="2"/>
  <c r="AC511" i="2"/>
  <c r="AD519" i="2"/>
  <c r="AC519" i="2"/>
  <c r="AB519" i="2"/>
  <c r="AD527" i="2"/>
  <c r="AB527" i="2"/>
  <c r="AC527" i="2"/>
  <c r="AC535" i="2"/>
  <c r="AD535" i="2"/>
  <c r="AB535" i="2"/>
  <c r="AD543" i="2"/>
  <c r="AC543" i="2"/>
  <c r="AB543" i="2"/>
  <c r="AC551" i="2"/>
  <c r="AD551" i="2"/>
  <c r="AB551" i="2"/>
  <c r="Y551" i="2"/>
  <c r="V551" i="2"/>
  <c r="W551" i="2"/>
  <c r="X551" i="2"/>
  <c r="U551" i="2"/>
  <c r="S551" i="2"/>
  <c r="Q551" i="2"/>
  <c r="T551" i="2"/>
  <c r="R551" i="2"/>
  <c r="P551" i="2"/>
  <c r="O551" i="2"/>
  <c r="AK551" i="2"/>
  <c r="Y543" i="2"/>
  <c r="X543" i="2"/>
  <c r="W543" i="2"/>
  <c r="V543" i="2"/>
  <c r="U543" i="2"/>
  <c r="S543" i="2"/>
  <c r="T543" i="2"/>
  <c r="Q543" i="2"/>
  <c r="R543" i="2"/>
  <c r="P543" i="2"/>
  <c r="O543" i="2"/>
  <c r="AK543" i="2"/>
  <c r="Y535" i="2"/>
  <c r="W535" i="2"/>
  <c r="X535" i="2"/>
  <c r="V535" i="2"/>
  <c r="U535" i="2"/>
  <c r="S535" i="2"/>
  <c r="Q535" i="2"/>
  <c r="R535" i="2"/>
  <c r="T535" i="2"/>
  <c r="P535" i="2"/>
  <c r="O535" i="2"/>
  <c r="AK535" i="2"/>
  <c r="Y527" i="2"/>
  <c r="X527" i="2"/>
  <c r="V527" i="2"/>
  <c r="W527" i="2"/>
  <c r="U527" i="2"/>
  <c r="S527" i="2"/>
  <c r="Q527" i="2"/>
  <c r="T527" i="2"/>
  <c r="P527" i="2"/>
  <c r="R527" i="2"/>
  <c r="O527" i="2"/>
  <c r="AK527" i="2"/>
  <c r="Y519" i="2"/>
  <c r="W519" i="2"/>
  <c r="X519" i="2"/>
  <c r="V519" i="2"/>
  <c r="U519" i="2"/>
  <c r="S519" i="2"/>
  <c r="T519" i="2"/>
  <c r="Q519" i="2"/>
  <c r="P519" i="2"/>
  <c r="R519" i="2"/>
  <c r="O519" i="2"/>
  <c r="AK519" i="2"/>
  <c r="Y511" i="2"/>
  <c r="X511" i="2"/>
  <c r="W511" i="2"/>
  <c r="V511" i="2"/>
  <c r="U511" i="2"/>
  <c r="S511" i="2"/>
  <c r="R511" i="2"/>
  <c r="Q511" i="2"/>
  <c r="T511" i="2"/>
  <c r="P511" i="2"/>
  <c r="O511" i="2"/>
  <c r="AK511" i="2"/>
  <c r="Y503" i="2"/>
  <c r="X503" i="2"/>
  <c r="W503" i="2"/>
  <c r="V503" i="2"/>
  <c r="U503" i="2"/>
  <c r="S503" i="2"/>
  <c r="R503" i="2"/>
  <c r="Q503" i="2"/>
  <c r="T503" i="2"/>
  <c r="O503" i="2"/>
  <c r="AK503" i="2"/>
  <c r="Y495" i="2"/>
  <c r="X495" i="2"/>
  <c r="W495" i="2"/>
  <c r="V495" i="2"/>
  <c r="U495" i="2"/>
  <c r="S495" i="2"/>
  <c r="Q495" i="2"/>
  <c r="R495" i="2"/>
  <c r="T495" i="2"/>
  <c r="P495" i="2"/>
  <c r="O495" i="2"/>
  <c r="AK495" i="2"/>
  <c r="Y487" i="2"/>
  <c r="W487" i="2"/>
  <c r="X487" i="2"/>
  <c r="V487" i="2"/>
  <c r="U487" i="2"/>
  <c r="S487" i="2"/>
  <c r="Q487" i="2"/>
  <c r="R487" i="2"/>
  <c r="T487" i="2"/>
  <c r="P487" i="2"/>
  <c r="O487" i="2"/>
  <c r="AK487" i="2"/>
  <c r="Y479" i="2"/>
  <c r="X479" i="2"/>
  <c r="W479" i="2"/>
  <c r="V479" i="2"/>
  <c r="U479" i="2"/>
  <c r="S479" i="2"/>
  <c r="T479" i="2"/>
  <c r="Q479" i="2"/>
  <c r="R479" i="2"/>
  <c r="P479" i="2"/>
  <c r="O479" i="2"/>
  <c r="AK479" i="2"/>
  <c r="Y471" i="2"/>
  <c r="W471" i="2"/>
  <c r="X471" i="2"/>
  <c r="V471" i="2"/>
  <c r="U471" i="2"/>
  <c r="S471" i="2"/>
  <c r="Q471" i="2"/>
  <c r="R471" i="2"/>
  <c r="T471" i="2"/>
  <c r="P471" i="2"/>
  <c r="O471" i="2"/>
  <c r="AK471" i="2"/>
  <c r="Y463" i="2"/>
  <c r="X463" i="2"/>
  <c r="W463" i="2"/>
  <c r="V463" i="2"/>
  <c r="U463" i="2"/>
  <c r="S463" i="2"/>
  <c r="Q463" i="2"/>
  <c r="T463" i="2"/>
  <c r="R463" i="2"/>
  <c r="P463" i="2"/>
  <c r="O463" i="2"/>
  <c r="AK463" i="2"/>
  <c r="Y455" i="2"/>
  <c r="W455" i="2"/>
  <c r="X455" i="2"/>
  <c r="V455" i="2"/>
  <c r="U455" i="2"/>
  <c r="S455" i="2"/>
  <c r="T455" i="2"/>
  <c r="Q455" i="2"/>
  <c r="R455" i="2"/>
  <c r="P455" i="2"/>
  <c r="O455" i="2"/>
  <c r="AK455" i="2"/>
  <c r="Y447" i="2"/>
  <c r="X447" i="2"/>
  <c r="W447" i="2"/>
  <c r="V447" i="2"/>
  <c r="U447" i="2"/>
  <c r="T447" i="2"/>
  <c r="S447" i="2"/>
  <c r="R447" i="2"/>
  <c r="Q447" i="2"/>
  <c r="P447" i="2"/>
  <c r="O447" i="2"/>
  <c r="AK447" i="2"/>
  <c r="Y439" i="2"/>
  <c r="X439" i="2"/>
  <c r="W439" i="2"/>
  <c r="V439" i="2"/>
  <c r="U439" i="2"/>
  <c r="T439" i="2"/>
  <c r="S439" i="2"/>
  <c r="R439" i="2"/>
  <c r="Q439" i="2"/>
  <c r="P439" i="2"/>
  <c r="O439" i="2"/>
  <c r="AK439" i="2"/>
  <c r="Y431" i="2"/>
  <c r="X431" i="2"/>
  <c r="V431" i="2"/>
  <c r="W431" i="2"/>
  <c r="U431" i="2"/>
  <c r="S431" i="2"/>
  <c r="T431" i="2"/>
  <c r="Q431" i="2"/>
  <c r="R431" i="2"/>
  <c r="P431" i="2"/>
  <c r="O431" i="2"/>
  <c r="AK431" i="2"/>
  <c r="Y423" i="2"/>
  <c r="W423" i="2"/>
  <c r="V423" i="2"/>
  <c r="X423" i="2"/>
  <c r="U423" i="2"/>
  <c r="S423" i="2"/>
  <c r="T423" i="2"/>
  <c r="Q423" i="2"/>
  <c r="R423" i="2"/>
  <c r="P423" i="2"/>
  <c r="O423" i="2"/>
  <c r="AK423" i="2"/>
  <c r="Y415" i="2"/>
  <c r="X415" i="2"/>
  <c r="W415" i="2"/>
  <c r="V415" i="2"/>
  <c r="U415" i="2"/>
  <c r="S415" i="2"/>
  <c r="T415" i="2"/>
  <c r="Q415" i="2"/>
  <c r="R415" i="2"/>
  <c r="P415" i="2"/>
  <c r="AK415" i="2"/>
  <c r="O415" i="2"/>
  <c r="Y407" i="2"/>
  <c r="W407" i="2"/>
  <c r="V407" i="2"/>
  <c r="X407" i="2"/>
  <c r="U407" i="2"/>
  <c r="S407" i="2"/>
  <c r="T407" i="2"/>
  <c r="Q407" i="2"/>
  <c r="R407" i="2"/>
  <c r="P407" i="2"/>
  <c r="AK407" i="2"/>
  <c r="O407" i="2"/>
  <c r="Y399" i="2"/>
  <c r="X399" i="2"/>
  <c r="W399" i="2"/>
  <c r="V399" i="2"/>
  <c r="U399" i="2"/>
  <c r="S399" i="2"/>
  <c r="Q399" i="2"/>
  <c r="T399" i="2"/>
  <c r="R399" i="2"/>
  <c r="P399" i="2"/>
  <c r="AK399" i="2"/>
  <c r="O399" i="2"/>
  <c r="Y391" i="2"/>
  <c r="W391" i="2"/>
  <c r="V391" i="2"/>
  <c r="X391" i="2"/>
  <c r="U391" i="2"/>
  <c r="S391" i="2"/>
  <c r="Q391" i="2"/>
  <c r="T391" i="2"/>
  <c r="R391" i="2"/>
  <c r="P391" i="2"/>
  <c r="AK391" i="2"/>
  <c r="O391" i="2"/>
  <c r="Y383" i="2"/>
  <c r="X383" i="2"/>
  <c r="W383" i="2"/>
  <c r="V383" i="2"/>
  <c r="U383" i="2"/>
  <c r="T383" i="2"/>
  <c r="S383" i="2"/>
  <c r="R383" i="2"/>
  <c r="Q383" i="2"/>
  <c r="P383" i="2"/>
  <c r="AK383" i="2"/>
  <c r="O383" i="2"/>
  <c r="Y375" i="2"/>
  <c r="W375" i="2"/>
  <c r="X375" i="2"/>
  <c r="V375" i="2"/>
  <c r="U375" i="2"/>
  <c r="T375" i="2"/>
  <c r="S375" i="2"/>
  <c r="R375" i="2"/>
  <c r="Q375" i="2"/>
  <c r="P375" i="2"/>
  <c r="AK375" i="2"/>
  <c r="O375" i="2"/>
  <c r="Y367" i="2"/>
  <c r="X367" i="2"/>
  <c r="W367" i="2"/>
  <c r="V367" i="2"/>
  <c r="U367" i="2"/>
  <c r="S367" i="2"/>
  <c r="T367" i="2"/>
  <c r="Q367" i="2"/>
  <c r="R367" i="2"/>
  <c r="P367" i="2"/>
  <c r="AK367" i="2"/>
  <c r="O367" i="2"/>
  <c r="Y359" i="2"/>
  <c r="W359" i="2"/>
  <c r="V359" i="2"/>
  <c r="X359" i="2"/>
  <c r="U359" i="2"/>
  <c r="S359" i="2"/>
  <c r="T359" i="2"/>
  <c r="Q359" i="2"/>
  <c r="R359" i="2"/>
  <c r="P359" i="2"/>
  <c r="AK359" i="2"/>
  <c r="O359" i="2"/>
  <c r="Y351" i="2"/>
  <c r="X351" i="2"/>
  <c r="W351" i="2"/>
  <c r="V351" i="2"/>
  <c r="U351" i="2"/>
  <c r="S351" i="2"/>
  <c r="T351" i="2"/>
  <c r="Q351" i="2"/>
  <c r="R351" i="2"/>
  <c r="P351" i="2"/>
  <c r="AK351" i="2"/>
  <c r="O351" i="2"/>
  <c r="Y343" i="2"/>
  <c r="W343" i="2"/>
  <c r="V343" i="2"/>
  <c r="X343" i="2"/>
  <c r="U343" i="2"/>
  <c r="S343" i="2"/>
  <c r="Q343" i="2"/>
  <c r="T343" i="2"/>
  <c r="R343" i="2"/>
  <c r="P343" i="2"/>
  <c r="AK343" i="2"/>
  <c r="O343" i="2"/>
  <c r="Y335" i="2"/>
  <c r="W335" i="2"/>
  <c r="X335" i="2"/>
  <c r="V335" i="2"/>
  <c r="U335" i="2"/>
  <c r="S335" i="2"/>
  <c r="T335" i="2"/>
  <c r="Q335" i="2"/>
  <c r="R335" i="2"/>
  <c r="P335" i="2"/>
  <c r="AK335" i="2"/>
  <c r="O335" i="2"/>
  <c r="Y327" i="2"/>
  <c r="X327" i="2"/>
  <c r="W327" i="2"/>
  <c r="V327" i="2"/>
  <c r="U327" i="2"/>
  <c r="S327" i="2"/>
  <c r="R327" i="2"/>
  <c r="Q327" i="2"/>
  <c r="T327" i="2"/>
  <c r="P327" i="2"/>
  <c r="AK327" i="2"/>
  <c r="O327" i="2"/>
  <c r="X319" i="2"/>
  <c r="Y319" i="2"/>
  <c r="W319" i="2"/>
  <c r="V319" i="2"/>
  <c r="U319" i="2"/>
  <c r="T319" i="2"/>
  <c r="S319" i="2"/>
  <c r="Q319" i="2"/>
  <c r="R319" i="2"/>
  <c r="P319" i="2"/>
  <c r="AK319" i="2"/>
  <c r="O319" i="2"/>
  <c r="X311" i="2"/>
  <c r="Y311" i="2"/>
  <c r="W311" i="2"/>
  <c r="V311" i="2"/>
  <c r="U311" i="2"/>
  <c r="T311" i="2"/>
  <c r="S311" i="2"/>
  <c r="Q311" i="2"/>
  <c r="R311" i="2"/>
  <c r="P311" i="2"/>
  <c r="AK311" i="2"/>
  <c r="O311" i="2"/>
  <c r="X303" i="2"/>
  <c r="Y303" i="2"/>
  <c r="W303" i="2"/>
  <c r="V303" i="2"/>
  <c r="U303" i="2"/>
  <c r="S303" i="2"/>
  <c r="T303" i="2"/>
  <c r="Q303" i="2"/>
  <c r="R303" i="2"/>
  <c r="P303" i="2"/>
  <c r="AK303" i="2"/>
  <c r="O303" i="2"/>
  <c r="X295" i="2"/>
  <c r="Y295" i="2"/>
  <c r="W295" i="2"/>
  <c r="V295" i="2"/>
  <c r="U295" i="2"/>
  <c r="S295" i="2"/>
  <c r="R295" i="2"/>
  <c r="T295" i="2"/>
  <c r="Q295" i="2"/>
  <c r="P295" i="2"/>
  <c r="AK295" i="2"/>
  <c r="O295" i="2"/>
  <c r="X287" i="2"/>
  <c r="Y287" i="2"/>
  <c r="W287" i="2"/>
  <c r="V287" i="2"/>
  <c r="U287" i="2"/>
  <c r="S287" i="2"/>
  <c r="R287" i="2"/>
  <c r="Q287" i="2"/>
  <c r="T287" i="2"/>
  <c r="P287" i="2"/>
  <c r="AK287" i="2"/>
  <c r="O287" i="2"/>
  <c r="X279" i="2"/>
  <c r="Y279" i="2"/>
  <c r="W279" i="2"/>
  <c r="V279" i="2"/>
  <c r="U279" i="2"/>
  <c r="T279" i="2"/>
  <c r="S279" i="2"/>
  <c r="R279" i="2"/>
  <c r="Q279" i="2"/>
  <c r="P279" i="2"/>
  <c r="AK279" i="2"/>
  <c r="O279" i="2"/>
  <c r="X271" i="2"/>
  <c r="Y271" i="2"/>
  <c r="W271" i="2"/>
  <c r="V271" i="2"/>
  <c r="U271" i="2"/>
  <c r="S271" i="2"/>
  <c r="T271" i="2"/>
  <c r="R271" i="2"/>
  <c r="Q271" i="2"/>
  <c r="P271" i="2"/>
  <c r="AK271" i="2"/>
  <c r="O271" i="2"/>
  <c r="X263" i="2"/>
  <c r="Y263" i="2"/>
  <c r="W263" i="2"/>
  <c r="V263" i="2"/>
  <c r="U263" i="2"/>
  <c r="S263" i="2"/>
  <c r="R263" i="2"/>
  <c r="T263" i="2"/>
  <c r="Q263" i="2"/>
  <c r="P263" i="2"/>
  <c r="AK263" i="2"/>
  <c r="O263" i="2"/>
  <c r="X255" i="2"/>
  <c r="Y255" i="2"/>
  <c r="W255" i="2"/>
  <c r="V255" i="2"/>
  <c r="U255" i="2"/>
  <c r="S255" i="2"/>
  <c r="R255" i="2"/>
  <c r="T255" i="2"/>
  <c r="Q255" i="2"/>
  <c r="P255" i="2"/>
  <c r="AK255" i="2"/>
  <c r="O255" i="2"/>
  <c r="X247" i="2"/>
  <c r="Y247" i="2"/>
  <c r="W247" i="2"/>
  <c r="V247" i="2"/>
  <c r="U247" i="2"/>
  <c r="T247" i="2"/>
  <c r="S247" i="2"/>
  <c r="R247" i="2"/>
  <c r="Q247" i="2"/>
  <c r="P247" i="2"/>
  <c r="AK247" i="2"/>
  <c r="O247" i="2"/>
  <c r="X239" i="2"/>
  <c r="Y239" i="2"/>
  <c r="W239" i="2"/>
  <c r="V239" i="2"/>
  <c r="U239" i="2"/>
  <c r="S239" i="2"/>
  <c r="T239" i="2"/>
  <c r="R239" i="2"/>
  <c r="Q239" i="2"/>
  <c r="P239" i="2"/>
  <c r="AK239" i="2"/>
  <c r="O239" i="2"/>
  <c r="X231" i="2"/>
  <c r="Y231" i="2"/>
  <c r="W231" i="2"/>
  <c r="V231" i="2"/>
  <c r="U231" i="2"/>
  <c r="S231" i="2"/>
  <c r="R231" i="2"/>
  <c r="T231" i="2"/>
  <c r="Q231" i="2"/>
  <c r="P231" i="2"/>
  <c r="AK231" i="2"/>
  <c r="O231" i="2"/>
  <c r="O269" i="2"/>
  <c r="O68" i="2"/>
  <c r="AK499" i="2"/>
  <c r="AK435" i="2"/>
  <c r="AK331" i="2"/>
  <c r="P308" i="2"/>
  <c r="Y478" i="2"/>
  <c r="X478" i="2"/>
  <c r="W478" i="2"/>
  <c r="V478" i="2"/>
  <c r="U478" i="2"/>
  <c r="S478" i="2"/>
  <c r="T478" i="2"/>
  <c r="Q478" i="2"/>
  <c r="R478" i="2"/>
  <c r="P478" i="2"/>
  <c r="O478" i="2"/>
  <c r="AK478" i="2"/>
  <c r="Y446" i="2"/>
  <c r="X446" i="2"/>
  <c r="W446" i="2"/>
  <c r="V446" i="2"/>
  <c r="U446" i="2"/>
  <c r="S446" i="2"/>
  <c r="Q446" i="2"/>
  <c r="T446" i="2"/>
  <c r="R446" i="2"/>
  <c r="P446" i="2"/>
  <c r="O446" i="2"/>
  <c r="AK446" i="2"/>
  <c r="Y414" i="2"/>
  <c r="X414" i="2"/>
  <c r="W414" i="2"/>
  <c r="V414" i="2"/>
  <c r="U414" i="2"/>
  <c r="S414" i="2"/>
  <c r="T414" i="2"/>
  <c r="Q414" i="2"/>
  <c r="R414" i="2"/>
  <c r="P414" i="2"/>
  <c r="O414" i="2"/>
  <c r="AK414" i="2"/>
  <c r="Y382" i="2"/>
  <c r="X382" i="2"/>
  <c r="W382" i="2"/>
  <c r="V382" i="2"/>
  <c r="U382" i="2"/>
  <c r="S382" i="2"/>
  <c r="Q382" i="2"/>
  <c r="T382" i="2"/>
  <c r="R382" i="2"/>
  <c r="P382" i="2"/>
  <c r="O382" i="2"/>
  <c r="AK382" i="2"/>
  <c r="Y350" i="2"/>
  <c r="X350" i="2"/>
  <c r="W350" i="2"/>
  <c r="V350" i="2"/>
  <c r="U350" i="2"/>
  <c r="S350" i="2"/>
  <c r="T350" i="2"/>
  <c r="Q350" i="2"/>
  <c r="R350" i="2"/>
  <c r="P350" i="2"/>
  <c r="O350" i="2"/>
  <c r="AK350" i="2"/>
  <c r="Y326" i="2"/>
  <c r="X326" i="2"/>
  <c r="W326" i="2"/>
  <c r="V326" i="2"/>
  <c r="U326" i="2"/>
  <c r="S326" i="2"/>
  <c r="R326" i="2"/>
  <c r="Q326" i="2"/>
  <c r="T326" i="2"/>
  <c r="P326" i="2"/>
  <c r="O326" i="2"/>
  <c r="AK326" i="2"/>
  <c r="Y302" i="2"/>
  <c r="X302" i="2"/>
  <c r="W302" i="2"/>
  <c r="V302" i="2"/>
  <c r="S302" i="2"/>
  <c r="T302" i="2"/>
  <c r="R302" i="2"/>
  <c r="U302" i="2"/>
  <c r="Q302" i="2"/>
  <c r="P302" i="2"/>
  <c r="AK302" i="2"/>
  <c r="O302" i="2"/>
  <c r="Y278" i="2"/>
  <c r="X278" i="2"/>
  <c r="W278" i="2"/>
  <c r="V278" i="2"/>
  <c r="U278" i="2"/>
  <c r="S278" i="2"/>
  <c r="R278" i="2"/>
  <c r="T278" i="2"/>
  <c r="Q278" i="2"/>
  <c r="P278" i="2"/>
  <c r="O278" i="2"/>
  <c r="Y254" i="2"/>
  <c r="X254" i="2"/>
  <c r="W254" i="2"/>
  <c r="V254" i="2"/>
  <c r="U254" i="2"/>
  <c r="S254" i="2"/>
  <c r="R254" i="2"/>
  <c r="T254" i="2"/>
  <c r="Q254" i="2"/>
  <c r="P254" i="2"/>
  <c r="O254" i="2"/>
  <c r="AK254" i="2"/>
  <c r="Y246" i="2"/>
  <c r="W246" i="2"/>
  <c r="V246" i="2"/>
  <c r="X246" i="2"/>
  <c r="U246" i="2"/>
  <c r="S246" i="2"/>
  <c r="R246" i="2"/>
  <c r="Q246" i="2"/>
  <c r="P246" i="2"/>
  <c r="T246" i="2"/>
  <c r="O246" i="2"/>
  <c r="O70" i="2"/>
  <c r="O46" i="2"/>
  <c r="O38" i="2"/>
  <c r="AK409" i="2"/>
  <c r="AC130" i="2"/>
  <c r="AD33" i="2"/>
  <c r="AC33" i="2"/>
  <c r="AB33" i="2"/>
  <c r="AD129" i="2"/>
  <c r="AC129" i="2"/>
  <c r="AB129" i="2"/>
  <c r="AD209" i="2"/>
  <c r="AC209" i="2"/>
  <c r="AB209" i="2"/>
  <c r="AD265" i="2"/>
  <c r="AC265" i="2"/>
  <c r="AB265" i="2"/>
  <c r="AD281" i="2"/>
  <c r="AC281" i="2"/>
  <c r="AB281" i="2"/>
  <c r="AD313" i="2"/>
  <c r="AC313" i="2"/>
  <c r="AB313" i="2"/>
  <c r="AD345" i="2"/>
  <c r="AC345" i="2"/>
  <c r="AB345" i="2"/>
  <c r="AD361" i="2"/>
  <c r="AC361" i="2"/>
  <c r="AB361" i="2"/>
  <c r="AD377" i="2"/>
  <c r="AC377" i="2"/>
  <c r="AB377" i="2"/>
  <c r="AD393" i="2"/>
  <c r="AC393" i="2"/>
  <c r="AB393" i="2"/>
  <c r="AD425" i="2"/>
  <c r="AC425" i="2"/>
  <c r="AB425" i="2"/>
  <c r="AD497" i="2"/>
  <c r="AC497" i="2"/>
  <c r="AB497" i="2"/>
  <c r="AD545" i="2"/>
  <c r="AC545" i="2"/>
  <c r="AB545" i="2"/>
  <c r="Y521" i="2"/>
  <c r="X521" i="2"/>
  <c r="W521" i="2"/>
  <c r="V521" i="2"/>
  <c r="T521" i="2"/>
  <c r="U521" i="2"/>
  <c r="S521" i="2"/>
  <c r="R521" i="2"/>
  <c r="Q521" i="2"/>
  <c r="P521" i="2"/>
  <c r="O521" i="2"/>
  <c r="Y481" i="2"/>
  <c r="X481" i="2"/>
  <c r="V481" i="2"/>
  <c r="W481" i="2"/>
  <c r="T481" i="2"/>
  <c r="S481" i="2"/>
  <c r="Q481" i="2"/>
  <c r="P481" i="2"/>
  <c r="U481" i="2"/>
  <c r="R481" i="2"/>
  <c r="O481" i="2"/>
  <c r="Y449" i="2"/>
  <c r="X449" i="2"/>
  <c r="W449" i="2"/>
  <c r="V449" i="2"/>
  <c r="U449" i="2"/>
  <c r="T449" i="2"/>
  <c r="S449" i="2"/>
  <c r="R449" i="2"/>
  <c r="Q449" i="2"/>
  <c r="P449" i="2"/>
  <c r="O449" i="2"/>
  <c r="Y417" i="2"/>
  <c r="X417" i="2"/>
  <c r="W417" i="2"/>
  <c r="V417" i="2"/>
  <c r="U417" i="2"/>
  <c r="T417" i="2"/>
  <c r="S417" i="2"/>
  <c r="Q417" i="2"/>
  <c r="R417" i="2"/>
  <c r="P417" i="2"/>
  <c r="O417" i="2"/>
  <c r="Y377" i="2"/>
  <c r="X377" i="2"/>
  <c r="V377" i="2"/>
  <c r="W377" i="2"/>
  <c r="U377" i="2"/>
  <c r="T377" i="2"/>
  <c r="S377" i="2"/>
  <c r="R377" i="2"/>
  <c r="Q377" i="2"/>
  <c r="P377" i="2"/>
  <c r="O377" i="2"/>
  <c r="Y337" i="2"/>
  <c r="W337" i="2"/>
  <c r="X337" i="2"/>
  <c r="V337" i="2"/>
  <c r="U337" i="2"/>
  <c r="T337" i="2"/>
  <c r="S337" i="2"/>
  <c r="R337" i="2"/>
  <c r="Q337" i="2"/>
  <c r="P337" i="2"/>
  <c r="AK337" i="2"/>
  <c r="O337" i="2"/>
  <c r="Y297" i="2"/>
  <c r="X297" i="2"/>
  <c r="W297" i="2"/>
  <c r="V297" i="2"/>
  <c r="U297" i="2"/>
  <c r="T297" i="2"/>
  <c r="S297" i="2"/>
  <c r="Q297" i="2"/>
  <c r="R297" i="2"/>
  <c r="P297" i="2"/>
  <c r="AK297" i="2"/>
  <c r="O297" i="2"/>
  <c r="Y257" i="2"/>
  <c r="X257" i="2"/>
  <c r="W257" i="2"/>
  <c r="V257" i="2"/>
  <c r="U257" i="2"/>
  <c r="T257" i="2"/>
  <c r="S257" i="2"/>
  <c r="R257" i="2"/>
  <c r="Q257" i="2"/>
  <c r="P257" i="2"/>
  <c r="O257" i="2"/>
  <c r="Y209" i="2"/>
  <c r="X209" i="2"/>
  <c r="V209" i="2"/>
  <c r="W209" i="2"/>
  <c r="U209" i="2"/>
  <c r="T209" i="2"/>
  <c r="S209" i="2"/>
  <c r="R209" i="2"/>
  <c r="Q209" i="2"/>
  <c r="P209" i="2"/>
  <c r="AK209" i="2"/>
  <c r="O209" i="2"/>
  <c r="Y145" i="2"/>
  <c r="X145" i="2"/>
  <c r="V145" i="2"/>
  <c r="W145" i="2"/>
  <c r="U145" i="2"/>
  <c r="T145" i="2"/>
  <c r="S145" i="2"/>
  <c r="R145" i="2"/>
  <c r="Q145" i="2"/>
  <c r="P145" i="2"/>
  <c r="O145" i="2"/>
  <c r="AC32" i="2"/>
  <c r="AD32" i="2"/>
  <c r="AB32" i="2"/>
  <c r="AC120" i="2"/>
  <c r="AD120" i="2"/>
  <c r="AB120" i="2"/>
  <c r="AD144" i="2"/>
  <c r="AC144" i="2"/>
  <c r="AB144" i="2"/>
  <c r="AD168" i="2"/>
  <c r="AC168" i="2"/>
  <c r="AB168" i="2"/>
  <c r="AC216" i="2"/>
  <c r="AD216" i="2"/>
  <c r="AC328" i="2"/>
  <c r="AB328" i="2"/>
  <c r="AC344" i="2"/>
  <c r="AD344" i="2"/>
  <c r="AC352" i="2"/>
  <c r="AD352" i="2"/>
  <c r="AB352" i="2"/>
  <c r="AC368" i="2"/>
  <c r="AD368" i="2"/>
  <c r="AB368" i="2"/>
  <c r="AD46" i="2"/>
  <c r="AC46" i="2"/>
  <c r="AB46" i="2"/>
  <c r="AD110" i="2"/>
  <c r="AC110" i="2"/>
  <c r="AB110" i="2"/>
  <c r="AD118" i="2"/>
  <c r="AC118" i="2"/>
  <c r="AB118" i="2"/>
  <c r="AD142" i="2"/>
  <c r="AC142" i="2"/>
  <c r="AB142" i="2"/>
  <c r="AD166" i="2"/>
  <c r="AC166" i="2"/>
  <c r="AB166" i="2"/>
  <c r="AD198" i="2"/>
  <c r="AC198" i="2"/>
  <c r="AB198" i="2"/>
  <c r="AD206" i="2"/>
  <c r="AC206" i="2"/>
  <c r="AB206" i="2"/>
  <c r="AD238" i="2"/>
  <c r="AC238" i="2"/>
  <c r="AB238" i="2"/>
  <c r="AD254" i="2"/>
  <c r="AC254" i="2"/>
  <c r="AB254" i="2"/>
  <c r="AD278" i="2"/>
  <c r="AC278" i="2"/>
  <c r="AB278" i="2"/>
  <c r="AD310" i="2"/>
  <c r="AC310" i="2"/>
  <c r="AB310" i="2"/>
  <c r="AD334" i="2"/>
  <c r="AC334" i="2"/>
  <c r="AB334" i="2"/>
  <c r="AD350" i="2"/>
  <c r="AC350" i="2"/>
  <c r="AB350" i="2"/>
  <c r="AD358" i="2"/>
  <c r="AC358" i="2"/>
  <c r="AB358" i="2"/>
  <c r="AD382" i="2"/>
  <c r="AC382" i="2"/>
  <c r="AB382" i="2"/>
  <c r="AD398" i="2"/>
  <c r="AC398" i="2"/>
  <c r="AB398" i="2"/>
  <c r="AD430" i="2"/>
  <c r="AB430" i="2"/>
  <c r="AC430" i="2"/>
  <c r="AD446" i="2"/>
  <c r="AB446" i="2"/>
  <c r="AC446" i="2"/>
  <c r="AD478" i="2"/>
  <c r="AB478" i="2"/>
  <c r="AC478" i="2"/>
  <c r="AD494" i="2"/>
  <c r="AC494" i="2"/>
  <c r="AB494" i="2"/>
  <c r="AB510" i="2"/>
  <c r="AC510" i="2"/>
  <c r="AD510" i="2"/>
  <c r="AC542" i="2"/>
  <c r="AB542" i="2"/>
  <c r="AD542" i="2"/>
  <c r="Y534" i="2"/>
  <c r="X534" i="2"/>
  <c r="V534" i="2"/>
  <c r="W534" i="2"/>
  <c r="U534" i="2"/>
  <c r="S534" i="2"/>
  <c r="Q534" i="2"/>
  <c r="T534" i="2"/>
  <c r="R534" i="2"/>
  <c r="P534" i="2"/>
  <c r="O534" i="2"/>
  <c r="AK534" i="2"/>
  <c r="Y510" i="2"/>
  <c r="X510" i="2"/>
  <c r="W510" i="2"/>
  <c r="V510" i="2"/>
  <c r="U510" i="2"/>
  <c r="S510" i="2"/>
  <c r="Q510" i="2"/>
  <c r="T510" i="2"/>
  <c r="R510" i="2"/>
  <c r="P510" i="2"/>
  <c r="O510" i="2"/>
  <c r="AK510" i="2"/>
  <c r="Y486" i="2"/>
  <c r="X486" i="2"/>
  <c r="W486" i="2"/>
  <c r="V486" i="2"/>
  <c r="U486" i="2"/>
  <c r="S486" i="2"/>
  <c r="Q486" i="2"/>
  <c r="R486" i="2"/>
  <c r="T486" i="2"/>
  <c r="P486" i="2"/>
  <c r="O486" i="2"/>
  <c r="AK486" i="2"/>
  <c r="Y454" i="2"/>
  <c r="X454" i="2"/>
  <c r="W454" i="2"/>
  <c r="V454" i="2"/>
  <c r="U454" i="2"/>
  <c r="S454" i="2"/>
  <c r="T454" i="2"/>
  <c r="Q454" i="2"/>
  <c r="R454" i="2"/>
  <c r="P454" i="2"/>
  <c r="O454" i="2"/>
  <c r="AK454" i="2"/>
  <c r="Y430" i="2"/>
  <c r="X430" i="2"/>
  <c r="W430" i="2"/>
  <c r="V430" i="2"/>
  <c r="S430" i="2"/>
  <c r="T430" i="2"/>
  <c r="Q430" i="2"/>
  <c r="U430" i="2"/>
  <c r="R430" i="2"/>
  <c r="P430" i="2"/>
  <c r="O430" i="2"/>
  <c r="AK430" i="2"/>
  <c r="Y398" i="2"/>
  <c r="X398" i="2"/>
  <c r="W398" i="2"/>
  <c r="V398" i="2"/>
  <c r="S398" i="2"/>
  <c r="U398" i="2"/>
  <c r="Q398" i="2"/>
  <c r="T398" i="2"/>
  <c r="R398" i="2"/>
  <c r="P398" i="2"/>
  <c r="AK398" i="2"/>
  <c r="O398" i="2"/>
  <c r="Y366" i="2"/>
  <c r="X366" i="2"/>
  <c r="W366" i="2"/>
  <c r="V366" i="2"/>
  <c r="S366" i="2"/>
  <c r="U366" i="2"/>
  <c r="T366" i="2"/>
  <c r="Q366" i="2"/>
  <c r="R366" i="2"/>
  <c r="P366" i="2"/>
  <c r="AK366" i="2"/>
  <c r="O366" i="2"/>
  <c r="Y342" i="2"/>
  <c r="X342" i="2"/>
  <c r="W342" i="2"/>
  <c r="V342" i="2"/>
  <c r="U342" i="2"/>
  <c r="S342" i="2"/>
  <c r="T342" i="2"/>
  <c r="Q342" i="2"/>
  <c r="R342" i="2"/>
  <c r="P342" i="2"/>
  <c r="O342" i="2"/>
  <c r="Y318" i="2"/>
  <c r="W318" i="2"/>
  <c r="X318" i="2"/>
  <c r="V318" i="2"/>
  <c r="U318" i="2"/>
  <c r="S318" i="2"/>
  <c r="R318" i="2"/>
  <c r="Q318" i="2"/>
  <c r="T318" i="2"/>
  <c r="P318" i="2"/>
  <c r="O318" i="2"/>
  <c r="AK318" i="2"/>
  <c r="Y294" i="2"/>
  <c r="X294" i="2"/>
  <c r="W294" i="2"/>
  <c r="V294" i="2"/>
  <c r="U294" i="2"/>
  <c r="S294" i="2"/>
  <c r="R294" i="2"/>
  <c r="T294" i="2"/>
  <c r="Q294" i="2"/>
  <c r="P294" i="2"/>
  <c r="O294" i="2"/>
  <c r="AK294" i="2"/>
  <c r="Y238" i="2"/>
  <c r="W238" i="2"/>
  <c r="X238" i="2"/>
  <c r="V238" i="2"/>
  <c r="U238" i="2"/>
  <c r="S238" i="2"/>
  <c r="T238" i="2"/>
  <c r="R238" i="2"/>
  <c r="Q238" i="2"/>
  <c r="P238" i="2"/>
  <c r="AK238" i="2"/>
  <c r="O238" i="2"/>
  <c r="AD29" i="2"/>
  <c r="AC29" i="2"/>
  <c r="AB29" i="2"/>
  <c r="AC37" i="2"/>
  <c r="AD37" i="2"/>
  <c r="AB37" i="2"/>
  <c r="AC45" i="2"/>
  <c r="AD45" i="2"/>
  <c r="AB45" i="2"/>
  <c r="AC53" i="2"/>
  <c r="AD53" i="2"/>
  <c r="AB53" i="2"/>
  <c r="AC61" i="2"/>
  <c r="AD61" i="2"/>
  <c r="AB61" i="2"/>
  <c r="AC69" i="2"/>
  <c r="AD69" i="2"/>
  <c r="AB69" i="2"/>
  <c r="AC77" i="2"/>
  <c r="AD77" i="2"/>
  <c r="AB77" i="2"/>
  <c r="AC85" i="2"/>
  <c r="AD85" i="2"/>
  <c r="AB85" i="2"/>
  <c r="AC93" i="2"/>
  <c r="AD93" i="2"/>
  <c r="AB93" i="2"/>
  <c r="AC101" i="2"/>
  <c r="AD101" i="2"/>
  <c r="AB101" i="2"/>
  <c r="AC109" i="2"/>
  <c r="AD109" i="2"/>
  <c r="AB109" i="2"/>
  <c r="AC117" i="2"/>
  <c r="AD117" i="2"/>
  <c r="AB117" i="2"/>
  <c r="AC125" i="2"/>
  <c r="AD125" i="2"/>
  <c r="AB125" i="2"/>
  <c r="AC133" i="2"/>
  <c r="AD133" i="2"/>
  <c r="AB133" i="2"/>
  <c r="AC141" i="2"/>
  <c r="AD141" i="2"/>
  <c r="AB141" i="2"/>
  <c r="AC149" i="2"/>
  <c r="AD149" i="2"/>
  <c r="AB149" i="2"/>
  <c r="AC157" i="2"/>
  <c r="AD157" i="2"/>
  <c r="AB157" i="2"/>
  <c r="AD165" i="2"/>
  <c r="AC165" i="2"/>
  <c r="AB165" i="2"/>
  <c r="AD173" i="2"/>
  <c r="AB173" i="2"/>
  <c r="AC173" i="2"/>
  <c r="AD181" i="2"/>
  <c r="AC181" i="2"/>
  <c r="AB181" i="2"/>
  <c r="AD189" i="2"/>
  <c r="AC189" i="2"/>
  <c r="AB189" i="2"/>
  <c r="AD197" i="2"/>
  <c r="AC197" i="2"/>
  <c r="AB197" i="2"/>
  <c r="AD205" i="2"/>
  <c r="AB205" i="2"/>
  <c r="AC205" i="2"/>
  <c r="AD213" i="2"/>
  <c r="AC213" i="2"/>
  <c r="AB213" i="2"/>
  <c r="AD221" i="2"/>
  <c r="AC221" i="2"/>
  <c r="AB221" i="2"/>
  <c r="AD229" i="2"/>
  <c r="AB229" i="2"/>
  <c r="AC229" i="2"/>
  <c r="AD237" i="2"/>
  <c r="AC237" i="2"/>
  <c r="AB237" i="2"/>
  <c r="AD245" i="2"/>
  <c r="AB245" i="2"/>
  <c r="AC245" i="2"/>
  <c r="AD253" i="2"/>
  <c r="AC253" i="2"/>
  <c r="AB253" i="2"/>
  <c r="AD261" i="2"/>
  <c r="AB261" i="2"/>
  <c r="AC261" i="2"/>
  <c r="AD269" i="2"/>
  <c r="AB269" i="2"/>
  <c r="AC269" i="2"/>
  <c r="AD277" i="2"/>
  <c r="AC277" i="2"/>
  <c r="AB277" i="2"/>
  <c r="AD285" i="2"/>
  <c r="AC285" i="2"/>
  <c r="AB285" i="2"/>
  <c r="AD293" i="2"/>
  <c r="AB293" i="2"/>
  <c r="AC293" i="2"/>
  <c r="AD301" i="2"/>
  <c r="AC301" i="2"/>
  <c r="AB301" i="2"/>
  <c r="AD309" i="2"/>
  <c r="AB309" i="2"/>
  <c r="AC309" i="2"/>
  <c r="AD317" i="2"/>
  <c r="AC317" i="2"/>
  <c r="AB317" i="2"/>
  <c r="AD325" i="2"/>
  <c r="AB325" i="2"/>
  <c r="AD333" i="2"/>
  <c r="AB333" i="2"/>
  <c r="AC333" i="2"/>
  <c r="AD341" i="2"/>
  <c r="AC341" i="2"/>
  <c r="AB341" i="2"/>
  <c r="AD349" i="2"/>
  <c r="AC349" i="2"/>
  <c r="AB349" i="2"/>
  <c r="AD357" i="2"/>
  <c r="AB357" i="2"/>
  <c r="AD365" i="2"/>
  <c r="AC365" i="2"/>
  <c r="AB365" i="2"/>
  <c r="AD373" i="2"/>
  <c r="AB373" i="2"/>
  <c r="AC373" i="2"/>
  <c r="AD381" i="2"/>
  <c r="AC381" i="2"/>
  <c r="AB381" i="2"/>
  <c r="AD389" i="2"/>
  <c r="AB389" i="2"/>
  <c r="AC389" i="2"/>
  <c r="AD397" i="2"/>
  <c r="AB397" i="2"/>
  <c r="AC397" i="2"/>
  <c r="AD405" i="2"/>
  <c r="AC405" i="2"/>
  <c r="AB405" i="2"/>
  <c r="AD413" i="2"/>
  <c r="AC413" i="2"/>
  <c r="AB413" i="2"/>
  <c r="AD421" i="2"/>
  <c r="AC421" i="2"/>
  <c r="AB421" i="2"/>
  <c r="AD429" i="2"/>
  <c r="AC429" i="2"/>
  <c r="AB429" i="2"/>
  <c r="AD437" i="2"/>
  <c r="AC437" i="2"/>
  <c r="AB437" i="2"/>
  <c r="AD445" i="2"/>
  <c r="AB445" i="2"/>
  <c r="AC445" i="2"/>
  <c r="AD453" i="2"/>
  <c r="AB453" i="2"/>
  <c r="AC453" i="2"/>
  <c r="AD461" i="2"/>
  <c r="AC461" i="2"/>
  <c r="AB461" i="2"/>
  <c r="AD469" i="2"/>
  <c r="AB469" i="2"/>
  <c r="AC469" i="2"/>
  <c r="AD477" i="2"/>
  <c r="AB477" i="2"/>
  <c r="AC477" i="2"/>
  <c r="AD485" i="2"/>
  <c r="AB485" i="2"/>
  <c r="AD493" i="2"/>
  <c r="AC493" i="2"/>
  <c r="AB493" i="2"/>
  <c r="AB501" i="2"/>
  <c r="AD501" i="2"/>
  <c r="AC501" i="2"/>
  <c r="AD509" i="2"/>
  <c r="AB509" i="2"/>
  <c r="AC509" i="2"/>
  <c r="AD517" i="2"/>
  <c r="AB517" i="2"/>
  <c r="AC517" i="2"/>
  <c r="AD525" i="2"/>
  <c r="AC525" i="2"/>
  <c r="AB525" i="2"/>
  <c r="AD533" i="2"/>
  <c r="AC533" i="2"/>
  <c r="AB533" i="2"/>
  <c r="AD541" i="2"/>
  <c r="AB541" i="2"/>
  <c r="AC541" i="2"/>
  <c r="AD549" i="2"/>
  <c r="AB549" i="2"/>
  <c r="AC549" i="2"/>
  <c r="Y549" i="2"/>
  <c r="X549" i="2"/>
  <c r="W549" i="2"/>
  <c r="V549" i="2"/>
  <c r="U549" i="2"/>
  <c r="T549" i="2"/>
  <c r="R549" i="2"/>
  <c r="Q549" i="2"/>
  <c r="P549" i="2"/>
  <c r="S549" i="2"/>
  <c r="AK549" i="2"/>
  <c r="Y541" i="2"/>
  <c r="X541" i="2"/>
  <c r="W541" i="2"/>
  <c r="V541" i="2"/>
  <c r="U541" i="2"/>
  <c r="T541" i="2"/>
  <c r="S541" i="2"/>
  <c r="R541" i="2"/>
  <c r="Q541" i="2"/>
  <c r="P541" i="2"/>
  <c r="AK541" i="2"/>
  <c r="Y533" i="2"/>
  <c r="X533" i="2"/>
  <c r="W533" i="2"/>
  <c r="V533" i="2"/>
  <c r="U533" i="2"/>
  <c r="T533" i="2"/>
  <c r="S533" i="2"/>
  <c r="R533" i="2"/>
  <c r="Q533" i="2"/>
  <c r="P533" i="2"/>
  <c r="AK533" i="2"/>
  <c r="Y525" i="2"/>
  <c r="X525" i="2"/>
  <c r="W525" i="2"/>
  <c r="V525" i="2"/>
  <c r="U525" i="2"/>
  <c r="T525" i="2"/>
  <c r="R525" i="2"/>
  <c r="S525" i="2"/>
  <c r="P525" i="2"/>
  <c r="Q525" i="2"/>
  <c r="AK525" i="2"/>
  <c r="Y517" i="2"/>
  <c r="X517" i="2"/>
  <c r="W517" i="2"/>
  <c r="V517" i="2"/>
  <c r="U517" i="2"/>
  <c r="T517" i="2"/>
  <c r="S517" i="2"/>
  <c r="R517" i="2"/>
  <c r="Q517" i="2"/>
  <c r="P517" i="2"/>
  <c r="AK517" i="2"/>
  <c r="Y509" i="2"/>
  <c r="X509" i="2"/>
  <c r="W509" i="2"/>
  <c r="V509" i="2"/>
  <c r="U509" i="2"/>
  <c r="T509" i="2"/>
  <c r="S509" i="2"/>
  <c r="Q509" i="2"/>
  <c r="R509" i="2"/>
  <c r="P509" i="2"/>
  <c r="AK509" i="2"/>
  <c r="Y501" i="2"/>
  <c r="X501" i="2"/>
  <c r="W501" i="2"/>
  <c r="V501" i="2"/>
  <c r="U501" i="2"/>
  <c r="T501" i="2"/>
  <c r="S501" i="2"/>
  <c r="Q501" i="2"/>
  <c r="R501" i="2"/>
  <c r="P501" i="2"/>
  <c r="AK501" i="2"/>
  <c r="Y493" i="2"/>
  <c r="X493" i="2"/>
  <c r="W493" i="2"/>
  <c r="V493" i="2"/>
  <c r="U493" i="2"/>
  <c r="T493" i="2"/>
  <c r="R493" i="2"/>
  <c r="S493" i="2"/>
  <c r="P493" i="2"/>
  <c r="Q493" i="2"/>
  <c r="AK493" i="2"/>
  <c r="Y485" i="2"/>
  <c r="X485" i="2"/>
  <c r="W485" i="2"/>
  <c r="V485" i="2"/>
  <c r="U485" i="2"/>
  <c r="T485" i="2"/>
  <c r="R485" i="2"/>
  <c r="S485" i="2"/>
  <c r="Q485" i="2"/>
  <c r="P485" i="2"/>
  <c r="AK485" i="2"/>
  <c r="Y477" i="2"/>
  <c r="X477" i="2"/>
  <c r="W477" i="2"/>
  <c r="V477" i="2"/>
  <c r="U477" i="2"/>
  <c r="T477" i="2"/>
  <c r="R477" i="2"/>
  <c r="S477" i="2"/>
  <c r="Q477" i="2"/>
  <c r="P477" i="2"/>
  <c r="AK477" i="2"/>
  <c r="Y469" i="2"/>
  <c r="X469" i="2"/>
  <c r="W469" i="2"/>
  <c r="V469" i="2"/>
  <c r="U469" i="2"/>
  <c r="T469" i="2"/>
  <c r="S469" i="2"/>
  <c r="R469" i="2"/>
  <c r="Q469" i="2"/>
  <c r="P469" i="2"/>
  <c r="AK469" i="2"/>
  <c r="Y461" i="2"/>
  <c r="X461" i="2"/>
  <c r="W461" i="2"/>
  <c r="V461" i="2"/>
  <c r="U461" i="2"/>
  <c r="T461" i="2"/>
  <c r="R461" i="2"/>
  <c r="P461" i="2"/>
  <c r="Q461" i="2"/>
  <c r="S461" i="2"/>
  <c r="AK461" i="2"/>
  <c r="Y453" i="2"/>
  <c r="X453" i="2"/>
  <c r="W453" i="2"/>
  <c r="V453" i="2"/>
  <c r="U453" i="2"/>
  <c r="S453" i="2"/>
  <c r="R453" i="2"/>
  <c r="Q453" i="2"/>
  <c r="P453" i="2"/>
  <c r="T453" i="2"/>
  <c r="AK453" i="2"/>
  <c r="Y445" i="2"/>
  <c r="X445" i="2"/>
  <c r="W445" i="2"/>
  <c r="V445" i="2"/>
  <c r="U445" i="2"/>
  <c r="S445" i="2"/>
  <c r="T445" i="2"/>
  <c r="Q445" i="2"/>
  <c r="R445" i="2"/>
  <c r="P445" i="2"/>
  <c r="AK445" i="2"/>
  <c r="Y437" i="2"/>
  <c r="X437" i="2"/>
  <c r="W437" i="2"/>
  <c r="V437" i="2"/>
  <c r="U437" i="2"/>
  <c r="T437" i="2"/>
  <c r="S437" i="2"/>
  <c r="Q437" i="2"/>
  <c r="R437" i="2"/>
  <c r="P437" i="2"/>
  <c r="AK437" i="2"/>
  <c r="Y429" i="2"/>
  <c r="X429" i="2"/>
  <c r="W429" i="2"/>
  <c r="V429" i="2"/>
  <c r="T429" i="2"/>
  <c r="U429" i="2"/>
  <c r="R429" i="2"/>
  <c r="S429" i="2"/>
  <c r="P429" i="2"/>
  <c r="Q429" i="2"/>
  <c r="AK429" i="2"/>
  <c r="Y421" i="2"/>
  <c r="X421" i="2"/>
  <c r="W421" i="2"/>
  <c r="V421" i="2"/>
  <c r="U421" i="2"/>
  <c r="T421" i="2"/>
  <c r="R421" i="2"/>
  <c r="P421" i="2"/>
  <c r="S421" i="2"/>
  <c r="Q421" i="2"/>
  <c r="AK421" i="2"/>
  <c r="Y413" i="2"/>
  <c r="X413" i="2"/>
  <c r="W413" i="2"/>
  <c r="V413" i="2"/>
  <c r="U413" i="2"/>
  <c r="T413" i="2"/>
  <c r="R413" i="2"/>
  <c r="S413" i="2"/>
  <c r="Q413" i="2"/>
  <c r="P413" i="2"/>
  <c r="AK413" i="2"/>
  <c r="Y405" i="2"/>
  <c r="X405" i="2"/>
  <c r="W405" i="2"/>
  <c r="V405" i="2"/>
  <c r="U405" i="2"/>
  <c r="T405" i="2"/>
  <c r="S405" i="2"/>
  <c r="R405" i="2"/>
  <c r="Q405" i="2"/>
  <c r="P405" i="2"/>
  <c r="Y397" i="2"/>
  <c r="X397" i="2"/>
  <c r="W397" i="2"/>
  <c r="V397" i="2"/>
  <c r="T397" i="2"/>
  <c r="R397" i="2"/>
  <c r="S397" i="2"/>
  <c r="U397" i="2"/>
  <c r="P397" i="2"/>
  <c r="Q397" i="2"/>
  <c r="Y389" i="2"/>
  <c r="X389" i="2"/>
  <c r="W389" i="2"/>
  <c r="V389" i="2"/>
  <c r="U389" i="2"/>
  <c r="T389" i="2"/>
  <c r="S389" i="2"/>
  <c r="R389" i="2"/>
  <c r="Q389" i="2"/>
  <c r="P389" i="2"/>
  <c r="AK389" i="2"/>
  <c r="Y381" i="2"/>
  <c r="X381" i="2"/>
  <c r="W381" i="2"/>
  <c r="V381" i="2"/>
  <c r="U381" i="2"/>
  <c r="T381" i="2"/>
  <c r="S381" i="2"/>
  <c r="Q381" i="2"/>
  <c r="R381" i="2"/>
  <c r="P381" i="2"/>
  <c r="AK381" i="2"/>
  <c r="Y373" i="2"/>
  <c r="X373" i="2"/>
  <c r="W373" i="2"/>
  <c r="V373" i="2"/>
  <c r="U373" i="2"/>
  <c r="S373" i="2"/>
  <c r="Q373" i="2"/>
  <c r="P373" i="2"/>
  <c r="T373" i="2"/>
  <c r="R373" i="2"/>
  <c r="Y365" i="2"/>
  <c r="X365" i="2"/>
  <c r="W365" i="2"/>
  <c r="V365" i="2"/>
  <c r="U365" i="2"/>
  <c r="T365" i="2"/>
  <c r="R365" i="2"/>
  <c r="S365" i="2"/>
  <c r="P365" i="2"/>
  <c r="Q365" i="2"/>
  <c r="Y357" i="2"/>
  <c r="X357" i="2"/>
  <c r="W357" i="2"/>
  <c r="V357" i="2"/>
  <c r="U357" i="2"/>
  <c r="T357" i="2"/>
  <c r="R357" i="2"/>
  <c r="P357" i="2"/>
  <c r="Q357" i="2"/>
  <c r="S357" i="2"/>
  <c r="AK357" i="2"/>
  <c r="Y349" i="2"/>
  <c r="X349" i="2"/>
  <c r="W349" i="2"/>
  <c r="V349" i="2"/>
  <c r="U349" i="2"/>
  <c r="T349" i="2"/>
  <c r="R349" i="2"/>
  <c r="S349" i="2"/>
  <c r="Q349" i="2"/>
  <c r="P349" i="2"/>
  <c r="AK349" i="2"/>
  <c r="Y341" i="2"/>
  <c r="X341" i="2"/>
  <c r="W341" i="2"/>
  <c r="V341" i="2"/>
  <c r="U341" i="2"/>
  <c r="T341" i="2"/>
  <c r="S341" i="2"/>
  <c r="R341" i="2"/>
  <c r="Q341" i="2"/>
  <c r="P341" i="2"/>
  <c r="Y333" i="2"/>
  <c r="X333" i="2"/>
  <c r="W333" i="2"/>
  <c r="V333" i="2"/>
  <c r="U333" i="2"/>
  <c r="T333" i="2"/>
  <c r="R333" i="2"/>
  <c r="S333" i="2"/>
  <c r="P333" i="2"/>
  <c r="Q333" i="2"/>
  <c r="Y325" i="2"/>
  <c r="X325" i="2"/>
  <c r="W325" i="2"/>
  <c r="V325" i="2"/>
  <c r="U325" i="2"/>
  <c r="S325" i="2"/>
  <c r="T325" i="2"/>
  <c r="R325" i="2"/>
  <c r="Q325" i="2"/>
  <c r="P325" i="2"/>
  <c r="AK325" i="2"/>
  <c r="Y317" i="2"/>
  <c r="X317" i="2"/>
  <c r="W317" i="2"/>
  <c r="V317" i="2"/>
  <c r="U317" i="2"/>
  <c r="S317" i="2"/>
  <c r="R317" i="2"/>
  <c r="T317" i="2"/>
  <c r="Q317" i="2"/>
  <c r="P317" i="2"/>
  <c r="AK317" i="2"/>
  <c r="Y309" i="2"/>
  <c r="W309" i="2"/>
  <c r="X309" i="2"/>
  <c r="V309" i="2"/>
  <c r="U309" i="2"/>
  <c r="R309" i="2"/>
  <c r="T309" i="2"/>
  <c r="S309" i="2"/>
  <c r="Q309" i="2"/>
  <c r="P309" i="2"/>
  <c r="Y301" i="2"/>
  <c r="X301" i="2"/>
  <c r="W301" i="2"/>
  <c r="V301" i="2"/>
  <c r="T301" i="2"/>
  <c r="R301" i="2"/>
  <c r="U301" i="2"/>
  <c r="S301" i="2"/>
  <c r="P301" i="2"/>
  <c r="Q301" i="2"/>
  <c r="Y293" i="2"/>
  <c r="W293" i="2"/>
  <c r="X293" i="2"/>
  <c r="V293" i="2"/>
  <c r="U293" i="2"/>
  <c r="R293" i="2"/>
  <c r="T293" i="2"/>
  <c r="P293" i="2"/>
  <c r="Q293" i="2"/>
  <c r="S293" i="2"/>
  <c r="AK293" i="2"/>
  <c r="Y285" i="2"/>
  <c r="X285" i="2"/>
  <c r="W285" i="2"/>
  <c r="U285" i="2"/>
  <c r="V285" i="2"/>
  <c r="R285" i="2"/>
  <c r="T285" i="2"/>
  <c r="P285" i="2"/>
  <c r="S285" i="2"/>
  <c r="Q285" i="2"/>
  <c r="AK285" i="2"/>
  <c r="Y277" i="2"/>
  <c r="X277" i="2"/>
  <c r="W277" i="2"/>
  <c r="V277" i="2"/>
  <c r="U277" i="2"/>
  <c r="R277" i="2"/>
  <c r="S277" i="2"/>
  <c r="P277" i="2"/>
  <c r="T277" i="2"/>
  <c r="Q277" i="2"/>
  <c r="Y269" i="2"/>
  <c r="X269" i="2"/>
  <c r="W269" i="2"/>
  <c r="U269" i="2"/>
  <c r="V269" i="2"/>
  <c r="T269" i="2"/>
  <c r="R269" i="2"/>
  <c r="P269" i="2"/>
  <c r="S269" i="2"/>
  <c r="Q269" i="2"/>
  <c r="Y261" i="2"/>
  <c r="X261" i="2"/>
  <c r="W261" i="2"/>
  <c r="V261" i="2"/>
  <c r="U261" i="2"/>
  <c r="R261" i="2"/>
  <c r="T261" i="2"/>
  <c r="P261" i="2"/>
  <c r="S261" i="2"/>
  <c r="Q261" i="2"/>
  <c r="AK261" i="2"/>
  <c r="Y253" i="2"/>
  <c r="X253" i="2"/>
  <c r="W253" i="2"/>
  <c r="U253" i="2"/>
  <c r="V253" i="2"/>
  <c r="R253" i="2"/>
  <c r="T253" i="2"/>
  <c r="S253" i="2"/>
  <c r="P253" i="2"/>
  <c r="Q253" i="2"/>
  <c r="AK253" i="2"/>
  <c r="Y245" i="2"/>
  <c r="W245" i="2"/>
  <c r="X245" i="2"/>
  <c r="V245" i="2"/>
  <c r="U245" i="2"/>
  <c r="R245" i="2"/>
  <c r="P245" i="2"/>
  <c r="S245" i="2"/>
  <c r="Q245" i="2"/>
  <c r="T245" i="2"/>
  <c r="Y237" i="2"/>
  <c r="W237" i="2"/>
  <c r="X237" i="2"/>
  <c r="U237" i="2"/>
  <c r="V237" i="2"/>
  <c r="T237" i="2"/>
  <c r="R237" i="2"/>
  <c r="S237" i="2"/>
  <c r="P237" i="2"/>
  <c r="Q237" i="2"/>
  <c r="Y229" i="2"/>
  <c r="W229" i="2"/>
  <c r="X229" i="2"/>
  <c r="U229" i="2"/>
  <c r="V229" i="2"/>
  <c r="R229" i="2"/>
  <c r="T229" i="2"/>
  <c r="P229" i="2"/>
  <c r="S229" i="2"/>
  <c r="Q229" i="2"/>
  <c r="AK229" i="2"/>
  <c r="Y221" i="2"/>
  <c r="X221" i="2"/>
  <c r="W221" i="2"/>
  <c r="U221" i="2"/>
  <c r="R221" i="2"/>
  <c r="T221" i="2"/>
  <c r="V221" i="2"/>
  <c r="P221" i="2"/>
  <c r="S221" i="2"/>
  <c r="Q221" i="2"/>
  <c r="AK221" i="2"/>
  <c r="Y213" i="2"/>
  <c r="X213" i="2"/>
  <c r="W213" i="2"/>
  <c r="U213" i="2"/>
  <c r="V213" i="2"/>
  <c r="R213" i="2"/>
  <c r="S213" i="2"/>
  <c r="P213" i="2"/>
  <c r="T213" i="2"/>
  <c r="Q213" i="2"/>
  <c r="Y205" i="2"/>
  <c r="X205" i="2"/>
  <c r="W205" i="2"/>
  <c r="U205" i="2"/>
  <c r="V205" i="2"/>
  <c r="T205" i="2"/>
  <c r="R205" i="2"/>
  <c r="P205" i="2"/>
  <c r="S205" i="2"/>
  <c r="Q205" i="2"/>
  <c r="Y197" i="2"/>
  <c r="W197" i="2"/>
  <c r="X197" i="2"/>
  <c r="V197" i="2"/>
  <c r="U197" i="2"/>
  <c r="R197" i="2"/>
  <c r="T197" i="2"/>
  <c r="P197" i="2"/>
  <c r="S197" i="2"/>
  <c r="Q197" i="2"/>
  <c r="AK197" i="2"/>
  <c r="Y189" i="2"/>
  <c r="W189" i="2"/>
  <c r="X189" i="2"/>
  <c r="U189" i="2"/>
  <c r="V189" i="2"/>
  <c r="R189" i="2"/>
  <c r="T189" i="2"/>
  <c r="S189" i="2"/>
  <c r="P189" i="2"/>
  <c r="Q189" i="2"/>
  <c r="AK189" i="2"/>
  <c r="X181" i="2"/>
  <c r="Y181" i="2"/>
  <c r="W181" i="2"/>
  <c r="U181" i="2"/>
  <c r="V181" i="2"/>
  <c r="R181" i="2"/>
  <c r="P181" i="2"/>
  <c r="T181" i="2"/>
  <c r="S181" i="2"/>
  <c r="Q181" i="2"/>
  <c r="X173" i="2"/>
  <c r="Y173" i="2"/>
  <c r="W173" i="2"/>
  <c r="U173" i="2"/>
  <c r="V173" i="2"/>
  <c r="R173" i="2"/>
  <c r="T173" i="2"/>
  <c r="S173" i="2"/>
  <c r="P173" i="2"/>
  <c r="Q173" i="2"/>
  <c r="X165" i="2"/>
  <c r="Y165" i="2"/>
  <c r="W165" i="2"/>
  <c r="V165" i="2"/>
  <c r="U165" i="2"/>
  <c r="R165" i="2"/>
  <c r="T165" i="2"/>
  <c r="P165" i="2"/>
  <c r="S165" i="2"/>
  <c r="Q165" i="2"/>
  <c r="AK165" i="2"/>
  <c r="X157" i="2"/>
  <c r="Y157" i="2"/>
  <c r="W157" i="2"/>
  <c r="U157" i="2"/>
  <c r="V157" i="2"/>
  <c r="T157" i="2"/>
  <c r="R157" i="2"/>
  <c r="P157" i="2"/>
  <c r="S157" i="2"/>
  <c r="Q157" i="2"/>
  <c r="X149" i="2"/>
  <c r="Y149" i="2"/>
  <c r="W149" i="2"/>
  <c r="U149" i="2"/>
  <c r="V149" i="2"/>
  <c r="R149" i="2"/>
  <c r="T149" i="2"/>
  <c r="S149" i="2"/>
  <c r="P149" i="2"/>
  <c r="Q149" i="2"/>
  <c r="AK149" i="2"/>
  <c r="X141" i="2"/>
  <c r="Y141" i="2"/>
  <c r="W141" i="2"/>
  <c r="V141" i="2"/>
  <c r="U141" i="2"/>
  <c r="R141" i="2"/>
  <c r="T141" i="2"/>
  <c r="P141" i="2"/>
  <c r="S141" i="2"/>
  <c r="Q141" i="2"/>
  <c r="AK141" i="2"/>
  <c r="P133" i="2"/>
  <c r="Q133" i="2"/>
  <c r="P125" i="2"/>
  <c r="Q125" i="2"/>
  <c r="AK125" i="2"/>
  <c r="X117" i="2"/>
  <c r="Y117" i="2"/>
  <c r="W117" i="2"/>
  <c r="V117" i="2"/>
  <c r="U117" i="2"/>
  <c r="T117" i="2"/>
  <c r="R117" i="2"/>
  <c r="S117" i="2"/>
  <c r="P117" i="2"/>
  <c r="Q117" i="2"/>
  <c r="P109" i="2"/>
  <c r="Q109" i="2"/>
  <c r="AK109" i="2"/>
  <c r="O541" i="2"/>
  <c r="O477" i="2"/>
  <c r="O413" i="2"/>
  <c r="O349" i="2"/>
  <c r="O285" i="2"/>
  <c r="O267" i="2"/>
  <c r="O221" i="2"/>
  <c r="O125" i="2"/>
  <c r="O61" i="2"/>
  <c r="AK377" i="2"/>
  <c r="AK205" i="2"/>
  <c r="AK181" i="2"/>
  <c r="AK147" i="2"/>
  <c r="AB472" i="2"/>
  <c r="AC479" i="2"/>
  <c r="AD121" i="2"/>
  <c r="AB121" i="2"/>
  <c r="AC121" i="2"/>
  <c r="AD137" i="2"/>
  <c r="AB137" i="2"/>
  <c r="AC137" i="2"/>
  <c r="AD145" i="2"/>
  <c r="AC145" i="2"/>
  <c r="AB145" i="2"/>
  <c r="AD177" i="2"/>
  <c r="AC177" i="2"/>
  <c r="AB177" i="2"/>
  <c r="AD241" i="2"/>
  <c r="AC241" i="2"/>
  <c r="AB241" i="2"/>
  <c r="AD273" i="2"/>
  <c r="AC273" i="2"/>
  <c r="AB273" i="2"/>
  <c r="AD289" i="2"/>
  <c r="AC289" i="2"/>
  <c r="AB289" i="2"/>
  <c r="AD329" i="2"/>
  <c r="AC329" i="2"/>
  <c r="AB329" i="2"/>
  <c r="AD369" i="2"/>
  <c r="AC369" i="2"/>
  <c r="AB369" i="2"/>
  <c r="AD385" i="2"/>
  <c r="AC385" i="2"/>
  <c r="AB385" i="2"/>
  <c r="AD441" i="2"/>
  <c r="AC441" i="2"/>
  <c r="AB441" i="2"/>
  <c r="AD473" i="2"/>
  <c r="AC473" i="2"/>
  <c r="AB473" i="2"/>
  <c r="AD521" i="2"/>
  <c r="AC521" i="2"/>
  <c r="AB521" i="2"/>
  <c r="AD529" i="2"/>
  <c r="AC529" i="2"/>
  <c r="AB529" i="2"/>
  <c r="Y537" i="2"/>
  <c r="X537" i="2"/>
  <c r="W537" i="2"/>
  <c r="V537" i="2"/>
  <c r="T537" i="2"/>
  <c r="S537" i="2"/>
  <c r="R537" i="2"/>
  <c r="U537" i="2"/>
  <c r="Q537" i="2"/>
  <c r="P537" i="2"/>
  <c r="O537" i="2"/>
  <c r="Y489" i="2"/>
  <c r="X489" i="2"/>
  <c r="W489" i="2"/>
  <c r="V489" i="2"/>
  <c r="T489" i="2"/>
  <c r="U489" i="2"/>
  <c r="S489" i="2"/>
  <c r="Q489" i="2"/>
  <c r="R489" i="2"/>
  <c r="P489" i="2"/>
  <c r="O489" i="2"/>
  <c r="Y401" i="2"/>
  <c r="X401" i="2"/>
  <c r="W401" i="2"/>
  <c r="V401" i="2"/>
  <c r="U401" i="2"/>
  <c r="T401" i="2"/>
  <c r="S401" i="2"/>
  <c r="R401" i="2"/>
  <c r="Q401" i="2"/>
  <c r="P401" i="2"/>
  <c r="AK401" i="2"/>
  <c r="O401" i="2"/>
  <c r="Y353" i="2"/>
  <c r="X353" i="2"/>
  <c r="W353" i="2"/>
  <c r="V353" i="2"/>
  <c r="U353" i="2"/>
  <c r="T353" i="2"/>
  <c r="S353" i="2"/>
  <c r="Q353" i="2"/>
  <c r="R353" i="2"/>
  <c r="P353" i="2"/>
  <c r="O353" i="2"/>
  <c r="Y313" i="2"/>
  <c r="X313" i="2"/>
  <c r="W313" i="2"/>
  <c r="V313" i="2"/>
  <c r="U313" i="2"/>
  <c r="T313" i="2"/>
  <c r="S313" i="2"/>
  <c r="Q313" i="2"/>
  <c r="R313" i="2"/>
  <c r="P313" i="2"/>
  <c r="O313" i="2"/>
  <c r="Y273" i="2"/>
  <c r="W273" i="2"/>
  <c r="V273" i="2"/>
  <c r="U273" i="2"/>
  <c r="T273" i="2"/>
  <c r="X273" i="2"/>
  <c r="S273" i="2"/>
  <c r="R273" i="2"/>
  <c r="Q273" i="2"/>
  <c r="P273" i="2"/>
  <c r="AK273" i="2"/>
  <c r="O273" i="2"/>
  <c r="Y233" i="2"/>
  <c r="X233" i="2"/>
  <c r="W233" i="2"/>
  <c r="V233" i="2"/>
  <c r="U233" i="2"/>
  <c r="T233" i="2"/>
  <c r="S233" i="2"/>
  <c r="Q233" i="2"/>
  <c r="R233" i="2"/>
  <c r="P233" i="2"/>
  <c r="AK233" i="2"/>
  <c r="O233" i="2"/>
  <c r="Y185" i="2"/>
  <c r="X185" i="2"/>
  <c r="W185" i="2"/>
  <c r="V185" i="2"/>
  <c r="U185" i="2"/>
  <c r="T185" i="2"/>
  <c r="S185" i="2"/>
  <c r="R185" i="2"/>
  <c r="Q185" i="2"/>
  <c r="P185" i="2"/>
  <c r="O185" i="2"/>
  <c r="Y153" i="2"/>
  <c r="X153" i="2"/>
  <c r="V153" i="2"/>
  <c r="U153" i="2"/>
  <c r="T153" i="2"/>
  <c r="W153" i="2"/>
  <c r="S153" i="2"/>
  <c r="R153" i="2"/>
  <c r="Q153" i="2"/>
  <c r="P153" i="2"/>
  <c r="AK153" i="2"/>
  <c r="O153" i="2"/>
  <c r="P105" i="2"/>
  <c r="AK105" i="2"/>
  <c r="O105" i="2"/>
  <c r="AK249" i="2"/>
  <c r="AC56" i="2"/>
  <c r="AD56" i="2"/>
  <c r="AB56" i="2"/>
  <c r="AD80" i="2"/>
  <c r="AC80" i="2"/>
  <c r="AB80" i="2"/>
  <c r="AD112" i="2"/>
  <c r="AB112" i="2"/>
  <c r="AC112" i="2"/>
  <c r="AC136" i="2"/>
  <c r="AD136" i="2"/>
  <c r="AB136" i="2"/>
  <c r="AC200" i="2"/>
  <c r="AD200" i="2"/>
  <c r="AB200" i="2"/>
  <c r="AC288" i="2"/>
  <c r="AB288" i="2"/>
  <c r="AD288" i="2"/>
  <c r="AC312" i="2"/>
  <c r="AD312" i="2"/>
  <c r="AB312" i="2"/>
  <c r="AC336" i="2"/>
  <c r="AD336" i="2"/>
  <c r="AB336" i="2"/>
  <c r="AC360" i="2"/>
  <c r="AD360" i="2"/>
  <c r="AB360" i="2"/>
  <c r="AD22" i="2"/>
  <c r="AC22" i="2"/>
  <c r="AB22" i="2"/>
  <c r="AD54" i="2"/>
  <c r="AC54" i="2"/>
  <c r="AB54" i="2"/>
  <c r="AD86" i="2"/>
  <c r="AC86" i="2"/>
  <c r="AB86" i="2"/>
  <c r="AD134" i="2"/>
  <c r="AC134" i="2"/>
  <c r="AB134" i="2"/>
  <c r="AD174" i="2"/>
  <c r="AC174" i="2"/>
  <c r="AB174" i="2"/>
  <c r="AD182" i="2"/>
  <c r="AC182" i="2"/>
  <c r="AB182" i="2"/>
  <c r="AD222" i="2"/>
  <c r="AC222" i="2"/>
  <c r="AB222" i="2"/>
  <c r="AD230" i="2"/>
  <c r="AC230" i="2"/>
  <c r="AB230" i="2"/>
  <c r="AD270" i="2"/>
  <c r="AC270" i="2"/>
  <c r="AB270" i="2"/>
  <c r="AD286" i="2"/>
  <c r="AC286" i="2"/>
  <c r="AB286" i="2"/>
  <c r="AD302" i="2"/>
  <c r="AC302" i="2"/>
  <c r="AB302" i="2"/>
  <c r="AD326" i="2"/>
  <c r="AC326" i="2"/>
  <c r="AB326" i="2"/>
  <c r="AD342" i="2"/>
  <c r="AC342" i="2"/>
  <c r="AB342" i="2"/>
  <c r="AD366" i="2"/>
  <c r="AC366" i="2"/>
  <c r="AB366" i="2"/>
  <c r="AD374" i="2"/>
  <c r="AC374" i="2"/>
  <c r="AB374" i="2"/>
  <c r="AD454" i="2"/>
  <c r="AC454" i="2"/>
  <c r="AB454" i="2"/>
  <c r="AD470" i="2"/>
  <c r="AC470" i="2"/>
  <c r="AB470" i="2"/>
  <c r="AD486" i="2"/>
  <c r="AC486" i="2"/>
  <c r="AB486" i="2"/>
  <c r="AD502" i="2"/>
  <c r="AC502" i="2"/>
  <c r="AB502" i="2"/>
  <c r="AD518" i="2"/>
  <c r="AC518" i="2"/>
  <c r="AB518" i="2"/>
  <c r="AD534" i="2"/>
  <c r="AC534" i="2"/>
  <c r="AB534" i="2"/>
  <c r="AD550" i="2"/>
  <c r="AC550" i="2"/>
  <c r="AB550" i="2"/>
  <c r="Y542" i="2"/>
  <c r="X542" i="2"/>
  <c r="W542" i="2"/>
  <c r="V542" i="2"/>
  <c r="U542" i="2"/>
  <c r="S542" i="2"/>
  <c r="T542" i="2"/>
  <c r="Q542" i="2"/>
  <c r="R542" i="2"/>
  <c r="P542" i="2"/>
  <c r="O542" i="2"/>
  <c r="AK542" i="2"/>
  <c r="Y518" i="2"/>
  <c r="X518" i="2"/>
  <c r="W518" i="2"/>
  <c r="V518" i="2"/>
  <c r="U518" i="2"/>
  <c r="S518" i="2"/>
  <c r="Q518" i="2"/>
  <c r="T518" i="2"/>
  <c r="R518" i="2"/>
  <c r="P518" i="2"/>
  <c r="O518" i="2"/>
  <c r="AK518" i="2"/>
  <c r="Y494" i="2"/>
  <c r="X494" i="2"/>
  <c r="W494" i="2"/>
  <c r="V494" i="2"/>
  <c r="U494" i="2"/>
  <c r="S494" i="2"/>
  <c r="Q494" i="2"/>
  <c r="R494" i="2"/>
  <c r="T494" i="2"/>
  <c r="P494" i="2"/>
  <c r="O494" i="2"/>
  <c r="AK494" i="2"/>
  <c r="Y462" i="2"/>
  <c r="X462" i="2"/>
  <c r="W462" i="2"/>
  <c r="V462" i="2"/>
  <c r="S462" i="2"/>
  <c r="U462" i="2"/>
  <c r="Q462" i="2"/>
  <c r="T462" i="2"/>
  <c r="R462" i="2"/>
  <c r="P462" i="2"/>
  <c r="O462" i="2"/>
  <c r="AK462" i="2"/>
  <c r="Y422" i="2"/>
  <c r="X422" i="2"/>
  <c r="W422" i="2"/>
  <c r="V422" i="2"/>
  <c r="U422" i="2"/>
  <c r="S422" i="2"/>
  <c r="T422" i="2"/>
  <c r="Q422" i="2"/>
  <c r="R422" i="2"/>
  <c r="P422" i="2"/>
  <c r="O422" i="2"/>
  <c r="AK422" i="2"/>
  <c r="Y390" i="2"/>
  <c r="X390" i="2"/>
  <c r="W390" i="2"/>
  <c r="V390" i="2"/>
  <c r="U390" i="2"/>
  <c r="S390" i="2"/>
  <c r="Q390" i="2"/>
  <c r="T390" i="2"/>
  <c r="R390" i="2"/>
  <c r="P390" i="2"/>
  <c r="O390" i="2"/>
  <c r="AK390" i="2"/>
  <c r="Y358" i="2"/>
  <c r="X358" i="2"/>
  <c r="W358" i="2"/>
  <c r="V358" i="2"/>
  <c r="U358" i="2"/>
  <c r="S358" i="2"/>
  <c r="T358" i="2"/>
  <c r="Q358" i="2"/>
  <c r="R358" i="2"/>
  <c r="P358" i="2"/>
  <c r="O358" i="2"/>
  <c r="AK358" i="2"/>
  <c r="Y334" i="2"/>
  <c r="X334" i="2"/>
  <c r="W334" i="2"/>
  <c r="V334" i="2"/>
  <c r="S334" i="2"/>
  <c r="R334" i="2"/>
  <c r="U334" i="2"/>
  <c r="T334" i="2"/>
  <c r="Q334" i="2"/>
  <c r="P334" i="2"/>
  <c r="AK334" i="2"/>
  <c r="O334" i="2"/>
  <c r="Y310" i="2"/>
  <c r="W310" i="2"/>
  <c r="X310" i="2"/>
  <c r="V310" i="2"/>
  <c r="U310" i="2"/>
  <c r="T310" i="2"/>
  <c r="S310" i="2"/>
  <c r="R310" i="2"/>
  <c r="Q310" i="2"/>
  <c r="P310" i="2"/>
  <c r="O310" i="2"/>
  <c r="Y286" i="2"/>
  <c r="X286" i="2"/>
  <c r="W286" i="2"/>
  <c r="V286" i="2"/>
  <c r="U286" i="2"/>
  <c r="S286" i="2"/>
  <c r="R286" i="2"/>
  <c r="Q286" i="2"/>
  <c r="T286" i="2"/>
  <c r="P286" i="2"/>
  <c r="O286" i="2"/>
  <c r="AK286" i="2"/>
  <c r="Y262" i="2"/>
  <c r="X262" i="2"/>
  <c r="W262" i="2"/>
  <c r="V262" i="2"/>
  <c r="U262" i="2"/>
  <c r="S262" i="2"/>
  <c r="R262" i="2"/>
  <c r="T262" i="2"/>
  <c r="Q262" i="2"/>
  <c r="P262" i="2"/>
  <c r="O262" i="2"/>
  <c r="AK262" i="2"/>
  <c r="AC21" i="2"/>
  <c r="AD21" i="2"/>
  <c r="AC28" i="2"/>
  <c r="AD28" i="2"/>
  <c r="AB28" i="2"/>
  <c r="AC36" i="2"/>
  <c r="AD36" i="2"/>
  <c r="AB36" i="2"/>
  <c r="AC44" i="2"/>
  <c r="AD44" i="2"/>
  <c r="AB44" i="2"/>
  <c r="AC52" i="2"/>
  <c r="AD52" i="2"/>
  <c r="AB52" i="2"/>
  <c r="AC60" i="2"/>
  <c r="AD60" i="2"/>
  <c r="AB60" i="2"/>
  <c r="AC68" i="2"/>
  <c r="AD68" i="2"/>
  <c r="AB68" i="2"/>
  <c r="AC76" i="2"/>
  <c r="AD76" i="2"/>
  <c r="AC84" i="2"/>
  <c r="AD84" i="2"/>
  <c r="AB84" i="2"/>
  <c r="AC92" i="2"/>
  <c r="AD92" i="2"/>
  <c r="AC100" i="2"/>
  <c r="AD100" i="2"/>
  <c r="AB100" i="2"/>
  <c r="AC108" i="2"/>
  <c r="AD108" i="2"/>
  <c r="AB108" i="2"/>
  <c r="AC116" i="2"/>
  <c r="AD116" i="2"/>
  <c r="AB116" i="2"/>
  <c r="AC124" i="2"/>
  <c r="AD124" i="2"/>
  <c r="AB124" i="2"/>
  <c r="AC132" i="2"/>
  <c r="AD132" i="2"/>
  <c r="AB132" i="2"/>
  <c r="AC140" i="2"/>
  <c r="AD140" i="2"/>
  <c r="AC148" i="2"/>
  <c r="AD148" i="2"/>
  <c r="AB148" i="2"/>
  <c r="AC156" i="2"/>
  <c r="AD156" i="2"/>
  <c r="AC164" i="2"/>
  <c r="AD164" i="2"/>
  <c r="AB164" i="2"/>
  <c r="AC172" i="2"/>
  <c r="AD172" i="2"/>
  <c r="AB172" i="2"/>
  <c r="AC180" i="2"/>
  <c r="AD180" i="2"/>
  <c r="AB180" i="2"/>
  <c r="AC188" i="2"/>
  <c r="AD188" i="2"/>
  <c r="AB188" i="2"/>
  <c r="AC196" i="2"/>
  <c r="AD196" i="2"/>
  <c r="AB196" i="2"/>
  <c r="AC204" i="2"/>
  <c r="AD204" i="2"/>
  <c r="AC212" i="2"/>
  <c r="AD212" i="2"/>
  <c r="AB212" i="2"/>
  <c r="AD220" i="2"/>
  <c r="AC220" i="2"/>
  <c r="AD228" i="2"/>
  <c r="AC228" i="2"/>
  <c r="AB228" i="2"/>
  <c r="AD236" i="2"/>
  <c r="AC236" i="2"/>
  <c r="AB236" i="2"/>
  <c r="AD244" i="2"/>
  <c r="AC244" i="2"/>
  <c r="AB244" i="2"/>
  <c r="AD252" i="2"/>
  <c r="AC252" i="2"/>
  <c r="AB252" i="2"/>
  <c r="AD260" i="2"/>
  <c r="AC260" i="2"/>
  <c r="AB260" i="2"/>
  <c r="AD268" i="2"/>
  <c r="AC268" i="2"/>
  <c r="AD276" i="2"/>
  <c r="AC276" i="2"/>
  <c r="AB276" i="2"/>
  <c r="AD284" i="2"/>
  <c r="AC284" i="2"/>
  <c r="AD292" i="2"/>
  <c r="AC292" i="2"/>
  <c r="AB292" i="2"/>
  <c r="AD300" i="2"/>
  <c r="AC300" i="2"/>
  <c r="AB300" i="2"/>
  <c r="AD308" i="2"/>
  <c r="AC308" i="2"/>
  <c r="AB308" i="2"/>
  <c r="AD316" i="2"/>
  <c r="AC316" i="2"/>
  <c r="AB316" i="2"/>
  <c r="AD324" i="2"/>
  <c r="AC324" i="2"/>
  <c r="AB324" i="2"/>
  <c r="AD332" i="2"/>
  <c r="AC332" i="2"/>
  <c r="AD340" i="2"/>
  <c r="AC340" i="2"/>
  <c r="AB340" i="2"/>
  <c r="AD348" i="2"/>
  <c r="AC348" i="2"/>
  <c r="AD356" i="2"/>
  <c r="AC356" i="2"/>
  <c r="AB356" i="2"/>
  <c r="AD364" i="2"/>
  <c r="AC364" i="2"/>
  <c r="AB364" i="2"/>
  <c r="AD372" i="2"/>
  <c r="AC372" i="2"/>
  <c r="AB372" i="2"/>
  <c r="AD380" i="2"/>
  <c r="AC380" i="2"/>
  <c r="AB380" i="2"/>
  <c r="AD388" i="2"/>
  <c r="AC388" i="2"/>
  <c r="AB388" i="2"/>
  <c r="AD396" i="2"/>
  <c r="AC396" i="2"/>
  <c r="AD404" i="2"/>
  <c r="AC404" i="2"/>
  <c r="AB404" i="2"/>
  <c r="AD412" i="2"/>
  <c r="AC412" i="2"/>
  <c r="AD420" i="2"/>
  <c r="AC420" i="2"/>
  <c r="AB420" i="2"/>
  <c r="AD428" i="2"/>
  <c r="AC428" i="2"/>
  <c r="AB428" i="2"/>
  <c r="AD436" i="2"/>
  <c r="AC436" i="2"/>
  <c r="AB436" i="2"/>
  <c r="AD444" i="2"/>
  <c r="AC444" i="2"/>
  <c r="AB444" i="2"/>
  <c r="AD452" i="2"/>
  <c r="AC452" i="2"/>
  <c r="AB452" i="2"/>
  <c r="AD460" i="2"/>
  <c r="AC460" i="2"/>
  <c r="AD468" i="2"/>
  <c r="AC468" i="2"/>
  <c r="AB468" i="2"/>
  <c r="AD476" i="2"/>
  <c r="AC476" i="2"/>
  <c r="AD484" i="2"/>
  <c r="AC484" i="2"/>
  <c r="AB484" i="2"/>
  <c r="AD492" i="2"/>
  <c r="AC492" i="2"/>
  <c r="AB492" i="2"/>
  <c r="AD500" i="2"/>
  <c r="AB500" i="2"/>
  <c r="AC500" i="2"/>
  <c r="AD508" i="2"/>
  <c r="AC508" i="2"/>
  <c r="AB508" i="2"/>
  <c r="AD516" i="2"/>
  <c r="AC516" i="2"/>
  <c r="AB516" i="2"/>
  <c r="AD524" i="2"/>
  <c r="AC524" i="2"/>
  <c r="AD532" i="2"/>
  <c r="AC532" i="2"/>
  <c r="AB532" i="2"/>
  <c r="AD540" i="2"/>
  <c r="AC540" i="2"/>
  <c r="AD548" i="2"/>
  <c r="AC548" i="2"/>
  <c r="AB548" i="2"/>
  <c r="AC556" i="2"/>
  <c r="AB556" i="2"/>
  <c r="X556" i="2"/>
  <c r="Y556" i="2"/>
  <c r="W556" i="2"/>
  <c r="V556" i="2"/>
  <c r="U556" i="2"/>
  <c r="T556" i="2"/>
  <c r="S556" i="2"/>
  <c r="R556" i="2"/>
  <c r="P556" i="2"/>
  <c r="Q556" i="2"/>
  <c r="AK556" i="2"/>
  <c r="Y548" i="2"/>
  <c r="X548" i="2"/>
  <c r="W548" i="2"/>
  <c r="V548" i="2"/>
  <c r="U548" i="2"/>
  <c r="T548" i="2"/>
  <c r="R548" i="2"/>
  <c r="Q548" i="2"/>
  <c r="P548" i="2"/>
  <c r="S548" i="2"/>
  <c r="AK548" i="2"/>
  <c r="X540" i="2"/>
  <c r="Y540" i="2"/>
  <c r="W540" i="2"/>
  <c r="V540" i="2"/>
  <c r="U540" i="2"/>
  <c r="T540" i="2"/>
  <c r="S540" i="2"/>
  <c r="R540" i="2"/>
  <c r="Q540" i="2"/>
  <c r="P540" i="2"/>
  <c r="AK540" i="2"/>
  <c r="Y532" i="2"/>
  <c r="X532" i="2"/>
  <c r="W532" i="2"/>
  <c r="U532" i="2"/>
  <c r="V532" i="2"/>
  <c r="T532" i="2"/>
  <c r="S532" i="2"/>
  <c r="R532" i="2"/>
  <c r="P532" i="2"/>
  <c r="Q532" i="2"/>
  <c r="AK532" i="2"/>
  <c r="X524" i="2"/>
  <c r="Y524" i="2"/>
  <c r="W524" i="2"/>
  <c r="U524" i="2"/>
  <c r="R524" i="2"/>
  <c r="V524" i="2"/>
  <c r="T524" i="2"/>
  <c r="S524" i="2"/>
  <c r="P524" i="2"/>
  <c r="Q524" i="2"/>
  <c r="AK524" i="2"/>
  <c r="X516" i="2"/>
  <c r="Y516" i="2"/>
  <c r="W516" i="2"/>
  <c r="V516" i="2"/>
  <c r="U516" i="2"/>
  <c r="R516" i="2"/>
  <c r="T516" i="2"/>
  <c r="S516" i="2"/>
  <c r="Q516" i="2"/>
  <c r="P516" i="2"/>
  <c r="AK516" i="2"/>
  <c r="Y508" i="2"/>
  <c r="X508" i="2"/>
  <c r="W508" i="2"/>
  <c r="V508" i="2"/>
  <c r="U508" i="2"/>
  <c r="R508" i="2"/>
  <c r="T508" i="2"/>
  <c r="Q508" i="2"/>
  <c r="S508" i="2"/>
  <c r="P508" i="2"/>
  <c r="AK508" i="2"/>
  <c r="X500" i="2"/>
  <c r="Y500" i="2"/>
  <c r="W500" i="2"/>
  <c r="V500" i="2"/>
  <c r="U500" i="2"/>
  <c r="R500" i="2"/>
  <c r="T500" i="2"/>
  <c r="S500" i="2"/>
  <c r="P500" i="2"/>
  <c r="Q500" i="2"/>
  <c r="AK500" i="2"/>
  <c r="X492" i="2"/>
  <c r="Y492" i="2"/>
  <c r="W492" i="2"/>
  <c r="V492" i="2"/>
  <c r="U492" i="2"/>
  <c r="R492" i="2"/>
  <c r="T492" i="2"/>
  <c r="S492" i="2"/>
  <c r="P492" i="2"/>
  <c r="Q492" i="2"/>
  <c r="AK492" i="2"/>
  <c r="Y484" i="2"/>
  <c r="X484" i="2"/>
  <c r="W484" i="2"/>
  <c r="V484" i="2"/>
  <c r="U484" i="2"/>
  <c r="R484" i="2"/>
  <c r="T484" i="2"/>
  <c r="S484" i="2"/>
  <c r="Q484" i="2"/>
  <c r="P484" i="2"/>
  <c r="AK484" i="2"/>
  <c r="X476" i="2"/>
  <c r="W476" i="2"/>
  <c r="V476" i="2"/>
  <c r="U476" i="2"/>
  <c r="Y476" i="2"/>
  <c r="R476" i="2"/>
  <c r="T476" i="2"/>
  <c r="S476" i="2"/>
  <c r="Q476" i="2"/>
  <c r="P476" i="2"/>
  <c r="AK476" i="2"/>
  <c r="Y468" i="2"/>
  <c r="X468" i="2"/>
  <c r="W468" i="2"/>
  <c r="V468" i="2"/>
  <c r="U468" i="2"/>
  <c r="R468" i="2"/>
  <c r="T468" i="2"/>
  <c r="S468" i="2"/>
  <c r="P468" i="2"/>
  <c r="Q468" i="2"/>
  <c r="AK468" i="2"/>
  <c r="X460" i="2"/>
  <c r="Y460" i="2"/>
  <c r="W460" i="2"/>
  <c r="V460" i="2"/>
  <c r="U460" i="2"/>
  <c r="R460" i="2"/>
  <c r="T460" i="2"/>
  <c r="S460" i="2"/>
  <c r="P460" i="2"/>
  <c r="Q460" i="2"/>
  <c r="AK460" i="2"/>
  <c r="X452" i="2"/>
  <c r="Y452" i="2"/>
  <c r="W452" i="2"/>
  <c r="V452" i="2"/>
  <c r="R452" i="2"/>
  <c r="U452" i="2"/>
  <c r="T452" i="2"/>
  <c r="S452" i="2"/>
  <c r="Q452" i="2"/>
  <c r="P452" i="2"/>
  <c r="AK452" i="2"/>
  <c r="Y444" i="2"/>
  <c r="X444" i="2"/>
  <c r="W444" i="2"/>
  <c r="V444" i="2"/>
  <c r="U444" i="2"/>
  <c r="R444" i="2"/>
  <c r="T444" i="2"/>
  <c r="Q444" i="2"/>
  <c r="S444" i="2"/>
  <c r="P444" i="2"/>
  <c r="AK444" i="2"/>
  <c r="X436" i="2"/>
  <c r="Y436" i="2"/>
  <c r="W436" i="2"/>
  <c r="V436" i="2"/>
  <c r="U436" i="2"/>
  <c r="R436" i="2"/>
  <c r="T436" i="2"/>
  <c r="S436" i="2"/>
  <c r="P436" i="2"/>
  <c r="Q436" i="2"/>
  <c r="AK436" i="2"/>
  <c r="X428" i="2"/>
  <c r="Y428" i="2"/>
  <c r="W428" i="2"/>
  <c r="V428" i="2"/>
  <c r="U428" i="2"/>
  <c r="R428" i="2"/>
  <c r="T428" i="2"/>
  <c r="S428" i="2"/>
  <c r="Q428" i="2"/>
  <c r="P428" i="2"/>
  <c r="AK428" i="2"/>
  <c r="Y420" i="2"/>
  <c r="X420" i="2"/>
  <c r="W420" i="2"/>
  <c r="V420" i="2"/>
  <c r="T420" i="2"/>
  <c r="R420" i="2"/>
  <c r="U420" i="2"/>
  <c r="P420" i="2"/>
  <c r="S420" i="2"/>
  <c r="Q420" i="2"/>
  <c r="AK420" i="2"/>
  <c r="X412" i="2"/>
  <c r="Y412" i="2"/>
  <c r="W412" i="2"/>
  <c r="V412" i="2"/>
  <c r="U412" i="2"/>
  <c r="R412" i="2"/>
  <c r="T412" i="2"/>
  <c r="S412" i="2"/>
  <c r="Q412" i="2"/>
  <c r="P412" i="2"/>
  <c r="AK412" i="2"/>
  <c r="Y404" i="2"/>
  <c r="X404" i="2"/>
  <c r="W404" i="2"/>
  <c r="V404" i="2"/>
  <c r="U404" i="2"/>
  <c r="R404" i="2"/>
  <c r="T404" i="2"/>
  <c r="S404" i="2"/>
  <c r="P404" i="2"/>
  <c r="Q404" i="2"/>
  <c r="AK404" i="2"/>
  <c r="X396" i="2"/>
  <c r="Y396" i="2"/>
  <c r="W396" i="2"/>
  <c r="V396" i="2"/>
  <c r="U396" i="2"/>
  <c r="R396" i="2"/>
  <c r="T396" i="2"/>
  <c r="S396" i="2"/>
  <c r="P396" i="2"/>
  <c r="Q396" i="2"/>
  <c r="X388" i="2"/>
  <c r="Y388" i="2"/>
  <c r="W388" i="2"/>
  <c r="V388" i="2"/>
  <c r="R388" i="2"/>
  <c r="T388" i="2"/>
  <c r="S388" i="2"/>
  <c r="U388" i="2"/>
  <c r="Q388" i="2"/>
  <c r="P388" i="2"/>
  <c r="AK388" i="2"/>
  <c r="Y380" i="2"/>
  <c r="X380" i="2"/>
  <c r="W380" i="2"/>
  <c r="V380" i="2"/>
  <c r="U380" i="2"/>
  <c r="R380" i="2"/>
  <c r="T380" i="2"/>
  <c r="Q380" i="2"/>
  <c r="P380" i="2"/>
  <c r="S380" i="2"/>
  <c r="AK380" i="2"/>
  <c r="X372" i="2"/>
  <c r="Y372" i="2"/>
  <c r="W372" i="2"/>
  <c r="V372" i="2"/>
  <c r="U372" i="2"/>
  <c r="R372" i="2"/>
  <c r="S372" i="2"/>
  <c r="T372" i="2"/>
  <c r="Q372" i="2"/>
  <c r="P372" i="2"/>
  <c r="AK372" i="2"/>
  <c r="X364" i="2"/>
  <c r="Y364" i="2"/>
  <c r="W364" i="2"/>
  <c r="V364" i="2"/>
  <c r="U364" i="2"/>
  <c r="R364" i="2"/>
  <c r="S364" i="2"/>
  <c r="T364" i="2"/>
  <c r="Q364" i="2"/>
  <c r="P364" i="2"/>
  <c r="Y356" i="2"/>
  <c r="X356" i="2"/>
  <c r="W356" i="2"/>
  <c r="T356" i="2"/>
  <c r="R356" i="2"/>
  <c r="V356" i="2"/>
  <c r="U356" i="2"/>
  <c r="P356" i="2"/>
  <c r="Q356" i="2"/>
  <c r="S356" i="2"/>
  <c r="AK356" i="2"/>
  <c r="X348" i="2"/>
  <c r="Y348" i="2"/>
  <c r="V348" i="2"/>
  <c r="U348" i="2"/>
  <c r="W348" i="2"/>
  <c r="R348" i="2"/>
  <c r="T348" i="2"/>
  <c r="S348" i="2"/>
  <c r="Q348" i="2"/>
  <c r="P348" i="2"/>
  <c r="AK348" i="2"/>
  <c r="Y340" i="2"/>
  <c r="X340" i="2"/>
  <c r="W340" i="2"/>
  <c r="U340" i="2"/>
  <c r="V340" i="2"/>
  <c r="R340" i="2"/>
  <c r="T340" i="2"/>
  <c r="S340" i="2"/>
  <c r="P340" i="2"/>
  <c r="Q340" i="2"/>
  <c r="AK340" i="2"/>
  <c r="X332" i="2"/>
  <c r="Y332" i="2"/>
  <c r="W332" i="2"/>
  <c r="V332" i="2"/>
  <c r="U332" i="2"/>
  <c r="R332" i="2"/>
  <c r="T332" i="2"/>
  <c r="S332" i="2"/>
  <c r="P332" i="2"/>
  <c r="Q332" i="2"/>
  <c r="X324" i="2"/>
  <c r="Y324" i="2"/>
  <c r="W324" i="2"/>
  <c r="V324" i="2"/>
  <c r="R324" i="2"/>
  <c r="U324" i="2"/>
  <c r="T324" i="2"/>
  <c r="S324" i="2"/>
  <c r="Q324" i="2"/>
  <c r="P324" i="2"/>
  <c r="AK324" i="2"/>
  <c r="Y316" i="2"/>
  <c r="X316" i="2"/>
  <c r="V316" i="2"/>
  <c r="W316" i="2"/>
  <c r="U316" i="2"/>
  <c r="R316" i="2"/>
  <c r="T316" i="2"/>
  <c r="S316" i="2"/>
  <c r="Q316" i="2"/>
  <c r="P316" i="2"/>
  <c r="AK316" i="2"/>
  <c r="X308" i="2"/>
  <c r="Y308" i="2"/>
  <c r="W308" i="2"/>
  <c r="V308" i="2"/>
  <c r="U308" i="2"/>
  <c r="R308" i="2"/>
  <c r="T308" i="2"/>
  <c r="S308" i="2"/>
  <c r="Q308" i="2"/>
  <c r="AK308" i="2"/>
  <c r="Y300" i="2"/>
  <c r="X300" i="2"/>
  <c r="W300" i="2"/>
  <c r="V300" i="2"/>
  <c r="U300" i="2"/>
  <c r="R300" i="2"/>
  <c r="S300" i="2"/>
  <c r="P300" i="2"/>
  <c r="T300" i="2"/>
  <c r="Q300" i="2"/>
  <c r="Y292" i="2"/>
  <c r="X292" i="2"/>
  <c r="W292" i="2"/>
  <c r="U292" i="2"/>
  <c r="R292" i="2"/>
  <c r="T292" i="2"/>
  <c r="P292" i="2"/>
  <c r="V292" i="2"/>
  <c r="Q292" i="2"/>
  <c r="S292" i="2"/>
  <c r="AK292" i="2"/>
  <c r="Y284" i="2"/>
  <c r="X284" i="2"/>
  <c r="W284" i="2"/>
  <c r="V284" i="2"/>
  <c r="U284" i="2"/>
  <c r="R284" i="2"/>
  <c r="T284" i="2"/>
  <c r="P284" i="2"/>
  <c r="S284" i="2"/>
  <c r="Q284" i="2"/>
  <c r="AK284" i="2"/>
  <c r="X276" i="2"/>
  <c r="Y276" i="2"/>
  <c r="W276" i="2"/>
  <c r="U276" i="2"/>
  <c r="V276" i="2"/>
  <c r="R276" i="2"/>
  <c r="S276" i="2"/>
  <c r="P276" i="2"/>
  <c r="Q276" i="2"/>
  <c r="T276" i="2"/>
  <c r="AK276" i="2"/>
  <c r="X268" i="2"/>
  <c r="Y268" i="2"/>
  <c r="W268" i="2"/>
  <c r="V268" i="2"/>
  <c r="U268" i="2"/>
  <c r="R268" i="2"/>
  <c r="P268" i="2"/>
  <c r="T268" i="2"/>
  <c r="S268" i="2"/>
  <c r="Q268" i="2"/>
  <c r="X260" i="2"/>
  <c r="Y260" i="2"/>
  <c r="W260" i="2"/>
  <c r="V260" i="2"/>
  <c r="U260" i="2"/>
  <c r="R260" i="2"/>
  <c r="T260" i="2"/>
  <c r="P260" i="2"/>
  <c r="S260" i="2"/>
  <c r="Q260" i="2"/>
  <c r="AK260" i="2"/>
  <c r="Y252" i="2"/>
  <c r="X252" i="2"/>
  <c r="W252" i="2"/>
  <c r="V252" i="2"/>
  <c r="R252" i="2"/>
  <c r="T252" i="2"/>
  <c r="P252" i="2"/>
  <c r="Q252" i="2"/>
  <c r="S252" i="2"/>
  <c r="U252" i="2"/>
  <c r="AK252" i="2"/>
  <c r="X244" i="2"/>
  <c r="W244" i="2"/>
  <c r="Y244" i="2"/>
  <c r="V244" i="2"/>
  <c r="U244" i="2"/>
  <c r="R244" i="2"/>
  <c r="P244" i="2"/>
  <c r="S244" i="2"/>
  <c r="T244" i="2"/>
  <c r="Q244" i="2"/>
  <c r="AK244" i="2"/>
  <c r="Y236" i="2"/>
  <c r="X236" i="2"/>
  <c r="W236" i="2"/>
  <c r="U236" i="2"/>
  <c r="V236" i="2"/>
  <c r="R236" i="2"/>
  <c r="S236" i="2"/>
  <c r="P236" i="2"/>
  <c r="T236" i="2"/>
  <c r="Q236" i="2"/>
  <c r="Y228" i="2"/>
  <c r="X228" i="2"/>
  <c r="W228" i="2"/>
  <c r="U228" i="2"/>
  <c r="V228" i="2"/>
  <c r="R228" i="2"/>
  <c r="T228" i="2"/>
  <c r="P228" i="2"/>
  <c r="S228" i="2"/>
  <c r="Q228" i="2"/>
  <c r="AK228" i="2"/>
  <c r="Y220" i="2"/>
  <c r="X220" i="2"/>
  <c r="U220" i="2"/>
  <c r="W220" i="2"/>
  <c r="V220" i="2"/>
  <c r="R220" i="2"/>
  <c r="T220" i="2"/>
  <c r="P220" i="2"/>
  <c r="S220" i="2"/>
  <c r="Q220" i="2"/>
  <c r="AK220" i="2"/>
  <c r="X212" i="2"/>
  <c r="Y212" i="2"/>
  <c r="W212" i="2"/>
  <c r="U212" i="2"/>
  <c r="V212" i="2"/>
  <c r="R212" i="2"/>
  <c r="S212" i="2"/>
  <c r="P212" i="2"/>
  <c r="T212" i="2"/>
  <c r="Q212" i="2"/>
  <c r="AK212" i="2"/>
  <c r="X204" i="2"/>
  <c r="Y204" i="2"/>
  <c r="W204" i="2"/>
  <c r="U204" i="2"/>
  <c r="V204" i="2"/>
  <c r="R204" i="2"/>
  <c r="P204" i="2"/>
  <c r="T204" i="2"/>
  <c r="S204" i="2"/>
  <c r="Q204" i="2"/>
  <c r="Y196" i="2"/>
  <c r="X196" i="2"/>
  <c r="W196" i="2"/>
  <c r="V196" i="2"/>
  <c r="U196" i="2"/>
  <c r="R196" i="2"/>
  <c r="T196" i="2"/>
  <c r="P196" i="2"/>
  <c r="S196" i="2"/>
  <c r="Q196" i="2"/>
  <c r="AK196" i="2"/>
  <c r="Y188" i="2"/>
  <c r="W188" i="2"/>
  <c r="X188" i="2"/>
  <c r="U188" i="2"/>
  <c r="V188" i="2"/>
  <c r="R188" i="2"/>
  <c r="T188" i="2"/>
  <c r="P188" i="2"/>
  <c r="Q188" i="2"/>
  <c r="S188" i="2"/>
  <c r="AK188" i="2"/>
  <c r="X180" i="2"/>
  <c r="W180" i="2"/>
  <c r="Y180" i="2"/>
  <c r="U180" i="2"/>
  <c r="V180" i="2"/>
  <c r="T180" i="2"/>
  <c r="R180" i="2"/>
  <c r="S180" i="2"/>
  <c r="AK180" i="2"/>
  <c r="Y172" i="2"/>
  <c r="X172" i="2"/>
  <c r="W172" i="2"/>
  <c r="U172" i="2"/>
  <c r="V172" i="2"/>
  <c r="T172" i="2"/>
  <c r="R172" i="2"/>
  <c r="S172" i="2"/>
  <c r="P172" i="2"/>
  <c r="Q172" i="2"/>
  <c r="X156" i="2"/>
  <c r="Y156" i="2"/>
  <c r="W156" i="2"/>
  <c r="U156" i="2"/>
  <c r="V156" i="2"/>
  <c r="T156" i="2"/>
  <c r="R156" i="2"/>
  <c r="P156" i="2"/>
  <c r="S156" i="2"/>
  <c r="Q156" i="2"/>
  <c r="AK156" i="2"/>
  <c r="Y148" i="2"/>
  <c r="W148" i="2"/>
  <c r="X148" i="2"/>
  <c r="U148" i="2"/>
  <c r="V148" i="2"/>
  <c r="T148" i="2"/>
  <c r="R148" i="2"/>
  <c r="P148" i="2"/>
  <c r="Q148" i="2"/>
  <c r="S148" i="2"/>
  <c r="X140" i="2"/>
  <c r="W140" i="2"/>
  <c r="Y140" i="2"/>
  <c r="U140" i="2"/>
  <c r="T140" i="2"/>
  <c r="V140" i="2"/>
  <c r="R140" i="2"/>
  <c r="P140" i="2"/>
  <c r="S140" i="2"/>
  <c r="Q140" i="2"/>
  <c r="AK140" i="2"/>
  <c r="P132" i="2"/>
  <c r="Q132" i="2"/>
  <c r="P124" i="2"/>
  <c r="Q124" i="2"/>
  <c r="AK124" i="2"/>
  <c r="P116" i="2"/>
  <c r="Q116" i="2"/>
  <c r="P108" i="2"/>
  <c r="O540" i="2"/>
  <c r="O517" i="2"/>
  <c r="O476" i="2"/>
  <c r="O453" i="2"/>
  <c r="O412" i="2"/>
  <c r="O389" i="2"/>
  <c r="O348" i="2"/>
  <c r="O325" i="2"/>
  <c r="O284" i="2"/>
  <c r="O261" i="2"/>
  <c r="O220" i="2"/>
  <c r="O197" i="2"/>
  <c r="O165" i="2"/>
  <c r="O124" i="2"/>
  <c r="O101" i="2"/>
  <c r="O60" i="2"/>
  <c r="O45" i="2"/>
  <c r="AK537" i="2"/>
  <c r="AK473" i="2"/>
  <c r="AK405" i="2"/>
  <c r="AK204" i="2"/>
  <c r="AK173" i="2"/>
  <c r="AK145" i="2"/>
  <c r="AB460" i="2"/>
  <c r="AB280" i="2"/>
  <c r="AB92" i="2"/>
  <c r="AC463" i="2"/>
  <c r="AD25" i="2"/>
  <c r="AC25" i="2"/>
  <c r="AB25" i="2"/>
  <c r="AD89" i="2"/>
  <c r="AC89" i="2"/>
  <c r="AB89" i="2"/>
  <c r="AD193" i="2"/>
  <c r="AC193" i="2"/>
  <c r="AB193" i="2"/>
  <c r="AD217" i="2"/>
  <c r="AC217" i="2"/>
  <c r="AB217" i="2"/>
  <c r="AD249" i="2"/>
  <c r="AC249" i="2"/>
  <c r="AB249" i="2"/>
  <c r="AD257" i="2"/>
  <c r="AC257" i="2"/>
  <c r="AB257" i="2"/>
  <c r="AD353" i="2"/>
  <c r="AC353" i="2"/>
  <c r="AB353" i="2"/>
  <c r="AD433" i="2"/>
  <c r="AC433" i="2"/>
  <c r="AB433" i="2"/>
  <c r="AD449" i="2"/>
  <c r="AC449" i="2"/>
  <c r="AB449" i="2"/>
  <c r="AD457" i="2"/>
  <c r="AC457" i="2"/>
  <c r="AB457" i="2"/>
  <c r="AD465" i="2"/>
  <c r="AC465" i="2"/>
  <c r="AB465" i="2"/>
  <c r="AD489" i="2"/>
  <c r="AC489" i="2"/>
  <c r="AB489" i="2"/>
  <c r="AD553" i="2"/>
  <c r="AC553" i="2"/>
  <c r="AB553" i="2"/>
  <c r="Y545" i="2"/>
  <c r="X545" i="2"/>
  <c r="W545" i="2"/>
  <c r="V545" i="2"/>
  <c r="T545" i="2"/>
  <c r="S545" i="2"/>
  <c r="R545" i="2"/>
  <c r="Q545" i="2"/>
  <c r="U545" i="2"/>
  <c r="P545" i="2"/>
  <c r="O545" i="2"/>
  <c r="Y505" i="2"/>
  <c r="X505" i="2"/>
  <c r="W505" i="2"/>
  <c r="V505" i="2"/>
  <c r="T505" i="2"/>
  <c r="S505" i="2"/>
  <c r="R505" i="2"/>
  <c r="Q505" i="2"/>
  <c r="P505" i="2"/>
  <c r="U505" i="2"/>
  <c r="O505" i="2"/>
  <c r="Y465" i="2"/>
  <c r="X465" i="2"/>
  <c r="W465" i="2"/>
  <c r="V465" i="2"/>
  <c r="U465" i="2"/>
  <c r="T465" i="2"/>
  <c r="S465" i="2"/>
  <c r="R465" i="2"/>
  <c r="Q465" i="2"/>
  <c r="P465" i="2"/>
  <c r="O465" i="2"/>
  <c r="Y433" i="2"/>
  <c r="X433" i="2"/>
  <c r="V433" i="2"/>
  <c r="U433" i="2"/>
  <c r="T433" i="2"/>
  <c r="S433" i="2"/>
  <c r="Q433" i="2"/>
  <c r="W433" i="2"/>
  <c r="R433" i="2"/>
  <c r="P433" i="2"/>
  <c r="O433" i="2"/>
  <c r="Y393" i="2"/>
  <c r="X393" i="2"/>
  <c r="V393" i="2"/>
  <c r="W393" i="2"/>
  <c r="U393" i="2"/>
  <c r="T393" i="2"/>
  <c r="S393" i="2"/>
  <c r="R393" i="2"/>
  <c r="Q393" i="2"/>
  <c r="P393" i="2"/>
  <c r="AK393" i="2"/>
  <c r="O393" i="2"/>
  <c r="Y361" i="2"/>
  <c r="X361" i="2"/>
  <c r="W361" i="2"/>
  <c r="V361" i="2"/>
  <c r="U361" i="2"/>
  <c r="T361" i="2"/>
  <c r="S361" i="2"/>
  <c r="Q361" i="2"/>
  <c r="R361" i="2"/>
  <c r="P361" i="2"/>
  <c r="AK361" i="2"/>
  <c r="O361" i="2"/>
  <c r="Y321" i="2"/>
  <c r="W321" i="2"/>
  <c r="V321" i="2"/>
  <c r="X321" i="2"/>
  <c r="U321" i="2"/>
  <c r="T321" i="2"/>
  <c r="S321" i="2"/>
  <c r="Q321" i="2"/>
  <c r="R321" i="2"/>
  <c r="P321" i="2"/>
  <c r="O321" i="2"/>
  <c r="Y281" i="2"/>
  <c r="X281" i="2"/>
  <c r="W281" i="2"/>
  <c r="V281" i="2"/>
  <c r="U281" i="2"/>
  <c r="T281" i="2"/>
  <c r="S281" i="2"/>
  <c r="Q281" i="2"/>
  <c r="R281" i="2"/>
  <c r="P281" i="2"/>
  <c r="O281" i="2"/>
  <c r="Y225" i="2"/>
  <c r="X225" i="2"/>
  <c r="W225" i="2"/>
  <c r="V225" i="2"/>
  <c r="U225" i="2"/>
  <c r="T225" i="2"/>
  <c r="S225" i="2"/>
  <c r="R225" i="2"/>
  <c r="Q225" i="2"/>
  <c r="P225" i="2"/>
  <c r="O225" i="2"/>
  <c r="Y193" i="2"/>
  <c r="X193" i="2"/>
  <c r="W193" i="2"/>
  <c r="V193" i="2"/>
  <c r="U193" i="2"/>
  <c r="T193" i="2"/>
  <c r="S193" i="2"/>
  <c r="R193" i="2"/>
  <c r="Q193" i="2"/>
  <c r="P193" i="2"/>
  <c r="O193" i="2"/>
  <c r="Q161" i="2"/>
  <c r="P161" i="2"/>
  <c r="O161" i="2"/>
  <c r="Y121" i="2"/>
  <c r="X121" i="2"/>
  <c r="W121" i="2"/>
  <c r="V121" i="2"/>
  <c r="U121" i="2"/>
  <c r="T121" i="2"/>
  <c r="S121" i="2"/>
  <c r="R121" i="2"/>
  <c r="Q121" i="2"/>
  <c r="P121" i="2"/>
  <c r="AK121" i="2"/>
  <c r="O121" i="2"/>
  <c r="AK89" i="2"/>
  <c r="O89" i="2"/>
  <c r="AK65" i="2"/>
  <c r="O65" i="2"/>
  <c r="AK57" i="2"/>
  <c r="O57" i="2"/>
  <c r="AK465" i="2"/>
  <c r="AK161" i="2"/>
  <c r="AC88" i="2"/>
  <c r="AD88" i="2"/>
  <c r="AB96" i="2"/>
  <c r="AC96" i="2"/>
  <c r="AD96" i="2"/>
  <c r="AC160" i="2"/>
  <c r="AB160" i="2"/>
  <c r="AD160" i="2"/>
  <c r="AD176" i="2"/>
  <c r="AC176" i="2"/>
  <c r="AB176" i="2"/>
  <c r="AD192" i="2"/>
  <c r="AB192" i="2"/>
  <c r="AC232" i="2"/>
  <c r="AD232" i="2"/>
  <c r="AB232" i="2"/>
  <c r="AC240" i="2"/>
  <c r="AD240" i="2"/>
  <c r="AB240" i="2"/>
  <c r="AC264" i="2"/>
  <c r="AD264" i="2"/>
  <c r="AB264" i="2"/>
  <c r="AC272" i="2"/>
  <c r="AD272" i="2"/>
  <c r="AB272" i="2"/>
  <c r="AC296" i="2"/>
  <c r="AD296" i="2"/>
  <c r="AB296" i="2"/>
  <c r="AC30" i="2"/>
  <c r="AD30" i="2"/>
  <c r="AD62" i="2"/>
  <c r="AC62" i="2"/>
  <c r="AB62" i="2"/>
  <c r="AD70" i="2"/>
  <c r="AC70" i="2"/>
  <c r="AB70" i="2"/>
  <c r="AD78" i="2"/>
  <c r="AC78" i="2"/>
  <c r="AB78" i="2"/>
  <c r="AD126" i="2"/>
  <c r="AC126" i="2"/>
  <c r="AB126" i="2"/>
  <c r="AD150" i="2"/>
  <c r="AC150" i="2"/>
  <c r="AB150" i="2"/>
  <c r="AD158" i="2"/>
  <c r="AC158" i="2"/>
  <c r="AB158" i="2"/>
  <c r="AD190" i="2"/>
  <c r="AC190" i="2"/>
  <c r="AB190" i="2"/>
  <c r="AD214" i="2"/>
  <c r="AC214" i="2"/>
  <c r="AB214" i="2"/>
  <c r="AD246" i="2"/>
  <c r="AC246" i="2"/>
  <c r="AB246" i="2"/>
  <c r="AD262" i="2"/>
  <c r="AC262" i="2"/>
  <c r="AB262" i="2"/>
  <c r="AD294" i="2"/>
  <c r="AC294" i="2"/>
  <c r="AB294" i="2"/>
  <c r="AD318" i="2"/>
  <c r="AC318" i="2"/>
  <c r="AB318" i="2"/>
  <c r="AD390" i="2"/>
  <c r="AC390" i="2"/>
  <c r="AB390" i="2"/>
  <c r="AC406" i="2"/>
  <c r="AD406" i="2"/>
  <c r="AB406" i="2"/>
  <c r="AD414" i="2"/>
  <c r="AC414" i="2"/>
  <c r="AB414" i="2"/>
  <c r="AD422" i="2"/>
  <c r="AC422" i="2"/>
  <c r="AB422" i="2"/>
  <c r="AC438" i="2"/>
  <c r="AB438" i="2"/>
  <c r="AC462" i="2"/>
  <c r="AD462" i="2"/>
  <c r="AB462" i="2"/>
  <c r="AC526" i="2"/>
  <c r="AB526" i="2"/>
  <c r="AD526" i="2"/>
  <c r="Y550" i="2"/>
  <c r="X550" i="2"/>
  <c r="W550" i="2"/>
  <c r="V550" i="2"/>
  <c r="U550" i="2"/>
  <c r="S550" i="2"/>
  <c r="Q550" i="2"/>
  <c r="T550" i="2"/>
  <c r="R550" i="2"/>
  <c r="P550" i="2"/>
  <c r="O550" i="2"/>
  <c r="AK550" i="2"/>
  <c r="Y526" i="2"/>
  <c r="X526" i="2"/>
  <c r="V526" i="2"/>
  <c r="W526" i="2"/>
  <c r="U526" i="2"/>
  <c r="S526" i="2"/>
  <c r="Q526" i="2"/>
  <c r="T526" i="2"/>
  <c r="R526" i="2"/>
  <c r="P526" i="2"/>
  <c r="O526" i="2"/>
  <c r="AK526" i="2"/>
  <c r="Y502" i="2"/>
  <c r="X502" i="2"/>
  <c r="W502" i="2"/>
  <c r="V502" i="2"/>
  <c r="U502" i="2"/>
  <c r="S502" i="2"/>
  <c r="R502" i="2"/>
  <c r="Q502" i="2"/>
  <c r="T502" i="2"/>
  <c r="P502" i="2"/>
  <c r="O502" i="2"/>
  <c r="AK502" i="2"/>
  <c r="Y470" i="2"/>
  <c r="X470" i="2"/>
  <c r="W470" i="2"/>
  <c r="V470" i="2"/>
  <c r="U470" i="2"/>
  <c r="S470" i="2"/>
  <c r="Q470" i="2"/>
  <c r="R470" i="2"/>
  <c r="T470" i="2"/>
  <c r="P470" i="2"/>
  <c r="O470" i="2"/>
  <c r="AK470" i="2"/>
  <c r="Y438" i="2"/>
  <c r="X438" i="2"/>
  <c r="W438" i="2"/>
  <c r="V438" i="2"/>
  <c r="U438" i="2"/>
  <c r="T438" i="2"/>
  <c r="S438" i="2"/>
  <c r="R438" i="2"/>
  <c r="Q438" i="2"/>
  <c r="P438" i="2"/>
  <c r="O438" i="2"/>
  <c r="AK438" i="2"/>
  <c r="Y406" i="2"/>
  <c r="X406" i="2"/>
  <c r="W406" i="2"/>
  <c r="V406" i="2"/>
  <c r="U406" i="2"/>
  <c r="S406" i="2"/>
  <c r="T406" i="2"/>
  <c r="Q406" i="2"/>
  <c r="R406" i="2"/>
  <c r="P406" i="2"/>
  <c r="O406" i="2"/>
  <c r="Y374" i="2"/>
  <c r="X374" i="2"/>
  <c r="W374" i="2"/>
  <c r="V374" i="2"/>
  <c r="U374" i="2"/>
  <c r="T374" i="2"/>
  <c r="S374" i="2"/>
  <c r="R374" i="2"/>
  <c r="Q374" i="2"/>
  <c r="P374" i="2"/>
  <c r="O374" i="2"/>
  <c r="Y270" i="2"/>
  <c r="X270" i="2"/>
  <c r="W270" i="2"/>
  <c r="V270" i="2"/>
  <c r="U270" i="2"/>
  <c r="S270" i="2"/>
  <c r="T270" i="2"/>
  <c r="R270" i="2"/>
  <c r="Q270" i="2"/>
  <c r="P270" i="2"/>
  <c r="AK270" i="2"/>
  <c r="O270" i="2"/>
  <c r="AD20" i="2"/>
  <c r="AC20" i="2"/>
  <c r="AB20" i="2"/>
  <c r="I3" i="2"/>
  <c r="H3" i="2"/>
  <c r="AC27" i="2"/>
  <c r="AD27" i="2"/>
  <c r="AD35" i="2"/>
  <c r="AC35" i="2"/>
  <c r="AB35" i="2"/>
  <c r="AD43" i="2"/>
  <c r="AB43" i="2"/>
  <c r="AC43" i="2"/>
  <c r="AD51" i="2"/>
  <c r="AC51" i="2"/>
  <c r="AB51" i="2"/>
  <c r="AD59" i="2"/>
  <c r="AB59" i="2"/>
  <c r="AC59" i="2"/>
  <c r="AD67" i="2"/>
  <c r="AC67" i="2"/>
  <c r="AB67" i="2"/>
  <c r="AD75" i="2"/>
  <c r="AC75" i="2"/>
  <c r="AB75" i="2"/>
  <c r="AD83" i="2"/>
  <c r="AC83" i="2"/>
  <c r="AB83" i="2"/>
  <c r="AD91" i="2"/>
  <c r="AC91" i="2"/>
  <c r="AB91" i="2"/>
  <c r="AD99" i="2"/>
  <c r="AC99" i="2"/>
  <c r="AB99" i="2"/>
  <c r="AD107" i="2"/>
  <c r="AB107" i="2"/>
  <c r="AC107" i="2"/>
  <c r="AD115" i="2"/>
  <c r="AC115" i="2"/>
  <c r="AB115" i="2"/>
  <c r="AD123" i="2"/>
  <c r="AC123" i="2"/>
  <c r="AB123" i="2"/>
  <c r="AD131" i="2"/>
  <c r="AC131" i="2"/>
  <c r="AB131" i="2"/>
  <c r="AD139" i="2"/>
  <c r="AC139" i="2"/>
  <c r="AB139" i="2"/>
  <c r="AD147" i="2"/>
  <c r="AC147" i="2"/>
  <c r="AB147" i="2"/>
  <c r="AD155" i="2"/>
  <c r="AC155" i="2"/>
  <c r="AB155" i="2"/>
  <c r="AD163" i="2"/>
  <c r="AC163" i="2"/>
  <c r="AB163" i="2"/>
  <c r="AD171" i="2"/>
  <c r="AC171" i="2"/>
  <c r="AB171" i="2"/>
  <c r="AD179" i="2"/>
  <c r="AC179" i="2"/>
  <c r="AB179" i="2"/>
  <c r="AD187" i="2"/>
  <c r="AC187" i="2"/>
  <c r="AB187" i="2"/>
  <c r="AD195" i="2"/>
  <c r="AC195" i="2"/>
  <c r="AB195" i="2"/>
  <c r="AD203" i="2"/>
  <c r="AC203" i="2"/>
  <c r="AB203" i="2"/>
  <c r="AD211" i="2"/>
  <c r="AC211" i="2"/>
  <c r="AB211" i="2"/>
  <c r="AD219" i="2"/>
  <c r="AB219" i="2"/>
  <c r="AC219" i="2"/>
  <c r="AD227" i="2"/>
  <c r="AB227" i="2"/>
  <c r="AC227" i="2"/>
  <c r="AD235" i="2"/>
  <c r="AC235" i="2"/>
  <c r="AB235" i="2"/>
  <c r="AD243" i="2"/>
  <c r="AB243" i="2"/>
  <c r="AC243" i="2"/>
  <c r="AD251" i="2"/>
  <c r="AB251" i="2"/>
  <c r="AC251" i="2"/>
  <c r="AD259" i="2"/>
  <c r="AC259" i="2"/>
  <c r="AB259" i="2"/>
  <c r="AD267" i="2"/>
  <c r="AB267" i="2"/>
  <c r="AC267" i="2"/>
  <c r="AD275" i="2"/>
  <c r="AC275" i="2"/>
  <c r="AB275" i="2"/>
  <c r="AD283" i="2"/>
  <c r="AB283" i="2"/>
  <c r="AC283" i="2"/>
  <c r="AD291" i="2"/>
  <c r="AB291" i="2"/>
  <c r="AC291" i="2"/>
  <c r="AD299" i="2"/>
  <c r="AC299" i="2"/>
  <c r="AB299" i="2"/>
  <c r="AD307" i="2"/>
  <c r="AB307" i="2"/>
  <c r="AC307" i="2"/>
  <c r="AD315" i="2"/>
  <c r="AB315" i="2"/>
  <c r="AC315" i="2"/>
  <c r="AD323" i="2"/>
  <c r="AC323" i="2"/>
  <c r="AB323" i="2"/>
  <c r="AD331" i="2"/>
  <c r="AB331" i="2"/>
  <c r="AC331" i="2"/>
  <c r="AD339" i="2"/>
  <c r="AC339" i="2"/>
  <c r="AB339" i="2"/>
  <c r="AD347" i="2"/>
  <c r="AB347" i="2"/>
  <c r="AC347" i="2"/>
  <c r="AD355" i="2"/>
  <c r="AB355" i="2"/>
  <c r="AC355" i="2"/>
  <c r="AD363" i="2"/>
  <c r="AC363" i="2"/>
  <c r="AB363" i="2"/>
  <c r="AD371" i="2"/>
  <c r="AB371" i="2"/>
  <c r="AC371" i="2"/>
  <c r="AD379" i="2"/>
  <c r="AB379" i="2"/>
  <c r="AC379" i="2"/>
  <c r="AD387" i="2"/>
  <c r="AC387" i="2"/>
  <c r="AB387" i="2"/>
  <c r="AD395" i="2"/>
  <c r="AB395" i="2"/>
  <c r="AC395" i="2"/>
  <c r="AD403" i="2"/>
  <c r="AC403" i="2"/>
  <c r="AB403" i="2"/>
  <c r="AD411" i="2"/>
  <c r="AB411" i="2"/>
  <c r="AC411" i="2"/>
  <c r="AD419" i="2"/>
  <c r="AB419" i="2"/>
  <c r="AC419" i="2"/>
  <c r="AD427" i="2"/>
  <c r="AB427" i="2"/>
  <c r="AC427" i="2"/>
  <c r="AD435" i="2"/>
  <c r="AC435" i="2"/>
  <c r="AB435" i="2"/>
  <c r="AD443" i="2"/>
  <c r="AB443" i="2"/>
  <c r="AC443" i="2"/>
  <c r="AD451" i="2"/>
  <c r="AC451" i="2"/>
  <c r="AB451" i="2"/>
  <c r="AB459" i="2"/>
  <c r="AC459" i="2"/>
  <c r="AD467" i="2"/>
  <c r="AB467" i="2"/>
  <c r="AC467" i="2"/>
  <c r="AB475" i="2"/>
  <c r="AD475" i="2"/>
  <c r="AC475" i="2"/>
  <c r="AD483" i="2"/>
  <c r="AC483" i="2"/>
  <c r="AB483" i="2"/>
  <c r="AB491" i="2"/>
  <c r="AC491" i="2"/>
  <c r="AD491" i="2"/>
  <c r="AD499" i="2"/>
  <c r="AB499" i="2"/>
  <c r="AC499" i="2"/>
  <c r="AD507" i="2"/>
  <c r="AB507" i="2"/>
  <c r="AC507" i="2"/>
  <c r="AD515" i="2"/>
  <c r="AC515" i="2"/>
  <c r="AB515" i="2"/>
  <c r="AD523" i="2"/>
  <c r="AB523" i="2"/>
  <c r="AC523" i="2"/>
  <c r="AD531" i="2"/>
  <c r="AB531" i="2"/>
  <c r="AC531" i="2"/>
  <c r="AB539" i="2"/>
  <c r="AD539" i="2"/>
  <c r="AC539" i="2"/>
  <c r="AD547" i="2"/>
  <c r="AB547" i="2"/>
  <c r="AC547" i="2"/>
  <c r="AB555" i="2"/>
  <c r="AC555" i="2"/>
  <c r="Y555" i="2"/>
  <c r="X555" i="2"/>
  <c r="W555" i="2"/>
  <c r="V555" i="2"/>
  <c r="U555" i="2"/>
  <c r="T555" i="2"/>
  <c r="S555" i="2"/>
  <c r="R555" i="2"/>
  <c r="Q555" i="2"/>
  <c r="P555" i="2"/>
  <c r="Y547" i="2"/>
  <c r="X547" i="2"/>
  <c r="W547" i="2"/>
  <c r="V547" i="2"/>
  <c r="U547" i="2"/>
  <c r="T547" i="2"/>
  <c r="R547" i="2"/>
  <c r="S547" i="2"/>
  <c r="Q547" i="2"/>
  <c r="P547" i="2"/>
  <c r="Y539" i="2"/>
  <c r="X539" i="2"/>
  <c r="W539" i="2"/>
  <c r="V539" i="2"/>
  <c r="U539" i="2"/>
  <c r="T539" i="2"/>
  <c r="S539" i="2"/>
  <c r="R539" i="2"/>
  <c r="Q539" i="2"/>
  <c r="P539" i="2"/>
  <c r="Y531" i="2"/>
  <c r="X531" i="2"/>
  <c r="W531" i="2"/>
  <c r="V531" i="2"/>
  <c r="U531" i="2"/>
  <c r="T531" i="2"/>
  <c r="R531" i="2"/>
  <c r="Q531" i="2"/>
  <c r="P531" i="2"/>
  <c r="S531" i="2"/>
  <c r="Y523" i="2"/>
  <c r="X523" i="2"/>
  <c r="W523" i="2"/>
  <c r="U523" i="2"/>
  <c r="V523" i="2"/>
  <c r="T523" i="2"/>
  <c r="R523" i="2"/>
  <c r="S523" i="2"/>
  <c r="Q523" i="2"/>
  <c r="P523" i="2"/>
  <c r="Y515" i="2"/>
  <c r="X515" i="2"/>
  <c r="W515" i="2"/>
  <c r="U515" i="2"/>
  <c r="V515" i="2"/>
  <c r="T515" i="2"/>
  <c r="S515" i="2"/>
  <c r="R515" i="2"/>
  <c r="Q515" i="2"/>
  <c r="P515" i="2"/>
  <c r="Y507" i="2"/>
  <c r="X507" i="2"/>
  <c r="W507" i="2"/>
  <c r="V507" i="2"/>
  <c r="U507" i="2"/>
  <c r="T507" i="2"/>
  <c r="R507" i="2"/>
  <c r="Q507" i="2"/>
  <c r="S507" i="2"/>
  <c r="P507" i="2"/>
  <c r="Y499" i="2"/>
  <c r="X499" i="2"/>
  <c r="V499" i="2"/>
  <c r="W499" i="2"/>
  <c r="U499" i="2"/>
  <c r="T499" i="2"/>
  <c r="S499" i="2"/>
  <c r="Q499" i="2"/>
  <c r="R499" i="2"/>
  <c r="P499" i="2"/>
  <c r="Y491" i="2"/>
  <c r="X491" i="2"/>
  <c r="W491" i="2"/>
  <c r="V491" i="2"/>
  <c r="U491" i="2"/>
  <c r="T491" i="2"/>
  <c r="S491" i="2"/>
  <c r="Q491" i="2"/>
  <c r="R491" i="2"/>
  <c r="P491" i="2"/>
  <c r="Y483" i="2"/>
  <c r="X483" i="2"/>
  <c r="V483" i="2"/>
  <c r="W483" i="2"/>
  <c r="U483" i="2"/>
  <c r="T483" i="2"/>
  <c r="R483" i="2"/>
  <c r="S483" i="2"/>
  <c r="Q483" i="2"/>
  <c r="P483" i="2"/>
  <c r="Y475" i="2"/>
  <c r="X475" i="2"/>
  <c r="W475" i="2"/>
  <c r="V475" i="2"/>
  <c r="U475" i="2"/>
  <c r="T475" i="2"/>
  <c r="R475" i="2"/>
  <c r="S475" i="2"/>
  <c r="Q475" i="2"/>
  <c r="P475" i="2"/>
  <c r="Y467" i="2"/>
  <c r="X467" i="2"/>
  <c r="W467" i="2"/>
  <c r="V467" i="2"/>
  <c r="U467" i="2"/>
  <c r="T467" i="2"/>
  <c r="R467" i="2"/>
  <c r="Q467" i="2"/>
  <c r="P467" i="2"/>
  <c r="S467" i="2"/>
  <c r="Y459" i="2"/>
  <c r="X459" i="2"/>
  <c r="W459" i="2"/>
  <c r="U459" i="2"/>
  <c r="T459" i="2"/>
  <c r="P459" i="2"/>
  <c r="R459" i="2"/>
  <c r="S459" i="2"/>
  <c r="Q459" i="2"/>
  <c r="V459" i="2"/>
  <c r="Y451" i="2"/>
  <c r="X451" i="2"/>
  <c r="W451" i="2"/>
  <c r="U451" i="2"/>
  <c r="T451" i="2"/>
  <c r="P451" i="2"/>
  <c r="S451" i="2"/>
  <c r="R451" i="2"/>
  <c r="V451" i="2"/>
  <c r="Q451" i="2"/>
  <c r="Y443" i="2"/>
  <c r="X443" i="2"/>
  <c r="W443" i="2"/>
  <c r="V443" i="2"/>
  <c r="U443" i="2"/>
  <c r="T443" i="2"/>
  <c r="P443" i="2"/>
  <c r="R443" i="2"/>
  <c r="Q443" i="2"/>
  <c r="S443" i="2"/>
  <c r="Y435" i="2"/>
  <c r="X435" i="2"/>
  <c r="V435" i="2"/>
  <c r="U435" i="2"/>
  <c r="P435" i="2"/>
  <c r="T435" i="2"/>
  <c r="S435" i="2"/>
  <c r="W435" i="2"/>
  <c r="Q435" i="2"/>
  <c r="R435" i="2"/>
  <c r="Y427" i="2"/>
  <c r="X427" i="2"/>
  <c r="W427" i="2"/>
  <c r="V427" i="2"/>
  <c r="U427" i="2"/>
  <c r="S427" i="2"/>
  <c r="P427" i="2"/>
  <c r="Q427" i="2"/>
  <c r="R427" i="2"/>
  <c r="T427" i="2"/>
  <c r="Y419" i="2"/>
  <c r="X419" i="2"/>
  <c r="W419" i="2"/>
  <c r="U419" i="2"/>
  <c r="V419" i="2"/>
  <c r="R419" i="2"/>
  <c r="P419" i="2"/>
  <c r="T419" i="2"/>
  <c r="S419" i="2"/>
  <c r="Q419" i="2"/>
  <c r="Y411" i="2"/>
  <c r="X411" i="2"/>
  <c r="W411" i="2"/>
  <c r="V411" i="2"/>
  <c r="U411" i="2"/>
  <c r="T411" i="2"/>
  <c r="P411" i="2"/>
  <c r="R411" i="2"/>
  <c r="S411" i="2"/>
  <c r="Q411" i="2"/>
  <c r="AK411" i="2"/>
  <c r="Y403" i="2"/>
  <c r="X403" i="2"/>
  <c r="W403" i="2"/>
  <c r="V403" i="2"/>
  <c r="U403" i="2"/>
  <c r="T403" i="2"/>
  <c r="P403" i="2"/>
  <c r="R403" i="2"/>
  <c r="Q403" i="2"/>
  <c r="S403" i="2"/>
  <c r="AK403" i="2"/>
  <c r="Y395" i="2"/>
  <c r="X395" i="2"/>
  <c r="W395" i="2"/>
  <c r="V395" i="2"/>
  <c r="U395" i="2"/>
  <c r="T395" i="2"/>
  <c r="P395" i="2"/>
  <c r="R395" i="2"/>
  <c r="S395" i="2"/>
  <c r="Q395" i="2"/>
  <c r="Y387" i="2"/>
  <c r="X387" i="2"/>
  <c r="W387" i="2"/>
  <c r="V387" i="2"/>
  <c r="T387" i="2"/>
  <c r="U387" i="2"/>
  <c r="P387" i="2"/>
  <c r="S387" i="2"/>
  <c r="R387" i="2"/>
  <c r="Q387" i="2"/>
  <c r="Y379" i="2"/>
  <c r="X379" i="2"/>
  <c r="W379" i="2"/>
  <c r="V379" i="2"/>
  <c r="U379" i="2"/>
  <c r="T379" i="2"/>
  <c r="P379" i="2"/>
  <c r="R379" i="2"/>
  <c r="Q379" i="2"/>
  <c r="S379" i="2"/>
  <c r="AK379" i="2"/>
  <c r="Y371" i="2"/>
  <c r="X371" i="2"/>
  <c r="W371" i="2"/>
  <c r="V371" i="2"/>
  <c r="U371" i="2"/>
  <c r="P371" i="2"/>
  <c r="S371" i="2"/>
  <c r="T371" i="2"/>
  <c r="Q371" i="2"/>
  <c r="R371" i="2"/>
  <c r="AK371" i="2"/>
  <c r="Y363" i="2"/>
  <c r="X363" i="2"/>
  <c r="W363" i="2"/>
  <c r="V363" i="2"/>
  <c r="U363" i="2"/>
  <c r="S363" i="2"/>
  <c r="P363" i="2"/>
  <c r="T363" i="2"/>
  <c r="Q363" i="2"/>
  <c r="R363" i="2"/>
  <c r="Y355" i="2"/>
  <c r="X355" i="2"/>
  <c r="W355" i="2"/>
  <c r="V355" i="2"/>
  <c r="T355" i="2"/>
  <c r="R355" i="2"/>
  <c r="P355" i="2"/>
  <c r="U355" i="2"/>
  <c r="S355" i="2"/>
  <c r="Q355" i="2"/>
  <c r="Y347" i="2"/>
  <c r="X347" i="2"/>
  <c r="V347" i="2"/>
  <c r="U347" i="2"/>
  <c r="W347" i="2"/>
  <c r="T347" i="2"/>
  <c r="P347" i="2"/>
  <c r="R347" i="2"/>
  <c r="S347" i="2"/>
  <c r="Q347" i="2"/>
  <c r="AK347" i="2"/>
  <c r="Y339" i="2"/>
  <c r="X339" i="2"/>
  <c r="W339" i="2"/>
  <c r="V339" i="2"/>
  <c r="U339" i="2"/>
  <c r="T339" i="2"/>
  <c r="P339" i="2"/>
  <c r="R339" i="2"/>
  <c r="Q339" i="2"/>
  <c r="S339" i="2"/>
  <c r="AK339" i="2"/>
  <c r="Y331" i="2"/>
  <c r="X331" i="2"/>
  <c r="W331" i="2"/>
  <c r="V331" i="2"/>
  <c r="U331" i="2"/>
  <c r="T331" i="2"/>
  <c r="P331" i="2"/>
  <c r="S331" i="2"/>
  <c r="R331" i="2"/>
  <c r="Q331" i="2"/>
  <c r="Y323" i="2"/>
  <c r="X323" i="2"/>
  <c r="W323" i="2"/>
  <c r="V323" i="2"/>
  <c r="U323" i="2"/>
  <c r="T323" i="2"/>
  <c r="P323" i="2"/>
  <c r="S323" i="2"/>
  <c r="Q323" i="2"/>
  <c r="R323" i="2"/>
  <c r="Y315" i="2"/>
  <c r="X315" i="2"/>
  <c r="V315" i="2"/>
  <c r="W315" i="2"/>
  <c r="U315" i="2"/>
  <c r="T315" i="2"/>
  <c r="R315" i="2"/>
  <c r="P315" i="2"/>
  <c r="Q315" i="2"/>
  <c r="S315" i="2"/>
  <c r="AK315" i="2"/>
  <c r="Y307" i="2"/>
  <c r="X307" i="2"/>
  <c r="W307" i="2"/>
  <c r="V307" i="2"/>
  <c r="U307" i="2"/>
  <c r="P307" i="2"/>
  <c r="S307" i="2"/>
  <c r="R307" i="2"/>
  <c r="Q307" i="2"/>
  <c r="T307" i="2"/>
  <c r="AK307" i="2"/>
  <c r="Y299" i="2"/>
  <c r="X299" i="2"/>
  <c r="W299" i="2"/>
  <c r="V299" i="2"/>
  <c r="T299" i="2"/>
  <c r="U299" i="2"/>
  <c r="S299" i="2"/>
  <c r="P299" i="2"/>
  <c r="Q299" i="2"/>
  <c r="R299" i="2"/>
  <c r="Y291" i="2"/>
  <c r="X291" i="2"/>
  <c r="W291" i="2"/>
  <c r="V291" i="2"/>
  <c r="T291" i="2"/>
  <c r="U291" i="2"/>
  <c r="P291" i="2"/>
  <c r="R291" i="2"/>
  <c r="S291" i="2"/>
  <c r="Q291" i="2"/>
  <c r="Y283" i="2"/>
  <c r="X283" i="2"/>
  <c r="V283" i="2"/>
  <c r="W283" i="2"/>
  <c r="U283" i="2"/>
  <c r="T283" i="2"/>
  <c r="P283" i="2"/>
  <c r="S283" i="2"/>
  <c r="Q283" i="2"/>
  <c r="R283" i="2"/>
  <c r="AK283" i="2"/>
  <c r="Y275" i="2"/>
  <c r="X275" i="2"/>
  <c r="W275" i="2"/>
  <c r="V275" i="2"/>
  <c r="T275" i="2"/>
  <c r="U275" i="2"/>
  <c r="P275" i="2"/>
  <c r="R275" i="2"/>
  <c r="Q275" i="2"/>
  <c r="S275" i="2"/>
  <c r="AK275" i="2"/>
  <c r="Y267" i="2"/>
  <c r="X267" i="2"/>
  <c r="W267" i="2"/>
  <c r="V267" i="2"/>
  <c r="T267" i="2"/>
  <c r="U267" i="2"/>
  <c r="P267" i="2"/>
  <c r="S267" i="2"/>
  <c r="Q267" i="2"/>
  <c r="R267" i="2"/>
  <c r="Y259" i="2"/>
  <c r="X259" i="2"/>
  <c r="W259" i="2"/>
  <c r="V259" i="2"/>
  <c r="U259" i="2"/>
  <c r="T259" i="2"/>
  <c r="P259" i="2"/>
  <c r="S259" i="2"/>
  <c r="R259" i="2"/>
  <c r="Q259" i="2"/>
  <c r="Y251" i="2"/>
  <c r="X251" i="2"/>
  <c r="V251" i="2"/>
  <c r="W251" i="2"/>
  <c r="T251" i="2"/>
  <c r="P251" i="2"/>
  <c r="Q251" i="2"/>
  <c r="R251" i="2"/>
  <c r="S251" i="2"/>
  <c r="U251" i="2"/>
  <c r="AK251" i="2"/>
  <c r="Y243" i="2"/>
  <c r="X243" i="2"/>
  <c r="W243" i="2"/>
  <c r="V243" i="2"/>
  <c r="U243" i="2"/>
  <c r="T243" i="2"/>
  <c r="P243" i="2"/>
  <c r="R243" i="2"/>
  <c r="S243" i="2"/>
  <c r="Q243" i="2"/>
  <c r="AK243" i="2"/>
  <c r="Y235" i="2"/>
  <c r="X235" i="2"/>
  <c r="W235" i="2"/>
  <c r="V235" i="2"/>
  <c r="U235" i="2"/>
  <c r="T235" i="2"/>
  <c r="S235" i="2"/>
  <c r="P235" i="2"/>
  <c r="Q235" i="2"/>
  <c r="R235" i="2"/>
  <c r="Y227" i="2"/>
  <c r="W227" i="2"/>
  <c r="X227" i="2"/>
  <c r="V227" i="2"/>
  <c r="T227" i="2"/>
  <c r="P227" i="2"/>
  <c r="R227" i="2"/>
  <c r="U227" i="2"/>
  <c r="S227" i="2"/>
  <c r="Q227" i="2"/>
  <c r="Y219" i="2"/>
  <c r="W219" i="2"/>
  <c r="X219" i="2"/>
  <c r="V219" i="2"/>
  <c r="T219" i="2"/>
  <c r="U219" i="2"/>
  <c r="P219" i="2"/>
  <c r="S219" i="2"/>
  <c r="Q219" i="2"/>
  <c r="R219" i="2"/>
  <c r="AK219" i="2"/>
  <c r="Y211" i="2"/>
  <c r="X211" i="2"/>
  <c r="W211" i="2"/>
  <c r="V211" i="2"/>
  <c r="U211" i="2"/>
  <c r="T211" i="2"/>
  <c r="P211" i="2"/>
  <c r="R211" i="2"/>
  <c r="Q211" i="2"/>
  <c r="S211" i="2"/>
  <c r="AK211" i="2"/>
  <c r="Y203" i="2"/>
  <c r="X203" i="2"/>
  <c r="W203" i="2"/>
  <c r="V203" i="2"/>
  <c r="U203" i="2"/>
  <c r="T203" i="2"/>
  <c r="R203" i="2"/>
  <c r="P203" i="2"/>
  <c r="S203" i="2"/>
  <c r="Q203" i="2"/>
  <c r="Y195" i="2"/>
  <c r="X195" i="2"/>
  <c r="W195" i="2"/>
  <c r="V195" i="2"/>
  <c r="T195" i="2"/>
  <c r="U195" i="2"/>
  <c r="P195" i="2"/>
  <c r="S195" i="2"/>
  <c r="R195" i="2"/>
  <c r="Q195" i="2"/>
  <c r="Y187" i="2"/>
  <c r="X187" i="2"/>
  <c r="W187" i="2"/>
  <c r="V187" i="2"/>
  <c r="T187" i="2"/>
  <c r="U187" i="2"/>
  <c r="P187" i="2"/>
  <c r="R187" i="2"/>
  <c r="Q187" i="2"/>
  <c r="S187" i="2"/>
  <c r="AK187" i="2"/>
  <c r="Y179" i="2"/>
  <c r="X179" i="2"/>
  <c r="W179" i="2"/>
  <c r="V179" i="2"/>
  <c r="U179" i="2"/>
  <c r="T179" i="2"/>
  <c r="P179" i="2"/>
  <c r="S179" i="2"/>
  <c r="Q179" i="2"/>
  <c r="R179" i="2"/>
  <c r="AK179" i="2"/>
  <c r="Y171" i="2"/>
  <c r="X171" i="2"/>
  <c r="W171" i="2"/>
  <c r="V171" i="2"/>
  <c r="U171" i="2"/>
  <c r="T171" i="2"/>
  <c r="S171" i="2"/>
  <c r="P171" i="2"/>
  <c r="R171" i="2"/>
  <c r="Q171" i="2"/>
  <c r="Y155" i="2"/>
  <c r="X155" i="2"/>
  <c r="W155" i="2"/>
  <c r="V155" i="2"/>
  <c r="U155" i="2"/>
  <c r="T155" i="2"/>
  <c r="P155" i="2"/>
  <c r="S155" i="2"/>
  <c r="R155" i="2"/>
  <c r="Q155" i="2"/>
  <c r="AK155" i="2"/>
  <c r="Y147" i="2"/>
  <c r="X147" i="2"/>
  <c r="W147" i="2"/>
  <c r="V147" i="2"/>
  <c r="U147" i="2"/>
  <c r="T147" i="2"/>
  <c r="P147" i="2"/>
  <c r="R147" i="2"/>
  <c r="Q147" i="2"/>
  <c r="S147" i="2"/>
  <c r="Y139" i="2"/>
  <c r="X139" i="2"/>
  <c r="W139" i="2"/>
  <c r="V139" i="2"/>
  <c r="T139" i="2"/>
  <c r="U139" i="2"/>
  <c r="P139" i="2"/>
  <c r="S139" i="2"/>
  <c r="Q139" i="2"/>
  <c r="R139" i="2"/>
  <c r="AK139" i="2"/>
  <c r="Y131" i="2"/>
  <c r="X131" i="2"/>
  <c r="W131" i="2"/>
  <c r="V131" i="2"/>
  <c r="U131" i="2"/>
  <c r="T131" i="2"/>
  <c r="P131" i="2"/>
  <c r="R131" i="2"/>
  <c r="Q131" i="2"/>
  <c r="S131" i="2"/>
  <c r="AK131" i="2"/>
  <c r="P123" i="2"/>
  <c r="Q123" i="2"/>
  <c r="AK123" i="2"/>
  <c r="P115" i="2"/>
  <c r="Q115" i="2"/>
  <c r="AK115" i="2"/>
  <c r="P107" i="2"/>
  <c r="AK107" i="2"/>
  <c r="P99" i="2"/>
  <c r="AK99" i="2"/>
  <c r="P91" i="2"/>
  <c r="Q91" i="2"/>
  <c r="AK91" i="2"/>
  <c r="P83" i="2"/>
  <c r="AK83" i="2"/>
  <c r="Y75" i="2"/>
  <c r="X75" i="2"/>
  <c r="W75" i="2"/>
  <c r="V75" i="2"/>
  <c r="U75" i="2"/>
  <c r="T75" i="2"/>
  <c r="R75" i="2"/>
  <c r="P75" i="2"/>
  <c r="Q75" i="2"/>
  <c r="S75" i="2"/>
  <c r="AK75" i="2"/>
  <c r="Y67" i="2"/>
  <c r="X67" i="2"/>
  <c r="W67" i="2"/>
  <c r="V67" i="2"/>
  <c r="T67" i="2"/>
  <c r="U67" i="2"/>
  <c r="S67" i="2"/>
  <c r="R67" i="2"/>
  <c r="P67" i="2"/>
  <c r="Q67" i="2"/>
  <c r="AK67" i="2"/>
  <c r="P51" i="2"/>
  <c r="AK51" i="2"/>
  <c r="Y43" i="2"/>
  <c r="X43" i="2"/>
  <c r="W43" i="2"/>
  <c r="V43" i="2"/>
  <c r="T43" i="2"/>
  <c r="U43" i="2"/>
  <c r="P43" i="2"/>
  <c r="R43" i="2"/>
  <c r="Q43" i="2"/>
  <c r="S43" i="2"/>
  <c r="AK43" i="2"/>
  <c r="AK19" i="2"/>
  <c r="P19" i="2"/>
  <c r="Q19" i="2"/>
  <c r="S19" i="2"/>
  <c r="O539" i="2"/>
  <c r="O516" i="2"/>
  <c r="O493" i="2"/>
  <c r="O475" i="2"/>
  <c r="O452" i="2"/>
  <c r="O429" i="2"/>
  <c r="O411" i="2"/>
  <c r="O388" i="2"/>
  <c r="O365" i="2"/>
  <c r="O347" i="2"/>
  <c r="O324" i="2"/>
  <c r="O301" i="2"/>
  <c r="O283" i="2"/>
  <c r="O260" i="2"/>
  <c r="O237" i="2"/>
  <c r="O219" i="2"/>
  <c r="O196" i="2"/>
  <c r="O141" i="2"/>
  <c r="O123" i="2"/>
  <c r="O100" i="2"/>
  <c r="O77" i="2"/>
  <c r="O59" i="2"/>
  <c r="O44" i="2"/>
  <c r="AK531" i="2"/>
  <c r="AK513" i="2"/>
  <c r="AK467" i="2"/>
  <c r="AK449" i="2"/>
  <c r="AK397" i="2"/>
  <c r="AK373" i="2"/>
  <c r="AK342" i="2"/>
  <c r="AK313" i="2"/>
  <c r="AK289" i="2"/>
  <c r="AK227" i="2"/>
  <c r="AK203" i="2"/>
  <c r="AK172" i="2"/>
  <c r="AB412" i="2"/>
  <c r="AB268" i="2"/>
  <c r="AB88" i="2"/>
  <c r="AC367" i="2"/>
  <c r="AD328" i="2"/>
  <c r="AD57" i="2"/>
  <c r="AB57" i="2"/>
  <c r="AC57" i="2"/>
  <c r="AD65" i="2"/>
  <c r="AC65" i="2"/>
  <c r="AB65" i="2"/>
  <c r="AD73" i="2"/>
  <c r="AB73" i="2"/>
  <c r="AC73" i="2"/>
  <c r="AD81" i="2"/>
  <c r="AC81" i="2"/>
  <c r="AB81" i="2"/>
  <c r="AD153" i="2"/>
  <c r="AC153" i="2"/>
  <c r="AB153" i="2"/>
  <c r="AD161" i="2"/>
  <c r="AC161" i="2"/>
  <c r="AB161" i="2"/>
  <c r="AD169" i="2"/>
  <c r="AC169" i="2"/>
  <c r="AB169" i="2"/>
  <c r="AD201" i="2"/>
  <c r="AC201" i="2"/>
  <c r="AB201" i="2"/>
  <c r="AD233" i="2"/>
  <c r="AC233" i="2"/>
  <c r="AB233" i="2"/>
  <c r="AD297" i="2"/>
  <c r="AC297" i="2"/>
  <c r="AB297" i="2"/>
  <c r="AD337" i="2"/>
  <c r="AC337" i="2"/>
  <c r="AB337" i="2"/>
  <c r="AD401" i="2"/>
  <c r="AC401" i="2"/>
  <c r="AB401" i="2"/>
  <c r="AD417" i="2"/>
  <c r="AC417" i="2"/>
  <c r="AB417" i="2"/>
  <c r="AD481" i="2"/>
  <c r="AC481" i="2"/>
  <c r="AB481" i="2"/>
  <c r="AD505" i="2"/>
  <c r="AC505" i="2"/>
  <c r="AB505" i="2"/>
  <c r="AD537" i="2"/>
  <c r="AC537" i="2"/>
  <c r="AB537" i="2"/>
  <c r="Y529" i="2"/>
  <c r="X529" i="2"/>
  <c r="W529" i="2"/>
  <c r="V529" i="2"/>
  <c r="T529" i="2"/>
  <c r="U529" i="2"/>
  <c r="S529" i="2"/>
  <c r="R529" i="2"/>
  <c r="Q529" i="2"/>
  <c r="P529" i="2"/>
  <c r="O529" i="2"/>
  <c r="Y497" i="2"/>
  <c r="X497" i="2"/>
  <c r="W497" i="2"/>
  <c r="V497" i="2"/>
  <c r="T497" i="2"/>
  <c r="U497" i="2"/>
  <c r="S497" i="2"/>
  <c r="Q497" i="2"/>
  <c r="R497" i="2"/>
  <c r="P497" i="2"/>
  <c r="O497" i="2"/>
  <c r="Y457" i="2"/>
  <c r="X457" i="2"/>
  <c r="W457" i="2"/>
  <c r="V457" i="2"/>
  <c r="U457" i="2"/>
  <c r="T457" i="2"/>
  <c r="S457" i="2"/>
  <c r="R457" i="2"/>
  <c r="Q457" i="2"/>
  <c r="P457" i="2"/>
  <c r="O457" i="2"/>
  <c r="Y425" i="2"/>
  <c r="X425" i="2"/>
  <c r="W425" i="2"/>
  <c r="V425" i="2"/>
  <c r="U425" i="2"/>
  <c r="T425" i="2"/>
  <c r="S425" i="2"/>
  <c r="Q425" i="2"/>
  <c r="R425" i="2"/>
  <c r="P425" i="2"/>
  <c r="O425" i="2"/>
  <c r="Y385" i="2"/>
  <c r="X385" i="2"/>
  <c r="W385" i="2"/>
  <c r="V385" i="2"/>
  <c r="U385" i="2"/>
  <c r="T385" i="2"/>
  <c r="S385" i="2"/>
  <c r="R385" i="2"/>
  <c r="Q385" i="2"/>
  <c r="P385" i="2"/>
  <c r="O385" i="2"/>
  <c r="Y345" i="2"/>
  <c r="X345" i="2"/>
  <c r="W345" i="2"/>
  <c r="V345" i="2"/>
  <c r="U345" i="2"/>
  <c r="T345" i="2"/>
  <c r="S345" i="2"/>
  <c r="Q345" i="2"/>
  <c r="R345" i="2"/>
  <c r="P345" i="2"/>
  <c r="O345" i="2"/>
  <c r="Y305" i="2"/>
  <c r="X305" i="2"/>
  <c r="W305" i="2"/>
  <c r="V305" i="2"/>
  <c r="U305" i="2"/>
  <c r="T305" i="2"/>
  <c r="S305" i="2"/>
  <c r="R305" i="2"/>
  <c r="Q305" i="2"/>
  <c r="P305" i="2"/>
  <c r="AK305" i="2"/>
  <c r="O305" i="2"/>
  <c r="Y265" i="2"/>
  <c r="X265" i="2"/>
  <c r="W265" i="2"/>
  <c r="V265" i="2"/>
  <c r="U265" i="2"/>
  <c r="T265" i="2"/>
  <c r="S265" i="2"/>
  <c r="Q265" i="2"/>
  <c r="R265" i="2"/>
  <c r="P265" i="2"/>
  <c r="AK265" i="2"/>
  <c r="O265" i="2"/>
  <c r="Y241" i="2"/>
  <c r="X241" i="2"/>
  <c r="W241" i="2"/>
  <c r="V241" i="2"/>
  <c r="U241" i="2"/>
  <c r="T241" i="2"/>
  <c r="S241" i="2"/>
  <c r="R241" i="2"/>
  <c r="Q241" i="2"/>
  <c r="P241" i="2"/>
  <c r="AK241" i="2"/>
  <c r="O241" i="2"/>
  <c r="Y201" i="2"/>
  <c r="X201" i="2"/>
  <c r="W201" i="2"/>
  <c r="V201" i="2"/>
  <c r="U201" i="2"/>
  <c r="T201" i="2"/>
  <c r="S201" i="2"/>
  <c r="Q201" i="2"/>
  <c r="P201" i="2"/>
  <c r="R201" i="2"/>
  <c r="AK201" i="2"/>
  <c r="O201" i="2"/>
  <c r="Y169" i="2"/>
  <c r="X169" i="2"/>
  <c r="W169" i="2"/>
  <c r="V169" i="2"/>
  <c r="U169" i="2"/>
  <c r="T169" i="2"/>
  <c r="S169" i="2"/>
  <c r="R169" i="2"/>
  <c r="Q169" i="2"/>
  <c r="P169" i="2"/>
  <c r="O169" i="2"/>
  <c r="AK169" i="2"/>
  <c r="Y129" i="2"/>
  <c r="X129" i="2"/>
  <c r="W129" i="2"/>
  <c r="V129" i="2"/>
  <c r="U129" i="2"/>
  <c r="T129" i="2"/>
  <c r="S129" i="2"/>
  <c r="R129" i="2"/>
  <c r="Q129" i="2"/>
  <c r="P129" i="2"/>
  <c r="AK129" i="2"/>
  <c r="O129" i="2"/>
  <c r="P97" i="2"/>
  <c r="AK97" i="2"/>
  <c r="O97" i="2"/>
  <c r="Y73" i="2"/>
  <c r="X73" i="2"/>
  <c r="W73" i="2"/>
  <c r="V73" i="2"/>
  <c r="U73" i="2"/>
  <c r="T73" i="2"/>
  <c r="S73" i="2"/>
  <c r="Q73" i="2"/>
  <c r="R73" i="2"/>
  <c r="P73" i="2"/>
  <c r="AK73" i="2"/>
  <c r="O73" i="2"/>
  <c r="AK49" i="2"/>
  <c r="O49" i="2"/>
  <c r="AC64" i="2"/>
  <c r="AD64" i="2"/>
  <c r="AB64" i="2"/>
  <c r="AC72" i="2"/>
  <c r="AD72" i="2"/>
  <c r="AB72" i="2"/>
  <c r="AC128" i="2"/>
  <c r="AD128" i="2"/>
  <c r="AB128" i="2"/>
  <c r="AC152" i="2"/>
  <c r="AD152" i="2"/>
  <c r="AC184" i="2"/>
  <c r="AD184" i="2"/>
  <c r="AB184" i="2"/>
  <c r="AD208" i="2"/>
  <c r="AC208" i="2"/>
  <c r="AB208" i="2"/>
  <c r="AC256" i="2"/>
  <c r="AD256" i="2"/>
  <c r="AB256" i="2"/>
  <c r="AC304" i="2"/>
  <c r="AD304" i="2"/>
  <c r="AB304" i="2"/>
  <c r="AC384" i="2"/>
  <c r="AD384" i="2"/>
  <c r="AB384" i="2"/>
  <c r="AD38" i="2"/>
  <c r="AC38" i="2"/>
  <c r="AB38" i="2"/>
  <c r="AD94" i="2"/>
  <c r="AC94" i="2"/>
  <c r="AB94" i="2"/>
  <c r="AD102" i="2"/>
  <c r="AC102" i="2"/>
  <c r="AB102" i="2"/>
  <c r="AB18" i="2"/>
  <c r="AD26" i="2"/>
  <c r="AB26" i="2"/>
  <c r="AC26" i="2"/>
  <c r="AD34" i="2"/>
  <c r="AB34" i="2"/>
  <c r="AC34" i="2"/>
  <c r="AD42" i="2"/>
  <c r="AC42" i="2"/>
  <c r="AB42" i="2"/>
  <c r="AD50" i="2"/>
  <c r="AC50" i="2"/>
  <c r="AB50" i="2"/>
  <c r="AD58" i="2"/>
  <c r="AC58" i="2"/>
  <c r="AB58" i="2"/>
  <c r="AD66" i="2"/>
  <c r="AB66" i="2"/>
  <c r="AC66" i="2"/>
  <c r="AD74" i="2"/>
  <c r="AC74" i="2"/>
  <c r="AB74" i="2"/>
  <c r="AD82" i="2"/>
  <c r="AC82" i="2"/>
  <c r="AB82" i="2"/>
  <c r="AD90" i="2"/>
  <c r="AC90" i="2"/>
  <c r="AB90" i="2"/>
  <c r="AD98" i="2"/>
  <c r="AB98" i="2"/>
  <c r="AC98" i="2"/>
  <c r="AD106" i="2"/>
  <c r="AC106" i="2"/>
  <c r="AB106" i="2"/>
  <c r="AD114" i="2"/>
  <c r="AC114" i="2"/>
  <c r="AB114" i="2"/>
  <c r="AD122" i="2"/>
  <c r="AC122" i="2"/>
  <c r="AB122" i="2"/>
  <c r="AD130" i="2"/>
  <c r="AB130" i="2"/>
  <c r="AD138" i="2"/>
  <c r="AC138" i="2"/>
  <c r="AB138" i="2"/>
  <c r="AD146" i="2"/>
  <c r="AB146" i="2"/>
  <c r="AC146" i="2"/>
  <c r="AD154" i="2"/>
  <c r="AC154" i="2"/>
  <c r="AB154" i="2"/>
  <c r="AD162" i="2"/>
  <c r="AB162" i="2"/>
  <c r="AC162" i="2"/>
  <c r="AD170" i="2"/>
  <c r="AB170" i="2"/>
  <c r="AC170" i="2"/>
  <c r="AD178" i="2"/>
  <c r="AB178" i="2"/>
  <c r="AD186" i="2"/>
  <c r="AC186" i="2"/>
  <c r="AB186" i="2"/>
  <c r="AD194" i="2"/>
  <c r="AB194" i="2"/>
  <c r="AC194" i="2"/>
  <c r="AD202" i="2"/>
  <c r="AB202" i="2"/>
  <c r="AC202" i="2"/>
  <c r="AD210" i="2"/>
  <c r="AC210" i="2"/>
  <c r="AB210" i="2"/>
  <c r="AD218" i="2"/>
  <c r="AC218" i="2"/>
  <c r="AB218" i="2"/>
  <c r="AD226" i="2"/>
  <c r="AC226" i="2"/>
  <c r="AB226" i="2"/>
  <c r="AD234" i="2"/>
  <c r="AC234" i="2"/>
  <c r="AB234" i="2"/>
  <c r="AD242" i="2"/>
  <c r="AC242" i="2"/>
  <c r="AB242" i="2"/>
  <c r="AD250" i="2"/>
  <c r="AC250" i="2"/>
  <c r="AB250" i="2"/>
  <c r="AD258" i="2"/>
  <c r="AC258" i="2"/>
  <c r="AB258" i="2"/>
  <c r="AD266" i="2"/>
  <c r="AC266" i="2"/>
  <c r="AB266" i="2"/>
  <c r="AD274" i="2"/>
  <c r="AC274" i="2"/>
  <c r="AB274" i="2"/>
  <c r="AD282" i="2"/>
  <c r="AC282" i="2"/>
  <c r="AB282" i="2"/>
  <c r="AD290" i="2"/>
  <c r="AC290" i="2"/>
  <c r="AB290" i="2"/>
  <c r="AD298" i="2"/>
  <c r="AC298" i="2"/>
  <c r="AB298" i="2"/>
  <c r="AD306" i="2"/>
  <c r="AC306" i="2"/>
  <c r="AB306" i="2"/>
  <c r="AD314" i="2"/>
  <c r="AC314" i="2"/>
  <c r="AB314" i="2"/>
  <c r="AD322" i="2"/>
  <c r="AC322" i="2"/>
  <c r="AB322" i="2"/>
  <c r="AD330" i="2"/>
  <c r="AC330" i="2"/>
  <c r="AB330" i="2"/>
  <c r="AD338" i="2"/>
  <c r="AC338" i="2"/>
  <c r="AB338" i="2"/>
  <c r="AD346" i="2"/>
  <c r="AC346" i="2"/>
  <c r="AB346" i="2"/>
  <c r="AD354" i="2"/>
  <c r="AC354" i="2"/>
  <c r="AB354" i="2"/>
  <c r="AD362" i="2"/>
  <c r="AC362" i="2"/>
  <c r="AB362" i="2"/>
  <c r="AD370" i="2"/>
  <c r="AC370" i="2"/>
  <c r="AB370" i="2"/>
  <c r="AD378" i="2"/>
  <c r="AC378" i="2"/>
  <c r="AB378" i="2"/>
  <c r="AD386" i="2"/>
  <c r="AC386" i="2"/>
  <c r="AB386" i="2"/>
  <c r="AD394" i="2"/>
  <c r="AC394" i="2"/>
  <c r="AB394" i="2"/>
  <c r="AD402" i="2"/>
  <c r="AC402" i="2"/>
  <c r="AB402" i="2"/>
  <c r="AD410" i="2"/>
  <c r="AC410" i="2"/>
  <c r="AB410" i="2"/>
  <c r="AD418" i="2"/>
  <c r="AB418" i="2"/>
  <c r="AC418" i="2"/>
  <c r="AD426" i="2"/>
  <c r="AB426" i="2"/>
  <c r="AC426" i="2"/>
  <c r="AD434" i="2"/>
  <c r="AB434" i="2"/>
  <c r="AC434" i="2"/>
  <c r="AD442" i="2"/>
  <c r="AB442" i="2"/>
  <c r="AC442" i="2"/>
  <c r="AD450" i="2"/>
  <c r="AC450" i="2"/>
  <c r="AB450" i="2"/>
  <c r="AD458" i="2"/>
  <c r="AB458" i="2"/>
  <c r="AC458" i="2"/>
  <c r="AD466" i="2"/>
  <c r="AB466" i="2"/>
  <c r="AC466" i="2"/>
  <c r="AD474" i="2"/>
  <c r="AB474" i="2"/>
  <c r="AC474" i="2"/>
  <c r="AD482" i="2"/>
  <c r="AC482" i="2"/>
  <c r="AB482" i="2"/>
  <c r="AD490" i="2"/>
  <c r="AB490" i="2"/>
  <c r="AC490" i="2"/>
  <c r="AD498" i="2"/>
  <c r="AB498" i="2"/>
  <c r="AC498" i="2"/>
  <c r="AD506" i="2"/>
  <c r="AB506" i="2"/>
  <c r="AC506" i="2"/>
  <c r="AD514" i="2"/>
  <c r="AC514" i="2"/>
  <c r="AB514" i="2"/>
  <c r="AD522" i="2"/>
  <c r="AB522" i="2"/>
  <c r="AC522" i="2"/>
  <c r="AD530" i="2"/>
  <c r="AB530" i="2"/>
  <c r="AC530" i="2"/>
  <c r="AD538" i="2"/>
  <c r="AB538" i="2"/>
  <c r="AC538" i="2"/>
  <c r="AD546" i="2"/>
  <c r="AB546" i="2"/>
  <c r="AB554" i="2"/>
  <c r="AC554" i="2"/>
  <c r="Y554" i="2"/>
  <c r="X554" i="2"/>
  <c r="W554" i="2"/>
  <c r="V554" i="2"/>
  <c r="U554" i="2"/>
  <c r="T554" i="2"/>
  <c r="S554" i="2"/>
  <c r="R554" i="2"/>
  <c r="Q554" i="2"/>
  <c r="P554" i="2"/>
  <c r="O554" i="2"/>
  <c r="Y546" i="2"/>
  <c r="X546" i="2"/>
  <c r="W546" i="2"/>
  <c r="V546" i="2"/>
  <c r="U546" i="2"/>
  <c r="T546" i="2"/>
  <c r="S546" i="2"/>
  <c r="R546" i="2"/>
  <c r="Q546" i="2"/>
  <c r="P546" i="2"/>
  <c r="O546" i="2"/>
  <c r="Y538" i="2"/>
  <c r="X538" i="2"/>
  <c r="W538" i="2"/>
  <c r="V538" i="2"/>
  <c r="U538" i="2"/>
  <c r="T538" i="2"/>
  <c r="S538" i="2"/>
  <c r="R538" i="2"/>
  <c r="Q538" i="2"/>
  <c r="P538" i="2"/>
  <c r="O538" i="2"/>
  <c r="Y530" i="2"/>
  <c r="X530" i="2"/>
  <c r="W530" i="2"/>
  <c r="V530" i="2"/>
  <c r="U530" i="2"/>
  <c r="T530" i="2"/>
  <c r="S530" i="2"/>
  <c r="R530" i="2"/>
  <c r="Q530" i="2"/>
  <c r="P530" i="2"/>
  <c r="O530" i="2"/>
  <c r="X522" i="2"/>
  <c r="Y522" i="2"/>
  <c r="W522" i="2"/>
  <c r="V522" i="2"/>
  <c r="U522" i="2"/>
  <c r="T522" i="2"/>
  <c r="S522" i="2"/>
  <c r="R522" i="2"/>
  <c r="Q522" i="2"/>
  <c r="P522" i="2"/>
  <c r="O522" i="2"/>
  <c r="Y514" i="2"/>
  <c r="X514" i="2"/>
  <c r="W514" i="2"/>
  <c r="U514" i="2"/>
  <c r="V514" i="2"/>
  <c r="T514" i="2"/>
  <c r="S514" i="2"/>
  <c r="R514" i="2"/>
  <c r="Q514" i="2"/>
  <c r="P514" i="2"/>
  <c r="O514" i="2"/>
  <c r="Y506" i="2"/>
  <c r="X506" i="2"/>
  <c r="W506" i="2"/>
  <c r="U506" i="2"/>
  <c r="V506" i="2"/>
  <c r="T506" i="2"/>
  <c r="S506" i="2"/>
  <c r="R506" i="2"/>
  <c r="Q506" i="2"/>
  <c r="P506" i="2"/>
  <c r="O506" i="2"/>
  <c r="Y498" i="2"/>
  <c r="X498" i="2"/>
  <c r="W498" i="2"/>
  <c r="V498" i="2"/>
  <c r="U498" i="2"/>
  <c r="T498" i="2"/>
  <c r="S498" i="2"/>
  <c r="Q498" i="2"/>
  <c r="R498" i="2"/>
  <c r="P498" i="2"/>
  <c r="O498" i="2"/>
  <c r="Y490" i="2"/>
  <c r="X490" i="2"/>
  <c r="W490" i="2"/>
  <c r="V490" i="2"/>
  <c r="U490" i="2"/>
  <c r="T490" i="2"/>
  <c r="S490" i="2"/>
  <c r="Q490" i="2"/>
  <c r="P490" i="2"/>
  <c r="R490" i="2"/>
  <c r="O490" i="2"/>
  <c r="Y482" i="2"/>
  <c r="X482" i="2"/>
  <c r="W482" i="2"/>
  <c r="V482" i="2"/>
  <c r="U482" i="2"/>
  <c r="T482" i="2"/>
  <c r="S482" i="2"/>
  <c r="Q482" i="2"/>
  <c r="P482" i="2"/>
  <c r="R482" i="2"/>
  <c r="O482" i="2"/>
  <c r="Y474" i="2"/>
  <c r="X474" i="2"/>
  <c r="W474" i="2"/>
  <c r="V474" i="2"/>
  <c r="U474" i="2"/>
  <c r="T474" i="2"/>
  <c r="S474" i="2"/>
  <c r="R474" i="2"/>
  <c r="Q474" i="2"/>
  <c r="P474" i="2"/>
  <c r="O474" i="2"/>
  <c r="Y466" i="2"/>
  <c r="X466" i="2"/>
  <c r="W466" i="2"/>
  <c r="V466" i="2"/>
  <c r="U466" i="2"/>
  <c r="T466" i="2"/>
  <c r="S466" i="2"/>
  <c r="R466" i="2"/>
  <c r="Q466" i="2"/>
  <c r="P466" i="2"/>
  <c r="O466" i="2"/>
  <c r="X458" i="2"/>
  <c r="Y458" i="2"/>
  <c r="W458" i="2"/>
  <c r="V458" i="2"/>
  <c r="U458" i="2"/>
  <c r="T458" i="2"/>
  <c r="S458" i="2"/>
  <c r="R458" i="2"/>
  <c r="Q458" i="2"/>
  <c r="P458" i="2"/>
  <c r="O458" i="2"/>
  <c r="Y450" i="2"/>
  <c r="X450" i="2"/>
  <c r="W450" i="2"/>
  <c r="V450" i="2"/>
  <c r="U450" i="2"/>
  <c r="T450" i="2"/>
  <c r="S450" i="2"/>
  <c r="R450" i="2"/>
  <c r="Q450" i="2"/>
  <c r="P450" i="2"/>
  <c r="O450" i="2"/>
  <c r="Y442" i="2"/>
  <c r="X442" i="2"/>
  <c r="W442" i="2"/>
  <c r="V442" i="2"/>
  <c r="T442" i="2"/>
  <c r="S442" i="2"/>
  <c r="U442" i="2"/>
  <c r="R442" i="2"/>
  <c r="Q442" i="2"/>
  <c r="P442" i="2"/>
  <c r="O442" i="2"/>
  <c r="Y434" i="2"/>
  <c r="X434" i="2"/>
  <c r="W434" i="2"/>
  <c r="V434" i="2"/>
  <c r="U434" i="2"/>
  <c r="T434" i="2"/>
  <c r="S434" i="2"/>
  <c r="Q434" i="2"/>
  <c r="R434" i="2"/>
  <c r="P434" i="2"/>
  <c r="O434" i="2"/>
  <c r="Y426" i="2"/>
  <c r="X426" i="2"/>
  <c r="W426" i="2"/>
  <c r="V426" i="2"/>
  <c r="U426" i="2"/>
  <c r="S426" i="2"/>
  <c r="Q426" i="2"/>
  <c r="R426" i="2"/>
  <c r="T426" i="2"/>
  <c r="P426" i="2"/>
  <c r="O426" i="2"/>
  <c r="X418" i="2"/>
  <c r="W418" i="2"/>
  <c r="V418" i="2"/>
  <c r="Y418" i="2"/>
  <c r="U418" i="2"/>
  <c r="S418" i="2"/>
  <c r="T418" i="2"/>
  <c r="Q418" i="2"/>
  <c r="R418" i="2"/>
  <c r="P418" i="2"/>
  <c r="O418" i="2"/>
  <c r="Y410" i="2"/>
  <c r="X410" i="2"/>
  <c r="W410" i="2"/>
  <c r="U410" i="2"/>
  <c r="V410" i="2"/>
  <c r="S410" i="2"/>
  <c r="R410" i="2"/>
  <c r="T410" i="2"/>
  <c r="Q410" i="2"/>
  <c r="P410" i="2"/>
  <c r="AK410" i="2"/>
  <c r="O410" i="2"/>
  <c r="Y402" i="2"/>
  <c r="X402" i="2"/>
  <c r="W402" i="2"/>
  <c r="V402" i="2"/>
  <c r="U402" i="2"/>
  <c r="T402" i="2"/>
  <c r="S402" i="2"/>
  <c r="R402" i="2"/>
  <c r="Q402" i="2"/>
  <c r="P402" i="2"/>
  <c r="AK402" i="2"/>
  <c r="O402" i="2"/>
  <c r="X394" i="2"/>
  <c r="Y394" i="2"/>
  <c r="W394" i="2"/>
  <c r="V394" i="2"/>
  <c r="U394" i="2"/>
  <c r="T394" i="2"/>
  <c r="S394" i="2"/>
  <c r="R394" i="2"/>
  <c r="Q394" i="2"/>
  <c r="P394" i="2"/>
  <c r="AK394" i="2"/>
  <c r="O394" i="2"/>
  <c r="Y386" i="2"/>
  <c r="X386" i="2"/>
  <c r="W386" i="2"/>
  <c r="V386" i="2"/>
  <c r="U386" i="2"/>
  <c r="T386" i="2"/>
  <c r="S386" i="2"/>
  <c r="R386" i="2"/>
  <c r="Q386" i="2"/>
  <c r="P386" i="2"/>
  <c r="O386" i="2"/>
  <c r="Y378" i="2"/>
  <c r="X378" i="2"/>
  <c r="W378" i="2"/>
  <c r="V378" i="2"/>
  <c r="U378" i="2"/>
  <c r="T378" i="2"/>
  <c r="S378" i="2"/>
  <c r="R378" i="2"/>
  <c r="Q378" i="2"/>
  <c r="P378" i="2"/>
  <c r="AK378" i="2"/>
  <c r="O378" i="2"/>
  <c r="X370" i="2"/>
  <c r="W370" i="2"/>
  <c r="Y370" i="2"/>
  <c r="U370" i="2"/>
  <c r="V370" i="2"/>
  <c r="T370" i="2"/>
  <c r="S370" i="2"/>
  <c r="Q370" i="2"/>
  <c r="R370" i="2"/>
  <c r="P370" i="2"/>
  <c r="AK370" i="2"/>
  <c r="O370" i="2"/>
  <c r="Y362" i="2"/>
  <c r="X362" i="2"/>
  <c r="W362" i="2"/>
  <c r="V362" i="2"/>
  <c r="U362" i="2"/>
  <c r="S362" i="2"/>
  <c r="T362" i="2"/>
  <c r="Q362" i="2"/>
  <c r="R362" i="2"/>
  <c r="AK362" i="2"/>
  <c r="O362" i="2"/>
  <c r="X354" i="2"/>
  <c r="W354" i="2"/>
  <c r="Y354" i="2"/>
  <c r="V354" i="2"/>
  <c r="U354" i="2"/>
  <c r="S354" i="2"/>
  <c r="Q354" i="2"/>
  <c r="R354" i="2"/>
  <c r="P354" i="2"/>
  <c r="T354" i="2"/>
  <c r="O354" i="2"/>
  <c r="Y346" i="2"/>
  <c r="X346" i="2"/>
  <c r="W346" i="2"/>
  <c r="V346" i="2"/>
  <c r="S346" i="2"/>
  <c r="R346" i="2"/>
  <c r="U346" i="2"/>
  <c r="Q346" i="2"/>
  <c r="T346" i="2"/>
  <c r="P346" i="2"/>
  <c r="AK346" i="2"/>
  <c r="O346" i="2"/>
  <c r="X338" i="2"/>
  <c r="Y338" i="2"/>
  <c r="W338" i="2"/>
  <c r="U338" i="2"/>
  <c r="V338" i="2"/>
  <c r="T338" i="2"/>
  <c r="S338" i="2"/>
  <c r="R338" i="2"/>
  <c r="Q338" i="2"/>
  <c r="P338" i="2"/>
  <c r="AK338" i="2"/>
  <c r="O338" i="2"/>
  <c r="X330" i="2"/>
  <c r="Y330" i="2"/>
  <c r="W330" i="2"/>
  <c r="V330" i="2"/>
  <c r="U330" i="2"/>
  <c r="T330" i="2"/>
  <c r="S330" i="2"/>
  <c r="R330" i="2"/>
  <c r="Q330" i="2"/>
  <c r="P330" i="2"/>
  <c r="AK330" i="2"/>
  <c r="O330" i="2"/>
  <c r="X322" i="2"/>
  <c r="Y322" i="2"/>
  <c r="W322" i="2"/>
  <c r="V322" i="2"/>
  <c r="U322" i="2"/>
  <c r="T322" i="2"/>
  <c r="S322" i="2"/>
  <c r="Q322" i="2"/>
  <c r="R322" i="2"/>
  <c r="P322" i="2"/>
  <c r="O322" i="2"/>
  <c r="Y314" i="2"/>
  <c r="X314" i="2"/>
  <c r="W314" i="2"/>
  <c r="V314" i="2"/>
  <c r="T314" i="2"/>
  <c r="S314" i="2"/>
  <c r="U314" i="2"/>
  <c r="Q314" i="2"/>
  <c r="R314" i="2"/>
  <c r="P314" i="2"/>
  <c r="AK314" i="2"/>
  <c r="O314" i="2"/>
  <c r="X306" i="2"/>
  <c r="W306" i="2"/>
  <c r="Y306" i="2"/>
  <c r="U306" i="2"/>
  <c r="V306" i="2"/>
  <c r="T306" i="2"/>
  <c r="S306" i="2"/>
  <c r="R306" i="2"/>
  <c r="Q306" i="2"/>
  <c r="P306" i="2"/>
  <c r="AK306" i="2"/>
  <c r="O306" i="2"/>
  <c r="Y298" i="2"/>
  <c r="X298" i="2"/>
  <c r="W298" i="2"/>
  <c r="V298" i="2"/>
  <c r="U298" i="2"/>
  <c r="S298" i="2"/>
  <c r="Q298" i="2"/>
  <c r="T298" i="2"/>
  <c r="R298" i="2"/>
  <c r="P298" i="2"/>
  <c r="AK298" i="2"/>
  <c r="O298" i="2"/>
  <c r="X290" i="2"/>
  <c r="Y290" i="2"/>
  <c r="W290" i="2"/>
  <c r="V290" i="2"/>
  <c r="T290" i="2"/>
  <c r="U290" i="2"/>
  <c r="S290" i="2"/>
  <c r="R290" i="2"/>
  <c r="Q290" i="2"/>
  <c r="P290" i="2"/>
  <c r="O290" i="2"/>
  <c r="Y282" i="2"/>
  <c r="X282" i="2"/>
  <c r="W282" i="2"/>
  <c r="V282" i="2"/>
  <c r="U282" i="2"/>
  <c r="T282" i="2"/>
  <c r="S282" i="2"/>
  <c r="Q282" i="2"/>
  <c r="R282" i="2"/>
  <c r="P282" i="2"/>
  <c r="AK282" i="2"/>
  <c r="O282" i="2"/>
  <c r="Y274" i="2"/>
  <c r="W274" i="2"/>
  <c r="X274" i="2"/>
  <c r="V274" i="2"/>
  <c r="U274" i="2"/>
  <c r="T274" i="2"/>
  <c r="S274" i="2"/>
  <c r="R274" i="2"/>
  <c r="Q274" i="2"/>
  <c r="P274" i="2"/>
  <c r="AK274" i="2"/>
  <c r="O274" i="2"/>
  <c r="Y266" i="2"/>
  <c r="X266" i="2"/>
  <c r="W266" i="2"/>
  <c r="V266" i="2"/>
  <c r="U266" i="2"/>
  <c r="S266" i="2"/>
  <c r="T266" i="2"/>
  <c r="Q266" i="2"/>
  <c r="R266" i="2"/>
  <c r="P266" i="2"/>
  <c r="AK266" i="2"/>
  <c r="O266" i="2"/>
  <c r="X258" i="2"/>
  <c r="Y258" i="2"/>
  <c r="W258" i="2"/>
  <c r="U258" i="2"/>
  <c r="V258" i="2"/>
  <c r="T258" i="2"/>
  <c r="S258" i="2"/>
  <c r="R258" i="2"/>
  <c r="Q258" i="2"/>
  <c r="P258" i="2"/>
  <c r="O258" i="2"/>
  <c r="Y250" i="2"/>
  <c r="X250" i="2"/>
  <c r="W250" i="2"/>
  <c r="V250" i="2"/>
  <c r="U250" i="2"/>
  <c r="T250" i="2"/>
  <c r="S250" i="2"/>
  <c r="Q250" i="2"/>
  <c r="R250" i="2"/>
  <c r="P250" i="2"/>
  <c r="AK250" i="2"/>
  <c r="O250" i="2"/>
  <c r="X242" i="2"/>
  <c r="Y242" i="2"/>
  <c r="W242" i="2"/>
  <c r="U242" i="2"/>
  <c r="T242" i="2"/>
  <c r="S242" i="2"/>
  <c r="R242" i="2"/>
  <c r="V242" i="2"/>
  <c r="Q242" i="2"/>
  <c r="P242" i="2"/>
  <c r="AK242" i="2"/>
  <c r="O242" i="2"/>
  <c r="Y234" i="2"/>
  <c r="X234" i="2"/>
  <c r="W234" i="2"/>
  <c r="V234" i="2"/>
  <c r="U234" i="2"/>
  <c r="S234" i="2"/>
  <c r="T234" i="2"/>
  <c r="Q234" i="2"/>
  <c r="R234" i="2"/>
  <c r="P234" i="2"/>
  <c r="AK234" i="2"/>
  <c r="O234" i="2"/>
  <c r="X226" i="2"/>
  <c r="Y226" i="2"/>
  <c r="W226" i="2"/>
  <c r="V226" i="2"/>
  <c r="T226" i="2"/>
  <c r="U226" i="2"/>
  <c r="S226" i="2"/>
  <c r="R226" i="2"/>
  <c r="Q226" i="2"/>
  <c r="P226" i="2"/>
  <c r="O226" i="2"/>
  <c r="Y218" i="2"/>
  <c r="X218" i="2"/>
  <c r="V218" i="2"/>
  <c r="W218" i="2"/>
  <c r="U218" i="2"/>
  <c r="T218" i="2"/>
  <c r="S218" i="2"/>
  <c r="Q218" i="2"/>
  <c r="R218" i="2"/>
  <c r="P218" i="2"/>
  <c r="AK218" i="2"/>
  <c r="O218" i="2"/>
  <c r="Y210" i="2"/>
  <c r="X210" i="2"/>
  <c r="V210" i="2"/>
  <c r="W210" i="2"/>
  <c r="U210" i="2"/>
  <c r="T210" i="2"/>
  <c r="S210" i="2"/>
  <c r="R210" i="2"/>
  <c r="Q210" i="2"/>
  <c r="P210" i="2"/>
  <c r="AK210" i="2"/>
  <c r="O210" i="2"/>
  <c r="X202" i="2"/>
  <c r="Y202" i="2"/>
  <c r="W202" i="2"/>
  <c r="V202" i="2"/>
  <c r="U202" i="2"/>
  <c r="S202" i="2"/>
  <c r="T202" i="2"/>
  <c r="Q202" i="2"/>
  <c r="P202" i="2"/>
  <c r="R202" i="2"/>
  <c r="AK202" i="2"/>
  <c r="O202" i="2"/>
  <c r="Y194" i="2"/>
  <c r="X194" i="2"/>
  <c r="W194" i="2"/>
  <c r="V194" i="2"/>
  <c r="T194" i="2"/>
  <c r="U194" i="2"/>
  <c r="S194" i="2"/>
  <c r="R194" i="2"/>
  <c r="Q194" i="2"/>
  <c r="P194" i="2"/>
  <c r="O194" i="2"/>
  <c r="Y186" i="2"/>
  <c r="W186" i="2"/>
  <c r="X186" i="2"/>
  <c r="V186" i="2"/>
  <c r="T186" i="2"/>
  <c r="U186" i="2"/>
  <c r="S186" i="2"/>
  <c r="R186" i="2"/>
  <c r="Q186" i="2"/>
  <c r="P186" i="2"/>
  <c r="AK186" i="2"/>
  <c r="O186" i="2"/>
  <c r="X178" i="2"/>
  <c r="W178" i="2"/>
  <c r="Y178" i="2"/>
  <c r="V178" i="2"/>
  <c r="U178" i="2"/>
  <c r="T178" i="2"/>
  <c r="S178" i="2"/>
  <c r="Q178" i="2"/>
  <c r="R178" i="2"/>
  <c r="P178" i="2"/>
  <c r="AK178" i="2"/>
  <c r="Y170" i="2"/>
  <c r="X170" i="2"/>
  <c r="W170" i="2"/>
  <c r="V170" i="2"/>
  <c r="U170" i="2"/>
  <c r="T170" i="2"/>
  <c r="S170" i="2"/>
  <c r="R170" i="2"/>
  <c r="Q170" i="2"/>
  <c r="P170" i="2"/>
  <c r="AK170" i="2"/>
  <c r="O170" i="2"/>
  <c r="W162" i="2"/>
  <c r="Y162" i="2"/>
  <c r="X162" i="2"/>
  <c r="V162" i="2"/>
  <c r="T162" i="2"/>
  <c r="U162" i="2"/>
  <c r="S162" i="2"/>
  <c r="Q162" i="2"/>
  <c r="R162" i="2"/>
  <c r="P162" i="2"/>
  <c r="AK162" i="2"/>
  <c r="O162" i="2"/>
  <c r="X154" i="2"/>
  <c r="Y154" i="2"/>
  <c r="W154" i="2"/>
  <c r="V154" i="2"/>
  <c r="U154" i="2"/>
  <c r="T154" i="2"/>
  <c r="S154" i="2"/>
  <c r="R154" i="2"/>
  <c r="Q154" i="2"/>
  <c r="P154" i="2"/>
  <c r="AK154" i="2"/>
  <c r="O154" i="2"/>
  <c r="AK146" i="2"/>
  <c r="O146" i="2"/>
  <c r="X138" i="2"/>
  <c r="W138" i="2"/>
  <c r="Y138" i="2"/>
  <c r="V138" i="2"/>
  <c r="T138" i="2"/>
  <c r="U138" i="2"/>
  <c r="S138" i="2"/>
  <c r="Q138" i="2"/>
  <c r="R138" i="2"/>
  <c r="P138" i="2"/>
  <c r="AK138" i="2"/>
  <c r="O138" i="2"/>
  <c r="Y130" i="2"/>
  <c r="W130" i="2"/>
  <c r="X130" i="2"/>
  <c r="V130" i="2"/>
  <c r="U130" i="2"/>
  <c r="T130" i="2"/>
  <c r="S130" i="2"/>
  <c r="R130" i="2"/>
  <c r="Q130" i="2"/>
  <c r="P130" i="2"/>
  <c r="AK130" i="2"/>
  <c r="O130" i="2"/>
  <c r="Y122" i="2"/>
  <c r="W122" i="2"/>
  <c r="X122" i="2"/>
  <c r="V122" i="2"/>
  <c r="T122" i="2"/>
  <c r="U122" i="2"/>
  <c r="S122" i="2"/>
  <c r="R122" i="2"/>
  <c r="Q122" i="2"/>
  <c r="P122" i="2"/>
  <c r="AK122" i="2"/>
  <c r="O122" i="2"/>
  <c r="Q114" i="2"/>
  <c r="P114" i="2"/>
  <c r="AK114" i="2"/>
  <c r="O114" i="2"/>
  <c r="P106" i="2"/>
  <c r="AK106" i="2"/>
  <c r="O106" i="2"/>
  <c r="P98" i="2"/>
  <c r="AK98" i="2"/>
  <c r="O98" i="2"/>
  <c r="Q90" i="2"/>
  <c r="P90" i="2"/>
  <c r="AK90" i="2"/>
  <c r="O90" i="2"/>
  <c r="P82" i="2"/>
  <c r="AK82" i="2"/>
  <c r="O82" i="2"/>
  <c r="X74" i="2"/>
  <c r="W74" i="2"/>
  <c r="Y74" i="2"/>
  <c r="V74" i="2"/>
  <c r="U74" i="2"/>
  <c r="T74" i="2"/>
  <c r="S74" i="2"/>
  <c r="Q74" i="2"/>
  <c r="R74" i="2"/>
  <c r="P74" i="2"/>
  <c r="AK74" i="2"/>
  <c r="O74" i="2"/>
  <c r="AK66" i="2"/>
  <c r="O66" i="2"/>
  <c r="X58" i="2"/>
  <c r="Y58" i="2"/>
  <c r="W58" i="2"/>
  <c r="V58" i="2"/>
  <c r="U58" i="2"/>
  <c r="T58" i="2"/>
  <c r="S58" i="2"/>
  <c r="R58" i="2"/>
  <c r="Q58" i="2"/>
  <c r="P58" i="2"/>
  <c r="AK58" i="2"/>
  <c r="O58" i="2"/>
  <c r="S18" i="2"/>
  <c r="Y18" i="2"/>
  <c r="X18" i="2"/>
  <c r="W18" i="2"/>
  <c r="V18" i="2"/>
  <c r="U18" i="2"/>
  <c r="O556" i="2"/>
  <c r="O533" i="2"/>
  <c r="O515" i="2"/>
  <c r="O492" i="2"/>
  <c r="O469" i="2"/>
  <c r="O451" i="2"/>
  <c r="O428" i="2"/>
  <c r="O405" i="2"/>
  <c r="O387" i="2"/>
  <c r="O364" i="2"/>
  <c r="O341" i="2"/>
  <c r="O323" i="2"/>
  <c r="O300" i="2"/>
  <c r="O277" i="2"/>
  <c r="O259" i="2"/>
  <c r="O236" i="2"/>
  <c r="O213" i="2"/>
  <c r="O195" i="2"/>
  <c r="O140" i="2"/>
  <c r="O117" i="2"/>
  <c r="O99" i="2"/>
  <c r="O76" i="2"/>
  <c r="O53" i="2"/>
  <c r="O43" i="2"/>
  <c r="O21" i="2"/>
  <c r="AK553" i="2"/>
  <c r="AK530" i="2"/>
  <c r="AK507" i="2"/>
  <c r="AK489" i="2"/>
  <c r="AK466" i="2"/>
  <c r="AK443" i="2"/>
  <c r="AK425" i="2"/>
  <c r="AK396" i="2"/>
  <c r="AK365" i="2"/>
  <c r="AK341" i="2"/>
  <c r="AK310" i="2"/>
  <c r="AK281" i="2"/>
  <c r="AK257" i="2"/>
  <c r="AK226" i="2"/>
  <c r="AK195" i="2"/>
  <c r="AK171" i="2"/>
  <c r="AK133" i="2"/>
  <c r="AB408" i="2"/>
  <c r="AB220" i="2"/>
  <c r="AB76" i="2"/>
  <c r="AC357" i="2"/>
  <c r="X224" i="2"/>
  <c r="Y224" i="2"/>
  <c r="W224" i="2"/>
  <c r="V224" i="2"/>
  <c r="U224" i="2"/>
  <c r="S224" i="2"/>
  <c r="T224" i="2"/>
  <c r="Q224" i="2"/>
  <c r="P224" i="2"/>
  <c r="AK224" i="2"/>
  <c r="Y216" i="2"/>
  <c r="X216" i="2"/>
  <c r="W216" i="2"/>
  <c r="V216" i="2"/>
  <c r="U216" i="2"/>
  <c r="T216" i="2"/>
  <c r="S216" i="2"/>
  <c r="R216" i="2"/>
  <c r="Q216" i="2"/>
  <c r="P216" i="2"/>
  <c r="AK216" i="2"/>
  <c r="Y208" i="2"/>
  <c r="X208" i="2"/>
  <c r="W208" i="2"/>
  <c r="V208" i="2"/>
  <c r="U208" i="2"/>
  <c r="S208" i="2"/>
  <c r="T208" i="2"/>
  <c r="R208" i="2"/>
  <c r="Q208" i="2"/>
  <c r="P208" i="2"/>
  <c r="AK208" i="2"/>
  <c r="X200" i="2"/>
  <c r="W200" i="2"/>
  <c r="V200" i="2"/>
  <c r="Y200" i="2"/>
  <c r="U200" i="2"/>
  <c r="S200" i="2"/>
  <c r="R200" i="2"/>
  <c r="T200" i="2"/>
  <c r="Q200" i="2"/>
  <c r="P200" i="2"/>
  <c r="AK200" i="2"/>
  <c r="X192" i="2"/>
  <c r="Y192" i="2"/>
  <c r="W192" i="2"/>
  <c r="V192" i="2"/>
  <c r="U192" i="2"/>
  <c r="S192" i="2"/>
  <c r="R192" i="2"/>
  <c r="T192" i="2"/>
  <c r="Q192" i="2"/>
  <c r="P192" i="2"/>
  <c r="AK192" i="2"/>
  <c r="X184" i="2"/>
  <c r="W184" i="2"/>
  <c r="V184" i="2"/>
  <c r="Y184" i="2"/>
  <c r="U184" i="2"/>
  <c r="T184" i="2"/>
  <c r="S184" i="2"/>
  <c r="R184" i="2"/>
  <c r="Q184" i="2"/>
  <c r="P184" i="2"/>
  <c r="AK184" i="2"/>
  <c r="Y176" i="2"/>
  <c r="X176" i="2"/>
  <c r="W176" i="2"/>
  <c r="V176" i="2"/>
  <c r="U176" i="2"/>
  <c r="S176" i="2"/>
  <c r="R176" i="2"/>
  <c r="Q176" i="2"/>
  <c r="T176" i="2"/>
  <c r="P176" i="2"/>
  <c r="AK176" i="2"/>
  <c r="Y168" i="2"/>
  <c r="X168" i="2"/>
  <c r="W168" i="2"/>
  <c r="V168" i="2"/>
  <c r="U168" i="2"/>
  <c r="T168" i="2"/>
  <c r="S168" i="2"/>
  <c r="R168" i="2"/>
  <c r="Q168" i="2"/>
  <c r="P168" i="2"/>
  <c r="AK168" i="2"/>
  <c r="Y160" i="2"/>
  <c r="X160" i="2"/>
  <c r="W160" i="2"/>
  <c r="V160" i="2"/>
  <c r="U160" i="2"/>
  <c r="S160" i="2"/>
  <c r="T160" i="2"/>
  <c r="R160" i="2"/>
  <c r="Q160" i="2"/>
  <c r="P160" i="2"/>
  <c r="AK160" i="2"/>
  <c r="X152" i="2"/>
  <c r="Y152" i="2"/>
  <c r="W152" i="2"/>
  <c r="V152" i="2"/>
  <c r="U152" i="2"/>
  <c r="S152" i="2"/>
  <c r="R152" i="2"/>
  <c r="Q152" i="2"/>
  <c r="P152" i="2"/>
  <c r="T152" i="2"/>
  <c r="AK152" i="2"/>
  <c r="X144" i="2"/>
  <c r="Y144" i="2"/>
  <c r="V144" i="2"/>
  <c r="W144" i="2"/>
  <c r="U144" i="2"/>
  <c r="T144" i="2"/>
  <c r="S144" i="2"/>
  <c r="R144" i="2"/>
  <c r="Q144" i="2"/>
  <c r="P144" i="2"/>
  <c r="AK144" i="2"/>
  <c r="X136" i="2"/>
  <c r="Y136" i="2"/>
  <c r="W136" i="2"/>
  <c r="V136" i="2"/>
  <c r="U136" i="2"/>
  <c r="S136" i="2"/>
  <c r="R136" i="2"/>
  <c r="T136" i="2"/>
  <c r="Q136" i="2"/>
  <c r="P136" i="2"/>
  <c r="AK136" i="2"/>
  <c r="X128" i="2"/>
  <c r="Y128" i="2"/>
  <c r="W128" i="2"/>
  <c r="V128" i="2"/>
  <c r="U128" i="2"/>
  <c r="T128" i="2"/>
  <c r="S128" i="2"/>
  <c r="R128" i="2"/>
  <c r="Q128" i="2"/>
  <c r="P128" i="2"/>
  <c r="AK128" i="2"/>
  <c r="Y120" i="2"/>
  <c r="X120" i="2"/>
  <c r="W120" i="2"/>
  <c r="V120" i="2"/>
  <c r="U120" i="2"/>
  <c r="S120" i="2"/>
  <c r="T120" i="2"/>
  <c r="R120" i="2"/>
  <c r="Q120" i="2"/>
  <c r="P120" i="2"/>
  <c r="AK120" i="2"/>
  <c r="Q112" i="2"/>
  <c r="P112" i="2"/>
  <c r="AK112" i="2"/>
  <c r="P104" i="2"/>
  <c r="AK104" i="2"/>
  <c r="Y96" i="2"/>
  <c r="X96" i="2"/>
  <c r="W96" i="2"/>
  <c r="V96" i="2"/>
  <c r="U96" i="2"/>
  <c r="T96" i="2"/>
  <c r="S96" i="2"/>
  <c r="R96" i="2"/>
  <c r="Q96" i="2"/>
  <c r="P96" i="2"/>
  <c r="AK96" i="2"/>
  <c r="P80" i="2"/>
  <c r="AK80" i="2"/>
  <c r="X64" i="2"/>
  <c r="Y64" i="2"/>
  <c r="W64" i="2"/>
  <c r="V64" i="2"/>
  <c r="U64" i="2"/>
  <c r="T64" i="2"/>
  <c r="S64" i="2"/>
  <c r="R64" i="2"/>
  <c r="Q64" i="2"/>
  <c r="P64" i="2"/>
  <c r="AK64" i="2"/>
  <c r="Y56" i="2"/>
  <c r="X56" i="2"/>
  <c r="W56" i="2"/>
  <c r="V56" i="2"/>
  <c r="U56" i="2"/>
  <c r="T56" i="2"/>
  <c r="S56" i="2"/>
  <c r="R56" i="2"/>
  <c r="Q56" i="2"/>
  <c r="P56" i="2"/>
  <c r="AK56" i="2"/>
  <c r="X223" i="2"/>
  <c r="Y223" i="2"/>
  <c r="W223" i="2"/>
  <c r="V223" i="2"/>
  <c r="U223" i="2"/>
  <c r="S223" i="2"/>
  <c r="R223" i="2"/>
  <c r="T223" i="2"/>
  <c r="Q223" i="2"/>
  <c r="P223" i="2"/>
  <c r="AK223" i="2"/>
  <c r="X215" i="2"/>
  <c r="Y215" i="2"/>
  <c r="W215" i="2"/>
  <c r="V215" i="2"/>
  <c r="U215" i="2"/>
  <c r="T215" i="2"/>
  <c r="S215" i="2"/>
  <c r="R215" i="2"/>
  <c r="Q215" i="2"/>
  <c r="P215" i="2"/>
  <c r="AK215" i="2"/>
  <c r="X207" i="2"/>
  <c r="Y207" i="2"/>
  <c r="W207" i="2"/>
  <c r="V207" i="2"/>
  <c r="U207" i="2"/>
  <c r="S207" i="2"/>
  <c r="T207" i="2"/>
  <c r="R207" i="2"/>
  <c r="Q207" i="2"/>
  <c r="P207" i="2"/>
  <c r="AK207" i="2"/>
  <c r="X199" i="2"/>
  <c r="Y199" i="2"/>
  <c r="W199" i="2"/>
  <c r="V199" i="2"/>
  <c r="U199" i="2"/>
  <c r="S199" i="2"/>
  <c r="R199" i="2"/>
  <c r="T199" i="2"/>
  <c r="Q199" i="2"/>
  <c r="P199" i="2"/>
  <c r="AK199" i="2"/>
  <c r="X191" i="2"/>
  <c r="Y191" i="2"/>
  <c r="W191" i="2"/>
  <c r="V191" i="2"/>
  <c r="U191" i="2"/>
  <c r="S191" i="2"/>
  <c r="R191" i="2"/>
  <c r="Q191" i="2"/>
  <c r="P191" i="2"/>
  <c r="T191" i="2"/>
  <c r="AK191" i="2"/>
  <c r="X183" i="2"/>
  <c r="Y183" i="2"/>
  <c r="V183" i="2"/>
  <c r="U183" i="2"/>
  <c r="W183" i="2"/>
  <c r="T183" i="2"/>
  <c r="S183" i="2"/>
  <c r="R183" i="2"/>
  <c r="Q183" i="2"/>
  <c r="P183" i="2"/>
  <c r="AK183" i="2"/>
  <c r="X175" i="2"/>
  <c r="Y175" i="2"/>
  <c r="W175" i="2"/>
  <c r="V175" i="2"/>
  <c r="U175" i="2"/>
  <c r="S175" i="2"/>
  <c r="R175" i="2"/>
  <c r="Q175" i="2"/>
  <c r="T175" i="2"/>
  <c r="P175" i="2"/>
  <c r="AK175" i="2"/>
  <c r="X167" i="2"/>
  <c r="Y167" i="2"/>
  <c r="W167" i="2"/>
  <c r="V167" i="2"/>
  <c r="U167" i="2"/>
  <c r="T167" i="2"/>
  <c r="S167" i="2"/>
  <c r="R167" i="2"/>
  <c r="Q167" i="2"/>
  <c r="P167" i="2"/>
  <c r="AK167" i="2"/>
  <c r="X159" i="2"/>
  <c r="Y159" i="2"/>
  <c r="W159" i="2"/>
  <c r="V159" i="2"/>
  <c r="U159" i="2"/>
  <c r="S159" i="2"/>
  <c r="T159" i="2"/>
  <c r="R159" i="2"/>
  <c r="Q159" i="2"/>
  <c r="P159" i="2"/>
  <c r="AK159" i="2"/>
  <c r="X151" i="2"/>
  <c r="Y151" i="2"/>
  <c r="W151" i="2"/>
  <c r="V151" i="2"/>
  <c r="U151" i="2"/>
  <c r="S151" i="2"/>
  <c r="R151" i="2"/>
  <c r="Q151" i="2"/>
  <c r="P151" i="2"/>
  <c r="T151" i="2"/>
  <c r="AK151" i="2"/>
  <c r="X143" i="2"/>
  <c r="Y143" i="2"/>
  <c r="W143" i="2"/>
  <c r="V143" i="2"/>
  <c r="U143" i="2"/>
  <c r="T143" i="2"/>
  <c r="S143" i="2"/>
  <c r="R143" i="2"/>
  <c r="Q143" i="2"/>
  <c r="P143" i="2"/>
  <c r="AK143" i="2"/>
  <c r="X135" i="2"/>
  <c r="Y135" i="2"/>
  <c r="V135" i="2"/>
  <c r="W135" i="2"/>
  <c r="U135" i="2"/>
  <c r="S135" i="2"/>
  <c r="R135" i="2"/>
  <c r="T135" i="2"/>
  <c r="Q135" i="2"/>
  <c r="P135" i="2"/>
  <c r="AK135" i="2"/>
  <c r="Q127" i="2"/>
  <c r="P127" i="2"/>
  <c r="AK127" i="2"/>
  <c r="X119" i="2"/>
  <c r="Y119" i="2"/>
  <c r="W119" i="2"/>
  <c r="V119" i="2"/>
  <c r="U119" i="2"/>
  <c r="S119" i="2"/>
  <c r="T119" i="2"/>
  <c r="R119" i="2"/>
  <c r="Q119" i="2"/>
  <c r="P119" i="2"/>
  <c r="AK119" i="2"/>
  <c r="Q111" i="2"/>
  <c r="P111" i="2"/>
  <c r="AK111" i="2"/>
  <c r="P103" i="2"/>
  <c r="AK103" i="2"/>
  <c r="X79" i="2"/>
  <c r="Y79" i="2"/>
  <c r="W79" i="2"/>
  <c r="V79" i="2"/>
  <c r="U79" i="2"/>
  <c r="S79" i="2"/>
  <c r="T79" i="2"/>
  <c r="R79" i="2"/>
  <c r="Q79" i="2"/>
  <c r="P79" i="2"/>
  <c r="AK79" i="2"/>
  <c r="X63" i="2"/>
  <c r="Y63" i="2"/>
  <c r="W63" i="2"/>
  <c r="V63" i="2"/>
  <c r="U63" i="2"/>
  <c r="T63" i="2"/>
  <c r="S63" i="2"/>
  <c r="R63" i="2"/>
  <c r="Q63" i="2"/>
  <c r="P63" i="2"/>
  <c r="AK63" i="2"/>
  <c r="X31" i="2"/>
  <c r="Y31" i="2"/>
  <c r="W31" i="2"/>
  <c r="V31" i="2"/>
  <c r="U31" i="2"/>
  <c r="S31" i="2"/>
  <c r="R31" i="2"/>
  <c r="T31" i="2"/>
  <c r="Q31" i="2"/>
  <c r="P31" i="2"/>
  <c r="AK31" i="2"/>
  <c r="Q23" i="2"/>
  <c r="P23" i="2"/>
  <c r="AK23" i="2"/>
  <c r="AK46" i="2"/>
  <c r="Y230" i="2"/>
  <c r="X230" i="2"/>
  <c r="W230" i="2"/>
  <c r="V230" i="2"/>
  <c r="U230" i="2"/>
  <c r="S230" i="2"/>
  <c r="R230" i="2"/>
  <c r="T230" i="2"/>
  <c r="Q230" i="2"/>
  <c r="P230" i="2"/>
  <c r="Y222" i="2"/>
  <c r="X222" i="2"/>
  <c r="W222" i="2"/>
  <c r="V222" i="2"/>
  <c r="U222" i="2"/>
  <c r="S222" i="2"/>
  <c r="R222" i="2"/>
  <c r="Q222" i="2"/>
  <c r="P222" i="2"/>
  <c r="T222" i="2"/>
  <c r="Y214" i="2"/>
  <c r="X214" i="2"/>
  <c r="W214" i="2"/>
  <c r="V214" i="2"/>
  <c r="U214" i="2"/>
  <c r="S214" i="2"/>
  <c r="R214" i="2"/>
  <c r="Q214" i="2"/>
  <c r="T214" i="2"/>
  <c r="P214" i="2"/>
  <c r="Y206" i="2"/>
  <c r="X206" i="2"/>
  <c r="W206" i="2"/>
  <c r="V206" i="2"/>
  <c r="U206" i="2"/>
  <c r="S206" i="2"/>
  <c r="T206" i="2"/>
  <c r="R206" i="2"/>
  <c r="Q206" i="2"/>
  <c r="P206" i="2"/>
  <c r="Y198" i="2"/>
  <c r="W198" i="2"/>
  <c r="V198" i="2"/>
  <c r="X198" i="2"/>
  <c r="U198" i="2"/>
  <c r="S198" i="2"/>
  <c r="R198" i="2"/>
  <c r="T198" i="2"/>
  <c r="Q198" i="2"/>
  <c r="P198" i="2"/>
  <c r="Y190" i="2"/>
  <c r="X190" i="2"/>
  <c r="W190" i="2"/>
  <c r="V190" i="2"/>
  <c r="U190" i="2"/>
  <c r="S190" i="2"/>
  <c r="R190" i="2"/>
  <c r="Q190" i="2"/>
  <c r="T190" i="2"/>
  <c r="P190" i="2"/>
  <c r="Y182" i="2"/>
  <c r="X182" i="2"/>
  <c r="V182" i="2"/>
  <c r="U182" i="2"/>
  <c r="W182" i="2"/>
  <c r="T182" i="2"/>
  <c r="S182" i="2"/>
  <c r="R182" i="2"/>
  <c r="Q182" i="2"/>
  <c r="P182" i="2"/>
  <c r="Y174" i="2"/>
  <c r="X174" i="2"/>
  <c r="V174" i="2"/>
  <c r="W174" i="2"/>
  <c r="U174" i="2"/>
  <c r="S174" i="2"/>
  <c r="R174" i="2"/>
  <c r="T174" i="2"/>
  <c r="Q174" i="2"/>
  <c r="P174" i="2"/>
  <c r="Y166" i="2"/>
  <c r="X166" i="2"/>
  <c r="W166" i="2"/>
  <c r="V166" i="2"/>
  <c r="U166" i="2"/>
  <c r="T166" i="2"/>
  <c r="S166" i="2"/>
  <c r="R166" i="2"/>
  <c r="Q166" i="2"/>
  <c r="P166" i="2"/>
  <c r="Y158" i="2"/>
  <c r="X158" i="2"/>
  <c r="W158" i="2"/>
  <c r="V158" i="2"/>
  <c r="U158" i="2"/>
  <c r="S158" i="2"/>
  <c r="T158" i="2"/>
  <c r="R158" i="2"/>
  <c r="Q158" i="2"/>
  <c r="P158" i="2"/>
  <c r="Y150" i="2"/>
  <c r="X150" i="2"/>
  <c r="W150" i="2"/>
  <c r="V150" i="2"/>
  <c r="U150" i="2"/>
  <c r="S150" i="2"/>
  <c r="R150" i="2"/>
  <c r="Q150" i="2"/>
  <c r="T150" i="2"/>
  <c r="P150" i="2"/>
  <c r="Y142" i="2"/>
  <c r="X142" i="2"/>
  <c r="W142" i="2"/>
  <c r="V142" i="2"/>
  <c r="U142" i="2"/>
  <c r="T142" i="2"/>
  <c r="S142" i="2"/>
  <c r="R142" i="2"/>
  <c r="Q142" i="2"/>
  <c r="P142" i="2"/>
  <c r="Y134" i="2"/>
  <c r="X134" i="2"/>
  <c r="V134" i="2"/>
  <c r="W134" i="2"/>
  <c r="U134" i="2"/>
  <c r="S134" i="2"/>
  <c r="R134" i="2"/>
  <c r="T134" i="2"/>
  <c r="Q134" i="2"/>
  <c r="P134" i="2"/>
  <c r="Y126" i="2"/>
  <c r="X126" i="2"/>
  <c r="W126" i="2"/>
  <c r="V126" i="2"/>
  <c r="U126" i="2"/>
  <c r="S126" i="2"/>
  <c r="R126" i="2"/>
  <c r="Q126" i="2"/>
  <c r="T126" i="2"/>
  <c r="P126" i="2"/>
  <c r="Y118" i="2"/>
  <c r="X118" i="2"/>
  <c r="W118" i="2"/>
  <c r="V118" i="2"/>
  <c r="U118" i="2"/>
  <c r="S118" i="2"/>
  <c r="T118" i="2"/>
  <c r="R118" i="2"/>
  <c r="Q118" i="2"/>
  <c r="P118" i="2"/>
  <c r="Q110" i="2"/>
  <c r="P110" i="2"/>
  <c r="Y102" i="2"/>
  <c r="X102" i="2"/>
  <c r="W102" i="2"/>
  <c r="V102" i="2"/>
  <c r="U102" i="2"/>
  <c r="S102" i="2"/>
  <c r="T102" i="2"/>
  <c r="R102" i="2"/>
  <c r="Q102" i="2"/>
  <c r="P102" i="2"/>
  <c r="Y94" i="2"/>
  <c r="X94" i="2"/>
  <c r="W94" i="2"/>
  <c r="V94" i="2"/>
  <c r="U94" i="2"/>
  <c r="S94" i="2"/>
  <c r="T94" i="2"/>
  <c r="R94" i="2"/>
  <c r="Q94" i="2"/>
  <c r="P94" i="2"/>
  <c r="Y86" i="2"/>
  <c r="X86" i="2"/>
  <c r="W86" i="2"/>
  <c r="V86" i="2"/>
  <c r="U86" i="2"/>
  <c r="S86" i="2"/>
  <c r="T86" i="2"/>
  <c r="R86" i="2"/>
  <c r="Q86" i="2"/>
  <c r="P86" i="2"/>
  <c r="Y78" i="2"/>
  <c r="W78" i="2"/>
  <c r="V78" i="2"/>
  <c r="X78" i="2"/>
  <c r="U78" i="2"/>
  <c r="S78" i="2"/>
  <c r="T78" i="2"/>
  <c r="R78" i="2"/>
  <c r="Q78" i="2"/>
  <c r="P78" i="2"/>
  <c r="Y62" i="2"/>
  <c r="X62" i="2"/>
  <c r="W62" i="2"/>
  <c r="V62" i="2"/>
  <c r="U62" i="2"/>
  <c r="T62" i="2"/>
  <c r="S62" i="2"/>
  <c r="R62" i="2"/>
  <c r="Q62" i="2"/>
  <c r="P62" i="2"/>
  <c r="Y54" i="2"/>
  <c r="X54" i="2"/>
  <c r="W54" i="2"/>
  <c r="V54" i="2"/>
  <c r="U54" i="2"/>
  <c r="S54" i="2"/>
  <c r="R54" i="2"/>
  <c r="T54" i="2"/>
  <c r="Q54" i="2"/>
  <c r="P54" i="2"/>
  <c r="AK22" i="2"/>
  <c r="Q22" i="2"/>
  <c r="P22" i="2"/>
  <c r="O224" i="2"/>
  <c r="O216" i="2"/>
  <c r="O208" i="2"/>
  <c r="O200" i="2"/>
  <c r="O192" i="2"/>
  <c r="O184" i="2"/>
  <c r="O176" i="2"/>
  <c r="O168" i="2"/>
  <c r="O160" i="2"/>
  <c r="O152" i="2"/>
  <c r="O144" i="2"/>
  <c r="O136" i="2"/>
  <c r="O128" i="2"/>
  <c r="O120" i="2"/>
  <c r="O112" i="2"/>
  <c r="O104" i="2"/>
  <c r="O96" i="2"/>
  <c r="O88" i="2"/>
  <c r="O80" i="2"/>
  <c r="O72" i="2"/>
  <c r="O64" i="2"/>
  <c r="O56" i="2"/>
  <c r="O40" i="2"/>
  <c r="AK230" i="2"/>
  <c r="AK198" i="2"/>
  <c r="P101" i="2"/>
  <c r="P93" i="2"/>
  <c r="X77" i="2"/>
  <c r="Y77" i="2"/>
  <c r="W77" i="2"/>
  <c r="U77" i="2"/>
  <c r="V77" i="2"/>
  <c r="T77" i="2"/>
  <c r="R77" i="2"/>
  <c r="S77" i="2"/>
  <c r="P77" i="2"/>
  <c r="Q77" i="2"/>
  <c r="X61" i="2"/>
  <c r="Y61" i="2"/>
  <c r="W61" i="2"/>
  <c r="U61" i="2"/>
  <c r="V61" i="2"/>
  <c r="R61" i="2"/>
  <c r="T61" i="2"/>
  <c r="P61" i="2"/>
  <c r="S61" i="2"/>
  <c r="Q61" i="2"/>
  <c r="X53" i="2"/>
  <c r="Y53" i="2"/>
  <c r="W53" i="2"/>
  <c r="V53" i="2"/>
  <c r="U53" i="2"/>
  <c r="R53" i="2"/>
  <c r="T53" i="2"/>
  <c r="S53" i="2"/>
  <c r="P53" i="2"/>
  <c r="Q53" i="2"/>
  <c r="P21" i="2"/>
  <c r="Q21" i="2"/>
  <c r="AK21" i="2"/>
  <c r="O223" i="2"/>
  <c r="O215" i="2"/>
  <c r="O207" i="2"/>
  <c r="O199" i="2"/>
  <c r="O191" i="2"/>
  <c r="O175" i="2"/>
  <c r="O167" i="2"/>
  <c r="O159" i="2"/>
  <c r="O151" i="2"/>
  <c r="O143" i="2"/>
  <c r="O135" i="2"/>
  <c r="O127" i="2"/>
  <c r="O119" i="2"/>
  <c r="O111" i="2"/>
  <c r="O103" i="2"/>
  <c r="O95" i="2"/>
  <c r="O87" i="2"/>
  <c r="O79" i="2"/>
  <c r="O71" i="2"/>
  <c r="O63" i="2"/>
  <c r="O55" i="2"/>
  <c r="O39" i="2"/>
  <c r="O31" i="2"/>
  <c r="O23" i="2"/>
  <c r="AK150" i="2"/>
  <c r="AK108" i="2"/>
  <c r="P100" i="2"/>
  <c r="P92" i="2"/>
  <c r="Q92" i="2"/>
  <c r="P84" i="2"/>
  <c r="X76" i="2"/>
  <c r="W76" i="2"/>
  <c r="Y76" i="2"/>
  <c r="U76" i="2"/>
  <c r="V76" i="2"/>
  <c r="T76" i="2"/>
  <c r="R76" i="2"/>
  <c r="P76" i="2"/>
  <c r="Q76" i="2"/>
  <c r="S76" i="2"/>
  <c r="X60" i="2"/>
  <c r="Y60" i="2"/>
  <c r="W60" i="2"/>
  <c r="U60" i="2"/>
  <c r="V60" i="2"/>
  <c r="T60" i="2"/>
  <c r="R60" i="2"/>
  <c r="P60" i="2"/>
  <c r="S60" i="2"/>
  <c r="Q60" i="2"/>
  <c r="P52" i="2"/>
  <c r="X44" i="2"/>
  <c r="W44" i="2"/>
  <c r="U44" i="2"/>
  <c r="V44" i="2"/>
  <c r="T44" i="2"/>
  <c r="R44" i="2"/>
  <c r="P44" i="2"/>
  <c r="S44" i="2"/>
  <c r="Q44" i="2"/>
  <c r="Y44" i="2"/>
  <c r="P20" i="2"/>
  <c r="Q20" i="2"/>
  <c r="AK20" i="2"/>
  <c r="O230" i="2"/>
  <c r="O222" i="2"/>
  <c r="O214" i="2"/>
  <c r="O206" i="2"/>
  <c r="O198" i="2"/>
  <c r="O190" i="2"/>
  <c r="O174" i="2"/>
  <c r="O166" i="2"/>
  <c r="O158" i="2"/>
  <c r="O150" i="2"/>
  <c r="O142" i="2"/>
  <c r="O134" i="2"/>
  <c r="O126" i="2"/>
  <c r="O118" i="2"/>
  <c r="O110" i="2"/>
  <c r="O102" i="2"/>
  <c r="O94" i="2"/>
  <c r="O86" i="2"/>
  <c r="O78" i="2"/>
  <c r="O62" i="2"/>
  <c r="O54" i="2"/>
  <c r="O22" i="2"/>
  <c r="AK206" i="2"/>
  <c r="AK174" i="2"/>
  <c r="AB30" i="2"/>
  <c r="AB24" i="2"/>
  <c r="AD24" i="2"/>
  <c r="C7" i="2"/>
  <c r="X19" i="2"/>
  <c r="AC19" i="2"/>
  <c r="AD19" i="2"/>
  <c r="V19" i="2"/>
  <c r="T19" i="2"/>
  <c r="R19" i="2"/>
  <c r="W19" i="2"/>
  <c r="U19" i="2"/>
  <c r="Y19" i="2"/>
  <c r="AC18" i="2"/>
  <c r="P18" i="2"/>
  <c r="R18" i="2"/>
  <c r="T18" i="2"/>
  <c r="AD18" i="2"/>
  <c r="AK18" i="2"/>
  <c r="O18" i="2"/>
  <c r="Q18" i="2"/>
  <c r="L3" i="2"/>
  <c r="J3" i="2" l="1"/>
  <c r="G4" i="2"/>
  <c r="G3" i="2"/>
  <c r="E3" i="2"/>
  <c r="L4" i="2"/>
  <c r="C3" i="2"/>
  <c r="D3" i="2"/>
  <c r="F3" i="2"/>
  <c r="I4" i="2"/>
  <c r="C5" i="2"/>
  <c r="C6" i="2" s="1"/>
  <c r="C8" i="2" s="1"/>
  <c r="G5" i="2"/>
  <c r="H6" i="2" s="1"/>
  <c r="D5" i="2"/>
  <c r="E6" i="2" s="1"/>
  <c r="M4" i="2"/>
  <c r="E4" i="2"/>
  <c r="K5" i="2"/>
  <c r="L6" i="2" s="1"/>
  <c r="H4" i="2"/>
  <c r="J5" i="2"/>
  <c r="K6" i="2" s="1"/>
  <c r="K4" i="2"/>
  <c r="F5" i="2"/>
  <c r="G6" i="2" s="1"/>
  <c r="D4" i="2"/>
  <c r="C4" i="2"/>
  <c r="I5" i="2"/>
  <c r="J6" i="2" s="1"/>
  <c r="H5" i="2"/>
  <c r="I6" i="2" s="1"/>
  <c r="J4" i="2"/>
  <c r="M5" i="2"/>
  <c r="L5" i="2"/>
  <c r="M6" i="2" s="1"/>
  <c r="F4" i="2"/>
  <c r="E5" i="2"/>
  <c r="F6" i="2" s="1"/>
  <c r="D7" i="2" l="1"/>
  <c r="D6" i="2"/>
  <c r="D8" i="2" l="1"/>
  <c r="E7" i="2" s="1"/>
  <c r="D9" i="2"/>
  <c r="E8" i="2" l="1"/>
  <c r="F7" i="2" s="1"/>
  <c r="E9" i="2" l="1"/>
  <c r="F8" i="2"/>
  <c r="G8" i="2" s="1"/>
  <c r="G7" i="2"/>
  <c r="G9" i="2" s="1"/>
  <c r="F9" i="2" l="1"/>
  <c r="H8" i="2"/>
  <c r="H7" i="2"/>
  <c r="H9" i="2" s="1"/>
  <c r="I8" i="2" l="1"/>
  <c r="I7" i="2"/>
  <c r="I9" i="2" s="1"/>
  <c r="J8" i="2" l="1"/>
  <c r="J7" i="2"/>
  <c r="J9" i="2" s="1"/>
  <c r="K8" i="2" l="1"/>
  <c r="K7" i="2"/>
  <c r="K9" i="2" s="1"/>
  <c r="L8" i="2" l="1"/>
  <c r="L7" i="2"/>
  <c r="L9" i="2" s="1"/>
  <c r="M8" i="2" l="1"/>
  <c r="M7" i="2"/>
  <c r="M9" i="2" s="1"/>
</calcChain>
</file>

<file path=xl/sharedStrings.xml><?xml version="1.0" encoding="utf-8"?>
<sst xmlns="http://schemas.openxmlformats.org/spreadsheetml/2006/main" count="439" uniqueCount="146">
  <si>
    <t>Step-by-Step Guide to Determining Fleet Average throughout the Contract Period</t>
  </si>
  <si>
    <t>2023 SOON Fleet Compliance Plan</t>
  </si>
  <si>
    <t>1. Provide fleet information in columns 1 through 6 using information provided in DOORS.</t>
  </si>
  <si>
    <t>2. Toggle "Yes" for units that are or will be funded with SOON funding (ie. if the engine is currently under an existing SOON contract OR if the engine is in your current application, toggle to "Yes")</t>
  </si>
  <si>
    <t xml:space="preserve">3. If fleet average is not meeting fleet target, retire or place units in Permanent Low-Use until enough BACT Credits have been accumulated for each year by providing information in columns 6 through 7. </t>
  </si>
  <si>
    <t>4. Other than the equipment toggled "Yes" for SOON, please list the new equipment to be added throughout the 2023 through 2033 timeframe should be indicated in columns 6 through 7</t>
  </si>
  <si>
    <r>
      <t>DISCLAIMER</t>
    </r>
    <r>
      <rPr>
        <sz val="11"/>
        <color rgb="FF000000"/>
        <rFont val="Calibri"/>
        <family val="2"/>
        <scheme val="minor"/>
      </rPr>
      <t>: According to the In-Use Off-Road Diesel-Fueled Fleet Regulation, "During the contract period, vehicles… that have been replaced using SOON program funding, cannot use this lower emission rate to calculate the fleet average index and target rate, and BACT credit.. These vehicles must be reflected</t>
    </r>
  </si>
  <si>
    <t>as if the actions taken under the SOON program did not occur." (2449.2(e)(1)(B)). With this being said, there is an emphasis on:</t>
  </si>
  <si>
    <t>A. Being able to meet/surpass compliance first</t>
  </si>
  <si>
    <t>B. Having the ability to place part of the fleet into SOON even though the equipment under SOON can only remain at the original tier and HP before falling out of contract</t>
  </si>
  <si>
    <t>5. For Units toggled "Yes" for SOON funding, please retire at the end of contract term agreement</t>
  </si>
  <si>
    <t>For new units (in your 2023 application)*:</t>
  </si>
  <si>
    <t>-</t>
  </si>
  <si>
    <t>Retire in 2029 for Replacement (5 Year Project Life)</t>
  </si>
  <si>
    <t>Retire in 2031 for Repower (7 Year Project Life)</t>
  </si>
  <si>
    <t>*Depending on type of equipment, retirement year will vary. Please contact South Coast AQMD staff for assistance.</t>
  </si>
  <si>
    <t>IF you already posses a contract, please contact your South Coast AQMD Project Officer if you do not know when your old contract end year will be</t>
  </si>
  <si>
    <t>6. After Retiring your unit, please place your new SOON Replacement or Repower information at end of fleet list</t>
  </si>
  <si>
    <t>The "New" engine or equipment will be available for Fleet average calculations in the same year the old units under SOON are retired</t>
  </si>
  <si>
    <t>New in 2029 for Replacement</t>
  </si>
  <si>
    <t>New in 2031 for Repower</t>
  </si>
  <si>
    <t xml:space="preserve">7. Please retire or place equipment in low-use until "Compliance has been met" and "BACT Credit is satisfied" from 2024 til the end of the contract period. </t>
  </si>
  <si>
    <t>8  Please note the Engine Tier Phase-Out Requirement and Engine Tier Bans due to the Off-Road Regulation Amendment in November 2022. Please ensure to adjust the Compliance Plan accordingly (for example, in all Tier 0 units for large fleets must be "Retired", in "2026" all Tier 1 units must be "Retire"</t>
  </si>
  <si>
    <t>The units removed phased out from your fleet will count towards BACT Credits and rollover BACT Credits to help meet compliance</t>
  </si>
  <si>
    <t>Starting 2023, the following tiers are not allowed to be added into the fleet</t>
  </si>
  <si>
    <t>You will only be able to add the cleanest technology commercially available (Tier 4 Final or cleaner)</t>
  </si>
  <si>
    <t>*** PLEASE FILL IN WHITE FIELDS ONLY ***</t>
  </si>
  <si>
    <t>Fleet Average TARGET</t>
  </si>
  <si>
    <t>Fleet Average</t>
  </si>
  <si>
    <t>Total Fleet HP</t>
  </si>
  <si>
    <t>BACT Credits Required</t>
  </si>
  <si>
    <t>BACT Credits Earrned + Rollover</t>
  </si>
  <si>
    <t>BACT Credits Remaining</t>
  </si>
  <si>
    <t>BACT and Compliance Status</t>
  </si>
  <si>
    <t>NOTE: BACT Carryover credit earned after the final target date can be use in subsequent years to meet the BACT Requirements in section 2449.1(b).</t>
  </si>
  <si>
    <t>Current Credits (Baseline)</t>
  </si>
  <si>
    <t>2022 Fleet Information</t>
  </si>
  <si>
    <r>
      <rPr>
        <i/>
        <sz val="11"/>
        <color rgb="FF000000"/>
        <rFont val="Calibri"/>
        <family val="2"/>
      </rPr>
      <t xml:space="preserve">Enter current fleet information and identify units that will have a change in status from 2023 to 2033. 
</t>
    </r>
    <r>
      <rPr>
        <b/>
        <i/>
        <u/>
        <sz val="11"/>
        <color rgb="FF000000"/>
        <rFont val="Calibri"/>
        <family val="2"/>
      </rPr>
      <t>NOTE:</t>
    </r>
    <r>
      <rPr>
        <i/>
        <sz val="11"/>
        <color rgb="FF000000"/>
        <rFont val="Calibri"/>
        <family val="2"/>
      </rPr>
      <t xml:space="preserve"> If equipment is funded under SOON, please do not enter any new equipment and year on this tab. Information for equipment or engines funded under SOON should be provided under "2. SOON Fleet" tab.</t>
    </r>
  </si>
  <si>
    <t>1. Vehicle EIN (Required)</t>
  </si>
  <si>
    <t>2. Vehicle Serial</t>
  </si>
  <si>
    <t>3. Your Vehicle Number</t>
  </si>
  <si>
    <t>4. Engine Model Year (Required)</t>
  </si>
  <si>
    <t>5. Engine Horsepower (Required)</t>
  </si>
  <si>
    <t>6. Is this Vehicle Electric or VDEC?</t>
  </si>
  <si>
    <t>6a. NOx VDECS % Reduction</t>
  </si>
  <si>
    <t>7. Is or will this unit be funded under SOON? (required)</t>
  </si>
  <si>
    <t>8. Status</t>
  </si>
  <si>
    <t>9. Status Year</t>
  </si>
  <si>
    <t>Final Horsepower</t>
  </si>
  <si>
    <t>Engine Tier</t>
  </si>
  <si>
    <t>VDECS Factor/
Electric</t>
  </si>
  <si>
    <t>Emission Factor 2023</t>
  </si>
  <si>
    <t>Emission Factor 2024</t>
  </si>
  <si>
    <t>Emission Factor 2025</t>
  </si>
  <si>
    <t>Emission Factor 2026</t>
  </si>
  <si>
    <t>Emission Factor 2027</t>
  </si>
  <si>
    <t>Emission Factor 2028</t>
  </si>
  <si>
    <t>Emission Factor 2029</t>
  </si>
  <si>
    <t>Emission Factor 2030</t>
  </si>
  <si>
    <t>Emission Factor 2031</t>
  </si>
  <si>
    <t>Emission Factor 2032</t>
  </si>
  <si>
    <t>Emission Factor 2033</t>
  </si>
  <si>
    <t>Target Factor 2023</t>
  </si>
  <si>
    <t>Target Factor 2024</t>
  </si>
  <si>
    <t>Target Factor 2025</t>
  </si>
  <si>
    <t>Target Factor 2026</t>
  </si>
  <si>
    <t>Target Factor 2027</t>
  </si>
  <si>
    <t>Target Factor 2028</t>
  </si>
  <si>
    <t>Target Factor 2029</t>
  </si>
  <si>
    <t>Target Factor 2030</t>
  </si>
  <si>
    <t>Target Factor 2031</t>
  </si>
  <si>
    <t>Target Factor 2032</t>
  </si>
  <si>
    <t>Target Factor 2033</t>
  </si>
  <si>
    <t>SOON Target 2023</t>
  </si>
  <si>
    <t>EIN found in DOORS, If equipment is New, type "New"</t>
  </si>
  <si>
    <t>As seen on Emission Control Label (ECL)</t>
  </si>
  <si>
    <t>Provided by user</t>
  </si>
  <si>
    <t xml:space="preserve">Engine Year provided on ECL </t>
  </si>
  <si>
    <t xml:space="preserve">Gross/Net hp acceptable </t>
  </si>
  <si>
    <t>If applicable, select Electric or VDEC type</t>
  </si>
  <si>
    <t xml:space="preserve">Only if VDECS installed with NOx reduction </t>
  </si>
  <si>
    <t>Is this equipment part of a current or new SOON Contract? (Yes or No)</t>
  </si>
  <si>
    <t>Indicate if unit has been retired/placed in low-use/New/Year-by-year</t>
  </si>
  <si>
    <r>
      <t xml:space="preserve">Year 'Status' occurred or </t>
    </r>
    <r>
      <rPr>
        <i/>
        <u/>
        <sz val="11"/>
        <color theme="1"/>
        <rFont val="Calibri"/>
        <family val="2"/>
        <scheme val="minor"/>
      </rPr>
      <t>will</t>
    </r>
    <r>
      <rPr>
        <i/>
        <sz val="11"/>
        <color theme="1"/>
        <rFont val="Calibri"/>
        <family val="2"/>
        <scheme val="minor"/>
      </rPr>
      <t xml:space="preserve"> occur (</t>
    </r>
    <r>
      <rPr>
        <i/>
        <u/>
        <sz val="11"/>
        <color theme="1"/>
        <rFont val="Calibri"/>
        <family val="2"/>
        <scheme val="minor"/>
      </rPr>
      <t>Required</t>
    </r>
    <r>
      <rPr>
        <i/>
        <sz val="11"/>
        <color theme="1"/>
        <rFont val="Calibri"/>
        <family val="2"/>
        <scheme val="minor"/>
      </rPr>
      <t xml:space="preserve"> if status changes)</t>
    </r>
  </si>
  <si>
    <t>Large Fleet Retirements T0-2024, T1-2026, T2-2028; Medium Fleet Retirements T0-2026, T1-2028, T2-2030</t>
  </si>
  <si>
    <t>Stop</t>
  </si>
  <si>
    <t>Min.</t>
  </si>
  <si>
    <t>SOON Target Numbers</t>
  </si>
  <si>
    <t>HP</t>
  </si>
  <si>
    <t>Fleet Target Numbers</t>
  </si>
  <si>
    <t>Emissions Factors by Horsepower and Year (g/bhp-hr)</t>
  </si>
  <si>
    <t>Minimum Horsepower in Group</t>
  </si>
  <si>
    <t>Engine</t>
  </si>
  <si>
    <t>Horsepower Groups</t>
  </si>
  <si>
    <t>Year</t>
  </si>
  <si>
    <t>25-49</t>
  </si>
  <si>
    <t>50-74</t>
  </si>
  <si>
    <t>75-99</t>
  </si>
  <si>
    <t>100-174</t>
  </si>
  <si>
    <t>175-299</t>
  </si>
  <si>
    <t>300-599</t>
  </si>
  <si>
    <t>600-750</t>
  </si>
  <si>
    <t>750+</t>
  </si>
  <si>
    <t>Engine Tiers by Horsepower and Year</t>
  </si>
  <si>
    <t xml:space="preserve">Year  </t>
  </si>
  <si>
    <t>T0</t>
  </si>
  <si>
    <t>T1</t>
  </si>
  <si>
    <t>T2</t>
  </si>
  <si>
    <t>T3</t>
  </si>
  <si>
    <t>T4I</t>
  </si>
  <si>
    <t>T4/E</t>
  </si>
  <si>
    <t>T4</t>
  </si>
  <si>
    <t>EMISSION FACTORS TO USE FOR HEAVY-DUTY ON-ROAD EQUIVALENTS AND REPOWERS WITH ON-ROAD ENGINES (GVW &gt; 14,000 lb)</t>
  </si>
  <si>
    <t>On-Road Engine Certification Standards (g/bhp-hr)</t>
  </si>
  <si>
    <t>NOx</t>
  </si>
  <si>
    <t>None*</t>
  </si>
  <si>
    <t>* No standard, use off-road Tier 0 factors</t>
  </si>
  <si>
    <t xml:space="preserve">Optional Column Drop-down Selections: </t>
  </si>
  <si>
    <t>Vehicle EIN</t>
  </si>
  <si>
    <t>Vehicle Serial Number</t>
  </si>
  <si>
    <t>Your Vehicle Number</t>
  </si>
  <si>
    <t>Vehicle Type</t>
  </si>
  <si>
    <t>Vehicle Manufacturer</t>
  </si>
  <si>
    <t>Vehicle Model</t>
  </si>
  <si>
    <t xml:space="preserve">PM VDECS Selections: </t>
  </si>
  <si>
    <t>One</t>
  </si>
  <si>
    <t>Two</t>
  </si>
  <si>
    <t>Highest</t>
  </si>
  <si>
    <t>Yes or No Selections:</t>
  </si>
  <si>
    <t>Yes</t>
  </si>
  <si>
    <t>No</t>
  </si>
  <si>
    <t xml:space="preserve">Low-Use Selections: </t>
  </si>
  <si>
    <t>Permanent</t>
  </si>
  <si>
    <t>Year-by-year</t>
  </si>
  <si>
    <t>VDECS and Electric Engine Selections:</t>
  </si>
  <si>
    <t>VDECS with NOx Reduction Only</t>
  </si>
  <si>
    <t>VDECS Level 1</t>
  </si>
  <si>
    <t>VDECS Level 2</t>
  </si>
  <si>
    <t>VDECS Highest Level</t>
  </si>
  <si>
    <t>GSE purchased before 2007</t>
  </si>
  <si>
    <t>Non-GSE purchased before 2007</t>
  </si>
  <si>
    <t>Electric purchased 2007 or later</t>
  </si>
  <si>
    <t>Electric purchased 2024 or later</t>
  </si>
  <si>
    <t>New</t>
  </si>
  <si>
    <t>Retired</t>
  </si>
  <si>
    <t>Permanent Low-Use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</si>
</sst>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000000"/>
      <name val="Arial"/>
      <family val="2"/>
    </font>
    <font>
      <sz val="11"/>
      <name val="Calibri"/>
      <family val="2"/>
    </font>
    <font>
      <sz val="11"/>
      <color rgb="FF000000"/>
      <name val="Arial"/>
      <family val="2"/>
    </font>
    <font>
      <b/>
      <sz val="11"/>
      <name val="Arial"/>
      <family val="2"/>
    </font>
    <font>
      <sz val="11"/>
      <name val="Arial"/>
      <family val="2"/>
    </font>
    <font>
      <i/>
      <sz val="11"/>
      <color rgb="FF000000"/>
      <name val="Calibri"/>
      <family val="2"/>
    </font>
    <font>
      <b/>
      <i/>
      <u/>
      <sz val="11"/>
      <color rgb="FF000000"/>
      <name val="Calibri"/>
      <family val="2"/>
    </font>
    <font>
      <i/>
      <sz val="11"/>
      <color theme="1"/>
      <name val="Calibri"/>
      <family val="2"/>
      <scheme val="minor"/>
    </font>
    <font>
      <i/>
      <u/>
      <sz val="11"/>
      <color theme="1"/>
      <name val="Calibri"/>
      <family val="2"/>
      <scheme val="minor"/>
    </font>
    <font>
      <sz val="12"/>
      <color theme="1"/>
      <name val="Times New Roman"/>
      <family val="1"/>
    </font>
    <font>
      <sz val="12"/>
      <color rgb="FFFF0000"/>
      <name val="Times New Roman"/>
      <family val="1"/>
    </font>
    <font>
      <sz val="12"/>
      <color rgb="FF000000"/>
      <name val="Times New Roman"/>
      <family val="1"/>
    </font>
    <font>
      <sz val="8"/>
      <color theme="1"/>
      <name val="Arial"/>
      <family val="2"/>
    </font>
    <font>
      <b/>
      <sz val="14"/>
      <color rgb="FF000000"/>
      <name val="Calibri"/>
      <family val="2"/>
      <scheme val="minor"/>
    </font>
    <font>
      <sz val="11"/>
      <color rgb="FF000000"/>
      <name val="Calibri"/>
      <family val="2"/>
      <scheme val="minor"/>
    </font>
    <font>
      <b/>
      <sz val="11"/>
      <color rgb="FF000000"/>
      <name val="Calibri"/>
      <family val="2"/>
      <scheme val="minor"/>
    </font>
    <font>
      <sz val="22"/>
      <color theme="1"/>
      <name val="Calibri"/>
      <family val="2"/>
      <scheme val="minor"/>
    </font>
  </fonts>
  <fills count="31">
    <fill>
      <patternFill patternType="none"/>
    </fill>
    <fill>
      <patternFill patternType="gray125"/>
    </fill>
    <fill>
      <patternFill patternType="solid">
        <fgColor rgb="FFFFFF99"/>
        <bgColor rgb="FFFFFF99"/>
      </patternFill>
    </fill>
    <fill>
      <patternFill patternType="solid">
        <fgColor rgb="FFFF9900"/>
        <bgColor rgb="FFFF9900"/>
      </patternFill>
    </fill>
    <fill>
      <patternFill patternType="solid">
        <fgColor rgb="FFFF99CC"/>
        <bgColor rgb="FFFF99CC"/>
      </patternFill>
    </fill>
    <fill>
      <patternFill patternType="solid">
        <fgColor rgb="FFCCFFFF"/>
        <bgColor rgb="FFCCFFFF"/>
      </patternFill>
    </fill>
    <fill>
      <patternFill patternType="solid">
        <fgColor rgb="FFCC99FF"/>
        <bgColor rgb="FFCC99FF"/>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00"/>
        <bgColor rgb="FF000000"/>
      </patternFill>
    </fill>
    <fill>
      <patternFill patternType="solid">
        <fgColor theme="8" tint="0.59999389629810485"/>
        <bgColor rgb="FF000000"/>
      </patternFill>
    </fill>
    <fill>
      <patternFill patternType="solid">
        <fgColor theme="8"/>
        <bgColor indexed="64"/>
      </patternFill>
    </fill>
    <fill>
      <patternFill patternType="solid">
        <fgColor rgb="FFFF0000"/>
        <bgColor indexed="64"/>
      </patternFill>
    </fill>
    <fill>
      <patternFill patternType="solid">
        <fgColor theme="2"/>
        <bgColor indexed="64"/>
      </patternFill>
    </fill>
    <fill>
      <patternFill patternType="solid">
        <fgColor theme="9" tint="0.79998168889431442"/>
        <bgColor indexed="64"/>
      </patternFill>
    </fill>
  </fills>
  <borders count="83">
    <border>
      <left/>
      <right/>
      <top/>
      <bottom/>
      <diagonal/>
    </border>
    <border>
      <left style="medium">
        <color rgb="FF000000"/>
      </left>
      <right/>
      <top style="medium">
        <color rgb="FF000000"/>
      </top>
      <bottom/>
      <diagonal/>
    </border>
    <border>
      <left style="medium">
        <color indexed="64"/>
      </left>
      <right style="medium">
        <color indexed="64"/>
      </right>
      <top style="medium">
        <color indexed="64"/>
      </top>
      <bottom style="thin">
        <color indexed="64"/>
      </bottom>
      <diagonal/>
    </border>
    <border>
      <left style="medium">
        <color rgb="FF000000"/>
      </left>
      <right/>
      <top/>
      <bottom style="medium">
        <color rgb="FF000000"/>
      </bottom>
      <diagonal/>
    </border>
    <border>
      <left style="medium">
        <color indexed="64"/>
      </left>
      <right style="medium">
        <color indexed="64"/>
      </right>
      <top style="thin">
        <color indexed="64"/>
      </top>
      <bottom style="medium">
        <color indexed="64"/>
      </bottom>
      <diagonal/>
    </border>
    <border>
      <left style="medium">
        <color rgb="FF000000"/>
      </left>
      <right/>
      <top/>
      <bottom style="thin">
        <color rgb="FF000000"/>
      </bottom>
      <diagonal/>
    </border>
    <border>
      <left style="medium">
        <color indexed="64"/>
      </left>
      <right style="medium">
        <color indexed="64"/>
      </right>
      <top/>
      <bottom style="thin">
        <color indexed="64"/>
      </bottom>
      <diagonal/>
    </border>
    <border>
      <left style="medium">
        <color rgb="FF000000"/>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rgb="FF000000"/>
      </left>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230">
    <xf numFmtId="0" fontId="0" fillId="0" borderId="0" xfId="0"/>
    <xf numFmtId="0" fontId="4" fillId="0" borderId="1" xfId="0" applyFont="1" applyBorder="1" applyAlignment="1">
      <alignment horizontal="center" vertical="center"/>
    </xf>
    <xf numFmtId="0" fontId="4" fillId="0" borderId="2" xfId="0" applyFont="1" applyBorder="1" applyAlignment="1">
      <alignment vertical="center"/>
    </xf>
    <xf numFmtId="0" fontId="5" fillId="0" borderId="0" xfId="0" applyFont="1"/>
    <xf numFmtId="0" fontId="6" fillId="0" borderId="0" xfId="0" applyFont="1"/>
    <xf numFmtId="0" fontId="7" fillId="0" borderId="3" xfId="0" applyFont="1" applyBorder="1" applyAlignment="1">
      <alignment horizontal="center"/>
    </xf>
    <xf numFmtId="1" fontId="7" fillId="0" borderId="4" xfId="0" applyNumberFormat="1" applyFont="1" applyBorder="1" applyAlignment="1">
      <alignment horizontal="center"/>
    </xf>
    <xf numFmtId="1" fontId="7" fillId="0" borderId="0" xfId="0" applyNumberFormat="1" applyFont="1" applyAlignment="1">
      <alignment horizontal="center"/>
    </xf>
    <xf numFmtId="0" fontId="7" fillId="0" borderId="5" xfId="0" applyFont="1" applyBorder="1" applyAlignment="1">
      <alignment horizontal="center"/>
    </xf>
    <xf numFmtId="164" fontId="6" fillId="0" borderId="6" xfId="0" applyNumberFormat="1" applyFont="1" applyBorder="1" applyAlignment="1">
      <alignment horizontal="center"/>
    </xf>
    <xf numFmtId="164" fontId="6" fillId="0" borderId="0" xfId="0" applyNumberFormat="1" applyFont="1" applyAlignment="1">
      <alignment horizontal="center"/>
    </xf>
    <xf numFmtId="0" fontId="7" fillId="0" borderId="7" xfId="0" applyFont="1" applyBorder="1" applyAlignment="1">
      <alignment horizontal="center"/>
    </xf>
    <xf numFmtId="164" fontId="6" fillId="0" borderId="8" xfId="0" applyNumberFormat="1" applyFont="1" applyBorder="1" applyAlignment="1">
      <alignment horizontal="center"/>
    </xf>
    <xf numFmtId="0" fontId="7" fillId="0" borderId="9" xfId="0" applyFont="1" applyBorder="1" applyAlignment="1">
      <alignment horizontal="center" vertical="center"/>
    </xf>
    <xf numFmtId="164" fontId="6" fillId="0" borderId="10" xfId="0" applyNumberFormat="1" applyFont="1" applyBorder="1" applyAlignment="1">
      <alignment horizontal="center"/>
    </xf>
    <xf numFmtId="0" fontId="4" fillId="0" borderId="11" xfId="0" applyFont="1" applyBorder="1" applyAlignment="1">
      <alignment horizontal="center" vertical="center"/>
    </xf>
    <xf numFmtId="0" fontId="7" fillId="0" borderId="15" xfId="0" applyFont="1" applyBorder="1" applyAlignment="1">
      <alignment horizontal="center"/>
    </xf>
    <xf numFmtId="1" fontId="7" fillId="0" borderId="16" xfId="0" applyNumberFormat="1" applyFont="1" applyBorder="1" applyAlignment="1">
      <alignment horizontal="center"/>
    </xf>
    <xf numFmtId="1" fontId="7" fillId="0" borderId="17" xfId="0" applyNumberFormat="1" applyFont="1" applyBorder="1" applyAlignment="1">
      <alignment horizontal="center"/>
    </xf>
    <xf numFmtId="0" fontId="7" fillId="0" borderId="18" xfId="0" applyFont="1" applyBorder="1" applyAlignment="1">
      <alignment horizontal="center"/>
    </xf>
    <xf numFmtId="164" fontId="6" fillId="0" borderId="19" xfId="0" applyNumberFormat="1" applyFont="1" applyBorder="1" applyAlignment="1">
      <alignment horizontal="center"/>
    </xf>
    <xf numFmtId="164" fontId="6" fillId="0" borderId="20" xfId="0" applyNumberFormat="1" applyFont="1" applyBorder="1" applyAlignment="1">
      <alignment horizontal="center"/>
    </xf>
    <xf numFmtId="0" fontId="7" fillId="0" borderId="21" xfId="0" applyFont="1" applyBorder="1" applyAlignment="1">
      <alignment horizontal="center"/>
    </xf>
    <xf numFmtId="164" fontId="6" fillId="0" borderId="22" xfId="0" applyNumberFormat="1" applyFont="1" applyBorder="1" applyAlignment="1">
      <alignment horizontal="center"/>
    </xf>
    <xf numFmtId="164" fontId="6" fillId="0" borderId="23" xfId="0" applyNumberFormat="1" applyFont="1" applyBorder="1" applyAlignment="1">
      <alignment horizontal="center"/>
    </xf>
    <xf numFmtId="0" fontId="7" fillId="0" borderId="24" xfId="0" applyFont="1" applyBorder="1" applyAlignment="1">
      <alignment horizontal="center" vertic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xf>
    <xf numFmtId="0" fontId="7" fillId="0" borderId="30"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4" xfId="0" applyFont="1" applyBorder="1" applyAlignment="1">
      <alignment horizontal="center" vertic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35" xfId="0" applyFont="1" applyBorder="1" applyAlignment="1">
      <alignment horizontal="center"/>
    </xf>
    <xf numFmtId="164" fontId="6" fillId="2" borderId="22" xfId="0" applyNumberFormat="1" applyFont="1" applyFill="1" applyBorder="1" applyAlignment="1">
      <alignment horizontal="center"/>
    </xf>
    <xf numFmtId="164" fontId="6" fillId="2" borderId="23" xfId="0" applyNumberFormat="1" applyFont="1" applyFill="1" applyBorder="1" applyAlignment="1">
      <alignment horizontal="center"/>
    </xf>
    <xf numFmtId="164" fontId="6" fillId="3" borderId="22" xfId="0" applyNumberFormat="1" applyFont="1" applyFill="1" applyBorder="1" applyAlignment="1">
      <alignment horizontal="center"/>
    </xf>
    <xf numFmtId="164" fontId="6" fillId="4" borderId="22" xfId="0" applyNumberFormat="1" applyFont="1" applyFill="1" applyBorder="1" applyAlignment="1">
      <alignment horizontal="center"/>
    </xf>
    <xf numFmtId="164" fontId="6" fillId="3" borderId="23" xfId="0" applyNumberFormat="1" applyFont="1" applyFill="1" applyBorder="1" applyAlignment="1">
      <alignment horizontal="center"/>
    </xf>
    <xf numFmtId="164" fontId="6" fillId="5" borderId="22" xfId="0" applyNumberFormat="1" applyFont="1" applyFill="1" applyBorder="1" applyAlignment="1">
      <alignment horizontal="center"/>
    </xf>
    <xf numFmtId="164" fontId="6" fillId="5" borderId="23" xfId="0" applyNumberFormat="1" applyFont="1" applyFill="1" applyBorder="1" applyAlignment="1">
      <alignment horizontal="center"/>
    </xf>
    <xf numFmtId="164" fontId="6" fillId="6" borderId="22" xfId="0" applyNumberFormat="1" applyFont="1" applyFill="1" applyBorder="1" applyAlignment="1">
      <alignment horizontal="center"/>
    </xf>
    <xf numFmtId="164" fontId="6" fillId="6" borderId="23" xfId="0" applyNumberFormat="1" applyFont="1" applyFill="1" applyBorder="1" applyAlignment="1">
      <alignment horizontal="center"/>
    </xf>
    <xf numFmtId="0" fontId="7" fillId="0" borderId="36" xfId="0" applyFont="1" applyBorder="1" applyAlignment="1">
      <alignment horizontal="center"/>
    </xf>
    <xf numFmtId="164" fontId="6" fillId="6" borderId="25" xfId="0" applyNumberFormat="1" applyFont="1" applyFill="1" applyBorder="1" applyAlignment="1">
      <alignment horizontal="center"/>
    </xf>
    <xf numFmtId="164" fontId="6" fillId="6" borderId="26" xfId="0" applyNumberFormat="1" applyFont="1" applyFill="1" applyBorder="1" applyAlignment="1">
      <alignment horizontal="center"/>
    </xf>
    <xf numFmtId="0" fontId="7" fillId="0" borderId="30" xfId="0" applyFont="1" applyBorder="1" applyAlignment="1">
      <alignment horizontal="center" vertical="center" wrapText="1"/>
    </xf>
    <xf numFmtId="165" fontId="8" fillId="0" borderId="22" xfId="0" applyNumberFormat="1" applyFont="1" applyBorder="1" applyAlignment="1">
      <alignment horizontal="center"/>
    </xf>
    <xf numFmtId="165" fontId="8" fillId="0" borderId="23" xfId="0" applyNumberFormat="1" applyFont="1" applyBorder="1" applyAlignment="1">
      <alignment horizontal="center"/>
    </xf>
    <xf numFmtId="165" fontId="8" fillId="0" borderId="31" xfId="0" applyNumberFormat="1" applyFont="1" applyBorder="1" applyAlignment="1">
      <alignment horizontal="center"/>
    </xf>
    <xf numFmtId="2" fontId="8" fillId="2" borderId="22" xfId="0" applyNumberFormat="1" applyFont="1" applyFill="1" applyBorder="1" applyAlignment="1">
      <alignment horizontal="center"/>
    </xf>
    <xf numFmtId="2" fontId="8" fillId="2" borderId="31" xfId="0" applyNumberFormat="1" applyFont="1" applyFill="1" applyBorder="1" applyAlignment="1">
      <alignment horizontal="center"/>
    </xf>
    <xf numFmtId="2" fontId="8" fillId="2" borderId="23" xfId="0" applyNumberFormat="1" applyFont="1" applyFill="1" applyBorder="1" applyAlignment="1">
      <alignment horizontal="center"/>
    </xf>
    <xf numFmtId="2" fontId="8" fillId="3" borderId="22" xfId="0" applyNumberFormat="1" applyFont="1" applyFill="1" applyBorder="1" applyAlignment="1">
      <alignment horizontal="center"/>
    </xf>
    <xf numFmtId="2" fontId="8" fillId="3" borderId="31" xfId="0" applyNumberFormat="1" applyFont="1" applyFill="1" applyBorder="1" applyAlignment="1">
      <alignment horizontal="center"/>
    </xf>
    <xf numFmtId="2" fontId="8" fillId="4" borderId="22" xfId="0" applyNumberFormat="1" applyFont="1" applyFill="1" applyBorder="1" applyAlignment="1">
      <alignment horizontal="center"/>
    </xf>
    <xf numFmtId="2" fontId="8" fillId="3" borderId="23" xfId="0" applyNumberFormat="1" applyFont="1" applyFill="1" applyBorder="1" applyAlignment="1">
      <alignment horizontal="center"/>
    </xf>
    <xf numFmtId="2" fontId="8" fillId="5" borderId="22" xfId="0" applyNumberFormat="1" applyFont="1" applyFill="1" applyBorder="1" applyAlignment="1">
      <alignment horizontal="center"/>
    </xf>
    <xf numFmtId="2" fontId="8" fillId="5" borderId="23" xfId="0" applyNumberFormat="1" applyFont="1" applyFill="1" applyBorder="1" applyAlignment="1">
      <alignment horizontal="center"/>
    </xf>
    <xf numFmtId="2" fontId="8" fillId="6" borderId="22" xfId="0" applyNumberFormat="1" applyFont="1" applyFill="1" applyBorder="1" applyAlignment="1">
      <alignment horizontal="center"/>
    </xf>
    <xf numFmtId="2" fontId="8" fillId="6" borderId="23" xfId="0" applyNumberFormat="1" applyFont="1" applyFill="1" applyBorder="1" applyAlignment="1">
      <alignment horizontal="center"/>
    </xf>
    <xf numFmtId="2" fontId="8" fillId="6" borderId="25" xfId="0" applyNumberFormat="1" applyFont="1" applyFill="1" applyBorder="1" applyAlignment="1">
      <alignment horizontal="center"/>
    </xf>
    <xf numFmtId="2" fontId="8" fillId="6" borderId="26" xfId="0" applyNumberFormat="1" applyFont="1" applyFill="1" applyBorder="1" applyAlignment="1">
      <alignment horizontal="center"/>
    </xf>
    <xf numFmtId="0" fontId="7" fillId="0" borderId="0" xfId="0" applyFont="1"/>
    <xf numFmtId="0" fontId="8" fillId="0" borderId="0" xfId="0" applyFont="1" applyAlignment="1">
      <alignment horizontal="center"/>
    </xf>
    <xf numFmtId="0" fontId="8" fillId="0" borderId="0" xfId="0" applyFont="1"/>
    <xf numFmtId="0" fontId="7" fillId="0" borderId="37" xfId="0" applyFont="1" applyBorder="1" applyAlignment="1">
      <alignment horizontal="center"/>
    </xf>
    <xf numFmtId="0" fontId="7" fillId="0" borderId="20" xfId="0" applyFont="1" applyBorder="1" applyAlignment="1">
      <alignment horizontal="center"/>
    </xf>
    <xf numFmtId="0" fontId="8" fillId="0" borderId="23" xfId="0" applyFont="1" applyBorder="1" applyAlignment="1">
      <alignment horizontal="center"/>
    </xf>
    <xf numFmtId="164" fontId="8" fillId="0" borderId="23" xfId="0" applyNumberFormat="1" applyFont="1" applyBorder="1" applyAlignment="1">
      <alignment horizontal="center"/>
    </xf>
    <xf numFmtId="0" fontId="7" fillId="0" borderId="30" xfId="0" applyFont="1" applyBorder="1" applyAlignment="1">
      <alignment horizontal="center"/>
    </xf>
    <xf numFmtId="164" fontId="8" fillId="0" borderId="38" xfId="0" applyNumberFormat="1" applyFont="1" applyBorder="1" applyAlignment="1">
      <alignment horizontal="center"/>
    </xf>
    <xf numFmtId="164" fontId="8" fillId="0" borderId="26" xfId="0" applyNumberFormat="1" applyFont="1" applyBorder="1" applyAlignment="1">
      <alignment horizontal="center"/>
    </xf>
    <xf numFmtId="0" fontId="4" fillId="0" borderId="0" xfId="0" applyFont="1"/>
    <xf numFmtId="49" fontId="6" fillId="0" borderId="0" xfId="0" applyNumberFormat="1" applyFont="1"/>
    <xf numFmtId="0" fontId="0" fillId="7" borderId="0" xfId="0" applyFill="1"/>
    <xf numFmtId="0" fontId="0" fillId="0" borderId="40" xfId="0" applyBorder="1" applyProtection="1">
      <protection locked="0"/>
    </xf>
    <xf numFmtId="0" fontId="0" fillId="0" borderId="55" xfId="0" applyBorder="1" applyProtection="1">
      <protection locked="0"/>
    </xf>
    <xf numFmtId="9" fontId="0" fillId="0" borderId="55" xfId="1" applyFont="1" applyBorder="1" applyProtection="1">
      <protection locked="0"/>
    </xf>
    <xf numFmtId="49" fontId="16" fillId="0" borderId="55" xfId="0" applyNumberFormat="1" applyFont="1" applyBorder="1" applyAlignment="1" applyProtection="1">
      <alignment horizontal="center" vertical="center" shrinkToFit="1"/>
      <protection locked="0"/>
    </xf>
    <xf numFmtId="166" fontId="16" fillId="0" borderId="55" xfId="0" applyNumberFormat="1" applyFont="1" applyBorder="1" applyAlignment="1" applyProtection="1">
      <alignment horizontal="center" vertical="center" shrinkToFit="1"/>
      <protection locked="0"/>
    </xf>
    <xf numFmtId="0" fontId="18" fillId="26" borderId="0" xfId="0" applyFont="1" applyFill="1" applyBorder="1" applyAlignment="1">
      <alignment horizontal="left" vertical="center" wrapText="1"/>
    </xf>
    <xf numFmtId="0" fontId="18" fillId="19" borderId="0" xfId="0" applyFont="1" applyFill="1" applyBorder="1" applyAlignment="1"/>
    <xf numFmtId="0" fontId="0" fillId="19" borderId="44" xfId="0" applyFill="1" applyBorder="1"/>
    <xf numFmtId="0" fontId="0" fillId="19" borderId="45" xfId="0" applyFill="1" applyBorder="1"/>
    <xf numFmtId="0" fontId="0" fillId="19" borderId="46" xfId="0" applyFill="1" applyBorder="1"/>
    <xf numFmtId="0" fontId="0" fillId="19" borderId="70" xfId="0" applyFill="1" applyBorder="1"/>
    <xf numFmtId="0" fontId="17" fillId="27" borderId="0" xfId="0" applyFont="1" applyFill="1" applyBorder="1" applyAlignment="1"/>
    <xf numFmtId="0" fontId="18" fillId="27" borderId="0" xfId="0" applyFont="1" applyFill="1" applyBorder="1"/>
    <xf numFmtId="0" fontId="0" fillId="19" borderId="0" xfId="0" applyFill="1" applyBorder="1"/>
    <xf numFmtId="0" fontId="0" fillId="19" borderId="71" xfId="0" applyFill="1" applyBorder="1"/>
    <xf numFmtId="0" fontId="18" fillId="19" borderId="0" xfId="0" applyFont="1" applyFill="1" applyBorder="1" applyAlignment="1">
      <alignment horizontal="right"/>
    </xf>
    <xf numFmtId="0" fontId="0" fillId="19" borderId="47" xfId="0" applyFill="1" applyBorder="1"/>
    <xf numFmtId="0" fontId="0" fillId="19" borderId="48" xfId="0" applyFill="1" applyBorder="1"/>
    <xf numFmtId="0" fontId="0" fillId="19" borderId="49" xfId="0" applyFill="1" applyBorder="1"/>
    <xf numFmtId="49" fontId="16" fillId="9" borderId="55" xfId="0" applyNumberFormat="1" applyFont="1" applyFill="1" applyBorder="1" applyAlignment="1" applyProtection="1">
      <alignment horizontal="center" vertical="center" shrinkToFit="1"/>
      <protection locked="0"/>
    </xf>
    <xf numFmtId="166" fontId="16" fillId="9" borderId="55" xfId="0" applyNumberFormat="1" applyFont="1" applyFill="1" applyBorder="1" applyAlignment="1" applyProtection="1">
      <alignment horizontal="center" vertical="center" shrinkToFit="1"/>
      <protection locked="0"/>
    </xf>
    <xf numFmtId="0" fontId="0" fillId="9" borderId="55" xfId="0" applyFill="1" applyBorder="1" applyProtection="1">
      <protection locked="0"/>
    </xf>
    <xf numFmtId="9" fontId="0" fillId="9" borderId="55" xfId="1" applyFont="1" applyFill="1" applyBorder="1" applyProtection="1">
      <protection locked="0"/>
    </xf>
    <xf numFmtId="0" fontId="13" fillId="0" borderId="54" xfId="0" applyFont="1" applyFill="1" applyBorder="1" applyAlignment="1" applyProtection="1">
      <alignment horizontal="center" vertical="center"/>
      <protection locked="0"/>
    </xf>
    <xf numFmtId="0" fontId="13" fillId="0" borderId="54" xfId="0" applyFont="1" applyFill="1" applyBorder="1" applyAlignment="1" applyProtection="1">
      <alignment horizontal="center"/>
      <protection locked="0"/>
    </xf>
    <xf numFmtId="0" fontId="0" fillId="0" borderId="55" xfId="0" applyFill="1" applyBorder="1" applyProtection="1">
      <protection locked="0"/>
    </xf>
    <xf numFmtId="9" fontId="0" fillId="0" borderId="55" xfId="1" applyFont="1" applyFill="1" applyBorder="1" applyProtection="1">
      <protection locked="0"/>
    </xf>
    <xf numFmtId="0" fontId="13" fillId="0" borderId="55" xfId="0" applyFont="1" applyFill="1" applyBorder="1" applyAlignment="1" applyProtection="1">
      <alignment horizontal="center"/>
      <protection locked="0"/>
    </xf>
    <xf numFmtId="0" fontId="0" fillId="0" borderId="54" xfId="0" applyFill="1" applyBorder="1" applyProtection="1">
      <protection locked="0"/>
    </xf>
    <xf numFmtId="0" fontId="13" fillId="0" borderId="55" xfId="0" applyFont="1" applyFill="1" applyBorder="1" applyAlignment="1" applyProtection="1">
      <alignment horizontal="center" vertical="center"/>
      <protection locked="0"/>
    </xf>
    <xf numFmtId="0" fontId="14" fillId="0" borderId="55" xfId="0" applyFont="1" applyFill="1" applyBorder="1" applyAlignment="1" applyProtection="1">
      <alignment horizontal="center" vertical="center"/>
      <protection locked="0"/>
    </xf>
    <xf numFmtId="0" fontId="14" fillId="0" borderId="55" xfId="0" applyFont="1" applyFill="1" applyBorder="1" applyAlignment="1" applyProtection="1">
      <alignment horizontal="center"/>
      <protection locked="0"/>
    </xf>
    <xf numFmtId="0" fontId="14" fillId="0" borderId="54" xfId="0" applyFont="1" applyFill="1" applyBorder="1" applyAlignment="1" applyProtection="1">
      <alignment horizontal="center"/>
      <protection locked="0"/>
    </xf>
    <xf numFmtId="0" fontId="13" fillId="0" borderId="56" xfId="0" applyFont="1" applyFill="1" applyBorder="1" applyAlignment="1" applyProtection="1">
      <alignment horizontal="center" vertical="center"/>
      <protection locked="0"/>
    </xf>
    <xf numFmtId="49" fontId="13" fillId="0" borderId="55" xfId="0" applyNumberFormat="1" applyFont="1" applyFill="1" applyBorder="1" applyAlignment="1" applyProtection="1">
      <alignment horizontal="center" vertical="center" shrinkToFit="1"/>
      <protection locked="0"/>
    </xf>
    <xf numFmtId="0" fontId="15" fillId="0" borderId="57" xfId="0" applyFont="1" applyFill="1" applyBorder="1" applyAlignment="1" applyProtection="1">
      <alignment horizontal="center" vertical="center"/>
      <protection locked="0"/>
    </xf>
    <xf numFmtId="166" fontId="13" fillId="0" borderId="55" xfId="0" applyNumberFormat="1"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protection locked="0"/>
    </xf>
    <xf numFmtId="49" fontId="13" fillId="0" borderId="56" xfId="0" applyNumberFormat="1" applyFont="1" applyFill="1" applyBorder="1" applyAlignment="1" applyProtection="1">
      <alignment horizontal="center" vertical="center" shrinkToFit="1"/>
      <protection locked="0"/>
    </xf>
    <xf numFmtId="0" fontId="15" fillId="0" borderId="81" xfId="0" applyFont="1" applyFill="1" applyBorder="1" applyAlignment="1" applyProtection="1">
      <alignment horizontal="center" vertical="center"/>
      <protection locked="0"/>
    </xf>
    <xf numFmtId="166" fontId="13" fillId="0" borderId="56" xfId="0" applyNumberFormat="1" applyFont="1" applyFill="1" applyBorder="1" applyAlignment="1" applyProtection="1">
      <alignment horizontal="center" vertical="center" shrinkToFit="1"/>
      <protection locked="0"/>
    </xf>
    <xf numFmtId="0" fontId="0" fillId="0" borderId="56" xfId="0" applyFill="1" applyBorder="1" applyProtection="1">
      <protection locked="0"/>
    </xf>
    <xf numFmtId="9" fontId="0" fillId="0" borderId="56" xfId="1" applyFont="1" applyFill="1" applyBorder="1" applyProtection="1">
      <protection locked="0"/>
    </xf>
    <xf numFmtId="0" fontId="13" fillId="0" borderId="56" xfId="0" applyFont="1" applyFill="1" applyBorder="1" applyAlignment="1" applyProtection="1">
      <alignment horizontal="center"/>
      <protection locked="0"/>
    </xf>
    <xf numFmtId="0" fontId="0" fillId="0" borderId="82" xfId="0" applyFill="1" applyBorder="1" applyProtection="1">
      <protection locked="0"/>
    </xf>
    <xf numFmtId="0" fontId="15" fillId="0" borderId="55" xfId="0" applyFont="1" applyFill="1" applyBorder="1" applyAlignment="1" applyProtection="1">
      <alignment horizontal="center" vertical="center"/>
      <protection locked="0"/>
    </xf>
    <xf numFmtId="164" fontId="0" fillId="16" borderId="77" xfId="0" applyNumberFormat="1" applyFill="1" applyBorder="1" applyProtection="1">
      <protection hidden="1"/>
    </xf>
    <xf numFmtId="164" fontId="0" fillId="17" borderId="77" xfId="0" applyNumberFormat="1" applyFill="1" applyBorder="1" applyProtection="1">
      <protection hidden="1"/>
    </xf>
    <xf numFmtId="164" fontId="0" fillId="17" borderId="78" xfId="0" applyNumberFormat="1" applyFill="1" applyBorder="1" applyProtection="1">
      <protection hidden="1"/>
    </xf>
    <xf numFmtId="164" fontId="0" fillId="16" borderId="79" xfId="0" applyNumberFormat="1" applyFill="1" applyBorder="1" applyProtection="1">
      <protection hidden="1"/>
    </xf>
    <xf numFmtId="164" fontId="0" fillId="17" borderId="79" xfId="0" applyNumberFormat="1" applyFill="1" applyBorder="1" applyProtection="1">
      <protection hidden="1"/>
    </xf>
    <xf numFmtId="164" fontId="0" fillId="17" borderId="80" xfId="0" applyNumberFormat="1" applyFill="1" applyBorder="1" applyProtection="1">
      <protection hidden="1"/>
    </xf>
    <xf numFmtId="1" fontId="0" fillId="16" borderId="54" xfId="0" applyNumberFormat="1" applyFill="1" applyBorder="1" applyProtection="1">
      <protection hidden="1"/>
    </xf>
    <xf numFmtId="0" fontId="0" fillId="17" borderId="54" xfId="0" applyFill="1" applyBorder="1" applyAlignment="1" applyProtection="1">
      <alignment wrapText="1"/>
      <protection hidden="1"/>
    </xf>
    <xf numFmtId="1" fontId="0" fillId="17" borderId="54" xfId="0" applyNumberFormat="1" applyFill="1" applyBorder="1" applyProtection="1">
      <protection hidden="1"/>
    </xf>
    <xf numFmtId="1" fontId="0" fillId="16" borderId="55" xfId="0" applyNumberFormat="1" applyFill="1" applyBorder="1" applyProtection="1">
      <protection hidden="1"/>
    </xf>
    <xf numFmtId="0" fontId="0" fillId="17" borderId="55" xfId="0" applyFill="1" applyBorder="1" applyAlignment="1" applyProtection="1">
      <alignment wrapText="1"/>
      <protection hidden="1"/>
    </xf>
    <xf numFmtId="1" fontId="0" fillId="17" borderId="55" xfId="0" applyNumberFormat="1" applyFill="1" applyBorder="1" applyProtection="1">
      <protection hidden="1"/>
    </xf>
    <xf numFmtId="0" fontId="0" fillId="16" borderId="55" xfId="0" applyFill="1" applyBorder="1" applyProtection="1">
      <protection hidden="1"/>
    </xf>
    <xf numFmtId="1" fontId="0" fillId="17" borderId="55" xfId="0" applyNumberFormat="1" applyFill="1" applyBorder="1" applyAlignment="1" applyProtection="1">
      <alignment wrapText="1"/>
      <protection hidden="1"/>
    </xf>
    <xf numFmtId="1" fontId="0" fillId="16" borderId="56" xfId="0" applyNumberFormat="1" applyFill="1" applyBorder="1" applyAlignment="1" applyProtection="1">
      <alignment wrapText="1"/>
      <protection hidden="1"/>
    </xf>
    <xf numFmtId="1" fontId="0" fillId="17" borderId="56" xfId="0" applyNumberFormat="1" applyFill="1" applyBorder="1" applyAlignment="1" applyProtection="1">
      <alignment wrapText="1"/>
      <protection hidden="1"/>
    </xf>
    <xf numFmtId="0" fontId="0" fillId="24" borderId="50" xfId="0" applyFill="1" applyBorder="1" applyAlignment="1" applyProtection="1">
      <alignment wrapText="1"/>
      <protection hidden="1"/>
    </xf>
    <xf numFmtId="0" fontId="0" fillId="17" borderId="50" xfId="0" applyFill="1" applyBorder="1" applyAlignment="1" applyProtection="1">
      <alignment wrapText="1"/>
      <protection hidden="1"/>
    </xf>
    <xf numFmtId="0" fontId="0" fillId="17" borderId="53" xfId="0" applyFill="1" applyBorder="1" applyAlignment="1" applyProtection="1">
      <alignment wrapText="1"/>
      <protection hidden="1"/>
    </xf>
    <xf numFmtId="0" fontId="0" fillId="22" borderId="54" xfId="0" applyFill="1" applyBorder="1" applyProtection="1">
      <protection hidden="1"/>
    </xf>
    <xf numFmtId="2" fontId="0" fillId="22" borderId="54" xfId="0" applyNumberFormat="1" applyFill="1" applyBorder="1" applyProtection="1">
      <protection hidden="1"/>
    </xf>
    <xf numFmtId="0" fontId="0" fillId="22" borderId="55" xfId="0" applyFill="1" applyBorder="1" applyProtection="1">
      <protection hidden="1"/>
    </xf>
    <xf numFmtId="0" fontId="0" fillId="23" borderId="54" xfId="0" applyFill="1" applyBorder="1" applyProtection="1">
      <protection hidden="1"/>
    </xf>
    <xf numFmtId="0" fontId="0" fillId="23" borderId="55" xfId="0" applyFill="1" applyBorder="1" applyProtection="1">
      <protection hidden="1"/>
    </xf>
    <xf numFmtId="0" fontId="0" fillId="23" borderId="56" xfId="0" applyFill="1" applyBorder="1" applyProtection="1">
      <protection hidden="1"/>
    </xf>
    <xf numFmtId="0" fontId="3" fillId="8" borderId="39" xfId="0" applyFont="1" applyFill="1" applyBorder="1" applyAlignment="1" applyProtection="1">
      <alignment horizontal="center" vertical="center" wrapText="1"/>
      <protection hidden="1"/>
    </xf>
    <xf numFmtId="0" fontId="3" fillId="8" borderId="50" xfId="0" applyFont="1" applyFill="1" applyBorder="1" applyAlignment="1" applyProtection="1">
      <alignment horizontal="center" vertical="center" wrapText="1"/>
      <protection hidden="1"/>
    </xf>
    <xf numFmtId="0" fontId="3" fillId="8" borderId="51" xfId="0" applyFont="1" applyFill="1" applyBorder="1" applyAlignment="1" applyProtection="1">
      <alignment horizontal="center" vertical="center" wrapText="1"/>
      <protection hidden="1"/>
    </xf>
    <xf numFmtId="0" fontId="3" fillId="8" borderId="52" xfId="0" applyFont="1" applyFill="1" applyBorder="1" applyAlignment="1" applyProtection="1">
      <alignment horizontal="center" vertical="center" wrapText="1"/>
      <protection hidden="1"/>
    </xf>
    <xf numFmtId="0" fontId="3" fillId="12" borderId="50" xfId="0" applyFont="1" applyFill="1" applyBorder="1" applyAlignment="1" applyProtection="1">
      <alignment horizontal="center" vertical="center" wrapText="1"/>
      <protection hidden="1"/>
    </xf>
    <xf numFmtId="0" fontId="3" fillId="12" borderId="51" xfId="0" applyFont="1" applyFill="1" applyBorder="1" applyAlignment="1" applyProtection="1">
      <alignment horizontal="center" vertical="center" wrapText="1"/>
      <protection hidden="1"/>
    </xf>
    <xf numFmtId="0" fontId="11" fillId="29" borderId="39" xfId="0" applyFont="1" applyFill="1" applyBorder="1" applyAlignment="1" applyProtection="1">
      <alignment horizontal="left" vertical="top" wrapText="1"/>
      <protection hidden="1"/>
    </xf>
    <xf numFmtId="0" fontId="11" fillId="29" borderId="50" xfId="0" applyFont="1" applyFill="1" applyBorder="1" applyAlignment="1" applyProtection="1">
      <alignment horizontal="left" vertical="top" wrapText="1"/>
      <protection hidden="1"/>
    </xf>
    <xf numFmtId="0" fontId="11" fillId="29" borderId="50" xfId="0" applyFont="1" applyFill="1" applyBorder="1" applyAlignment="1" applyProtection="1">
      <alignment vertical="top" wrapText="1"/>
      <protection hidden="1"/>
    </xf>
    <xf numFmtId="0" fontId="11" fillId="29" borderId="53" xfId="0" applyFont="1" applyFill="1" applyBorder="1" applyAlignment="1" applyProtection="1">
      <alignment horizontal="left" vertical="top" wrapText="1"/>
      <protection hidden="1"/>
    </xf>
    <xf numFmtId="0" fontId="0" fillId="30" borderId="0" xfId="0" applyFill="1" applyProtection="1">
      <protection hidden="1"/>
    </xf>
    <xf numFmtId="0" fontId="3" fillId="30" borderId="0" xfId="0" applyFont="1" applyFill="1" applyBorder="1" applyProtection="1">
      <protection hidden="1"/>
    </xf>
    <xf numFmtId="0" fontId="0" fillId="30" borderId="0" xfId="0" applyFill="1" applyBorder="1" applyProtection="1">
      <protection hidden="1"/>
    </xf>
    <xf numFmtId="0" fontId="0" fillId="0" borderId="0" xfId="0" applyProtection="1">
      <protection hidden="1"/>
    </xf>
    <xf numFmtId="0" fontId="2" fillId="14" borderId="76" xfId="0" applyFont="1" applyFill="1" applyBorder="1" applyAlignment="1" applyProtection="1">
      <alignment horizontal="center"/>
      <protection hidden="1"/>
    </xf>
    <xf numFmtId="0" fontId="2" fillId="14" borderId="40" xfId="0" applyFont="1" applyFill="1" applyBorder="1" applyAlignment="1" applyProtection="1">
      <alignment horizontal="center"/>
      <protection hidden="1"/>
    </xf>
    <xf numFmtId="0" fontId="2" fillId="15" borderId="73" xfId="0" applyFont="1" applyFill="1" applyBorder="1" applyProtection="1">
      <protection hidden="1"/>
    </xf>
    <xf numFmtId="0" fontId="2" fillId="15" borderId="72" xfId="0" applyFont="1" applyFill="1" applyBorder="1" applyProtection="1">
      <protection hidden="1"/>
    </xf>
    <xf numFmtId="0" fontId="0" fillId="30" borderId="0" xfId="0" applyNumberFormat="1" applyFill="1" applyBorder="1" applyProtection="1">
      <protection hidden="1"/>
    </xf>
    <xf numFmtId="0" fontId="2" fillId="18" borderId="74" xfId="0" applyFont="1" applyFill="1" applyBorder="1" applyProtection="1">
      <protection hidden="1"/>
    </xf>
    <xf numFmtId="0" fontId="2" fillId="18" borderId="75" xfId="0" applyFont="1" applyFill="1" applyBorder="1" applyProtection="1">
      <protection hidden="1"/>
    </xf>
    <xf numFmtId="0" fontId="2" fillId="18" borderId="75" xfId="0" applyFont="1" applyFill="1" applyBorder="1" applyAlignment="1" applyProtection="1">
      <alignment horizontal="left" wrapText="1"/>
      <protection hidden="1"/>
    </xf>
    <xf numFmtId="0" fontId="2" fillId="18" borderId="41" xfId="0" applyFont="1" applyFill="1" applyBorder="1" applyAlignment="1" applyProtection="1">
      <alignment wrapText="1"/>
      <protection hidden="1"/>
    </xf>
    <xf numFmtId="0" fontId="3" fillId="13" borderId="39" xfId="0" applyFont="1" applyFill="1" applyBorder="1" applyAlignment="1" applyProtection="1">
      <alignment horizontal="center" vertical="center" wrapText="1"/>
      <protection hidden="1"/>
    </xf>
    <xf numFmtId="0" fontId="3" fillId="13" borderId="50" xfId="0" applyFont="1" applyFill="1" applyBorder="1" applyAlignment="1" applyProtection="1">
      <alignment horizontal="center" vertical="center" wrapText="1"/>
      <protection hidden="1"/>
    </xf>
    <xf numFmtId="0" fontId="3" fillId="13" borderId="53" xfId="0" applyFont="1" applyFill="1" applyBorder="1" applyAlignment="1" applyProtection="1">
      <alignment horizontal="center" vertical="center" wrapText="1"/>
      <protection hidden="1"/>
    </xf>
    <xf numFmtId="0" fontId="3" fillId="19" borderId="51" xfId="0" applyFont="1" applyFill="1" applyBorder="1" applyAlignment="1" applyProtection="1">
      <alignment horizontal="center" vertical="center" wrapText="1"/>
      <protection hidden="1"/>
    </xf>
    <xf numFmtId="0" fontId="3" fillId="20" borderId="51" xfId="0" applyFont="1" applyFill="1" applyBorder="1" applyAlignment="1" applyProtection="1">
      <alignment horizontal="center" vertical="center" wrapText="1"/>
      <protection hidden="1"/>
    </xf>
    <xf numFmtId="0" fontId="3" fillId="20" borderId="50" xfId="0" applyFont="1" applyFill="1" applyBorder="1" applyAlignment="1" applyProtection="1">
      <alignment horizontal="center" vertical="center" wrapText="1"/>
      <protection hidden="1"/>
    </xf>
    <xf numFmtId="0" fontId="3" fillId="21" borderId="43" xfId="0" applyFont="1" applyFill="1" applyBorder="1" applyAlignment="1" applyProtection="1">
      <alignment horizontal="center" vertical="center" wrapText="1"/>
      <protection hidden="1"/>
    </xf>
    <xf numFmtId="0" fontId="0" fillId="11" borderId="58" xfId="0" applyFill="1" applyBorder="1" applyProtection="1">
      <protection hidden="1"/>
    </xf>
    <xf numFmtId="0" fontId="11" fillId="11" borderId="59" xfId="0" applyFont="1" applyFill="1" applyBorder="1" applyAlignment="1" applyProtection="1">
      <alignment vertical="top" wrapText="1"/>
      <protection hidden="1"/>
    </xf>
    <xf numFmtId="0" fontId="0" fillId="11" borderId="60" xfId="0" applyFill="1" applyBorder="1" applyProtection="1">
      <protection hidden="1"/>
    </xf>
    <xf numFmtId="164" fontId="0" fillId="11" borderId="52" xfId="0" applyNumberFormat="1" applyFill="1" applyBorder="1" applyProtection="1">
      <protection hidden="1"/>
    </xf>
    <xf numFmtId="164" fontId="0" fillId="11" borderId="50" xfId="0" applyNumberFormat="1" applyFill="1" applyBorder="1" applyProtection="1">
      <protection hidden="1"/>
    </xf>
    <xf numFmtId="164" fontId="0" fillId="11" borderId="51" xfId="0" applyNumberFormat="1" applyFill="1" applyBorder="1" applyProtection="1">
      <protection hidden="1"/>
    </xf>
    <xf numFmtId="164" fontId="0" fillId="11" borderId="61" xfId="0" applyNumberFormat="1" applyFill="1" applyBorder="1" applyProtection="1">
      <protection hidden="1"/>
    </xf>
    <xf numFmtId="0" fontId="0" fillId="11" borderId="59" xfId="0" applyFill="1" applyBorder="1" applyProtection="1">
      <protection hidden="1"/>
    </xf>
    <xf numFmtId="164" fontId="0" fillId="11" borderId="60" xfId="0" applyNumberFormat="1" applyFill="1" applyBorder="1" applyProtection="1">
      <protection hidden="1"/>
    </xf>
    <xf numFmtId="0" fontId="0" fillId="28" borderId="0" xfId="0" applyFill="1" applyProtection="1">
      <protection hidden="1"/>
    </xf>
    <xf numFmtId="0" fontId="0" fillId="0" borderId="0" xfId="0" applyFill="1" applyProtection="1">
      <protection hidden="1"/>
    </xf>
    <xf numFmtId="0" fontId="18" fillId="19" borderId="0" xfId="0" applyFont="1" applyFill="1" applyBorder="1"/>
    <xf numFmtId="0" fontId="18" fillId="19" borderId="0" xfId="0" applyFont="1" applyFill="1" applyBorder="1" applyAlignment="1">
      <alignment horizontal="left" vertical="top" wrapText="1"/>
    </xf>
    <xf numFmtId="0" fontId="18" fillId="19" borderId="71" xfId="0" applyFont="1" applyFill="1" applyBorder="1" applyAlignment="1">
      <alignment horizontal="left" vertical="top" wrapText="1"/>
    </xf>
    <xf numFmtId="0" fontId="19" fillId="25" borderId="62" xfId="0" applyFont="1" applyFill="1" applyBorder="1" applyAlignment="1">
      <alignment horizontal="left" vertical="center" wrapText="1"/>
    </xf>
    <xf numFmtId="0" fontId="19" fillId="25" borderId="63" xfId="0" applyFont="1" applyFill="1" applyBorder="1" applyAlignment="1">
      <alignment horizontal="left" vertical="center" wrapText="1"/>
    </xf>
    <xf numFmtId="0" fontId="19" fillId="25" borderId="64" xfId="0" applyFont="1" applyFill="1" applyBorder="1" applyAlignment="1">
      <alignment horizontal="left" vertical="center" wrapText="1"/>
    </xf>
    <xf numFmtId="0" fontId="18" fillId="25" borderId="65" xfId="0" applyFont="1" applyFill="1" applyBorder="1" applyAlignment="1">
      <alignment horizontal="left" vertical="center" wrapText="1"/>
    </xf>
    <xf numFmtId="0" fontId="18" fillId="25" borderId="0" xfId="0" applyFont="1" applyFill="1" applyBorder="1" applyAlignment="1">
      <alignment horizontal="left" vertical="center" wrapText="1"/>
    </xf>
    <xf numFmtId="0" fontId="18" fillId="25" borderId="66" xfId="0" applyFont="1" applyFill="1" applyBorder="1" applyAlignment="1">
      <alignment horizontal="left" vertical="center" wrapText="1"/>
    </xf>
    <xf numFmtId="0" fontId="0" fillId="25" borderId="65" xfId="0" applyFill="1" applyBorder="1" applyAlignment="1">
      <alignment horizontal="left" vertical="center" wrapText="1"/>
    </xf>
    <xf numFmtId="0" fontId="0" fillId="25" borderId="0" xfId="0" applyFill="1" applyBorder="1" applyAlignment="1">
      <alignment horizontal="left" vertical="center" wrapText="1"/>
    </xf>
    <xf numFmtId="0" fontId="0" fillId="25" borderId="66" xfId="0" applyFill="1" applyBorder="1" applyAlignment="1">
      <alignment horizontal="left" vertical="center" wrapText="1"/>
    </xf>
    <xf numFmtId="0" fontId="18" fillId="25" borderId="65" xfId="0" applyFont="1" applyFill="1" applyBorder="1" applyAlignment="1">
      <alignment horizontal="left" vertical="center" wrapText="1" indent="2"/>
    </xf>
    <xf numFmtId="0" fontId="18" fillId="25" borderId="0" xfId="0" applyFont="1" applyFill="1" applyBorder="1" applyAlignment="1">
      <alignment horizontal="left" vertical="center" wrapText="1" indent="2"/>
    </xf>
    <xf numFmtId="0" fontId="18" fillId="25" borderId="66" xfId="0" applyFont="1" applyFill="1" applyBorder="1" applyAlignment="1">
      <alignment horizontal="left" vertical="center" wrapText="1" indent="2"/>
    </xf>
    <xf numFmtId="0" fontId="18" fillId="25" borderId="67" xfId="0" applyFont="1" applyFill="1" applyBorder="1" applyAlignment="1">
      <alignment horizontal="left" vertical="center" wrapText="1" indent="2"/>
    </xf>
    <xf numFmtId="0" fontId="18" fillId="25" borderId="68" xfId="0" applyFont="1" applyFill="1" applyBorder="1" applyAlignment="1">
      <alignment horizontal="left" vertical="center" wrapText="1" indent="2"/>
    </xf>
    <xf numFmtId="0" fontId="18" fillId="25" borderId="69" xfId="0" applyFont="1" applyFill="1" applyBorder="1" applyAlignment="1">
      <alignment horizontal="left" vertical="center" wrapText="1" indent="2"/>
    </xf>
    <xf numFmtId="0" fontId="3" fillId="10" borderId="41" xfId="0" applyFont="1" applyFill="1" applyBorder="1" applyAlignment="1" applyProtection="1">
      <alignment horizontal="center"/>
      <protection hidden="1"/>
    </xf>
    <xf numFmtId="0" fontId="3" fillId="10" borderId="42" xfId="0" applyFont="1" applyFill="1" applyBorder="1" applyAlignment="1" applyProtection="1">
      <alignment horizontal="center"/>
      <protection hidden="1"/>
    </xf>
    <xf numFmtId="0" fontId="3" fillId="10" borderId="43" xfId="0" applyFont="1" applyFill="1" applyBorder="1" applyAlignment="1" applyProtection="1">
      <alignment horizontal="center"/>
      <protection hidden="1"/>
    </xf>
    <xf numFmtId="0" fontId="9" fillId="11" borderId="44" xfId="0" applyFont="1" applyFill="1" applyBorder="1" applyAlignment="1" applyProtection="1">
      <alignment horizontal="center" vertical="top" wrapText="1"/>
      <protection hidden="1"/>
    </xf>
    <xf numFmtId="0" fontId="11" fillId="11" borderId="45" xfId="0" applyFont="1" applyFill="1" applyBorder="1" applyAlignment="1" applyProtection="1">
      <alignment horizontal="center" vertical="top" wrapText="1"/>
      <protection hidden="1"/>
    </xf>
    <xf numFmtId="0" fontId="11" fillId="11" borderId="46" xfId="0" applyFont="1" applyFill="1" applyBorder="1" applyAlignment="1" applyProtection="1">
      <alignment horizontal="center" vertical="top" wrapText="1"/>
      <protection hidden="1"/>
    </xf>
    <xf numFmtId="0" fontId="11" fillId="11" borderId="47" xfId="0" applyFont="1" applyFill="1" applyBorder="1" applyAlignment="1" applyProtection="1">
      <alignment horizontal="center" vertical="top" wrapText="1"/>
      <protection hidden="1"/>
    </xf>
    <xf numFmtId="0" fontId="11" fillId="11" borderId="48" xfId="0" applyFont="1" applyFill="1" applyBorder="1" applyAlignment="1" applyProtection="1">
      <alignment horizontal="center" vertical="top" wrapText="1"/>
      <protection hidden="1"/>
    </xf>
    <xf numFmtId="0" fontId="11" fillId="11" borderId="49" xfId="0" applyFont="1" applyFill="1" applyBorder="1" applyAlignment="1" applyProtection="1">
      <alignment horizontal="center" vertical="top" wrapText="1"/>
      <protection hidden="1"/>
    </xf>
    <xf numFmtId="0" fontId="20" fillId="30" borderId="0" xfId="0" applyFont="1" applyFill="1" applyAlignment="1" applyProtection="1">
      <alignment horizontal="center" vertical="top"/>
      <protection hidden="1"/>
    </xf>
    <xf numFmtId="0" fontId="7" fillId="0" borderId="31" xfId="0" applyFont="1" applyBorder="1" applyAlignment="1">
      <alignment horizontal="center"/>
    </xf>
    <xf numFmtId="0" fontId="4" fillId="0" borderId="12" xfId="0" applyFont="1" applyBorder="1" applyAlignment="1">
      <alignment horizontal="center" vertical="center"/>
    </xf>
    <xf numFmtId="0" fontId="7" fillId="0" borderId="27" xfId="0" applyFont="1" applyBorder="1" applyAlignment="1">
      <alignment horizontal="center"/>
    </xf>
    <xf numFmtId="0" fontId="7" fillId="0" borderId="31" xfId="0" applyFont="1" applyBorder="1" applyAlignment="1">
      <alignment horizontal="center" vertical="center" wrapText="1"/>
    </xf>
    <xf numFmtId="0" fontId="17" fillId="27" borderId="0" xfId="0" applyFont="1" applyFill="1" applyBorder="1" applyAlignment="1"/>
    <xf numFmtId="0" fontId="17" fillId="19" borderId="0" xfId="0" applyFont="1" applyFill="1" applyBorder="1" applyAlignment="1"/>
    <xf numFmtId="0" fontId="18" fillId="19" borderId="0" xfId="0" applyFont="1" applyFill="1" applyBorder="1" applyAlignment="1"/>
    <xf numFmtId="0" fontId="5" fillId="0" borderId="13" xfId="0" applyFont="1" applyBorder="1" applyAlignment="1"/>
    <xf numFmtId="0" fontId="5" fillId="0" borderId="14" xfId="0" applyFont="1" applyBorder="1" applyAlignment="1"/>
    <xf numFmtId="0" fontId="5" fillId="0" borderId="28" xfId="0" applyFont="1" applyBorder="1" applyAlignment="1"/>
    <xf numFmtId="0" fontId="5" fillId="0" borderId="29" xfId="0" applyFont="1" applyBorder="1" applyAlignment="1"/>
    <xf numFmtId="0" fontId="5" fillId="0" borderId="32" xfId="0" applyFont="1" applyBorder="1" applyAlignment="1"/>
    <xf numFmtId="0" fontId="5" fillId="0" borderId="33" xfId="0" applyFont="1" applyBorder="1" applyAlignment="1"/>
  </cellXfs>
  <cellStyles count="2">
    <cellStyle name="Normal" xfId="0" builtinId="0"/>
    <cellStyle name="Percent" xfId="1" builtinId="5"/>
  </cellStyles>
  <dxfs count="89">
    <dxf>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15875</xdr:colOff>
      <xdr:row>50</xdr:row>
      <xdr:rowOff>25400</xdr:rowOff>
    </xdr:from>
    <xdr:to>
      <xdr:col>9</xdr:col>
      <xdr:colOff>577850</xdr:colOff>
      <xdr:row>60</xdr:row>
      <xdr:rowOff>76200</xdr:rowOff>
    </xdr:to>
    <xdr:pic>
      <xdr:nvPicPr>
        <xdr:cNvPr id="2" name="Picture 1">
          <a:extLst>
            <a:ext uri="{FF2B5EF4-FFF2-40B4-BE49-F238E27FC236}">
              <a16:creationId xmlns:a16="http://schemas.microsoft.com/office/drawing/2014/main" id="{13753385-28A8-B235-7447-99ABEFE05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475" y="9702800"/>
          <a:ext cx="6232525" cy="186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29</xdr:row>
      <xdr:rowOff>396875</xdr:rowOff>
    </xdr:from>
    <xdr:to>
      <xdr:col>11</xdr:col>
      <xdr:colOff>180975</xdr:colOff>
      <xdr:row>44</xdr:row>
      <xdr:rowOff>130175</xdr:rowOff>
    </xdr:to>
    <xdr:pic>
      <xdr:nvPicPr>
        <xdr:cNvPr id="3" name="Picture 2">
          <a:extLst>
            <a:ext uri="{FF2B5EF4-FFF2-40B4-BE49-F238E27FC236}">
              <a16:creationId xmlns:a16="http://schemas.microsoft.com/office/drawing/2014/main" id="{5E77AA23-D2AF-F6D7-F894-BAFB69BE66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6007100"/>
          <a:ext cx="70453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qmdgov.sharepoint.com/sites/TechnologyImplementation/Shared%20Documents/Team%20Tasks/SOON%20Compliance%20Calculator/SOON%20Compliance%20Calculator%20MEDLARGE%20FLEE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pliance Plan"/>
      <sheetName val="Source Data"/>
    </sheetNames>
    <sheetDataSet>
      <sheetData sheetId="0"/>
      <sheetData sheetId="1"/>
      <sheetData sheetId="2">
        <row r="147">
          <cell r="B147"/>
          <cell r="C147" t="str">
            <v>New</v>
          </cell>
        </row>
        <row r="148">
          <cell r="B148"/>
          <cell r="C148" t="str">
            <v>Retired</v>
          </cell>
        </row>
        <row r="149">
          <cell r="B149"/>
          <cell r="C149" t="str">
            <v>Permanent Low-Use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056F-CE14-44C5-A9B4-C84243D9FEF9}">
  <sheetPr codeName="Sheet1"/>
  <dimension ref="B1:T63"/>
  <sheetViews>
    <sheetView workbookViewId="0">
      <selection activeCell="F19" sqref="F19"/>
    </sheetView>
  </sheetViews>
  <sheetFormatPr defaultRowHeight="14.45"/>
  <cols>
    <col min="4" max="4" width="28.7109375" customWidth="1"/>
  </cols>
  <sheetData>
    <row r="1" spans="2:20" ht="15" thickBot="1"/>
    <row r="2" spans="2:20">
      <c r="B2" s="84"/>
      <c r="C2" s="85"/>
      <c r="D2" s="85"/>
      <c r="E2" s="85"/>
      <c r="F2" s="85"/>
      <c r="G2" s="85"/>
      <c r="H2" s="85"/>
      <c r="I2" s="85"/>
      <c r="J2" s="85"/>
      <c r="K2" s="85"/>
      <c r="L2" s="85"/>
      <c r="M2" s="85"/>
      <c r="N2" s="85"/>
      <c r="O2" s="85"/>
      <c r="P2" s="85"/>
      <c r="Q2" s="85"/>
      <c r="R2" s="85"/>
      <c r="S2" s="85"/>
      <c r="T2" s="86"/>
    </row>
    <row r="3" spans="2:20" ht="18.600000000000001">
      <c r="B3" s="87"/>
      <c r="C3" s="88" t="s">
        <v>0</v>
      </c>
      <c r="D3" s="88"/>
      <c r="E3" s="89"/>
      <c r="F3" s="89"/>
      <c r="G3" s="89"/>
      <c r="H3" s="89"/>
      <c r="I3" s="89"/>
      <c r="J3" s="89"/>
      <c r="K3" s="89"/>
      <c r="L3" s="89"/>
      <c r="M3" s="89"/>
      <c r="N3" s="189"/>
      <c r="O3" s="189"/>
      <c r="P3" s="189"/>
      <c r="Q3" s="189"/>
      <c r="R3" s="189"/>
      <c r="S3" s="90"/>
      <c r="T3" s="91"/>
    </row>
    <row r="4" spans="2:20" ht="18.600000000000001">
      <c r="B4" s="87"/>
      <c r="C4" s="221" t="s">
        <v>1</v>
      </c>
      <c r="D4" s="221"/>
      <c r="E4" s="89"/>
      <c r="F4" s="89"/>
      <c r="G4" s="89"/>
      <c r="H4" s="89"/>
      <c r="I4" s="89"/>
      <c r="J4" s="89"/>
      <c r="K4" s="89"/>
      <c r="L4" s="89"/>
      <c r="M4" s="89"/>
      <c r="N4" s="189"/>
      <c r="O4" s="189"/>
      <c r="P4" s="189"/>
      <c r="Q4" s="189"/>
      <c r="R4" s="189"/>
      <c r="S4" s="90"/>
      <c r="T4" s="91"/>
    </row>
    <row r="5" spans="2:20" ht="18.600000000000001">
      <c r="B5" s="87"/>
      <c r="C5" s="222"/>
      <c r="D5" s="222"/>
      <c r="E5" s="189"/>
      <c r="F5" s="189"/>
      <c r="G5" s="189"/>
      <c r="H5" s="189"/>
      <c r="I5" s="189"/>
      <c r="J5" s="189"/>
      <c r="K5" s="189"/>
      <c r="L5" s="189"/>
      <c r="M5" s="189"/>
      <c r="N5" s="189"/>
      <c r="O5" s="189"/>
      <c r="P5" s="189"/>
      <c r="Q5" s="189"/>
      <c r="R5" s="189"/>
      <c r="S5" s="90"/>
      <c r="T5" s="91"/>
    </row>
    <row r="6" spans="2:20">
      <c r="B6" s="87"/>
      <c r="C6" s="83" t="s">
        <v>2</v>
      </c>
      <c r="D6" s="83"/>
      <c r="E6" s="189"/>
      <c r="F6" s="189"/>
      <c r="G6" s="189"/>
      <c r="H6" s="189"/>
      <c r="I6" s="189"/>
      <c r="J6" s="189"/>
      <c r="K6" s="189"/>
      <c r="L6" s="189"/>
      <c r="M6" s="189"/>
      <c r="N6" s="189"/>
      <c r="O6" s="189"/>
      <c r="P6" s="189"/>
      <c r="Q6" s="189"/>
      <c r="R6" s="189"/>
      <c r="S6" s="90"/>
      <c r="T6" s="91"/>
    </row>
    <row r="7" spans="2:20">
      <c r="B7" s="87"/>
      <c r="C7" s="83" t="s">
        <v>3</v>
      </c>
      <c r="D7" s="83"/>
      <c r="E7" s="189"/>
      <c r="F7" s="189"/>
      <c r="G7" s="189"/>
      <c r="H7" s="189"/>
      <c r="I7" s="189"/>
      <c r="J7" s="189"/>
      <c r="K7" s="189"/>
      <c r="L7" s="189"/>
      <c r="M7" s="189"/>
      <c r="N7" s="189"/>
      <c r="O7" s="189"/>
      <c r="P7" s="189"/>
      <c r="Q7" s="189"/>
      <c r="R7" s="189"/>
      <c r="S7" s="90"/>
      <c r="T7" s="91"/>
    </row>
    <row r="8" spans="2:20">
      <c r="B8" s="87"/>
      <c r="C8" s="83" t="s">
        <v>4</v>
      </c>
      <c r="D8" s="83"/>
      <c r="E8" s="189"/>
      <c r="F8" s="189"/>
      <c r="G8" s="189"/>
      <c r="H8" s="189"/>
      <c r="I8" s="189"/>
      <c r="J8" s="189"/>
      <c r="K8" s="189"/>
      <c r="L8" s="189"/>
      <c r="M8" s="189"/>
      <c r="N8" s="189"/>
      <c r="O8" s="189"/>
      <c r="P8" s="189"/>
      <c r="Q8" s="189"/>
      <c r="R8" s="189"/>
      <c r="S8" s="90"/>
      <c r="T8" s="91"/>
    </row>
    <row r="9" spans="2:20">
      <c r="B9" s="87"/>
      <c r="C9" s="83" t="s">
        <v>5</v>
      </c>
      <c r="D9" s="83"/>
      <c r="E9" s="189"/>
      <c r="F9" s="189"/>
      <c r="G9" s="189"/>
      <c r="H9" s="189"/>
      <c r="I9" s="189"/>
      <c r="J9" s="189"/>
      <c r="K9" s="189"/>
      <c r="L9" s="189"/>
      <c r="M9" s="189"/>
      <c r="N9" s="189"/>
      <c r="O9" s="189"/>
      <c r="P9" s="189"/>
      <c r="Q9" s="189"/>
      <c r="R9" s="189"/>
      <c r="S9" s="90"/>
      <c r="T9" s="91"/>
    </row>
    <row r="10" spans="2:20">
      <c r="B10" s="87"/>
      <c r="C10" s="83"/>
      <c r="D10" s="83"/>
      <c r="E10" s="189"/>
      <c r="F10" s="189"/>
      <c r="G10" s="189"/>
      <c r="H10" s="189"/>
      <c r="I10" s="189"/>
      <c r="J10" s="189"/>
      <c r="K10" s="189"/>
      <c r="L10" s="189"/>
      <c r="M10" s="189"/>
      <c r="N10" s="189"/>
      <c r="O10" s="189"/>
      <c r="P10" s="189"/>
      <c r="Q10" s="189"/>
      <c r="R10" s="189"/>
      <c r="S10" s="90"/>
      <c r="T10" s="91"/>
    </row>
    <row r="11" spans="2:20" ht="24" customHeight="1">
      <c r="B11" s="87"/>
      <c r="C11" s="192" t="s">
        <v>6</v>
      </c>
      <c r="D11" s="193"/>
      <c r="E11" s="193"/>
      <c r="F11" s="193"/>
      <c r="G11" s="193"/>
      <c r="H11" s="193"/>
      <c r="I11" s="193"/>
      <c r="J11" s="193"/>
      <c r="K11" s="193"/>
      <c r="L11" s="193"/>
      <c r="M11" s="193"/>
      <c r="N11" s="193"/>
      <c r="O11" s="193"/>
      <c r="P11" s="193"/>
      <c r="Q11" s="193"/>
      <c r="R11" s="194"/>
      <c r="S11" s="90"/>
      <c r="T11" s="91"/>
    </row>
    <row r="12" spans="2:20" ht="14.45" customHeight="1">
      <c r="B12" s="87"/>
      <c r="C12" s="195" t="s">
        <v>7</v>
      </c>
      <c r="D12" s="196"/>
      <c r="E12" s="196"/>
      <c r="F12" s="196"/>
      <c r="G12" s="196"/>
      <c r="H12" s="196"/>
      <c r="I12" s="196"/>
      <c r="J12" s="196"/>
      <c r="K12" s="196"/>
      <c r="L12" s="196"/>
      <c r="M12" s="196"/>
      <c r="N12" s="196"/>
      <c r="O12" s="196"/>
      <c r="P12" s="196"/>
      <c r="Q12" s="196"/>
      <c r="R12" s="197"/>
      <c r="S12" s="90"/>
      <c r="T12" s="91"/>
    </row>
    <row r="13" spans="2:20">
      <c r="B13" s="87"/>
      <c r="C13" s="198"/>
      <c r="D13" s="199"/>
      <c r="E13" s="199"/>
      <c r="F13" s="199"/>
      <c r="G13" s="199"/>
      <c r="H13" s="199"/>
      <c r="I13" s="199"/>
      <c r="J13" s="199"/>
      <c r="K13" s="199"/>
      <c r="L13" s="199"/>
      <c r="M13" s="199"/>
      <c r="N13" s="199"/>
      <c r="O13" s="199"/>
      <c r="P13" s="199"/>
      <c r="Q13" s="199"/>
      <c r="R13" s="200"/>
      <c r="S13" s="90"/>
      <c r="T13" s="91"/>
    </row>
    <row r="14" spans="2:20" ht="14.45" customHeight="1">
      <c r="B14" s="87"/>
      <c r="C14" s="201" t="s">
        <v>8</v>
      </c>
      <c r="D14" s="202"/>
      <c r="E14" s="202"/>
      <c r="F14" s="202"/>
      <c r="G14" s="202"/>
      <c r="H14" s="202"/>
      <c r="I14" s="202"/>
      <c r="J14" s="202"/>
      <c r="K14" s="202"/>
      <c r="L14" s="202"/>
      <c r="M14" s="202"/>
      <c r="N14" s="202"/>
      <c r="O14" s="202"/>
      <c r="P14" s="202"/>
      <c r="Q14" s="202"/>
      <c r="R14" s="203"/>
      <c r="S14" s="90"/>
      <c r="T14" s="91"/>
    </row>
    <row r="15" spans="2:20" ht="24" customHeight="1">
      <c r="B15" s="87"/>
      <c r="C15" s="204" t="s">
        <v>9</v>
      </c>
      <c r="D15" s="205"/>
      <c r="E15" s="205"/>
      <c r="F15" s="205"/>
      <c r="G15" s="205"/>
      <c r="H15" s="205"/>
      <c r="I15" s="205"/>
      <c r="J15" s="205"/>
      <c r="K15" s="205"/>
      <c r="L15" s="205"/>
      <c r="M15" s="205"/>
      <c r="N15" s="205"/>
      <c r="O15" s="205"/>
      <c r="P15" s="205"/>
      <c r="Q15" s="205"/>
      <c r="R15" s="206"/>
      <c r="S15" s="90"/>
      <c r="T15" s="91"/>
    </row>
    <row r="16" spans="2:20" ht="24" customHeight="1">
      <c r="B16" s="87"/>
      <c r="C16" s="82"/>
      <c r="D16" s="82"/>
      <c r="E16" s="82"/>
      <c r="F16" s="82"/>
      <c r="G16" s="82"/>
      <c r="H16" s="82"/>
      <c r="I16" s="82"/>
      <c r="J16" s="82"/>
      <c r="K16" s="82"/>
      <c r="L16" s="82"/>
      <c r="M16" s="82"/>
      <c r="N16" s="82"/>
      <c r="O16" s="82"/>
      <c r="P16" s="82"/>
      <c r="Q16" s="82"/>
      <c r="R16" s="82"/>
      <c r="S16" s="90"/>
      <c r="T16" s="91"/>
    </row>
    <row r="17" spans="2:20">
      <c r="B17" s="87"/>
      <c r="C17" s="223" t="s">
        <v>10</v>
      </c>
      <c r="D17" s="223"/>
      <c r="E17" s="189"/>
      <c r="F17" s="189"/>
      <c r="G17" s="189"/>
      <c r="H17" s="189"/>
      <c r="I17" s="189"/>
      <c r="J17" s="189"/>
      <c r="K17" s="189"/>
      <c r="L17" s="189"/>
      <c r="M17" s="189"/>
      <c r="N17" s="189"/>
      <c r="O17" s="189"/>
      <c r="P17" s="189"/>
      <c r="Q17" s="189"/>
      <c r="R17" s="189"/>
      <c r="S17" s="90"/>
      <c r="T17" s="91"/>
    </row>
    <row r="18" spans="2:20">
      <c r="B18" s="87"/>
      <c r="C18" s="189"/>
      <c r="D18" s="189" t="s">
        <v>11</v>
      </c>
      <c r="E18" s="189"/>
      <c r="F18" s="189"/>
      <c r="G18" s="189"/>
      <c r="H18" s="189"/>
      <c r="I18" s="189"/>
      <c r="J18" s="189"/>
      <c r="K18" s="189"/>
      <c r="L18" s="189"/>
      <c r="M18" s="189"/>
      <c r="N18" s="189"/>
      <c r="O18" s="189"/>
      <c r="P18" s="189"/>
      <c r="Q18" s="189"/>
      <c r="R18" s="189"/>
      <c r="S18" s="90"/>
      <c r="T18" s="91"/>
    </row>
    <row r="19" spans="2:20">
      <c r="B19" s="87"/>
      <c r="C19" s="189"/>
      <c r="D19" s="92" t="s">
        <v>12</v>
      </c>
      <c r="E19" s="189" t="s">
        <v>13</v>
      </c>
      <c r="F19" s="189"/>
      <c r="G19" s="189"/>
      <c r="H19" s="189"/>
      <c r="I19" s="189"/>
      <c r="J19" s="189"/>
      <c r="K19" s="189"/>
      <c r="L19" s="189"/>
      <c r="M19" s="189"/>
      <c r="N19" s="189"/>
      <c r="O19" s="189"/>
      <c r="P19" s="189"/>
      <c r="Q19" s="189"/>
      <c r="R19" s="189"/>
      <c r="S19" s="90"/>
      <c r="T19" s="91"/>
    </row>
    <row r="20" spans="2:20">
      <c r="B20" s="87"/>
      <c r="C20" s="189"/>
      <c r="D20" s="92" t="s">
        <v>12</v>
      </c>
      <c r="E20" s="189" t="s">
        <v>14</v>
      </c>
      <c r="F20" s="189"/>
      <c r="G20" s="189"/>
      <c r="H20" s="189"/>
      <c r="I20" s="189"/>
      <c r="J20" s="189"/>
      <c r="K20" s="189"/>
      <c r="L20" s="189"/>
      <c r="M20" s="189"/>
      <c r="N20" s="189"/>
      <c r="O20" s="189"/>
      <c r="P20" s="189"/>
      <c r="Q20" s="189"/>
      <c r="R20" s="189"/>
      <c r="S20" s="90"/>
      <c r="T20" s="91"/>
    </row>
    <row r="21" spans="2:20">
      <c r="B21" s="87"/>
      <c r="C21" s="223"/>
      <c r="D21" s="223"/>
      <c r="E21" s="92" t="s">
        <v>12</v>
      </c>
      <c r="F21" s="189" t="s">
        <v>15</v>
      </c>
      <c r="G21" s="189"/>
      <c r="H21" s="189"/>
      <c r="I21" s="189"/>
      <c r="J21" s="189"/>
      <c r="K21" s="189"/>
      <c r="L21" s="189"/>
      <c r="M21" s="189"/>
      <c r="N21" s="189"/>
      <c r="O21" s="189"/>
      <c r="P21" s="189"/>
      <c r="Q21" s="189"/>
      <c r="R21" s="189"/>
      <c r="S21" s="90"/>
      <c r="T21" s="91"/>
    </row>
    <row r="22" spans="2:20">
      <c r="B22" s="87"/>
      <c r="C22" s="189"/>
      <c r="D22" s="189" t="s">
        <v>16</v>
      </c>
      <c r="E22" s="189"/>
      <c r="F22" s="189"/>
      <c r="G22" s="189"/>
      <c r="H22" s="189"/>
      <c r="I22" s="189"/>
      <c r="J22" s="189"/>
      <c r="K22" s="189"/>
      <c r="L22" s="189"/>
      <c r="M22" s="189"/>
      <c r="N22" s="189"/>
      <c r="O22" s="189"/>
      <c r="P22" s="189"/>
      <c r="Q22" s="189"/>
      <c r="R22" s="189"/>
      <c r="S22" s="90"/>
      <c r="T22" s="91"/>
    </row>
    <row r="23" spans="2:20">
      <c r="B23" s="87"/>
      <c r="C23" s="189"/>
      <c r="D23" s="189"/>
      <c r="E23" s="189"/>
      <c r="F23" s="189"/>
      <c r="G23" s="189"/>
      <c r="H23" s="189"/>
      <c r="I23" s="189"/>
      <c r="J23" s="189"/>
      <c r="K23" s="189"/>
      <c r="L23" s="189"/>
      <c r="M23" s="189"/>
      <c r="N23" s="189"/>
      <c r="O23" s="189"/>
      <c r="P23" s="189"/>
      <c r="Q23" s="189"/>
      <c r="R23" s="189"/>
      <c r="S23" s="90"/>
      <c r="T23" s="91"/>
    </row>
    <row r="24" spans="2:20">
      <c r="B24" s="87"/>
      <c r="C24" s="223" t="s">
        <v>17</v>
      </c>
      <c r="D24" s="223"/>
      <c r="E24" s="189"/>
      <c r="F24" s="189"/>
      <c r="G24" s="189"/>
      <c r="H24" s="189"/>
      <c r="I24" s="189"/>
      <c r="J24" s="189"/>
      <c r="K24" s="189"/>
      <c r="L24" s="189"/>
      <c r="M24" s="189"/>
      <c r="N24" s="189"/>
      <c r="O24" s="189"/>
      <c r="P24" s="189"/>
      <c r="Q24" s="189"/>
      <c r="R24" s="189"/>
      <c r="S24" s="90"/>
      <c r="T24" s="91"/>
    </row>
    <row r="25" spans="2:20">
      <c r="B25" s="87"/>
      <c r="C25" s="189"/>
      <c r="D25" s="189" t="s">
        <v>18</v>
      </c>
      <c r="E25" s="189"/>
      <c r="F25" s="189"/>
      <c r="G25" s="189"/>
      <c r="H25" s="189"/>
      <c r="I25" s="189"/>
      <c r="J25" s="189"/>
      <c r="K25" s="189"/>
      <c r="L25" s="189"/>
      <c r="M25" s="189"/>
      <c r="N25" s="189"/>
      <c r="O25" s="189"/>
      <c r="P25" s="189"/>
      <c r="Q25" s="189"/>
      <c r="R25" s="189"/>
      <c r="S25" s="90"/>
      <c r="T25" s="91"/>
    </row>
    <row r="26" spans="2:20">
      <c r="B26" s="87"/>
      <c r="C26" s="189"/>
      <c r="D26" s="92" t="s">
        <v>12</v>
      </c>
      <c r="E26" s="189" t="s">
        <v>19</v>
      </c>
      <c r="F26" s="189"/>
      <c r="G26" s="189"/>
      <c r="H26" s="189"/>
      <c r="I26" s="189"/>
      <c r="J26" s="189"/>
      <c r="K26" s="189"/>
      <c r="L26" s="189"/>
      <c r="M26" s="189"/>
      <c r="N26" s="189"/>
      <c r="O26" s="189"/>
      <c r="P26" s="189"/>
      <c r="Q26" s="189"/>
      <c r="R26" s="189"/>
      <c r="S26" s="90"/>
      <c r="T26" s="91"/>
    </row>
    <row r="27" spans="2:20">
      <c r="B27" s="87"/>
      <c r="C27" s="189"/>
      <c r="D27" s="92" t="s">
        <v>12</v>
      </c>
      <c r="E27" s="189" t="s">
        <v>20</v>
      </c>
      <c r="F27" s="189"/>
      <c r="G27" s="189"/>
      <c r="H27" s="189"/>
      <c r="I27" s="189"/>
      <c r="J27" s="189"/>
      <c r="K27" s="189"/>
      <c r="L27" s="189"/>
      <c r="M27" s="189"/>
      <c r="N27" s="189"/>
      <c r="O27" s="189"/>
      <c r="P27" s="189"/>
      <c r="Q27" s="189"/>
      <c r="R27" s="189"/>
      <c r="S27" s="90"/>
      <c r="T27" s="91"/>
    </row>
    <row r="28" spans="2:20">
      <c r="B28" s="87"/>
      <c r="C28" s="83" t="s">
        <v>21</v>
      </c>
      <c r="D28" s="83"/>
      <c r="E28" s="189"/>
      <c r="F28" s="189"/>
      <c r="G28" s="189"/>
      <c r="H28" s="189"/>
      <c r="I28" s="189"/>
      <c r="J28" s="189"/>
      <c r="K28" s="189"/>
      <c r="L28" s="189"/>
      <c r="M28" s="189"/>
      <c r="N28" s="189"/>
      <c r="O28" s="189"/>
      <c r="P28" s="189"/>
      <c r="Q28" s="189"/>
      <c r="R28" s="189"/>
      <c r="S28" s="90"/>
      <c r="T28" s="91"/>
    </row>
    <row r="29" spans="2:20">
      <c r="B29" s="87"/>
      <c r="C29" s="83"/>
      <c r="D29" s="83"/>
      <c r="E29" s="189"/>
      <c r="F29" s="189"/>
      <c r="G29" s="189"/>
      <c r="H29" s="189"/>
      <c r="I29" s="189"/>
      <c r="J29" s="189"/>
      <c r="K29" s="189"/>
      <c r="L29" s="189"/>
      <c r="M29" s="189"/>
      <c r="N29" s="189"/>
      <c r="O29" s="189"/>
      <c r="P29" s="189"/>
      <c r="Q29" s="189"/>
      <c r="R29" s="189"/>
      <c r="S29" s="90"/>
      <c r="T29" s="91"/>
    </row>
    <row r="30" spans="2:20" ht="35.450000000000003" customHeight="1">
      <c r="B30" s="87"/>
      <c r="C30" s="190" t="s">
        <v>22</v>
      </c>
      <c r="D30" s="190"/>
      <c r="E30" s="190"/>
      <c r="F30" s="190"/>
      <c r="G30" s="190"/>
      <c r="H30" s="190"/>
      <c r="I30" s="190"/>
      <c r="J30" s="190"/>
      <c r="K30" s="190"/>
      <c r="L30" s="190"/>
      <c r="M30" s="190"/>
      <c r="N30" s="190"/>
      <c r="O30" s="190"/>
      <c r="P30" s="190"/>
      <c r="Q30" s="190"/>
      <c r="R30" s="190"/>
      <c r="S30" s="190"/>
      <c r="T30" s="191"/>
    </row>
    <row r="31" spans="2:20">
      <c r="B31" s="87"/>
      <c r="C31" s="83"/>
      <c r="D31" s="83"/>
      <c r="E31" s="189"/>
      <c r="F31" s="189"/>
      <c r="G31" s="189"/>
      <c r="H31" s="189"/>
      <c r="I31" s="189"/>
      <c r="J31" s="189"/>
      <c r="K31" s="189"/>
      <c r="L31" s="189"/>
      <c r="M31" s="189"/>
      <c r="N31" s="189"/>
      <c r="O31" s="189"/>
      <c r="P31" s="189"/>
      <c r="Q31" s="189"/>
      <c r="R31" s="189"/>
      <c r="S31" s="90"/>
      <c r="T31" s="91"/>
    </row>
    <row r="32" spans="2:20">
      <c r="B32" s="87"/>
      <c r="C32" s="90"/>
      <c r="D32" s="90"/>
      <c r="E32" s="90"/>
      <c r="F32" s="90"/>
      <c r="G32" s="90"/>
      <c r="H32" s="90"/>
      <c r="I32" s="90"/>
      <c r="J32" s="90"/>
      <c r="K32" s="90"/>
      <c r="L32" s="90"/>
      <c r="M32" s="90"/>
      <c r="N32" s="90"/>
      <c r="O32" s="90"/>
      <c r="P32" s="90"/>
      <c r="Q32" s="90"/>
      <c r="R32" s="90"/>
      <c r="S32" s="90"/>
      <c r="T32" s="91"/>
    </row>
    <row r="33" spans="2:20">
      <c r="B33" s="87"/>
      <c r="C33" s="90"/>
      <c r="D33" s="90"/>
      <c r="E33" s="90"/>
      <c r="F33" s="90"/>
      <c r="G33" s="90"/>
      <c r="H33" s="90"/>
      <c r="I33" s="90"/>
      <c r="J33" s="90"/>
      <c r="K33" s="90"/>
      <c r="L33" s="90"/>
      <c r="M33" s="90"/>
      <c r="N33" s="90"/>
      <c r="O33" s="90"/>
      <c r="P33" s="90"/>
      <c r="Q33" s="90"/>
      <c r="R33" s="90"/>
      <c r="S33" s="90"/>
      <c r="T33" s="91"/>
    </row>
    <row r="34" spans="2:20">
      <c r="B34" s="87"/>
      <c r="C34" s="90"/>
      <c r="D34" s="90"/>
      <c r="E34" s="90"/>
      <c r="F34" s="90"/>
      <c r="G34" s="90"/>
      <c r="H34" s="90"/>
      <c r="I34" s="90"/>
      <c r="J34" s="90"/>
      <c r="K34" s="90"/>
      <c r="L34" s="90"/>
      <c r="M34" s="90"/>
      <c r="N34" s="90"/>
      <c r="O34" s="90"/>
      <c r="P34" s="90"/>
      <c r="Q34" s="90"/>
      <c r="R34" s="90"/>
      <c r="S34" s="90"/>
      <c r="T34" s="91"/>
    </row>
    <row r="35" spans="2:20">
      <c r="B35" s="87"/>
      <c r="C35" s="90"/>
      <c r="D35" s="90"/>
      <c r="E35" s="90"/>
      <c r="F35" s="90"/>
      <c r="G35" s="90"/>
      <c r="H35" s="90"/>
      <c r="I35" s="90"/>
      <c r="J35" s="90"/>
      <c r="K35" s="90"/>
      <c r="L35" s="90"/>
      <c r="M35" s="90"/>
      <c r="N35" s="90"/>
      <c r="O35" s="90"/>
      <c r="P35" s="90"/>
      <c r="Q35" s="90"/>
      <c r="R35" s="90"/>
      <c r="S35" s="90"/>
      <c r="T35" s="91"/>
    </row>
    <row r="36" spans="2:20">
      <c r="B36" s="87"/>
      <c r="C36" s="90"/>
      <c r="D36" s="90"/>
      <c r="E36" s="90"/>
      <c r="F36" s="90"/>
      <c r="G36" s="90"/>
      <c r="H36" s="90"/>
      <c r="I36" s="90"/>
      <c r="J36" s="90"/>
      <c r="K36" s="90"/>
      <c r="L36" s="90"/>
      <c r="M36" s="90"/>
      <c r="N36" s="90"/>
      <c r="O36" s="90"/>
      <c r="P36" s="90"/>
      <c r="Q36" s="90"/>
      <c r="R36" s="90"/>
      <c r="S36" s="90"/>
      <c r="T36" s="91"/>
    </row>
    <row r="37" spans="2:20">
      <c r="B37" s="87"/>
      <c r="C37" s="90"/>
      <c r="D37" s="90"/>
      <c r="E37" s="90"/>
      <c r="F37" s="90"/>
      <c r="G37" s="90"/>
      <c r="H37" s="90"/>
      <c r="I37" s="90"/>
      <c r="J37" s="90"/>
      <c r="K37" s="90"/>
      <c r="L37" s="90"/>
      <c r="M37" s="90"/>
      <c r="N37" s="90"/>
      <c r="O37" s="90"/>
      <c r="P37" s="90"/>
      <c r="Q37" s="90"/>
      <c r="R37" s="90"/>
      <c r="S37" s="90"/>
      <c r="T37" s="91"/>
    </row>
    <row r="38" spans="2:20">
      <c r="B38" s="87"/>
      <c r="C38" s="90"/>
      <c r="D38" s="90"/>
      <c r="E38" s="90"/>
      <c r="F38" s="90"/>
      <c r="G38" s="90"/>
      <c r="H38" s="90"/>
      <c r="I38" s="90"/>
      <c r="J38" s="90"/>
      <c r="K38" s="90"/>
      <c r="L38" s="90"/>
      <c r="M38" s="90"/>
      <c r="N38" s="90"/>
      <c r="O38" s="90"/>
      <c r="P38" s="90"/>
      <c r="Q38" s="90"/>
      <c r="R38" s="90"/>
      <c r="S38" s="90"/>
      <c r="T38" s="91"/>
    </row>
    <row r="39" spans="2:20">
      <c r="B39" s="87"/>
      <c r="C39" s="90"/>
      <c r="D39" s="90"/>
      <c r="E39" s="90"/>
      <c r="F39" s="90"/>
      <c r="G39" s="90"/>
      <c r="H39" s="90"/>
      <c r="I39" s="90"/>
      <c r="J39" s="90"/>
      <c r="K39" s="90"/>
      <c r="L39" s="90"/>
      <c r="M39" s="90"/>
      <c r="N39" s="90"/>
      <c r="O39" s="90"/>
      <c r="P39" s="90"/>
      <c r="Q39" s="90"/>
      <c r="R39" s="90"/>
      <c r="S39" s="90"/>
      <c r="T39" s="91"/>
    </row>
    <row r="40" spans="2:20">
      <c r="B40" s="87"/>
      <c r="C40" s="90"/>
      <c r="D40" s="90"/>
      <c r="E40" s="90"/>
      <c r="F40" s="90"/>
      <c r="G40" s="90"/>
      <c r="H40" s="90"/>
      <c r="I40" s="90"/>
      <c r="J40" s="90"/>
      <c r="K40" s="90"/>
      <c r="L40" s="90"/>
      <c r="M40" s="90"/>
      <c r="N40" s="90"/>
      <c r="O40" s="90"/>
      <c r="P40" s="90"/>
      <c r="Q40" s="90"/>
      <c r="R40" s="90"/>
      <c r="S40" s="90"/>
      <c r="T40" s="91"/>
    </row>
    <row r="41" spans="2:20">
      <c r="B41" s="87"/>
      <c r="C41" s="90"/>
      <c r="D41" s="90"/>
      <c r="E41" s="90"/>
      <c r="F41" s="90"/>
      <c r="G41" s="90"/>
      <c r="H41" s="90"/>
      <c r="I41" s="90"/>
      <c r="J41" s="90"/>
      <c r="K41" s="90"/>
      <c r="L41" s="90"/>
      <c r="M41" s="90"/>
      <c r="N41" s="90"/>
      <c r="O41" s="90"/>
      <c r="P41" s="90"/>
      <c r="Q41" s="90"/>
      <c r="R41" s="90"/>
      <c r="S41" s="90"/>
      <c r="T41" s="91"/>
    </row>
    <row r="42" spans="2:20">
      <c r="B42" s="87"/>
      <c r="C42" s="90"/>
      <c r="D42" s="90"/>
      <c r="E42" s="90"/>
      <c r="F42" s="90"/>
      <c r="G42" s="90"/>
      <c r="H42" s="90"/>
      <c r="I42" s="90"/>
      <c r="J42" s="90"/>
      <c r="K42" s="90"/>
      <c r="L42" s="90"/>
      <c r="M42" s="90"/>
      <c r="N42" s="90"/>
      <c r="O42" s="90"/>
      <c r="P42" s="90"/>
      <c r="Q42" s="90"/>
      <c r="R42" s="90"/>
      <c r="S42" s="90"/>
      <c r="T42" s="91"/>
    </row>
    <row r="43" spans="2:20">
      <c r="B43" s="87"/>
      <c r="C43" s="90"/>
      <c r="D43" s="90"/>
      <c r="E43" s="90"/>
      <c r="F43" s="90"/>
      <c r="G43" s="90"/>
      <c r="H43" s="90"/>
      <c r="I43" s="90"/>
      <c r="J43" s="90"/>
      <c r="K43" s="90"/>
      <c r="L43" s="90"/>
      <c r="M43" s="90"/>
      <c r="N43" s="90"/>
      <c r="O43" s="90"/>
      <c r="P43" s="90"/>
      <c r="Q43" s="90"/>
      <c r="R43" s="90"/>
      <c r="S43" s="90"/>
      <c r="T43" s="91"/>
    </row>
    <row r="44" spans="2:20">
      <c r="B44" s="87"/>
      <c r="C44" s="90"/>
      <c r="D44" s="90"/>
      <c r="E44" s="90"/>
      <c r="F44" s="90"/>
      <c r="G44" s="90"/>
      <c r="H44" s="90"/>
      <c r="I44" s="90"/>
      <c r="J44" s="90"/>
      <c r="K44" s="90"/>
      <c r="L44" s="90"/>
      <c r="M44" s="90"/>
      <c r="N44" s="90"/>
      <c r="O44" s="90"/>
      <c r="P44" s="90"/>
      <c r="Q44" s="90"/>
      <c r="R44" s="90"/>
      <c r="S44" s="90"/>
      <c r="T44" s="91"/>
    </row>
    <row r="45" spans="2:20">
      <c r="B45" s="87"/>
      <c r="C45" s="90"/>
      <c r="D45" s="90"/>
      <c r="E45" s="90"/>
      <c r="F45" s="90"/>
      <c r="G45" s="90"/>
      <c r="H45" s="90"/>
      <c r="I45" s="90"/>
      <c r="J45" s="90"/>
      <c r="K45" s="90"/>
      <c r="L45" s="90"/>
      <c r="M45" s="90"/>
      <c r="N45" s="90"/>
      <c r="O45" s="90"/>
      <c r="P45" s="90"/>
      <c r="Q45" s="90"/>
      <c r="R45" s="90"/>
      <c r="S45" s="90"/>
      <c r="T45" s="91"/>
    </row>
    <row r="46" spans="2:20">
      <c r="B46" s="87"/>
      <c r="C46" s="90" t="s">
        <v>23</v>
      </c>
      <c r="D46" s="90"/>
      <c r="E46" s="90"/>
      <c r="F46" s="90"/>
      <c r="G46" s="90"/>
      <c r="H46" s="90"/>
      <c r="I46" s="90"/>
      <c r="J46" s="90"/>
      <c r="K46" s="90"/>
      <c r="L46" s="90"/>
      <c r="M46" s="90"/>
      <c r="N46" s="90"/>
      <c r="O46" s="90"/>
      <c r="P46" s="90"/>
      <c r="Q46" s="90"/>
      <c r="R46" s="90"/>
      <c r="S46" s="90"/>
      <c r="T46" s="91"/>
    </row>
    <row r="47" spans="2:20">
      <c r="B47" s="87"/>
      <c r="C47" s="90"/>
      <c r="D47" s="90"/>
      <c r="E47" s="90"/>
      <c r="F47" s="90"/>
      <c r="G47" s="90"/>
      <c r="H47" s="90"/>
      <c r="I47" s="90"/>
      <c r="J47" s="90"/>
      <c r="K47" s="90"/>
      <c r="L47" s="90"/>
      <c r="M47" s="90"/>
      <c r="N47" s="90"/>
      <c r="O47" s="90"/>
      <c r="P47" s="90"/>
      <c r="Q47" s="90"/>
      <c r="R47" s="90"/>
      <c r="S47" s="90"/>
      <c r="T47" s="91"/>
    </row>
    <row r="48" spans="2:20">
      <c r="B48" s="87"/>
      <c r="C48" s="90"/>
      <c r="D48" s="90"/>
      <c r="E48" s="90"/>
      <c r="F48" s="90"/>
      <c r="G48" s="90"/>
      <c r="H48" s="90"/>
      <c r="I48" s="90"/>
      <c r="J48" s="90"/>
      <c r="K48" s="90"/>
      <c r="L48" s="90"/>
      <c r="M48" s="90"/>
      <c r="N48" s="90"/>
      <c r="O48" s="90"/>
      <c r="P48" s="90"/>
      <c r="Q48" s="90"/>
      <c r="R48" s="90"/>
      <c r="S48" s="90"/>
      <c r="T48" s="91"/>
    </row>
    <row r="49" spans="2:20">
      <c r="B49" s="87"/>
      <c r="C49" s="90"/>
      <c r="D49" s="90"/>
      <c r="E49" s="90"/>
      <c r="F49" s="90"/>
      <c r="G49" s="90"/>
      <c r="H49" s="90"/>
      <c r="I49" s="90"/>
      <c r="J49" s="90"/>
      <c r="K49" s="90"/>
      <c r="L49" s="90"/>
      <c r="M49" s="90"/>
      <c r="N49" s="90"/>
      <c r="O49" s="90"/>
      <c r="P49" s="90"/>
      <c r="Q49" s="90"/>
      <c r="R49" s="90"/>
      <c r="S49" s="90"/>
      <c r="T49" s="91"/>
    </row>
    <row r="50" spans="2:20">
      <c r="B50" s="87"/>
      <c r="C50" s="90" t="s">
        <v>24</v>
      </c>
      <c r="D50" s="90"/>
      <c r="E50" s="90"/>
      <c r="F50" s="90"/>
      <c r="G50" s="90"/>
      <c r="H50" s="90"/>
      <c r="I50" s="90"/>
      <c r="J50" s="90"/>
      <c r="K50" s="90"/>
      <c r="L50" s="90"/>
      <c r="M50" s="90"/>
      <c r="N50" s="90"/>
      <c r="O50" s="90"/>
      <c r="P50" s="90"/>
      <c r="Q50" s="90"/>
      <c r="R50" s="90"/>
      <c r="S50" s="90"/>
      <c r="T50" s="91"/>
    </row>
    <row r="51" spans="2:20">
      <c r="B51" s="87"/>
      <c r="C51" s="90"/>
      <c r="D51" s="90"/>
      <c r="E51" s="90"/>
      <c r="F51" s="90"/>
      <c r="G51" s="90"/>
      <c r="H51" s="90"/>
      <c r="I51" s="90"/>
      <c r="J51" s="90"/>
      <c r="K51" s="90"/>
      <c r="L51" s="90"/>
      <c r="M51" s="90"/>
      <c r="N51" s="90"/>
      <c r="O51" s="90"/>
      <c r="P51" s="90"/>
      <c r="Q51" s="90"/>
      <c r="R51" s="90"/>
      <c r="S51" s="90"/>
      <c r="T51" s="91"/>
    </row>
    <row r="52" spans="2:20">
      <c r="B52" s="87"/>
      <c r="C52" s="90"/>
      <c r="D52" s="90"/>
      <c r="E52" s="90"/>
      <c r="F52" s="90"/>
      <c r="G52" s="90"/>
      <c r="H52" s="90"/>
      <c r="I52" s="90"/>
      <c r="J52" s="90"/>
      <c r="K52" s="90"/>
      <c r="L52" s="90"/>
      <c r="M52" s="90"/>
      <c r="N52" s="90"/>
      <c r="O52" s="90"/>
      <c r="P52" s="90"/>
      <c r="Q52" s="90"/>
      <c r="R52" s="90"/>
      <c r="S52" s="90"/>
      <c r="T52" s="91"/>
    </row>
    <row r="53" spans="2:20">
      <c r="B53" s="87"/>
      <c r="C53" s="90"/>
      <c r="D53" s="90"/>
      <c r="E53" s="90"/>
      <c r="F53" s="90"/>
      <c r="G53" s="90"/>
      <c r="H53" s="90"/>
      <c r="I53" s="90"/>
      <c r="J53" s="90"/>
      <c r="K53" s="90"/>
      <c r="L53" s="90"/>
      <c r="M53" s="90"/>
      <c r="N53" s="90"/>
      <c r="O53" s="90"/>
      <c r="P53" s="90"/>
      <c r="Q53" s="90"/>
      <c r="R53" s="90"/>
      <c r="S53" s="90"/>
      <c r="T53" s="91"/>
    </row>
    <row r="54" spans="2:20">
      <c r="B54" s="87"/>
      <c r="C54" s="90"/>
      <c r="D54" s="90"/>
      <c r="E54" s="90"/>
      <c r="F54" s="90"/>
      <c r="G54" s="90"/>
      <c r="H54" s="90"/>
      <c r="I54" s="90"/>
      <c r="J54" s="90"/>
      <c r="K54" s="90"/>
      <c r="L54" s="90"/>
      <c r="M54" s="90"/>
      <c r="N54" s="90"/>
      <c r="O54" s="90"/>
      <c r="P54" s="90"/>
      <c r="Q54" s="90"/>
      <c r="R54" s="90"/>
      <c r="S54" s="90"/>
      <c r="T54" s="91"/>
    </row>
    <row r="55" spans="2:20">
      <c r="B55" s="87"/>
      <c r="C55" s="90"/>
      <c r="D55" s="90"/>
      <c r="E55" s="90"/>
      <c r="F55" s="90"/>
      <c r="G55" s="90"/>
      <c r="H55" s="90"/>
      <c r="I55" s="90"/>
      <c r="J55" s="90"/>
      <c r="K55" s="90"/>
      <c r="L55" s="90"/>
      <c r="M55" s="90"/>
      <c r="N55" s="90"/>
      <c r="O55" s="90"/>
      <c r="P55" s="90"/>
      <c r="Q55" s="90"/>
      <c r="R55" s="90"/>
      <c r="S55" s="90"/>
      <c r="T55" s="91"/>
    </row>
    <row r="56" spans="2:20">
      <c r="B56" s="87"/>
      <c r="C56" s="90"/>
      <c r="D56" s="90"/>
      <c r="E56" s="90"/>
      <c r="F56" s="90"/>
      <c r="G56" s="90"/>
      <c r="H56" s="90"/>
      <c r="I56" s="90"/>
      <c r="J56" s="90"/>
      <c r="K56" s="90"/>
      <c r="L56" s="90"/>
      <c r="M56" s="90"/>
      <c r="N56" s="90"/>
      <c r="O56" s="90"/>
      <c r="P56" s="90"/>
      <c r="Q56" s="90"/>
      <c r="R56" s="90"/>
      <c r="S56" s="90"/>
      <c r="T56" s="91"/>
    </row>
    <row r="57" spans="2:20">
      <c r="B57" s="87"/>
      <c r="C57" s="90"/>
      <c r="D57" s="90"/>
      <c r="E57" s="90"/>
      <c r="F57" s="90"/>
      <c r="G57" s="90"/>
      <c r="H57" s="90"/>
      <c r="I57" s="90"/>
      <c r="J57" s="90"/>
      <c r="K57" s="90"/>
      <c r="L57" s="90"/>
      <c r="M57" s="90"/>
      <c r="N57" s="90"/>
      <c r="O57" s="90"/>
      <c r="P57" s="90"/>
      <c r="Q57" s="90"/>
      <c r="R57" s="90"/>
      <c r="S57" s="90"/>
      <c r="T57" s="91"/>
    </row>
    <row r="58" spans="2:20">
      <c r="B58" s="87"/>
      <c r="C58" s="90"/>
      <c r="D58" s="90"/>
      <c r="E58" s="90"/>
      <c r="F58" s="90"/>
      <c r="G58" s="90"/>
      <c r="H58" s="90"/>
      <c r="I58" s="90"/>
      <c r="J58" s="90"/>
      <c r="K58" s="90"/>
      <c r="L58" s="90"/>
      <c r="M58" s="90"/>
      <c r="N58" s="90"/>
      <c r="O58" s="90"/>
      <c r="P58" s="90"/>
      <c r="Q58" s="90"/>
      <c r="R58" s="90"/>
      <c r="S58" s="90"/>
      <c r="T58" s="91"/>
    </row>
    <row r="59" spans="2:20">
      <c r="B59" s="87"/>
      <c r="C59" s="90"/>
      <c r="D59" s="90"/>
      <c r="E59" s="90"/>
      <c r="F59" s="90"/>
      <c r="G59" s="90"/>
      <c r="H59" s="90"/>
      <c r="I59" s="90"/>
      <c r="J59" s="90"/>
      <c r="K59" s="90"/>
      <c r="L59" s="90"/>
      <c r="M59" s="90"/>
      <c r="N59" s="90"/>
      <c r="O59" s="90"/>
      <c r="P59" s="90"/>
      <c r="Q59" s="90"/>
      <c r="R59" s="90"/>
      <c r="S59" s="90"/>
      <c r="T59" s="91"/>
    </row>
    <row r="60" spans="2:20">
      <c r="B60" s="87"/>
      <c r="C60" s="90"/>
      <c r="D60" s="90"/>
      <c r="E60" s="90"/>
      <c r="F60" s="90"/>
      <c r="G60" s="90"/>
      <c r="H60" s="90"/>
      <c r="I60" s="90"/>
      <c r="J60" s="90"/>
      <c r="K60" s="90"/>
      <c r="L60" s="90"/>
      <c r="M60" s="90"/>
      <c r="N60" s="90"/>
      <c r="O60" s="90"/>
      <c r="P60" s="90"/>
      <c r="Q60" s="90"/>
      <c r="R60" s="90"/>
      <c r="S60" s="90"/>
      <c r="T60" s="91"/>
    </row>
    <row r="61" spans="2:20">
      <c r="B61" s="87"/>
      <c r="C61" s="90"/>
      <c r="D61" s="90"/>
      <c r="E61" s="90"/>
      <c r="F61" s="90"/>
      <c r="G61" s="90"/>
      <c r="H61" s="90"/>
      <c r="I61" s="90"/>
      <c r="J61" s="90"/>
      <c r="K61" s="90"/>
      <c r="L61" s="90"/>
      <c r="M61" s="90"/>
      <c r="N61" s="90"/>
      <c r="O61" s="90"/>
      <c r="P61" s="90"/>
      <c r="Q61" s="90"/>
      <c r="R61" s="90"/>
      <c r="S61" s="90"/>
      <c r="T61" s="91"/>
    </row>
    <row r="62" spans="2:20">
      <c r="B62" s="87"/>
      <c r="C62" s="90" t="s">
        <v>25</v>
      </c>
      <c r="D62" s="90"/>
      <c r="E62" s="90"/>
      <c r="F62" s="90"/>
      <c r="G62" s="90"/>
      <c r="H62" s="90"/>
      <c r="I62" s="90"/>
      <c r="J62" s="90"/>
      <c r="K62" s="90"/>
      <c r="L62" s="90"/>
      <c r="M62" s="90"/>
      <c r="N62" s="90"/>
      <c r="O62" s="90"/>
      <c r="P62" s="90"/>
      <c r="Q62" s="90"/>
      <c r="R62" s="90"/>
      <c r="S62" s="90"/>
      <c r="T62" s="91"/>
    </row>
    <row r="63" spans="2:20" ht="15" thickBot="1">
      <c r="B63" s="93"/>
      <c r="C63" s="94"/>
      <c r="D63" s="94"/>
      <c r="E63" s="94"/>
      <c r="F63" s="94"/>
      <c r="G63" s="94"/>
      <c r="H63" s="94"/>
      <c r="I63" s="94"/>
      <c r="J63" s="94"/>
      <c r="K63" s="94"/>
      <c r="L63" s="94"/>
      <c r="M63" s="94"/>
      <c r="N63" s="94"/>
      <c r="O63" s="94"/>
      <c r="P63" s="94"/>
      <c r="Q63" s="94"/>
      <c r="R63" s="94"/>
      <c r="S63" s="94"/>
      <c r="T63" s="95"/>
    </row>
  </sheetData>
  <sheetProtection algorithmName="SHA-512" hashValue="b0poVh3yloGTzkHduoA5SxYOyFLbH6DoaT3FnqE/iDAlv/egZjWa5IJxPW2p0Sby8zb73DtAoqTOzvaUtpbqTA==" saltValue="EKF3HEABrAAylDcdBKsS/A==" spinCount="100000" sheet="1" objects="1" scenarios="1"/>
  <mergeCells count="11">
    <mergeCell ref="C4:D4"/>
    <mergeCell ref="C5:D5"/>
    <mergeCell ref="C30:T30"/>
    <mergeCell ref="C17:D17"/>
    <mergeCell ref="C21:D21"/>
    <mergeCell ref="C24:D24"/>
    <mergeCell ref="C11:R11"/>
    <mergeCell ref="C12:R12"/>
    <mergeCell ref="C13:R13"/>
    <mergeCell ref="C14:R14"/>
    <mergeCell ref="C15:R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C0C8-5056-4EDC-B3F2-44BAF5041B6C}">
  <sheetPr codeName="Sheet2"/>
  <dimension ref="A1:AL804"/>
  <sheetViews>
    <sheetView tabSelected="1" zoomScale="70" zoomScaleNormal="70" workbookViewId="0">
      <selection activeCell="A25" sqref="A25"/>
    </sheetView>
  </sheetViews>
  <sheetFormatPr defaultColWidth="0" defaultRowHeight="14.45" zeroHeight="1"/>
  <cols>
    <col min="1" max="1" width="14.7109375" style="188" customWidth="1"/>
    <col min="2" max="2" width="28.42578125" style="161" customWidth="1"/>
    <col min="3" max="3" width="19" style="161" customWidth="1"/>
    <col min="4" max="4" width="22.28515625" style="161" customWidth="1"/>
    <col min="5" max="5" width="24.28515625" style="161" customWidth="1"/>
    <col min="6" max="6" width="23.85546875" style="161" customWidth="1"/>
    <col min="7" max="7" width="31.5703125" style="161" customWidth="1"/>
    <col min="8" max="8" width="23.140625" style="161" customWidth="1"/>
    <col min="9" max="9" width="23.5703125" style="161" customWidth="1"/>
    <col min="10" max="10" width="20.85546875" style="161" customWidth="1"/>
    <col min="11" max="11" width="23.42578125" style="161" customWidth="1"/>
    <col min="12" max="12" width="23.7109375" style="161" customWidth="1"/>
    <col min="13" max="13" width="27.28515625" style="161" customWidth="1"/>
    <col min="14" max="38" width="14.7109375" style="161" customWidth="1"/>
    <col min="39" max="16384" width="14.7109375" style="161" hidden="1"/>
  </cols>
  <sheetData>
    <row r="1" spans="1:38" ht="46.5" customHeight="1" thickBot="1">
      <c r="A1" s="158"/>
      <c r="B1" s="216" t="s">
        <v>26</v>
      </c>
      <c r="C1" s="216"/>
      <c r="D1" s="216"/>
      <c r="E1" s="216"/>
      <c r="F1" s="216"/>
      <c r="G1" s="216"/>
      <c r="H1" s="216"/>
      <c r="I1" s="216"/>
      <c r="J1" s="216"/>
      <c r="K1" s="216"/>
      <c r="L1" s="216"/>
      <c r="M1" s="216"/>
      <c r="N1" s="158"/>
      <c r="O1" s="158"/>
      <c r="P1" s="159"/>
      <c r="Q1" s="160"/>
      <c r="R1" s="160"/>
      <c r="S1" s="158"/>
      <c r="T1" s="158"/>
      <c r="U1" s="158"/>
      <c r="V1" s="158"/>
      <c r="W1" s="158"/>
      <c r="X1" s="158"/>
      <c r="Y1" s="158"/>
      <c r="Z1" s="158"/>
      <c r="AA1" s="158"/>
      <c r="AB1" s="158"/>
      <c r="AC1" s="158"/>
      <c r="AD1" s="158"/>
      <c r="AE1" s="158"/>
      <c r="AF1" s="158"/>
      <c r="AG1" s="158"/>
      <c r="AH1" s="158"/>
      <c r="AI1" s="158"/>
      <c r="AJ1" s="158"/>
      <c r="AK1" s="158"/>
      <c r="AL1" s="158"/>
    </row>
    <row r="2" spans="1:38" ht="15" thickBot="1">
      <c r="A2" s="158"/>
      <c r="B2" s="158"/>
      <c r="C2" s="162">
        <v>2023</v>
      </c>
      <c r="D2" s="162">
        <v>2024</v>
      </c>
      <c r="E2" s="162">
        <v>2025</v>
      </c>
      <c r="F2" s="162">
        <v>2026</v>
      </c>
      <c r="G2" s="162">
        <v>2027</v>
      </c>
      <c r="H2" s="162">
        <v>2028</v>
      </c>
      <c r="I2" s="162">
        <v>2029</v>
      </c>
      <c r="J2" s="163">
        <v>2030</v>
      </c>
      <c r="K2" s="163">
        <v>2031</v>
      </c>
      <c r="L2" s="163">
        <v>2032</v>
      </c>
      <c r="M2" s="163">
        <v>2033</v>
      </c>
      <c r="N2" s="158"/>
      <c r="O2" s="158"/>
      <c r="P2" s="160"/>
      <c r="Q2" s="160"/>
      <c r="R2" s="160"/>
      <c r="S2" s="158"/>
      <c r="T2" s="158"/>
      <c r="U2" s="158"/>
      <c r="V2" s="158"/>
      <c r="W2" s="158"/>
      <c r="X2" s="158"/>
      <c r="Y2" s="158"/>
      <c r="Z2" s="158"/>
      <c r="AA2" s="158"/>
      <c r="AB2" s="158"/>
      <c r="AC2" s="158"/>
      <c r="AD2" s="158"/>
      <c r="AE2" s="158"/>
      <c r="AF2" s="158"/>
      <c r="AG2" s="158"/>
      <c r="AH2" s="158"/>
      <c r="AI2" s="158"/>
      <c r="AJ2" s="158"/>
      <c r="AK2" s="158"/>
      <c r="AL2" s="158"/>
    </row>
    <row r="3" spans="1:38">
      <c r="A3" s="158"/>
      <c r="B3" s="164" t="s">
        <v>27</v>
      </c>
      <c r="C3" s="123" t="e">
        <f>ROUND(SUMPRODUCT($L$17:$L$1508,Z$17:Z$1508)/(SUM($L$17:$L$1508)-SUMIFS( $L$17:$L$1508, Z$17:Z$1508, "N/A")),1)</f>
        <v>#DIV/0!</v>
      </c>
      <c r="D3" s="124" t="e">
        <f t="shared" ref="D3:M3" si="0">ROUND(SUMPRODUCT($L$17:$L$1508,AA$17:AA$1508)/(SUM($L$17:$L$1508)-SUMIFS( $L$17:$L$1508, AA$17:AA$1508, "N/A")),1)</f>
        <v>#DIV/0!</v>
      </c>
      <c r="E3" s="124" t="e">
        <f t="shared" si="0"/>
        <v>#DIV/0!</v>
      </c>
      <c r="F3" s="124" t="e">
        <f t="shared" si="0"/>
        <v>#DIV/0!</v>
      </c>
      <c r="G3" s="124" t="e">
        <f t="shared" si="0"/>
        <v>#DIV/0!</v>
      </c>
      <c r="H3" s="124" t="e">
        <f t="shared" si="0"/>
        <v>#DIV/0!</v>
      </c>
      <c r="I3" s="124" t="e">
        <f t="shared" si="0"/>
        <v>#DIV/0!</v>
      </c>
      <c r="J3" s="124" t="e">
        <f t="shared" si="0"/>
        <v>#DIV/0!</v>
      </c>
      <c r="K3" s="124" t="e">
        <f t="shared" si="0"/>
        <v>#DIV/0!</v>
      </c>
      <c r="L3" s="124" t="e">
        <f t="shared" si="0"/>
        <v>#DIV/0!</v>
      </c>
      <c r="M3" s="125" t="e">
        <f t="shared" si="0"/>
        <v>#DIV/0!</v>
      </c>
      <c r="N3" s="158"/>
      <c r="O3" s="158"/>
      <c r="P3" s="160"/>
      <c r="Q3" s="160"/>
      <c r="R3" s="160"/>
      <c r="S3" s="158"/>
      <c r="T3" s="158"/>
      <c r="U3" s="158"/>
      <c r="V3" s="158"/>
      <c r="W3" s="158"/>
      <c r="X3" s="158"/>
      <c r="Y3" s="158"/>
      <c r="Z3" s="158"/>
      <c r="AA3" s="158"/>
      <c r="AB3" s="158"/>
      <c r="AC3" s="158"/>
      <c r="AD3" s="158"/>
      <c r="AE3" s="158"/>
      <c r="AF3" s="158"/>
      <c r="AG3" s="158"/>
      <c r="AH3" s="158"/>
      <c r="AI3" s="158"/>
      <c r="AJ3" s="158"/>
      <c r="AK3" s="158"/>
      <c r="AL3" s="158"/>
    </row>
    <row r="4" spans="1:38" ht="15" thickBot="1">
      <c r="A4" s="158"/>
      <c r="B4" s="165" t="s">
        <v>28</v>
      </c>
      <c r="C4" s="126" t="e">
        <f>ROUND(SUMPRODUCT($L$17:$L$1508, $N$17:$N$1508, O$17:O$1508)/(SUM($L$17:$L$1508)-SUMIF(O$17:O$1508, "N/A", $L$17:$L$1508)),1)</f>
        <v>#DIV/0!</v>
      </c>
      <c r="D4" s="127" t="e">
        <f t="shared" ref="D4:M4" si="1">ROUND(SUMPRODUCT($L$17:$L$1508, $N$17:$N$1508, P$17:P$1508)/(SUM($L$17:$L$1508)-SUMIF(P$17:P$1508, "N/A", $L$17:$L$1508)),1)</f>
        <v>#DIV/0!</v>
      </c>
      <c r="E4" s="127" t="e">
        <f t="shared" si="1"/>
        <v>#DIV/0!</v>
      </c>
      <c r="F4" s="127" t="e">
        <f t="shared" si="1"/>
        <v>#DIV/0!</v>
      </c>
      <c r="G4" s="127" t="e">
        <f t="shared" si="1"/>
        <v>#DIV/0!</v>
      </c>
      <c r="H4" s="127" t="e">
        <f t="shared" si="1"/>
        <v>#DIV/0!</v>
      </c>
      <c r="I4" s="127" t="e">
        <f t="shared" si="1"/>
        <v>#DIV/0!</v>
      </c>
      <c r="J4" s="127" t="e">
        <f t="shared" si="1"/>
        <v>#DIV/0!</v>
      </c>
      <c r="K4" s="127" t="e">
        <f t="shared" si="1"/>
        <v>#DIV/0!</v>
      </c>
      <c r="L4" s="127" t="e">
        <f t="shared" si="1"/>
        <v>#DIV/0!</v>
      </c>
      <c r="M4" s="128" t="e">
        <f t="shared" si="1"/>
        <v>#DIV/0!</v>
      </c>
      <c r="N4" s="158"/>
      <c r="O4" s="158"/>
      <c r="P4" s="166"/>
      <c r="Q4" s="160"/>
      <c r="R4" s="160"/>
      <c r="S4" s="158"/>
      <c r="T4" s="158"/>
      <c r="U4" s="158"/>
      <c r="V4" s="158"/>
      <c r="W4" s="158"/>
      <c r="X4" s="158"/>
      <c r="Y4" s="158"/>
      <c r="Z4" s="158"/>
      <c r="AA4" s="158"/>
      <c r="AB4" s="158"/>
      <c r="AC4" s="158"/>
      <c r="AD4" s="158"/>
      <c r="AE4" s="158"/>
      <c r="AF4" s="158"/>
      <c r="AG4" s="158"/>
      <c r="AH4" s="158"/>
      <c r="AI4" s="158"/>
      <c r="AJ4" s="158"/>
      <c r="AK4" s="158"/>
      <c r="AL4" s="158"/>
    </row>
    <row r="5" spans="1:38" hidden="1">
      <c r="A5" s="158"/>
      <c r="B5" s="167" t="s">
        <v>29</v>
      </c>
      <c r="C5" s="129">
        <f>(SUM($L$17:$L$1508)-SUMIF(O$17:O$1508, "N/A", $L$17:$L$1508))</f>
        <v>0</v>
      </c>
      <c r="D5" s="130">
        <f t="shared" ref="D5:M5" si="2">(SUM($L$17:$L$1508)-SUMIF(P$17:P$1508, "N/A", $L$17:$L$1508))</f>
        <v>0</v>
      </c>
      <c r="E5" s="130">
        <f t="shared" si="2"/>
        <v>0</v>
      </c>
      <c r="F5" s="131">
        <f t="shared" si="2"/>
        <v>0</v>
      </c>
      <c r="G5" s="131">
        <f t="shared" si="2"/>
        <v>0</v>
      </c>
      <c r="H5" s="131">
        <f>(SUM($L$17:$L$1508)-SUMIF(T$17:T$1508, "N/A", $L$17:$L$1508))</f>
        <v>0</v>
      </c>
      <c r="I5" s="131">
        <f t="shared" si="2"/>
        <v>0</v>
      </c>
      <c r="J5" s="131">
        <f t="shared" si="2"/>
        <v>0</v>
      </c>
      <c r="K5" s="131">
        <f t="shared" si="2"/>
        <v>0</v>
      </c>
      <c r="L5" s="131">
        <f t="shared" si="2"/>
        <v>0</v>
      </c>
      <c r="M5" s="131">
        <f t="shared" si="2"/>
        <v>0</v>
      </c>
      <c r="N5" s="158"/>
      <c r="O5" s="158"/>
      <c r="P5" s="160"/>
      <c r="Q5" s="160"/>
      <c r="R5" s="160"/>
      <c r="S5" s="158"/>
      <c r="T5" s="158"/>
      <c r="U5" s="158"/>
      <c r="V5" s="158"/>
      <c r="W5" s="158"/>
      <c r="X5" s="158"/>
      <c r="Y5" s="158"/>
      <c r="Z5" s="158"/>
      <c r="AA5" s="158"/>
      <c r="AB5" s="158"/>
      <c r="AC5" s="158"/>
      <c r="AD5" s="158"/>
      <c r="AE5" s="158"/>
      <c r="AF5" s="158"/>
      <c r="AG5" s="158"/>
      <c r="AH5" s="158"/>
      <c r="AI5" s="158"/>
      <c r="AJ5" s="158"/>
      <c r="AK5" s="158"/>
      <c r="AL5" s="158"/>
    </row>
    <row r="6" spans="1:38" hidden="1">
      <c r="A6" s="158"/>
      <c r="B6" s="168" t="s">
        <v>30</v>
      </c>
      <c r="C6" s="132">
        <f>C5*0.1</f>
        <v>0</v>
      </c>
      <c r="D6" s="133">
        <f>C5*0.1</f>
        <v>0</v>
      </c>
      <c r="E6" s="133">
        <f t="shared" ref="E6:M6" si="3">D5*0.1</f>
        <v>0</v>
      </c>
      <c r="F6" s="134">
        <f t="shared" si="3"/>
        <v>0</v>
      </c>
      <c r="G6" s="134">
        <f t="shared" si="3"/>
        <v>0</v>
      </c>
      <c r="H6" s="134">
        <f t="shared" si="3"/>
        <v>0</v>
      </c>
      <c r="I6" s="134">
        <f t="shared" si="3"/>
        <v>0</v>
      </c>
      <c r="J6" s="134">
        <f t="shared" si="3"/>
        <v>0</v>
      </c>
      <c r="K6" s="134">
        <f t="shared" si="3"/>
        <v>0</v>
      </c>
      <c r="L6" s="134">
        <f t="shared" si="3"/>
        <v>0</v>
      </c>
      <c r="M6" s="134">
        <f t="shared" si="3"/>
        <v>0</v>
      </c>
      <c r="N6" s="158"/>
      <c r="O6" s="158"/>
      <c r="P6" s="160"/>
      <c r="Q6" s="160"/>
      <c r="R6" s="160"/>
      <c r="S6" s="158"/>
      <c r="T6" s="158"/>
      <c r="U6" s="158"/>
      <c r="V6" s="158"/>
      <c r="W6" s="158"/>
      <c r="X6" s="158"/>
      <c r="Y6" s="158"/>
      <c r="Z6" s="158"/>
      <c r="AA6" s="158"/>
      <c r="AB6" s="158"/>
      <c r="AC6" s="158"/>
      <c r="AD6" s="158"/>
      <c r="AE6" s="158"/>
      <c r="AF6" s="158"/>
      <c r="AG6" s="158"/>
      <c r="AH6" s="158"/>
      <c r="AI6" s="158"/>
      <c r="AJ6" s="158"/>
      <c r="AK6" s="158"/>
      <c r="AL6" s="158"/>
    </row>
    <row r="7" spans="1:38" ht="32.450000000000003" hidden="1" customHeight="1">
      <c r="A7" s="158"/>
      <c r="B7" s="169" t="s">
        <v>31</v>
      </c>
      <c r="C7" s="135">
        <f>SUMIFS($L17:$L1507, $K17:$K1507, 2023, $J17:$J1507, "Retired")+SUMIFS($L17:$L1507, $K17:$K1507, 2023, $J17:$J1507, "Permanent Low-Use")+SUMIFS($L17:$L1507, $K17:$K1507, 2023, $G17:$G1507, "Electric purchased 2024 or later")</f>
        <v>0</v>
      </c>
      <c r="D7" s="136">
        <f>(SUMIFS($L17:$L1507,$K17:$K1507,2024,$J17:$J1507,"Retired")+SUMIFS($L17:$L1507,$K17:$K1507,2024,$J17:$J1507,"Permanent Low-Use")+SUMIFS($L17:$L1507,$K17:$K1507,2024,$G17:$G1507,"Electric purchased 2024 or later"))+C8</f>
        <v>0</v>
      </c>
      <c r="E7" s="136">
        <f>SUMIFS($L17:$L1507, $K17:$K1507, 2025, $J17:$J1507, "Retired")+SUMIFS($L17:$L1507, $K17:$K1507, 2025, $J17:$J1507, "Permanent Low-Use")+SUMIFS($L17:$L1507, $K17:$K1507, 2025, $G17:$G1507, "Electric purchased 2024 or later")+D8</f>
        <v>0</v>
      </c>
      <c r="F7" s="134">
        <f>SUMIFS($L17:$L1507, $K17:$K1507, 2026, $J17:$J1507, "Retired")+SUMIFS($L17:$L1507, $K17:$K1507, 2026, $J17:$J1507, "Permanent Low-Use")+SUMIFS($L17:$L1507, $K17:$K1507, 2026, $G17:$G1507, "Electric purchased 2024 or later")+E8</f>
        <v>0</v>
      </c>
      <c r="G7" s="134">
        <f>SUMIFS($L17:$L1507, $K17:$K1507, 2027, $J17:$J1507, "Retired")+SUMIFS($L17:$L1507, $K17:$K1507, 2027, $J17:$J1507, "Permanent Low-Use")+SUMIFS($L17:$L1507, $K17:$K1507, 2027, $G17:$G1507, "Electric purchased 2024 or later")+F8</f>
        <v>0</v>
      </c>
      <c r="H7" s="134">
        <f>SUMIFS($L17:$L1507, $K17:$K1507, 2028, $J17:$J1507, "Retired")+SUMIFS($L17:$L1507, $K17:$K1507, 2028, $J17:$J1507, "Permanent Low-Use")+SUMIFS($L17:$L1507, $K17:$K1507, 2028, $G17:$G1507, "Electric purchased 2024 or later")+G8</f>
        <v>0</v>
      </c>
      <c r="I7" s="134">
        <f>SUMIFS($L17:$L1507, $K17:$K1507, 2029, $J17:$J1507, "Retired")+SUMIFS($L17:$L1507, $K17:$K1507, 2029, $J17:$J1507, "Permanent Low-Use")+SUMIFS($L17:$L1507, $K17:$K1507, 2029, $G17:$G1507, "Electric purchased 2024 or later")+H8</f>
        <v>0</v>
      </c>
      <c r="J7" s="134">
        <f>SUMIFS($L17:$L1507, $K17:$K1507, 2030, $J17:$J1507, "Retired")+SUMIFS($L17:$L1507, $K17:$K1507, 2030, $J17:$J1507, "Permanent Low-Use")+SUMIFS($L17:$L1507, $K17:$K1507, 2030, $G17:$G1507, "Electric purchased 2024 or later")+I8</f>
        <v>0</v>
      </c>
      <c r="K7" s="134">
        <f>SUMIFS($L17:$L1507, $K17:$K1507, 2031, $J17:$J1507, "Retired")+SUMIFS($L17:$L1507, $K17:$K1507, 2031, $J17:$J1507, "Permanent Low-Use")+SUMIFS($L17:$L1507, $K17:$K1507, 2031, $G17:$G1507, "Electric purchased 2024 or later")+J8</f>
        <v>0</v>
      </c>
      <c r="L7" s="134">
        <f>SUMIFS($L17:$L1507, $K17:$K1507, 2032, $J17:$J1507, "Retired")+SUMIFS($L17:$L1507, $K17:$K1507, 2032, $J17:$J1507, "Permanent Low-Use")+SUMIFS($L17:$L1507, $K17:$K1507, 2032, $G17:$G1507, "Electric purchased 2024 or later")+K8</f>
        <v>0</v>
      </c>
      <c r="M7" s="134">
        <f>SUMIFS($L17:$L1507, $K17:$K1507, 2033, $J17:$J1507, "Retired")+SUMIFS($L17:$L1507, $K17:$K1507, 2033, $J17:$J1507, "Permanent Low-Use")+SUMIFS($L17:$L1507, $K17:$K1507, 2033, $G17:$G1507, "Electric purchased 2024 or later")+L8</f>
        <v>0</v>
      </c>
      <c r="N7" s="158"/>
      <c r="O7" s="158"/>
      <c r="P7" s="160"/>
      <c r="Q7" s="160"/>
      <c r="R7" s="160"/>
      <c r="S7" s="158"/>
      <c r="T7" s="158"/>
      <c r="U7" s="158"/>
      <c r="V7" s="158"/>
      <c r="W7" s="158"/>
      <c r="X7" s="158"/>
      <c r="Y7" s="158"/>
      <c r="Z7" s="158"/>
      <c r="AA7" s="158"/>
      <c r="AB7" s="158"/>
      <c r="AC7" s="158"/>
      <c r="AD7" s="158"/>
      <c r="AE7" s="158"/>
      <c r="AF7" s="158"/>
      <c r="AG7" s="158"/>
      <c r="AH7" s="158"/>
      <c r="AI7" s="158"/>
      <c r="AJ7" s="158"/>
      <c r="AK7" s="158"/>
      <c r="AL7" s="158"/>
    </row>
    <row r="8" spans="1:38" ht="15" hidden="1" thickBot="1">
      <c r="A8" s="158"/>
      <c r="B8" s="168" t="s">
        <v>32</v>
      </c>
      <c r="C8" s="137">
        <f>$C$11-C6+C7</f>
        <v>0</v>
      </c>
      <c r="D8" s="138">
        <f>D7-D6</f>
        <v>0</v>
      </c>
      <c r="E8" s="138">
        <f>D7-D8</f>
        <v>0</v>
      </c>
      <c r="F8" s="138">
        <f t="shared" ref="F8:M8" si="4">E7-E8</f>
        <v>0</v>
      </c>
      <c r="G8" s="138">
        <f t="shared" si="4"/>
        <v>0</v>
      </c>
      <c r="H8" s="138">
        <f t="shared" si="4"/>
        <v>0</v>
      </c>
      <c r="I8" s="138">
        <f t="shared" si="4"/>
        <v>0</v>
      </c>
      <c r="J8" s="138">
        <f t="shared" si="4"/>
        <v>0</v>
      </c>
      <c r="K8" s="138">
        <f t="shared" si="4"/>
        <v>0</v>
      </c>
      <c r="L8" s="138">
        <f t="shared" si="4"/>
        <v>0</v>
      </c>
      <c r="M8" s="138">
        <f t="shared" si="4"/>
        <v>0</v>
      </c>
      <c r="N8" s="158"/>
      <c r="O8" s="158"/>
      <c r="P8" s="160"/>
      <c r="Q8" s="160"/>
      <c r="R8" s="160"/>
      <c r="S8" s="158"/>
      <c r="T8" s="158"/>
      <c r="U8" s="158"/>
      <c r="V8" s="158"/>
      <c r="W8" s="158"/>
      <c r="X8" s="158"/>
      <c r="Y8" s="158"/>
      <c r="Z8" s="158"/>
      <c r="AA8" s="158"/>
      <c r="AB8" s="158"/>
      <c r="AC8" s="158"/>
      <c r="AD8" s="158"/>
      <c r="AE8" s="158"/>
      <c r="AF8" s="158"/>
      <c r="AG8" s="158"/>
      <c r="AH8" s="158"/>
      <c r="AI8" s="158"/>
      <c r="AJ8" s="158"/>
      <c r="AK8" s="158"/>
      <c r="AL8" s="158"/>
    </row>
    <row r="9" spans="1:38" ht="35.1" customHeight="1" thickBot="1">
      <c r="A9" s="158"/>
      <c r="B9" s="170" t="s">
        <v>33</v>
      </c>
      <c r="C9" s="139"/>
      <c r="D9" s="140" t="e">
        <f>IF(D4&lt;=D3, "Compliance Met", IF(D7&gt;=D6,"BACT Credit Satisfied","Please turnover 10% of total hp"))</f>
        <v>#DIV/0!</v>
      </c>
      <c r="E9" s="140" t="e">
        <f>IF(E4&lt;=E3, "Compliance Met", IF(E7+E8&gt;=E6,"BACT Credit Satisfied","Please turnover 10% of total hp"))</f>
        <v>#DIV/0!</v>
      </c>
      <c r="F9" s="140" t="e">
        <f t="shared" ref="F9:M9" si="5">IF(F4&lt;=F3, "Compliance Met", IF(F7+F8&gt;=F6,"BACT Credit Satisfied","Please turnover 10% of total hp"))</f>
        <v>#DIV/0!</v>
      </c>
      <c r="G9" s="140" t="e">
        <f t="shared" si="5"/>
        <v>#DIV/0!</v>
      </c>
      <c r="H9" s="140" t="e">
        <f t="shared" si="5"/>
        <v>#DIV/0!</v>
      </c>
      <c r="I9" s="140" t="e">
        <f t="shared" si="5"/>
        <v>#DIV/0!</v>
      </c>
      <c r="J9" s="140" t="e">
        <f t="shared" si="5"/>
        <v>#DIV/0!</v>
      </c>
      <c r="K9" s="140" t="e">
        <f t="shared" si="5"/>
        <v>#DIV/0!</v>
      </c>
      <c r="L9" s="140" t="e">
        <f t="shared" si="5"/>
        <v>#DIV/0!</v>
      </c>
      <c r="M9" s="141" t="e">
        <f t="shared" si="5"/>
        <v>#DIV/0!</v>
      </c>
      <c r="N9" s="158"/>
      <c r="O9" s="158"/>
      <c r="P9" s="160"/>
      <c r="Q9" s="160"/>
      <c r="R9" s="160"/>
      <c r="S9" s="158"/>
      <c r="T9" s="158"/>
      <c r="U9" s="158"/>
      <c r="V9" s="158"/>
      <c r="W9" s="158"/>
      <c r="X9" s="158"/>
      <c r="Y9" s="158"/>
      <c r="Z9" s="158"/>
      <c r="AA9" s="158"/>
      <c r="AB9" s="158"/>
      <c r="AC9" s="158"/>
      <c r="AD9" s="158"/>
      <c r="AE9" s="158"/>
      <c r="AF9" s="158"/>
      <c r="AG9" s="158"/>
      <c r="AH9" s="158"/>
      <c r="AI9" s="158"/>
      <c r="AJ9" s="158"/>
      <c r="AK9" s="158"/>
      <c r="AL9" s="158"/>
    </row>
    <row r="10" spans="1:38" ht="15" thickBot="1">
      <c r="A10" s="158"/>
      <c r="B10" s="158"/>
      <c r="C10" s="158"/>
      <c r="D10" s="158" t="s">
        <v>34</v>
      </c>
      <c r="E10" s="158"/>
      <c r="F10" s="158"/>
      <c r="G10" s="158"/>
      <c r="H10" s="158"/>
      <c r="I10" s="158"/>
      <c r="J10" s="158"/>
      <c r="K10" s="158"/>
      <c r="L10" s="158"/>
      <c r="M10" s="158"/>
      <c r="N10" s="158"/>
      <c r="O10" s="158"/>
      <c r="P10" s="160"/>
      <c r="Q10" s="160"/>
      <c r="R10" s="160"/>
      <c r="S10" s="158"/>
      <c r="T10" s="158"/>
      <c r="U10" s="158"/>
      <c r="V10" s="158"/>
      <c r="W10" s="158"/>
      <c r="X10" s="158"/>
      <c r="Y10" s="158"/>
      <c r="Z10" s="158"/>
      <c r="AA10" s="158"/>
      <c r="AB10" s="158"/>
      <c r="AC10" s="158"/>
      <c r="AD10" s="158"/>
      <c r="AE10" s="158"/>
      <c r="AF10" s="158"/>
      <c r="AG10" s="158"/>
      <c r="AH10" s="158"/>
      <c r="AI10" s="158"/>
      <c r="AJ10" s="158"/>
      <c r="AK10" s="158"/>
      <c r="AL10" s="158"/>
    </row>
    <row r="11" spans="1:38" ht="34.5" customHeight="1" thickBot="1">
      <c r="A11" s="158"/>
      <c r="B11" s="148" t="s">
        <v>35</v>
      </c>
      <c r="C11" s="77"/>
      <c r="D11" s="158"/>
      <c r="E11" s="158"/>
      <c r="F11" s="158"/>
      <c r="G11" s="158"/>
      <c r="H11" s="158"/>
      <c r="I11" s="158"/>
      <c r="J11" s="158"/>
      <c r="K11" s="158"/>
      <c r="L11" s="158"/>
      <c r="M11" s="158"/>
      <c r="N11" s="158"/>
      <c r="O11" s="158"/>
      <c r="P11" s="160"/>
      <c r="Q11" s="160"/>
      <c r="R11" s="160"/>
      <c r="S11" s="158"/>
      <c r="T11" s="158"/>
      <c r="U11" s="158"/>
      <c r="V11" s="158"/>
      <c r="W11" s="158"/>
      <c r="X11" s="158"/>
      <c r="Y11" s="158"/>
      <c r="Z11" s="158"/>
      <c r="AA11" s="158"/>
      <c r="AB11" s="158"/>
      <c r="AC11" s="158"/>
      <c r="AD11" s="158"/>
      <c r="AE11" s="158"/>
      <c r="AF11" s="158"/>
      <c r="AG11" s="158"/>
      <c r="AH11" s="158"/>
      <c r="AI11" s="158"/>
      <c r="AJ11" s="158"/>
      <c r="AK11" s="158"/>
      <c r="AL11" s="158"/>
    </row>
    <row r="12" spans="1:38" ht="15" thickBot="1">
      <c r="A12" s="158"/>
      <c r="B12" s="207" t="s">
        <v>36</v>
      </c>
      <c r="C12" s="208"/>
      <c r="D12" s="208"/>
      <c r="E12" s="208"/>
      <c r="F12" s="208"/>
      <c r="G12" s="208"/>
      <c r="H12" s="208"/>
      <c r="I12" s="208"/>
      <c r="J12" s="208"/>
      <c r="K12" s="209"/>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row>
    <row r="13" spans="1:38">
      <c r="A13" s="158"/>
      <c r="B13" s="210" t="s">
        <v>37</v>
      </c>
      <c r="C13" s="211"/>
      <c r="D13" s="211"/>
      <c r="E13" s="211"/>
      <c r="F13" s="211"/>
      <c r="G13" s="211"/>
      <c r="H13" s="211"/>
      <c r="I13" s="211"/>
      <c r="J13" s="211"/>
      <c r="K13" s="212"/>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row>
    <row r="14" spans="1:38" ht="15" thickBot="1">
      <c r="A14" s="158"/>
      <c r="B14" s="213"/>
      <c r="C14" s="214"/>
      <c r="D14" s="214"/>
      <c r="E14" s="214"/>
      <c r="F14" s="214"/>
      <c r="G14" s="214"/>
      <c r="H14" s="214"/>
      <c r="I14" s="214"/>
      <c r="J14" s="214"/>
      <c r="K14" s="215"/>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row>
    <row r="15" spans="1:38" ht="44.1" thickBot="1">
      <c r="A15" s="158"/>
      <c r="B15" s="148" t="s">
        <v>38</v>
      </c>
      <c r="C15" s="149" t="s">
        <v>39</v>
      </c>
      <c r="D15" s="149" t="s">
        <v>40</v>
      </c>
      <c r="E15" s="149" t="s">
        <v>41</v>
      </c>
      <c r="F15" s="149" t="s">
        <v>42</v>
      </c>
      <c r="G15" s="150" t="s">
        <v>43</v>
      </c>
      <c r="H15" s="149" t="s">
        <v>44</v>
      </c>
      <c r="I15" s="151" t="s">
        <v>45</v>
      </c>
      <c r="J15" s="152" t="s">
        <v>46</v>
      </c>
      <c r="K15" s="153" t="s">
        <v>47</v>
      </c>
      <c r="L15" s="171" t="s">
        <v>48</v>
      </c>
      <c r="M15" s="172" t="s">
        <v>49</v>
      </c>
      <c r="N15" s="173" t="s">
        <v>50</v>
      </c>
      <c r="O15" s="174" t="s">
        <v>51</v>
      </c>
      <c r="P15" s="174" t="s">
        <v>52</v>
      </c>
      <c r="Q15" s="174" t="s">
        <v>53</v>
      </c>
      <c r="R15" s="174" t="s">
        <v>54</v>
      </c>
      <c r="S15" s="174" t="s">
        <v>55</v>
      </c>
      <c r="T15" s="174" t="s">
        <v>56</v>
      </c>
      <c r="U15" s="174" t="s">
        <v>57</v>
      </c>
      <c r="V15" s="174" t="s">
        <v>58</v>
      </c>
      <c r="W15" s="174" t="s">
        <v>59</v>
      </c>
      <c r="X15" s="174" t="s">
        <v>60</v>
      </c>
      <c r="Y15" s="174" t="s">
        <v>61</v>
      </c>
      <c r="Z15" s="175" t="s">
        <v>62</v>
      </c>
      <c r="AA15" s="175" t="s">
        <v>63</v>
      </c>
      <c r="AB15" s="175" t="s">
        <v>64</v>
      </c>
      <c r="AC15" s="175" t="s">
        <v>65</v>
      </c>
      <c r="AD15" s="175" t="s">
        <v>66</v>
      </c>
      <c r="AE15" s="176" t="s">
        <v>67</v>
      </c>
      <c r="AF15" s="176" t="s">
        <v>68</v>
      </c>
      <c r="AG15" s="176" t="s">
        <v>69</v>
      </c>
      <c r="AH15" s="176" t="s">
        <v>70</v>
      </c>
      <c r="AI15" s="176" t="s">
        <v>71</v>
      </c>
      <c r="AJ15" s="176" t="s">
        <v>72</v>
      </c>
      <c r="AK15" s="177" t="s">
        <v>73</v>
      </c>
      <c r="AL15" s="158"/>
    </row>
    <row r="16" spans="1:38" ht="90" customHeight="1" thickBot="1">
      <c r="A16" s="158"/>
      <c r="B16" s="154" t="s">
        <v>74</v>
      </c>
      <c r="C16" s="155" t="s">
        <v>75</v>
      </c>
      <c r="D16" s="155" t="s">
        <v>76</v>
      </c>
      <c r="E16" s="155" t="s">
        <v>77</v>
      </c>
      <c r="F16" s="156" t="s">
        <v>78</v>
      </c>
      <c r="G16" s="155" t="s">
        <v>79</v>
      </c>
      <c r="H16" s="155" t="s">
        <v>80</v>
      </c>
      <c r="I16" s="155" t="s">
        <v>81</v>
      </c>
      <c r="J16" s="156" t="s">
        <v>82</v>
      </c>
      <c r="K16" s="157" t="s">
        <v>83</v>
      </c>
      <c r="L16" s="178"/>
      <c r="M16" s="179" t="s">
        <v>84</v>
      </c>
      <c r="N16" s="180"/>
      <c r="O16" s="181"/>
      <c r="P16" s="182"/>
      <c r="Q16" s="182"/>
      <c r="R16" s="182"/>
      <c r="S16" s="182"/>
      <c r="T16" s="182"/>
      <c r="U16" s="182"/>
      <c r="V16" s="182"/>
      <c r="W16" s="182"/>
      <c r="X16" s="183"/>
      <c r="Y16" s="183"/>
      <c r="Z16" s="184"/>
      <c r="AA16" s="185"/>
      <c r="AB16" s="184"/>
      <c r="AC16" s="185"/>
      <c r="AD16" s="184"/>
      <c r="AE16" s="184"/>
      <c r="AF16" s="184"/>
      <c r="AG16" s="184"/>
      <c r="AH16" s="184"/>
      <c r="AI16" s="184"/>
      <c r="AJ16" s="184"/>
      <c r="AK16" s="186"/>
      <c r="AL16" s="158"/>
    </row>
    <row r="17" spans="1:38" ht="15.6">
      <c r="A17" s="158"/>
      <c r="B17" s="100"/>
      <c r="C17" s="100"/>
      <c r="D17" s="100"/>
      <c r="E17" s="101"/>
      <c r="F17" s="101"/>
      <c r="G17" s="102"/>
      <c r="H17" s="103"/>
      <c r="I17" s="104"/>
      <c r="J17" s="105"/>
      <c r="K17" s="105"/>
      <c r="L17" s="142" t="str">
        <f>IF(ISNUMBER(F17), IF($G17="GSE purchased before 2007", $F17*1.2, $F17), "")</f>
        <v/>
      </c>
      <c r="M17" s="142" t="str">
        <f>IF(ISERROR(VLOOKUP(E17,'Source Data'!$B$67:$J$97, MATCH(F17, 'Source Data'!$B$64:$J$64,1),TRUE))=TRUE,"",VLOOKUP(E17,'Source Data'!$B$67:$J$97,MATCH(F17, 'Source Data'!$B$64:$J$64,1),TRUE))</f>
        <v/>
      </c>
      <c r="N17" s="143" t="str">
        <f>IF(AND($G17= "", ISNUMBER(F17)), 1, IF($G17="", "", IF(AND($G17="VDECS with NOx Reduction Only", ISNUMBER($H17)), 1-($H17/1.7), IF(AND($G17="VDECS Level 2", ISNUMBER($H17)), 1-(0.18+($H17/1.7)), IF($G17="VDECS Level 1",1, IF($G17="VDECS Level 2",0.82, IF($G17="VDECS Highest Level",0.7, IF(OR($G17="GSE purchased before 2007", $G17="Non-GSE purchased before 2007",$G17= "Electric Purchased 2007 or later",$G17= "Electric Purchased 2024 or later"),0))))))))</f>
        <v/>
      </c>
      <c r="O17" s="144" t="str">
        <f>IF(OR(AND(OR($J17="Retired",$J17="Permanent Low-Use"),$K17&lt;=2023),(AND($J17="New",$K17&gt;2023))),"N/A",IF($N17=0,0,IF(ISERROR(VLOOKUP($E17,'Source Data'!$B$29:$J$60, MATCH($L17, 'Source Data'!$B$26:$J$26,1),TRUE))=TRUE,"",VLOOKUP($E17,'Source Data'!$B$29:$J$60,MATCH($L17, 'Source Data'!$B$26:$J$26,1),TRUE))))</f>
        <v/>
      </c>
      <c r="P17" s="144" t="str">
        <f>IF(OR(AND(OR($J17="Retired",$J17="Permanent Low-Use"),$K17&lt;=2024),(AND($J17="New",$K17&gt;2024))),"N/A",IF($N17=0,0,IF(ISERROR(VLOOKUP($E17,'Source Data'!$B$29:$J$60, MATCH($L17, 'Source Data'!$B$26:$J$26,1),TRUE))=TRUE,"",VLOOKUP($E17,'Source Data'!$B$29:$J$60,MATCH($L17, 'Source Data'!$B$26:$J$26,1),TRUE))))</f>
        <v/>
      </c>
      <c r="Q17" s="144" t="str">
        <f>IF(OR(AND(OR($J17="Retired",$J17="Permanent Low-Use"),$K17&lt;=2025),(AND($J17="New",$K17&gt;2025))),"N/A",IF($N17=0,0,IF(ISERROR(VLOOKUP($E17,'Source Data'!$B$29:$J$60, MATCH($L17, 'Source Data'!$B$26:$J$26,1),TRUE))=TRUE,"",VLOOKUP($E17,'Source Data'!$B$29:$J$60,MATCH($L17, 'Source Data'!$B$26:$J$26,1),TRUE))))</f>
        <v/>
      </c>
      <c r="R17" s="144" t="str">
        <f>IF(OR(AND(OR($J17="Retired",$J17="Permanent Low-Use"),$K17&lt;=2026),(AND($J17="New",$K17&gt;2026))),"N/A",IF($N17=0,0,IF(ISERROR(VLOOKUP($E17,'Source Data'!$B$29:$J$60, MATCH($L17, 'Source Data'!$B$26:$J$26,1),TRUE))=TRUE,"",VLOOKUP($E17,'Source Data'!$B$29:$J$60,MATCH($L17, 'Source Data'!$B$26:$J$26,1),TRUE))))</f>
        <v/>
      </c>
      <c r="S17" s="144" t="str">
        <f>IF(OR(AND(OR($J17="Retired",$J17="Permanent Low-Use"),$K17&lt;=2027),(AND($J17="New",$K17&gt;2027))),"N/A",IF($N17=0,0,IF(ISERROR(VLOOKUP($E17,'Source Data'!$B$29:$J$60, MATCH($L17, 'Source Data'!$B$26:$J$26,1),TRUE))=TRUE,"",VLOOKUP($E17,'Source Data'!$B$29:$J$60,MATCH($L17, 'Source Data'!$B$26:$J$26,1),TRUE))))</f>
        <v/>
      </c>
      <c r="T17" s="144" t="str">
        <f>IF(OR(AND(OR($J17="Retired",$J17="Permanent Low-Use"),$K17&lt;=2028),(AND($J17="New",$K17&gt;2028))),"N/A",IF($N17=0,0,IF(ISERROR(VLOOKUP($E17,'Source Data'!$B$29:$J$60, MATCH($L17, 'Source Data'!$B$26:$J$26,1),TRUE))=TRUE,"",VLOOKUP($E17,'Source Data'!$B$29:$J$60,MATCH($L17, 'Source Data'!$B$26:$J$26,1),TRUE))))</f>
        <v/>
      </c>
      <c r="U17" s="144" t="str">
        <f>IF(OR(AND(OR($J17="Retired",$J17="Permanent Low-Use"),$K17&lt;=2029),(AND($J17="New",$K17&gt;2029))),"N/A",IF($N17=0,0,IF(ISERROR(VLOOKUP($E17,'Source Data'!$B$29:$J$60, MATCH($L17, 'Source Data'!$B$26:$J$26,1),TRUE))=TRUE,"",VLOOKUP($E17,'Source Data'!$B$29:$J$60,MATCH($L17, 'Source Data'!$B$26:$J$26,1),TRUE))))</f>
        <v/>
      </c>
      <c r="V17" s="144" t="str">
        <f>IF(OR(AND(OR($J17="Retired",$J17="Permanent Low-Use"),$K17&lt;=2030),(AND($J17="New",$K17&gt;2030))),"N/A",IF($N17=0,0,IF(ISERROR(VLOOKUP($E17,'Source Data'!$B$29:$J$60, MATCH($L17, 'Source Data'!$B$26:$J$26,1),TRUE))=TRUE,"",VLOOKUP($E17,'Source Data'!$B$29:$J$60,MATCH($L17, 'Source Data'!$B$26:$J$26,1),TRUE))))</f>
        <v/>
      </c>
      <c r="W17" s="144" t="str">
        <f>IF(OR(AND(OR($J17="Retired",$J17="Permanent Low-Use"),$K17&lt;=2031),(AND($J17="New",$K17&gt;2031))),"N/A",IF($N17=0,0,IF(ISERROR(VLOOKUP($E17,'Source Data'!$B$29:$J$60, MATCH($L17, 'Source Data'!$B$26:$J$26,1),TRUE))=TRUE,"",VLOOKUP($E17,'Source Data'!$B$29:$J$60,MATCH($L17, 'Source Data'!$B$26:$J$26,1),TRUE))))</f>
        <v/>
      </c>
      <c r="X17" s="144" t="str">
        <f>IF(OR(AND(OR($J17="Retired",$J17="Permanent Low-Use"),$K17&lt;=2032),(AND($J17="New",$K17&gt;2032))),"N/A",IF($N17=0,0,IF(ISERROR(VLOOKUP($E17,'Source Data'!$B$29:$J$60, MATCH($L17, 'Source Data'!$B$26:$J$26,1),TRUE))=TRUE,"",VLOOKUP($E17,'Source Data'!$B$29:$J$60,MATCH($L17, 'Source Data'!$B$26:$J$26,1),TRUE))))</f>
        <v/>
      </c>
      <c r="Y17" s="144" t="str">
        <f>IF(OR(AND(OR($J17="Retired",$J17="Permanent Low-Use"),$K17&lt;=2033),(AND($J17="New",$K17&gt;2033))),"N/A",IF($N17=0,0,IF(ISERROR(VLOOKUP($E17,'Source Data'!$B$29:$J$60, MATCH($L17, 'Source Data'!$B$26:$J$26,1),TRUE))=TRUE,"",VLOOKUP($E17,'Source Data'!$B$29:$J$60,MATCH($L17, 'Source Data'!$B$26:$J$26,1),TRUE))))</f>
        <v/>
      </c>
      <c r="Z17" s="145" t="str">
        <f>IF(ISNUMBER($L17),IF(OR(AND(OR($J17="Retired",$J17="Permanent Low-Use"),$K17&lt;=2023),(AND($J17="New",$K17&gt;2023))),"N/A",VLOOKUP($F17,'Source Data'!$B$15:$I$22,8)),"")</f>
        <v/>
      </c>
      <c r="AA17" s="145" t="str">
        <f>IF(ISNUMBER($L17),IF(OR(AND(OR($J17="Retired",$J17="Permanent Low-Use"),$K17&lt;=2024),(AND($J17="New",$K17&gt;2024))),"N/A",VLOOKUP($F17,'Source Data'!$B$15:$I$22,8)),"")</f>
        <v/>
      </c>
      <c r="AB17" s="145" t="str">
        <f>IF(ISNUMBER($L17),IF(OR(AND(OR($J17="Retired",$J17="Permanent Low-Use"),$K17&lt;=2025),(AND($J17="New",$K17&gt;2025))),"N/A",VLOOKUP($F17,'Source Data'!$B$15:$I$22,8)),"")</f>
        <v/>
      </c>
      <c r="AC17" s="145" t="str">
        <f>IF(ISNUMBER($L17),IF(OR(AND(OR($J17="Retired",$J17="Permanent Low-Use"),$K17&lt;=2026),(AND($J17="New",$K17&gt;2026))),"N/A",VLOOKUP($F17,'Source Data'!$B$15:$I$22,8)),"")</f>
        <v/>
      </c>
      <c r="AD17" s="145" t="str">
        <f>IF(ISNUMBER($L17),IF(OR(AND(OR($J17="Retired",$J17="Permanent Low-Use"),$K17&lt;=2027),(AND($J17="New",$K17&gt;2027))),"N/A",VLOOKUP($F17,'Source Data'!$B$15:$I$22,8)),"")</f>
        <v/>
      </c>
      <c r="AE17" s="145" t="str">
        <f>IF(ISNUMBER($L17),IF(OR(AND(OR($J17="Retired",$J17="Permanent Low-Use"),$K17&lt;=2028),(AND($J17="New",$K17&gt;2028))),"N/A",VLOOKUP($F17,'Source Data'!$B$15:$I$22,8)),"")</f>
        <v/>
      </c>
      <c r="AF17" s="145" t="str">
        <f>IF(ISNUMBER($L17),IF(OR(AND(OR($J17="Retired",$J17="Permanent Low-Use"),$K17&lt;=2029),(AND($J17="New",$K17&gt;2029))),"N/A",VLOOKUP($F17,'Source Data'!$B$15:$I$22,8)),"")</f>
        <v/>
      </c>
      <c r="AG17" s="145" t="str">
        <f>IF(ISNUMBER($L17),IF(OR(AND(OR($J17="Retired",$J17="Permanent Low-Use"),$K17&lt;=2030),(AND($J17="New",$K17&gt;2030))),"N/A",VLOOKUP($F17,'Source Data'!$B$15:$I$22,8)),"")</f>
        <v/>
      </c>
      <c r="AH17" s="145" t="str">
        <f>IF(ISNUMBER($L17),IF(OR(AND(OR($J17="Retired",$J17="Permanent Low-Use"),$K17&lt;=2031),(AND($J17="New",$K17&gt;2031))),"N/A",VLOOKUP($F17,'Source Data'!$B$15:$I$22,8)),"")</f>
        <v/>
      </c>
      <c r="AI17" s="145" t="str">
        <f>IF(ISNUMBER($L17),IF(OR(AND(OR($J17="Retired",$J17="Permanent Low-Use"),$K17&lt;=2032),(AND($J17="New",$K17&gt;2032))),"N/A",VLOOKUP($F17,'Source Data'!$B$15:$I$22,8)),"")</f>
        <v/>
      </c>
      <c r="AJ17" s="145" t="str">
        <f>IF(ISNUMBER($L17),IF(OR(AND(OR($J17="Retired",$J17="Permanent Low-Use"),$K17&lt;=2033),(AND($J17="New",$K17&gt;2033))),"N/A",VLOOKUP($F17,'Source Data'!$B$15:$I$22,8)),"")</f>
        <v/>
      </c>
      <c r="AK17" s="145" t="str">
        <f>IF($N17= 0, "N/A", IF(ISERROR(VLOOKUP($F17, 'Source Data'!$B$4:$C$11,2)), "", VLOOKUP($F17, 'Source Data'!$B$4:$C$11,2)))</f>
        <v/>
      </c>
      <c r="AL17" s="158"/>
    </row>
    <row r="18" spans="1:38" ht="15.6">
      <c r="A18" s="158"/>
      <c r="B18" s="106"/>
      <c r="C18" s="106"/>
      <c r="D18" s="106"/>
      <c r="E18" s="104"/>
      <c r="F18" s="104"/>
      <c r="G18" s="102"/>
      <c r="H18" s="103"/>
      <c r="I18" s="104"/>
      <c r="J18" s="105"/>
      <c r="K18" s="105"/>
      <c r="L18" s="142" t="str">
        <f t="shared" ref="L18:L80" si="6">IF(ISNUMBER(F18), IF($G18="GSE purchased before 2007", $F18*1.2, $F18), "")</f>
        <v/>
      </c>
      <c r="M18" s="142" t="str">
        <f>IF(ISERROR(VLOOKUP(E18,'Source Data'!$B$67:$J$97, MATCH(F18, 'Source Data'!$B$64:$J$64,1),TRUE))=TRUE,"",VLOOKUP(E18,'Source Data'!$B$67:$J$97,MATCH(F18, 'Source Data'!$B$64:$J$64,1),TRUE))</f>
        <v/>
      </c>
      <c r="N18" s="143" t="str">
        <f t="shared" ref="N18:N81" si="7">IF(AND($G18= "", ISNUMBER(F18)), 1, IF($G18="", "", IF(AND($G18="VDECS with NOx Reduction Only", ISNUMBER($H18)), 1-($H18/1.7), IF(AND($G18="VDECS Level 2", ISNUMBER($H18)), 1-(0.18+($H18/1.7)), IF($G18="VDECS Level 1",1, IF($G18="VDECS Level 2",0.82, IF($G18="VDECS Highest Level",0.7, IF(OR($G18="GSE purchased before 2007", $G18="Non-GSE purchased before 2007",$G18= "Electric Purchased 2007 or later",$G18= "Electric Purchased 2024 or later"),0))))))))</f>
        <v/>
      </c>
      <c r="O18" s="144" t="str">
        <f>IF(OR(AND(OR($J18="Retired",$J18="Permanent Low-Use"),$K18&lt;=2023),(AND($J18="New",$K18&gt;2023))),"N/A",IF($N18=0,0,IF(ISERROR(VLOOKUP($E18,'Source Data'!$B$29:$J$60, MATCH($L18, 'Source Data'!$B$26:$J$26,1),TRUE))=TRUE,"",VLOOKUP($E18,'Source Data'!$B$29:$J$60,MATCH($L18, 'Source Data'!$B$26:$J$26,1),TRUE))))</f>
        <v/>
      </c>
      <c r="P18" s="144" t="str">
        <f>IF(OR(AND(OR($J18="Retired",$J18="Permanent Low-Use"),$K18&lt;=2024),(AND($J18="New",$K18&gt;2024))),"N/A",IF($N18=0,0,IF(ISERROR(VLOOKUP($E18,'Source Data'!$B$29:$J$60, MATCH($L18, 'Source Data'!$B$26:$J$26,1),TRUE))=TRUE,"",VLOOKUP($E18,'Source Data'!$B$29:$J$60,MATCH($L18, 'Source Data'!$B$26:$J$26,1),TRUE))))</f>
        <v/>
      </c>
      <c r="Q18" s="144" t="str">
        <f>IF(OR(AND(OR($J18="Retired",$J18="Permanent Low-Use"),$K18&lt;=2025),(AND($J18="New",$K18&gt;2025))),"N/A",IF($N18=0,0,IF(ISERROR(VLOOKUP($E18,'Source Data'!$B$29:$J$60, MATCH($L18, 'Source Data'!$B$26:$J$26,1),TRUE))=TRUE,"",VLOOKUP($E18,'Source Data'!$B$29:$J$60,MATCH($L18, 'Source Data'!$B$26:$J$26,1),TRUE))))</f>
        <v/>
      </c>
      <c r="R18" s="144" t="str">
        <f>IF(OR(AND(OR($J18="Retired",$J18="Permanent Low-Use"),$K18&lt;=2026),(AND($J18="New",$K18&gt;2026))),"N/A",IF($N18=0,0,IF(ISERROR(VLOOKUP($E18,'Source Data'!$B$29:$J$60, MATCH($L18, 'Source Data'!$B$26:$J$26,1),TRUE))=TRUE,"",VLOOKUP($E18,'Source Data'!$B$29:$J$60,MATCH($L18, 'Source Data'!$B$26:$J$26,1),TRUE))))</f>
        <v/>
      </c>
      <c r="S18" s="144" t="str">
        <f>IF(OR(AND(OR($J18="Retired",$J18="Permanent Low-Use"),$K18&lt;=2027),(AND($J18="New",$K18&gt;2027))),"N/A",IF($N18=0,0,IF(ISERROR(VLOOKUP($E18,'Source Data'!$B$29:$J$60, MATCH($L18, 'Source Data'!$B$26:$J$26,1),TRUE))=TRUE,"",VLOOKUP($E18,'Source Data'!$B$29:$J$60,MATCH($L18, 'Source Data'!$B$26:$J$26,1),TRUE))))</f>
        <v/>
      </c>
      <c r="T18" s="144" t="str">
        <f>IF(OR(AND(OR($J18="Retired",$J18="Permanent Low-Use"),$K18&lt;=2028),(AND($J18="New",$K18&gt;2028))),"N/A",IF($N18=0,0,IF(ISERROR(VLOOKUP($E18,'Source Data'!$B$29:$J$60, MATCH($L18, 'Source Data'!$B$26:$J$26,1),TRUE))=TRUE,"",VLOOKUP($E18,'Source Data'!$B$29:$J$60,MATCH($L18, 'Source Data'!$B$26:$J$26,1),TRUE))))</f>
        <v/>
      </c>
      <c r="U18" s="144" t="str">
        <f>IF(OR(AND(OR($J18="Retired",$J18="Permanent Low-Use"),$K18&lt;=2029),(AND($J18="New",$K18&gt;2029))),"N/A",IF($N18=0,0,IF(ISERROR(VLOOKUP($E18,'Source Data'!$B$29:$J$60, MATCH($L18, 'Source Data'!$B$26:$J$26,1),TRUE))=TRUE,"",VLOOKUP($E18,'Source Data'!$B$29:$J$60,MATCH($L18, 'Source Data'!$B$26:$J$26,1),TRUE))))</f>
        <v/>
      </c>
      <c r="V18" s="144" t="str">
        <f>IF(OR(AND(OR($J18="Retired",$J18="Permanent Low-Use"),$K18&lt;=2030),(AND($J18="New",$K18&gt;2030))),"N/A",IF($N18=0,0,IF(ISERROR(VLOOKUP($E18,'Source Data'!$B$29:$J$60, MATCH($L18, 'Source Data'!$B$26:$J$26,1),TRUE))=TRUE,"",VLOOKUP($E18,'Source Data'!$B$29:$J$60,MATCH($L18, 'Source Data'!$B$26:$J$26,1),TRUE))))</f>
        <v/>
      </c>
      <c r="W18" s="144" t="str">
        <f>IF(OR(AND(OR($J18="Retired",$J18="Permanent Low-Use"),$K18&lt;=2031),(AND($J18="New",$K18&gt;2031))),"N/A",IF($N18=0,0,IF(ISERROR(VLOOKUP($E18,'Source Data'!$B$29:$J$60, MATCH($L18, 'Source Data'!$B$26:$J$26,1),TRUE))=TRUE,"",VLOOKUP($E18,'Source Data'!$B$29:$J$60,MATCH($L18, 'Source Data'!$B$26:$J$26,1),TRUE))))</f>
        <v/>
      </c>
      <c r="X18" s="144" t="str">
        <f>IF(OR(AND(OR($J18="Retired",$J18="Permanent Low-Use"),$K18&lt;=2032),(AND($J18="New",$K18&gt;2032))),"N/A",IF($N18=0,0,IF(ISERROR(VLOOKUP($E18,'Source Data'!$B$29:$J$60, MATCH($L18, 'Source Data'!$B$26:$J$26,1),TRUE))=TRUE,"",VLOOKUP($E18,'Source Data'!$B$29:$J$60,MATCH($L18, 'Source Data'!$B$26:$J$26,1),TRUE))))</f>
        <v/>
      </c>
      <c r="Y18" s="144" t="str">
        <f>IF(OR(AND(OR($J18="Retired",$J18="Permanent Low-Use"),$K18&lt;=2033),(AND($J18="New",$K18&gt;2033))),"N/A",IF($N18=0,0,IF(ISERROR(VLOOKUP($E18,'Source Data'!$B$29:$J$60, MATCH($L18, 'Source Data'!$B$26:$J$26,1),TRUE))=TRUE,"",VLOOKUP($E18,'Source Data'!$B$29:$J$60,MATCH($L18, 'Source Data'!$B$26:$J$26,1),TRUE))))</f>
        <v/>
      </c>
      <c r="Z18" s="145" t="str">
        <f>IF(ISNUMBER($L18),IF(OR(AND(OR($J18="Retired",$J18="Permanent Low-Use"),$K18&lt;=2023),(AND($J18="New",$K18&gt;2023))),"N/A",VLOOKUP($F18,'Source Data'!$B$15:$I$22,7)),"")</f>
        <v/>
      </c>
      <c r="AA18" s="145" t="str">
        <f>IF(ISNUMBER($L18),IF(OR(AND(OR($J18="Retired",$J18="Permanent Low-Use"),$K18&lt;=2024),(AND($J18="New",$K18&gt;2024))),"N/A",VLOOKUP($F18,'Source Data'!$B$15:$I$22,7)),"")</f>
        <v/>
      </c>
      <c r="AB18" s="145" t="str">
        <f>IF(ISNUMBER($L18),IF(OR(AND(OR($J18="Retired",$J18="Permanent Low-Use"),$K18&lt;=2025),(AND($J18="New",$K18&gt;2025))),"N/A",VLOOKUP($F18,'Source Data'!$B$15:$I$22,5)),"")</f>
        <v/>
      </c>
      <c r="AC18" s="145" t="str">
        <f>IF(ISNUMBER($L18),IF(OR(AND(OR($J18="Retired",$J18="Permanent Low-Use"),$K18&lt;=2026),(AND($J18="New",$K18&gt;2026))),"N/A",VLOOKUP($F18,'Source Data'!$B$15:$I$22,5)),"")</f>
        <v/>
      </c>
      <c r="AD18" s="145" t="str">
        <f>IF(ISNUMBER($L18),IF(OR(AND(OR($J18="Retired",$J18="Permanent Low-Use"),$K18&lt;=2027),(AND($J18="New",$K18&gt;2027))),"N/A",VLOOKUP($F18,'Source Data'!$B$15:$I$22,5)),"")</f>
        <v/>
      </c>
      <c r="AE18" s="145" t="str">
        <f>IF(ISNUMBER($L18),IF(OR(AND(OR($J18="Retired",$J18="Permanent Low-Use"),$K18&lt;=2028),(AND($J18="New",$K18&gt;2028))),"N/A",VLOOKUP($F18,'Source Data'!$B$15:$I$22,5)),"")</f>
        <v/>
      </c>
      <c r="AF18" s="145" t="str">
        <f>IF(ISNUMBER($L18),IF(OR(AND(OR($J18="Retired",$J18="Permanent Low-Use"),$K18&lt;=2029),(AND($J18="New",$K18&gt;2029))),"N/A",VLOOKUP($F18,'Source Data'!$B$15:$I$22,5)),"")</f>
        <v/>
      </c>
      <c r="AG18" s="145" t="str">
        <f>IF(ISNUMBER($L18),IF(OR(AND(OR($J18="Retired",$J18="Permanent Low-Use"),$K18&lt;=2030),(AND($J18="New",$K18&gt;2030))),"N/A",VLOOKUP($F18,'Source Data'!$B$15:$I$22,5)),"")</f>
        <v/>
      </c>
      <c r="AH18" s="145" t="str">
        <f>IF(ISNUMBER($L18),IF(OR(AND(OR($J18="Retired",$J18="Permanent Low-Use"),$K18&lt;=2031),(AND($J18="New",$K18&gt;2031))),"N/A",VLOOKUP($F18,'Source Data'!$B$15:$I$22,5)),"")</f>
        <v/>
      </c>
      <c r="AI18" s="145" t="str">
        <f>IF(ISNUMBER($L18),IF(OR(AND(OR($J18="Retired",$J18="Permanent Low-Use"),$K18&lt;=2032),(AND($J18="New",$K18&gt;2032))),"N/A",VLOOKUP($F18,'Source Data'!$B$15:$I$22,5)),"")</f>
        <v/>
      </c>
      <c r="AJ18" s="145" t="str">
        <f>IF(ISNUMBER($L18),IF(OR(AND(OR($J18="Retired",$J18="Permanent Low-Use"),$K18&lt;=2033),(AND($J18="New",$K18&gt;2033))),"N/A",VLOOKUP($F18,'Source Data'!$B$15:$I$22,5)),"")</f>
        <v/>
      </c>
      <c r="AK18" s="145" t="str">
        <f>IF($N18= 0, "N/A", IF(ISERROR(VLOOKUP($F18, 'Source Data'!$B$4:$C$11,2)), "", VLOOKUP($F18, 'Source Data'!$B$4:$C$11,2)))</f>
        <v/>
      </c>
      <c r="AL18" s="158"/>
    </row>
    <row r="19" spans="1:38" ht="15.6">
      <c r="A19" s="158"/>
      <c r="B19" s="106"/>
      <c r="C19" s="106"/>
      <c r="D19" s="106"/>
      <c r="E19" s="104"/>
      <c r="F19" s="104"/>
      <c r="G19" s="102"/>
      <c r="H19" s="103"/>
      <c r="I19" s="104"/>
      <c r="J19" s="105"/>
      <c r="K19" s="105"/>
      <c r="L19" s="142" t="str">
        <f t="shared" si="6"/>
        <v/>
      </c>
      <c r="M19" s="142" t="str">
        <f>IF(ISERROR(VLOOKUP(E19,'Source Data'!$B$67:$J$97, MATCH(F19, 'Source Data'!$B$64:$J$64,1),TRUE))=TRUE,"",VLOOKUP(E19,'Source Data'!$B$67:$J$97,MATCH(F19, 'Source Data'!$B$64:$J$64,1),TRUE))</f>
        <v/>
      </c>
      <c r="N19" s="143" t="str">
        <f t="shared" si="7"/>
        <v/>
      </c>
      <c r="O19" s="144" t="str">
        <f>IF(OR(AND(OR($J19="Retired",$J19="Permanent Low-Use"),$K19&lt;=2023),(AND($J19="New",$K19&gt;2023))),"N/A",IF($N19=0,0,IF(ISERROR(VLOOKUP($E19,'Source Data'!$B$29:$J$60, MATCH($L19, 'Source Data'!$B$26:$J$26,1),TRUE))=TRUE,"",VLOOKUP($E19,'Source Data'!$B$29:$J$60,MATCH($L19, 'Source Data'!$B$26:$J$26,1),TRUE))))</f>
        <v/>
      </c>
      <c r="P19" s="144" t="str">
        <f>IF(OR(AND(OR($J19="Retired",$J19="Permanent Low-Use"),$K19&lt;=2024),(AND($J19="New",$K19&gt;2024))),"N/A",IF($N19=0,0,IF(ISERROR(VLOOKUP($E19,'Source Data'!$B$29:$J$60, MATCH($L19, 'Source Data'!$B$26:$J$26,1),TRUE))=TRUE,"",VLOOKUP($E19,'Source Data'!$B$29:$J$60,MATCH($L19, 'Source Data'!$B$26:$J$26,1),TRUE))))</f>
        <v/>
      </c>
      <c r="Q19" s="144" t="str">
        <f>IF(OR(AND(OR($J19="Retired",$J19="Permanent Low-Use"),$K19&lt;=2025),(AND($J19="New",$K19&gt;2025))),"N/A",IF($N19=0,0,IF(ISERROR(VLOOKUP($E19,'Source Data'!$B$29:$J$60, MATCH($L19, 'Source Data'!$B$26:$J$26,1),TRUE))=TRUE,"",VLOOKUP($E19,'Source Data'!$B$29:$J$60,MATCH($L19, 'Source Data'!$B$26:$J$26,1),TRUE))))</f>
        <v/>
      </c>
      <c r="R19" s="144" t="str">
        <f>IF(OR(AND(OR($J19="Retired",$J19="Permanent Low-Use"),$K19&lt;=2026),(AND($J19="New",$K19&gt;2026))),"N/A",IF($N19=0,0,IF(ISERROR(VLOOKUP($E19,'Source Data'!$B$29:$J$60, MATCH($L19, 'Source Data'!$B$26:$J$26,1),TRUE))=TRUE,"",VLOOKUP($E19,'Source Data'!$B$29:$J$60,MATCH($L19, 'Source Data'!$B$26:$J$26,1),TRUE))))</f>
        <v/>
      </c>
      <c r="S19" s="144" t="str">
        <f>IF(OR(AND(OR($J19="Retired",$J19="Permanent Low-Use"),$K19&lt;=2027),(AND($J19="New",$K19&gt;2027))),"N/A",IF($N19=0,0,IF(ISERROR(VLOOKUP($E19,'Source Data'!$B$29:$J$60, MATCH($L19, 'Source Data'!$B$26:$J$26,1),TRUE))=TRUE,"",VLOOKUP($E19,'Source Data'!$B$29:$J$60,MATCH($L19, 'Source Data'!$B$26:$J$26,1),TRUE))))</f>
        <v/>
      </c>
      <c r="T19" s="144" t="str">
        <f>IF(OR(AND(OR($J19="Retired",$J19="Permanent Low-Use"),$K19&lt;=2028),(AND($J19="New",$K19&gt;2028))),"N/A",IF($N19=0,0,IF(ISERROR(VLOOKUP($E19,'Source Data'!$B$29:$J$60, MATCH($L19, 'Source Data'!$B$26:$J$26,1),TRUE))=TRUE,"",VLOOKUP($E19,'Source Data'!$B$29:$J$60,MATCH($L19, 'Source Data'!$B$26:$J$26,1),TRUE))))</f>
        <v/>
      </c>
      <c r="U19" s="144" t="str">
        <f>IF(OR(AND(OR($J19="Retired",$J19="Permanent Low-Use"),$K19&lt;=2029),(AND($J19="New",$K19&gt;2029))),"N/A",IF($N19=0,0,IF(ISERROR(VLOOKUP($E19,'Source Data'!$B$29:$J$60, MATCH($L19, 'Source Data'!$B$26:$J$26,1),TRUE))=TRUE,"",VLOOKUP($E19,'Source Data'!$B$29:$J$60,MATCH($L19, 'Source Data'!$B$26:$J$26,1),TRUE))))</f>
        <v/>
      </c>
      <c r="V19" s="144" t="str">
        <f>IF(OR(AND(OR($J19="Retired",$J19="Permanent Low-Use"),$K19&lt;=2030),(AND($J19="New",$K19&gt;2030))),"N/A",IF($N19=0,0,IF(ISERROR(VLOOKUP($E19,'Source Data'!$B$29:$J$60, MATCH($L19, 'Source Data'!$B$26:$J$26,1),TRUE))=TRUE,"",VLOOKUP($E19,'Source Data'!$B$29:$J$60,MATCH($L19, 'Source Data'!$B$26:$J$26,1),TRUE))))</f>
        <v/>
      </c>
      <c r="W19" s="144" t="str">
        <f>IF(OR(AND(OR($J19="Retired",$J19="Permanent Low-Use"),$K19&lt;=2031),(AND($J19="New",$K19&gt;2031))),"N/A",IF($N19=0,0,IF(ISERROR(VLOOKUP($E19,'Source Data'!$B$29:$J$60, MATCH($L19, 'Source Data'!$B$26:$J$26,1),TRUE))=TRUE,"",VLOOKUP($E19,'Source Data'!$B$29:$J$60,MATCH($L19, 'Source Data'!$B$26:$J$26,1),TRUE))))</f>
        <v/>
      </c>
      <c r="X19" s="144" t="str">
        <f>IF(OR(AND(OR($J19="Retired",$J19="Permanent Low-Use"),$K19&lt;=2032),(AND($J19="New",$K19&gt;2032))),"N/A",IF($N19=0,0,IF(ISERROR(VLOOKUP($E19,'Source Data'!$B$29:$J$60, MATCH($L19, 'Source Data'!$B$26:$J$26,1),TRUE))=TRUE,"",VLOOKUP($E19,'Source Data'!$B$29:$J$60,MATCH($L19, 'Source Data'!$B$26:$J$26,1),TRUE))))</f>
        <v/>
      </c>
      <c r="Y19" s="144" t="str">
        <f>IF(OR(AND(OR($J19="Retired",$J19="Permanent Low-Use"),$K19&lt;=2033),(AND($J19="New",$K19&gt;2033))),"N/A",IF($N19=0,0,IF(ISERROR(VLOOKUP($E19,'Source Data'!$B$29:$J$60, MATCH($L19, 'Source Data'!$B$26:$J$26,1),TRUE))=TRUE,"",VLOOKUP($E19,'Source Data'!$B$29:$J$60,MATCH($L19, 'Source Data'!$B$26:$J$26,1),TRUE))))</f>
        <v/>
      </c>
      <c r="Z19" s="145" t="str">
        <f>IF(ISNUMBER($L19),IF(OR(AND(OR($J19="Retired",$J19="Permanent Low-Use"),$K19&lt;=2023),(AND($J19="New",$K19&gt;2023))),"N/A",VLOOKUP($F19,'Source Data'!$B$15:$I$22,7)),"")</f>
        <v/>
      </c>
      <c r="AA19" s="145" t="str">
        <f>IF(ISNUMBER($L19),IF(OR(AND(OR($J19="Retired",$J19="Permanent Low-Use"),$K19&lt;=2024),(AND($J19="New",$K19&gt;2024))),"N/A",VLOOKUP($F19,'Source Data'!$B$15:$I$22,7)),"")</f>
        <v/>
      </c>
      <c r="AB19" s="145" t="str">
        <f>IF(ISNUMBER($L19),IF(OR(AND(OR($J19="Retired",$J19="Permanent Low-Use"),$K19&lt;=2025),(AND($J19="New",$K19&gt;2025))),"N/A",VLOOKUP($F19,'Source Data'!$B$15:$I$22,5)),"")</f>
        <v/>
      </c>
      <c r="AC19" s="145" t="str">
        <f>IF(ISNUMBER($L19),IF(OR(AND(OR($J19="Retired",$J19="Permanent Low-Use"),$K19&lt;=2026),(AND($J19="New",$K19&gt;2026))),"N/A",VLOOKUP($F19,'Source Data'!$B$15:$I$22,5)),"")</f>
        <v/>
      </c>
      <c r="AD19" s="145" t="str">
        <f>IF(ISNUMBER($L19),IF(OR(AND(OR($J19="Retired",$J19="Permanent Low-Use"),$K19&lt;=2027),(AND($J19="New",$K19&gt;2027))),"N/A",VLOOKUP($F19,'Source Data'!$B$15:$I$22,5)),"")</f>
        <v/>
      </c>
      <c r="AE19" s="145" t="str">
        <f>IF(ISNUMBER($L19),IF(OR(AND(OR($J19="Retired",$J19="Permanent Low-Use"),$K19&lt;=2028),(AND($J19="New",$K19&gt;2028))),"N/A",VLOOKUP($F19,'Source Data'!$B$15:$I$22,5)),"")</f>
        <v/>
      </c>
      <c r="AF19" s="145" t="str">
        <f>IF(ISNUMBER($L19),IF(OR(AND(OR($J19="Retired",$J19="Permanent Low-Use"),$K19&lt;=2029),(AND($J19="New",$K19&gt;2029))),"N/A",VLOOKUP($F19,'Source Data'!$B$15:$I$22,5)),"")</f>
        <v/>
      </c>
      <c r="AG19" s="145" t="str">
        <f>IF(ISNUMBER($L19),IF(OR(AND(OR($J19="Retired",$J19="Permanent Low-Use"),$K19&lt;=2030),(AND($J19="New",$K19&gt;2030))),"N/A",VLOOKUP($F19,'Source Data'!$B$15:$I$22,5)),"")</f>
        <v/>
      </c>
      <c r="AH19" s="145" t="str">
        <f>IF(ISNUMBER($L19),IF(OR(AND(OR($J19="Retired",$J19="Permanent Low-Use"),$K19&lt;=2031),(AND($J19="New",$K19&gt;2031))),"N/A",VLOOKUP($F19,'Source Data'!$B$15:$I$22,5)),"")</f>
        <v/>
      </c>
      <c r="AI19" s="145" t="str">
        <f>IF(ISNUMBER($L19),IF(OR(AND(OR($J19="Retired",$J19="Permanent Low-Use"),$K19&lt;=2032),(AND($J19="New",$K19&gt;2032))),"N/A",VLOOKUP($F19,'Source Data'!$B$15:$I$22,5)),"")</f>
        <v/>
      </c>
      <c r="AJ19" s="145" t="str">
        <f>IF(ISNUMBER($L19),IF(OR(AND(OR($J19="Retired",$J19="Permanent Low-Use"),$K19&lt;=2033),(AND($J19="New",$K19&gt;2033))),"N/A",VLOOKUP($F19,'Source Data'!$B$15:$I$22,5)),"")</f>
        <v/>
      </c>
      <c r="AK19" s="145" t="str">
        <f>IF($N19= 0, "N/A", IF(ISERROR(VLOOKUP($F19, 'Source Data'!$B$4:$C$11,2)), "", VLOOKUP($F19, 'Source Data'!$B$4:$C$11,2)))</f>
        <v/>
      </c>
      <c r="AL19" s="158"/>
    </row>
    <row r="20" spans="1:38" ht="15.6">
      <c r="A20" s="158"/>
      <c r="B20" s="106"/>
      <c r="C20" s="106"/>
      <c r="D20" s="106"/>
      <c r="E20" s="104"/>
      <c r="F20" s="104"/>
      <c r="G20" s="102"/>
      <c r="H20" s="103"/>
      <c r="I20" s="104"/>
      <c r="J20" s="105"/>
      <c r="K20" s="105"/>
      <c r="L20" s="142" t="str">
        <f t="shared" si="6"/>
        <v/>
      </c>
      <c r="M20" s="142" t="str">
        <f>IF(ISERROR(VLOOKUP(E20,'Source Data'!$B$67:$J$97, MATCH(F20, 'Source Data'!$B$64:$J$64,1),TRUE))=TRUE,"",VLOOKUP(E20,'Source Data'!$B$67:$J$97,MATCH(F20, 'Source Data'!$B$64:$J$64,1),TRUE))</f>
        <v/>
      </c>
      <c r="N20" s="143" t="str">
        <f t="shared" si="7"/>
        <v/>
      </c>
      <c r="O20" s="144" t="str">
        <f>IF(OR(AND(OR($J20="Retired",$J20="Permanent Low-Use"),$K20&lt;=2023),(AND($J20="New",$K20&gt;2023))),"N/A",IF($N20=0,0,IF(ISERROR(VLOOKUP($E20,'Source Data'!$B$29:$J$60, MATCH($L20, 'Source Data'!$B$26:$J$26,1),TRUE))=TRUE,"",VLOOKUP($E20,'Source Data'!$B$29:$J$60,MATCH($L20, 'Source Data'!$B$26:$J$26,1),TRUE))))</f>
        <v/>
      </c>
      <c r="P20" s="144" t="str">
        <f>IF(OR(AND(OR($J20="Retired",$J20="Permanent Low-Use"),$K20&lt;=2024),(AND($J20="New",$K20&gt;2024))),"N/A",IF($N20=0,0,IF(ISERROR(VLOOKUP($E20,'Source Data'!$B$29:$J$60, MATCH($L20, 'Source Data'!$B$26:$J$26,1),TRUE))=TRUE,"",VLOOKUP($E20,'Source Data'!$B$29:$J$60,MATCH($L20, 'Source Data'!$B$26:$J$26,1),TRUE))))</f>
        <v/>
      </c>
      <c r="Q20" s="144" t="str">
        <f>IF(OR(AND(OR($J20="Retired",$J20="Permanent Low-Use"),$K20&lt;=2025),(AND($J20="New",$K20&gt;2025))),"N/A",IF($N20=0,0,IF(ISERROR(VLOOKUP($E20,'Source Data'!$B$29:$J$60, MATCH($L20, 'Source Data'!$B$26:$J$26,1),TRUE))=TRUE,"",VLOOKUP($E20,'Source Data'!$B$29:$J$60,MATCH($L20, 'Source Data'!$B$26:$J$26,1),TRUE))))</f>
        <v/>
      </c>
      <c r="R20" s="144" t="str">
        <f>IF(OR(AND(OR($J20="Retired",$J20="Permanent Low-Use"),$K20&lt;=2026),(AND($J20="New",$K20&gt;2026))),"N/A",IF($N20=0,0,IF(ISERROR(VLOOKUP($E20,'Source Data'!$B$29:$J$60, MATCH($L20, 'Source Data'!$B$26:$J$26,1),TRUE))=TRUE,"",VLOOKUP($E20,'Source Data'!$B$29:$J$60,MATCH($L20, 'Source Data'!$B$26:$J$26,1),TRUE))))</f>
        <v/>
      </c>
      <c r="S20" s="144" t="str">
        <f>IF(OR(AND(OR($J20="Retired",$J20="Permanent Low-Use"),$K20&lt;=2027),(AND($J20="New",$K20&gt;2027))),"N/A",IF($N20=0,0,IF(ISERROR(VLOOKUP($E20,'Source Data'!$B$29:$J$60, MATCH($L20, 'Source Data'!$B$26:$J$26,1),TRUE))=TRUE,"",VLOOKUP($E20,'Source Data'!$B$29:$J$60,MATCH($L20, 'Source Data'!$B$26:$J$26,1),TRUE))))</f>
        <v/>
      </c>
      <c r="T20" s="144" t="str">
        <f>IF(OR(AND(OR($J20="Retired",$J20="Permanent Low-Use"),$K20&lt;=2028),(AND($J20="New",$K20&gt;2028))),"N/A",IF($N20=0,0,IF(ISERROR(VLOOKUP($E20,'Source Data'!$B$29:$J$60, MATCH($L20, 'Source Data'!$B$26:$J$26,1),TRUE))=TRUE,"",VLOOKUP($E20,'Source Data'!$B$29:$J$60,MATCH($L20, 'Source Data'!$B$26:$J$26,1),TRUE))))</f>
        <v/>
      </c>
      <c r="U20" s="144" t="str">
        <f>IF(OR(AND(OR($J20="Retired",$J20="Permanent Low-Use"),$K20&lt;=2029),(AND($J20="New",$K20&gt;2029))),"N/A",IF($N20=0,0,IF(ISERROR(VLOOKUP($E20,'Source Data'!$B$29:$J$60, MATCH($L20, 'Source Data'!$B$26:$J$26,1),TRUE))=TRUE,"",VLOOKUP($E20,'Source Data'!$B$29:$J$60,MATCH($L20, 'Source Data'!$B$26:$J$26,1),TRUE))))</f>
        <v/>
      </c>
      <c r="V20" s="144" t="str">
        <f>IF(OR(AND(OR($J20="Retired",$J20="Permanent Low-Use"),$K20&lt;=2030),(AND($J20="New",$K20&gt;2030))),"N/A",IF($N20=0,0,IF(ISERROR(VLOOKUP($E20,'Source Data'!$B$29:$J$60, MATCH($L20, 'Source Data'!$B$26:$J$26,1),TRUE))=TRUE,"",VLOOKUP($E20,'Source Data'!$B$29:$J$60,MATCH($L20, 'Source Data'!$B$26:$J$26,1),TRUE))))</f>
        <v/>
      </c>
      <c r="W20" s="144" t="str">
        <f>IF(OR(AND(OR($J20="Retired",$J20="Permanent Low-Use"),$K20&lt;=2031),(AND($J20="New",$K20&gt;2031))),"N/A",IF($N20=0,0,IF(ISERROR(VLOOKUP($E20,'Source Data'!$B$29:$J$60, MATCH($L20, 'Source Data'!$B$26:$J$26,1),TRUE))=TRUE,"",VLOOKUP($E20,'Source Data'!$B$29:$J$60,MATCH($L20, 'Source Data'!$B$26:$J$26,1),TRUE))))</f>
        <v/>
      </c>
      <c r="X20" s="144" t="str">
        <f>IF(OR(AND(OR($J20="Retired",$J20="Permanent Low-Use"),$K20&lt;=2032),(AND($J20="New",$K20&gt;2032))),"N/A",IF($N20=0,0,IF(ISERROR(VLOOKUP($E20,'Source Data'!$B$29:$J$60, MATCH($L20, 'Source Data'!$B$26:$J$26,1),TRUE))=TRUE,"",VLOOKUP($E20,'Source Data'!$B$29:$J$60,MATCH($L20, 'Source Data'!$B$26:$J$26,1),TRUE))))</f>
        <v/>
      </c>
      <c r="Y20" s="144" t="str">
        <f>IF(OR(AND(OR($J20="Retired",$J20="Permanent Low-Use"),$K20&lt;=2033),(AND($J20="New",$K20&gt;2033))),"N/A",IF($N20=0,0,IF(ISERROR(VLOOKUP($E20,'Source Data'!$B$29:$J$60, MATCH($L20, 'Source Data'!$B$26:$J$26,1),TRUE))=TRUE,"",VLOOKUP($E20,'Source Data'!$B$29:$J$60,MATCH($L20, 'Source Data'!$B$26:$J$26,1),TRUE))))</f>
        <v/>
      </c>
      <c r="Z20" s="145" t="str">
        <f>IF(ISNUMBER($L20),IF(OR(AND(OR($J20="Retired",$J20="Permanent Low-Use"),$K20&lt;=2023),(AND($J20="New",$K20&gt;2023))),"N/A",VLOOKUP($F20,'Source Data'!$B$15:$I$22,7)),"")</f>
        <v/>
      </c>
      <c r="AA20" s="145" t="str">
        <f>IF(ISNUMBER($L20),IF(OR(AND(OR($J20="Retired",$J20="Permanent Low-Use"),$K20&lt;=2024),(AND($J20="New",$K20&gt;2024))),"N/A",VLOOKUP($F20,'Source Data'!$B$15:$I$22,7)),"")</f>
        <v/>
      </c>
      <c r="AB20" s="145" t="str">
        <f>IF(ISNUMBER($L20),IF(OR(AND(OR($J20="Retired",$J20="Permanent Low-Use"),$K20&lt;=2025),(AND($J20="New",$K20&gt;2025))),"N/A",VLOOKUP($F20,'Source Data'!$B$15:$I$22,5)),"")</f>
        <v/>
      </c>
      <c r="AC20" s="145" t="str">
        <f>IF(ISNUMBER($L20),IF(OR(AND(OR($J20="Retired",$J20="Permanent Low-Use"),$K20&lt;=2026),(AND($J20="New",$K20&gt;2026))),"N/A",VLOOKUP($F20,'Source Data'!$B$15:$I$22,5)),"")</f>
        <v/>
      </c>
      <c r="AD20" s="145" t="str">
        <f>IF(ISNUMBER($L20),IF(OR(AND(OR($J20="Retired",$J20="Permanent Low-Use"),$K20&lt;=2027),(AND($J20="New",$K20&gt;2027))),"N/A",VLOOKUP($F20,'Source Data'!$B$15:$I$22,5)),"")</f>
        <v/>
      </c>
      <c r="AE20" s="145" t="str">
        <f>IF(ISNUMBER($L20),IF(OR(AND(OR($J20="Retired",$J20="Permanent Low-Use"),$K20&lt;=2028),(AND($J20="New",$K20&gt;2028))),"N/A",VLOOKUP($F20,'Source Data'!$B$15:$I$22,5)),"")</f>
        <v/>
      </c>
      <c r="AF20" s="145" t="str">
        <f>IF(ISNUMBER($L20),IF(OR(AND(OR($J20="Retired",$J20="Permanent Low-Use"),$K20&lt;=2029),(AND($J20="New",$K20&gt;2029))),"N/A",VLOOKUP($F20,'Source Data'!$B$15:$I$22,5)),"")</f>
        <v/>
      </c>
      <c r="AG20" s="145" t="str">
        <f>IF(ISNUMBER($L20),IF(OR(AND(OR($J20="Retired",$J20="Permanent Low-Use"),$K20&lt;=2030),(AND($J20="New",$K20&gt;2030))),"N/A",VLOOKUP($F20,'Source Data'!$B$15:$I$22,5)),"")</f>
        <v/>
      </c>
      <c r="AH20" s="145" t="str">
        <f>IF(ISNUMBER($L20),IF(OR(AND(OR($J20="Retired",$J20="Permanent Low-Use"),$K20&lt;=2031),(AND($J20="New",$K20&gt;2031))),"N/A",VLOOKUP($F20,'Source Data'!$B$15:$I$22,5)),"")</f>
        <v/>
      </c>
      <c r="AI20" s="145" t="str">
        <f>IF(ISNUMBER($L20),IF(OR(AND(OR($J20="Retired",$J20="Permanent Low-Use"),$K20&lt;=2032),(AND($J20="New",$K20&gt;2032))),"N/A",VLOOKUP($F20,'Source Data'!$B$15:$I$22,5)),"")</f>
        <v/>
      </c>
      <c r="AJ20" s="145" t="str">
        <f>IF(ISNUMBER($L20),IF(OR(AND(OR($J20="Retired",$J20="Permanent Low-Use"),$K20&lt;=2033),(AND($J20="New",$K20&gt;2033))),"N/A",VLOOKUP($F20,'Source Data'!$B$15:$I$22,5)),"")</f>
        <v/>
      </c>
      <c r="AK20" s="145" t="str">
        <f>IF($N20= 0, "N/A", IF(ISERROR(VLOOKUP($F20, 'Source Data'!$B$4:$C$11,2)), "", VLOOKUP($F20, 'Source Data'!$B$4:$C$11,2)))</f>
        <v/>
      </c>
      <c r="AL20" s="158"/>
    </row>
    <row r="21" spans="1:38" ht="15.6">
      <c r="A21" s="158"/>
      <c r="B21" s="106"/>
      <c r="C21" s="106"/>
      <c r="D21" s="106"/>
      <c r="E21" s="104"/>
      <c r="F21" s="104"/>
      <c r="G21" s="102"/>
      <c r="H21" s="103"/>
      <c r="I21" s="104"/>
      <c r="J21" s="105"/>
      <c r="K21" s="105"/>
      <c r="L21" s="142" t="str">
        <f t="shared" si="6"/>
        <v/>
      </c>
      <c r="M21" s="142" t="str">
        <f>IF(ISERROR(VLOOKUP(E21,'Source Data'!$B$67:$J$97, MATCH(F21, 'Source Data'!$B$64:$J$64,1),TRUE))=TRUE,"",VLOOKUP(E21,'Source Data'!$B$67:$J$97,MATCH(F21, 'Source Data'!$B$64:$J$64,1),TRUE))</f>
        <v/>
      </c>
      <c r="N21" s="143" t="str">
        <f t="shared" si="7"/>
        <v/>
      </c>
      <c r="O21" s="144" t="str">
        <f>IF(OR(AND(OR($J21="Retired",$J21="Permanent Low-Use"),$K21&lt;=2023),(AND($J21="New",$K21&gt;2023))),"N/A",IF($N21=0,0,IF(ISERROR(VLOOKUP($E21,'Source Data'!$B$29:$J$60, MATCH($L21, 'Source Data'!$B$26:$J$26,1),TRUE))=TRUE,"",VLOOKUP($E21,'Source Data'!$B$29:$J$60,MATCH($L21, 'Source Data'!$B$26:$J$26,1),TRUE))))</f>
        <v/>
      </c>
      <c r="P21" s="144" t="str">
        <f>IF(OR(AND(OR($J21="Retired",$J21="Permanent Low-Use"),$K21&lt;=2024),(AND($J21="New",$K21&gt;2024))),"N/A",IF($N21=0,0,IF(ISERROR(VLOOKUP($E21,'Source Data'!$B$29:$J$60, MATCH($L21, 'Source Data'!$B$26:$J$26,1),TRUE))=TRUE,"",VLOOKUP($E21,'Source Data'!$B$29:$J$60,MATCH($L21, 'Source Data'!$B$26:$J$26,1),TRUE))))</f>
        <v/>
      </c>
      <c r="Q21" s="144" t="str">
        <f>IF(OR(AND(OR($J21="Retired",$J21="Permanent Low-Use"),$K21&lt;=2025),(AND($J21="New",$K21&gt;2025))),"N/A",IF($N21=0,0,IF(ISERROR(VLOOKUP($E21,'Source Data'!$B$29:$J$60, MATCH($L21, 'Source Data'!$B$26:$J$26,1),TRUE))=TRUE,"",VLOOKUP($E21,'Source Data'!$B$29:$J$60,MATCH($L21, 'Source Data'!$B$26:$J$26,1),TRUE))))</f>
        <v/>
      </c>
      <c r="R21" s="144" t="str">
        <f>IF(OR(AND(OR($J21="Retired",$J21="Permanent Low-Use"),$K21&lt;=2026),(AND($J21="New",$K21&gt;2026))),"N/A",IF($N21=0,0,IF(ISERROR(VLOOKUP($E21,'Source Data'!$B$29:$J$60, MATCH($L21, 'Source Data'!$B$26:$J$26,1),TRUE))=TRUE,"",VLOOKUP($E21,'Source Data'!$B$29:$J$60,MATCH($L21, 'Source Data'!$B$26:$J$26,1),TRUE))))</f>
        <v/>
      </c>
      <c r="S21" s="144" t="str">
        <f>IF(OR(AND(OR($J21="Retired",$J21="Permanent Low-Use"),$K21&lt;=2027),(AND($J21="New",$K21&gt;2027))),"N/A",IF($N21=0,0,IF(ISERROR(VLOOKUP($E21,'Source Data'!$B$29:$J$60, MATCH($L21, 'Source Data'!$B$26:$J$26,1),TRUE))=TRUE,"",VLOOKUP($E21,'Source Data'!$B$29:$J$60,MATCH($L21, 'Source Data'!$B$26:$J$26,1),TRUE))))</f>
        <v/>
      </c>
      <c r="T21" s="144" t="str">
        <f>IF(OR(AND(OR($J21="Retired",$J21="Permanent Low-Use"),$K21&lt;=2028),(AND($J21="New",$K21&gt;2028))),"N/A",IF($N21=0,0,IF(ISERROR(VLOOKUP($E21,'Source Data'!$B$29:$J$60, MATCH($L21, 'Source Data'!$B$26:$J$26,1),TRUE))=TRUE,"",VLOOKUP($E21,'Source Data'!$B$29:$J$60,MATCH($L21, 'Source Data'!$B$26:$J$26,1),TRUE))))</f>
        <v/>
      </c>
      <c r="U21" s="144" t="str">
        <f>IF(OR(AND(OR($J21="Retired",$J21="Permanent Low-Use"),$K21&lt;=2029),(AND($J21="New",$K21&gt;2029))),"N/A",IF($N21=0,0,IF(ISERROR(VLOOKUP($E21,'Source Data'!$B$29:$J$60, MATCH($L21, 'Source Data'!$B$26:$J$26,1),TRUE))=TRUE,"",VLOOKUP($E21,'Source Data'!$B$29:$J$60,MATCH($L21, 'Source Data'!$B$26:$J$26,1),TRUE))))</f>
        <v/>
      </c>
      <c r="V21" s="144" t="str">
        <f>IF(OR(AND(OR($J21="Retired",$J21="Permanent Low-Use"),$K21&lt;=2030),(AND($J21="New",$K21&gt;2030))),"N/A",IF($N21=0,0,IF(ISERROR(VLOOKUP($E21,'Source Data'!$B$29:$J$60, MATCH($L21, 'Source Data'!$B$26:$J$26,1),TRUE))=TRUE,"",VLOOKUP($E21,'Source Data'!$B$29:$J$60,MATCH($L21, 'Source Data'!$B$26:$J$26,1),TRUE))))</f>
        <v/>
      </c>
      <c r="W21" s="144" t="str">
        <f>IF(OR(AND(OR($J21="Retired",$J21="Permanent Low-Use"),$K21&lt;=2031),(AND($J21="New",$K21&gt;2031))),"N/A",IF($N21=0,0,IF(ISERROR(VLOOKUP($E21,'Source Data'!$B$29:$J$60, MATCH($L21, 'Source Data'!$B$26:$J$26,1),TRUE))=TRUE,"",VLOOKUP($E21,'Source Data'!$B$29:$J$60,MATCH($L21, 'Source Data'!$B$26:$J$26,1),TRUE))))</f>
        <v/>
      </c>
      <c r="X21" s="144" t="str">
        <f>IF(OR(AND(OR($J21="Retired",$J21="Permanent Low-Use"),$K21&lt;=2032),(AND($J21="New",$K21&gt;2032))),"N/A",IF($N21=0,0,IF(ISERROR(VLOOKUP($E21,'Source Data'!$B$29:$J$60, MATCH($L21, 'Source Data'!$B$26:$J$26,1),TRUE))=TRUE,"",VLOOKUP($E21,'Source Data'!$B$29:$J$60,MATCH($L21, 'Source Data'!$B$26:$J$26,1),TRUE))))</f>
        <v/>
      </c>
      <c r="Y21" s="144" t="str">
        <f>IF(OR(AND(OR($J21="Retired",$J21="Permanent Low-Use"),$K21&lt;=2033),(AND($J21="New",$K21&gt;2033))),"N/A",IF($N21=0,0,IF(ISERROR(VLOOKUP($E21,'Source Data'!$B$29:$J$60, MATCH($L21, 'Source Data'!$B$26:$J$26,1),TRUE))=TRUE,"",VLOOKUP($E21,'Source Data'!$B$29:$J$60,MATCH($L21, 'Source Data'!$B$26:$J$26,1),TRUE))))</f>
        <v/>
      </c>
      <c r="Z21" s="145" t="str">
        <f>IF(ISNUMBER($L21),IF(OR(AND(OR($J21="Retired",$J21="Permanent Low-Use"),$K21&lt;=2023),(AND($J21="New",$K21&gt;2023))),"N/A",VLOOKUP($F21,'Source Data'!$B$15:$I$22,7)),"")</f>
        <v/>
      </c>
      <c r="AA21" s="145" t="str">
        <f>IF(ISNUMBER($L21),IF(OR(AND(OR($J21="Retired",$J21="Permanent Low-Use"),$K21&lt;=2024),(AND($J21="New",$K21&gt;2024))),"N/A",VLOOKUP($F21,'Source Data'!$B$15:$I$22,7)),"")</f>
        <v/>
      </c>
      <c r="AB21" s="145" t="str">
        <f>IF(ISNUMBER($L21),IF(OR(AND(OR($J21="Retired",$J21="Permanent Low-Use"),$K21&lt;=2025),(AND($J21="New",$K21&gt;2025))),"N/A",VLOOKUP($F21,'Source Data'!$B$15:$I$22,5)),"")</f>
        <v/>
      </c>
      <c r="AC21" s="145" t="str">
        <f>IF(ISNUMBER($L21),IF(OR(AND(OR($J21="Retired",$J21="Permanent Low-Use"),$K21&lt;=2026),(AND($J21="New",$K21&gt;2026))),"N/A",VLOOKUP($F21,'Source Data'!$B$15:$I$22,5)),"")</f>
        <v/>
      </c>
      <c r="AD21" s="145" t="str">
        <f>IF(ISNUMBER($L21),IF(OR(AND(OR($J21="Retired",$J21="Permanent Low-Use"),$K21&lt;=2027),(AND($J21="New",$K21&gt;2027))),"N/A",VLOOKUP($F21,'Source Data'!$B$15:$I$22,5)),"")</f>
        <v/>
      </c>
      <c r="AE21" s="145" t="str">
        <f>IF(ISNUMBER($L21),IF(OR(AND(OR($J21="Retired",$J21="Permanent Low-Use"),$K21&lt;=2028),(AND($J21="New",$K21&gt;2028))),"N/A",VLOOKUP($F21,'Source Data'!$B$15:$I$22,5)),"")</f>
        <v/>
      </c>
      <c r="AF21" s="145" t="str">
        <f>IF(ISNUMBER($L21),IF(OR(AND(OR($J21="Retired",$J21="Permanent Low-Use"),$K21&lt;=2029),(AND($J21="New",$K21&gt;2029))),"N/A",VLOOKUP($F21,'Source Data'!$B$15:$I$22,5)),"")</f>
        <v/>
      </c>
      <c r="AG21" s="145" t="str">
        <f>IF(ISNUMBER($L21),IF(OR(AND(OR($J21="Retired",$J21="Permanent Low-Use"),$K21&lt;=2030),(AND($J21="New",$K21&gt;2030))),"N/A",VLOOKUP($F21,'Source Data'!$B$15:$I$22,5)),"")</f>
        <v/>
      </c>
      <c r="AH21" s="145" t="str">
        <f>IF(ISNUMBER($L21),IF(OR(AND(OR($J21="Retired",$J21="Permanent Low-Use"),$K21&lt;=2031),(AND($J21="New",$K21&gt;2031))),"N/A",VLOOKUP($F21,'Source Data'!$B$15:$I$22,5)),"")</f>
        <v/>
      </c>
      <c r="AI21" s="145" t="str">
        <f>IF(ISNUMBER($L21),IF(OR(AND(OR($J21="Retired",$J21="Permanent Low-Use"),$K21&lt;=2032),(AND($J21="New",$K21&gt;2032))),"N/A",VLOOKUP($F21,'Source Data'!$B$15:$I$22,5)),"")</f>
        <v/>
      </c>
      <c r="AJ21" s="145" t="str">
        <f>IF(ISNUMBER($L21),IF(OR(AND(OR($J21="Retired",$J21="Permanent Low-Use"),$K21&lt;=2033),(AND($J21="New",$K21&gt;2033))),"N/A",VLOOKUP($F21,'Source Data'!$B$15:$I$22,5)),"")</f>
        <v/>
      </c>
      <c r="AK21" s="145" t="str">
        <f>IF($N21= 0, "N/A", IF(ISERROR(VLOOKUP($F21, 'Source Data'!$B$4:$C$11,2)), "", VLOOKUP($F21, 'Source Data'!$B$4:$C$11,2)))</f>
        <v/>
      </c>
      <c r="AL21" s="158"/>
    </row>
    <row r="22" spans="1:38" ht="15.6">
      <c r="A22" s="158"/>
      <c r="B22" s="106"/>
      <c r="C22" s="106"/>
      <c r="D22" s="106"/>
      <c r="E22" s="104"/>
      <c r="F22" s="104"/>
      <c r="G22" s="102"/>
      <c r="H22" s="103"/>
      <c r="I22" s="104"/>
      <c r="J22" s="105"/>
      <c r="K22" s="105"/>
      <c r="L22" s="142" t="str">
        <f t="shared" si="6"/>
        <v/>
      </c>
      <c r="M22" s="142" t="str">
        <f>IF(ISERROR(VLOOKUP(E22,'Source Data'!$B$67:$J$97, MATCH(F22, 'Source Data'!$B$64:$J$64,1),TRUE))=TRUE,"",VLOOKUP(E22,'Source Data'!$B$67:$J$97,MATCH(F22, 'Source Data'!$B$64:$J$64,1),TRUE))</f>
        <v/>
      </c>
      <c r="N22" s="143" t="str">
        <f t="shared" si="7"/>
        <v/>
      </c>
      <c r="O22" s="144" t="str">
        <f>IF(OR(AND(OR($J22="Retired",$J22="Permanent Low-Use"),$K22&lt;=2023),(AND($J22="New",$K22&gt;2023))),"N/A",IF($N22=0,0,IF(ISERROR(VLOOKUP($E22,'Source Data'!$B$29:$J$60, MATCH($L22, 'Source Data'!$B$26:$J$26,1),TRUE))=TRUE,"",VLOOKUP($E22,'Source Data'!$B$29:$J$60,MATCH($L22, 'Source Data'!$B$26:$J$26,1),TRUE))))</f>
        <v/>
      </c>
      <c r="P22" s="144" t="str">
        <f>IF(OR(AND(OR($J22="Retired",$J22="Permanent Low-Use"),$K22&lt;=2024),(AND($J22="New",$K22&gt;2024))),"N/A",IF($N22=0,0,IF(ISERROR(VLOOKUP($E22,'Source Data'!$B$29:$J$60, MATCH($L22, 'Source Data'!$B$26:$J$26,1),TRUE))=TRUE,"",VLOOKUP($E22,'Source Data'!$B$29:$J$60,MATCH($L22, 'Source Data'!$B$26:$J$26,1),TRUE))))</f>
        <v/>
      </c>
      <c r="Q22" s="144" t="str">
        <f>IF(OR(AND(OR($J22="Retired",$J22="Permanent Low-Use"),$K22&lt;=2025),(AND($J22="New",$K22&gt;2025))),"N/A",IF($N22=0,0,IF(ISERROR(VLOOKUP($E22,'Source Data'!$B$29:$J$60, MATCH($L22, 'Source Data'!$B$26:$J$26,1),TRUE))=TRUE,"",VLOOKUP($E22,'Source Data'!$B$29:$J$60,MATCH($L22, 'Source Data'!$B$26:$J$26,1),TRUE))))</f>
        <v/>
      </c>
      <c r="R22" s="144" t="str">
        <f>IF(OR(AND(OR($J22="Retired",$J22="Permanent Low-Use"),$K22&lt;=2026),(AND($J22="New",$K22&gt;2026))),"N/A",IF($N22=0,0,IF(ISERROR(VLOOKUP($E22,'Source Data'!$B$29:$J$60, MATCH($L22, 'Source Data'!$B$26:$J$26,1),TRUE))=TRUE,"",VLOOKUP($E22,'Source Data'!$B$29:$J$60,MATCH($L22, 'Source Data'!$B$26:$J$26,1),TRUE))))</f>
        <v/>
      </c>
      <c r="S22" s="144" t="str">
        <f>IF(OR(AND(OR($J22="Retired",$J22="Permanent Low-Use"),$K22&lt;=2027),(AND($J22="New",$K22&gt;2027))),"N/A",IF($N22=0,0,IF(ISERROR(VLOOKUP($E22,'Source Data'!$B$29:$J$60, MATCH($L22, 'Source Data'!$B$26:$J$26,1),TRUE))=TRUE,"",VLOOKUP($E22,'Source Data'!$B$29:$J$60,MATCH($L22, 'Source Data'!$B$26:$J$26,1),TRUE))))</f>
        <v/>
      </c>
      <c r="T22" s="144" t="str">
        <f>IF(OR(AND(OR($J22="Retired",$J22="Permanent Low-Use"),$K22&lt;=2028),(AND($J22="New",$K22&gt;2028))),"N/A",IF($N22=0,0,IF(ISERROR(VLOOKUP($E22,'Source Data'!$B$29:$J$60, MATCH($L22, 'Source Data'!$B$26:$J$26,1),TRUE))=TRUE,"",VLOOKUP($E22,'Source Data'!$B$29:$J$60,MATCH($L22, 'Source Data'!$B$26:$J$26,1),TRUE))))</f>
        <v/>
      </c>
      <c r="U22" s="144" t="str">
        <f>IF(OR(AND(OR($J22="Retired",$J22="Permanent Low-Use"),$K22&lt;=2029),(AND($J22="New",$K22&gt;2029))),"N/A",IF($N22=0,0,IF(ISERROR(VLOOKUP($E22,'Source Data'!$B$29:$J$60, MATCH($L22, 'Source Data'!$B$26:$J$26,1),TRUE))=TRUE,"",VLOOKUP($E22,'Source Data'!$B$29:$J$60,MATCH($L22, 'Source Data'!$B$26:$J$26,1),TRUE))))</f>
        <v/>
      </c>
      <c r="V22" s="144" t="str">
        <f>IF(OR(AND(OR($J22="Retired",$J22="Permanent Low-Use"),$K22&lt;=2030),(AND($J22="New",$K22&gt;2030))),"N/A",IF($N22=0,0,IF(ISERROR(VLOOKUP($E22,'Source Data'!$B$29:$J$60, MATCH($L22, 'Source Data'!$B$26:$J$26,1),TRUE))=TRUE,"",VLOOKUP($E22,'Source Data'!$B$29:$J$60,MATCH($L22, 'Source Data'!$B$26:$J$26,1),TRUE))))</f>
        <v/>
      </c>
      <c r="W22" s="144" t="str">
        <f>IF(OR(AND(OR($J22="Retired",$J22="Permanent Low-Use"),$K22&lt;=2031),(AND($J22="New",$K22&gt;2031))),"N/A",IF($N22=0,0,IF(ISERROR(VLOOKUP($E22,'Source Data'!$B$29:$J$60, MATCH($L22, 'Source Data'!$B$26:$J$26,1),TRUE))=TRUE,"",VLOOKUP($E22,'Source Data'!$B$29:$J$60,MATCH($L22, 'Source Data'!$B$26:$J$26,1),TRUE))))</f>
        <v/>
      </c>
      <c r="X22" s="144" t="str">
        <f>IF(OR(AND(OR($J22="Retired",$J22="Permanent Low-Use"),$K22&lt;=2032),(AND($J22="New",$K22&gt;2032))),"N/A",IF($N22=0,0,IF(ISERROR(VLOOKUP($E22,'Source Data'!$B$29:$J$60, MATCH($L22, 'Source Data'!$B$26:$J$26,1),TRUE))=TRUE,"",VLOOKUP($E22,'Source Data'!$B$29:$J$60,MATCH($L22, 'Source Data'!$B$26:$J$26,1),TRUE))))</f>
        <v/>
      </c>
      <c r="Y22" s="144" t="str">
        <f>IF(OR(AND(OR($J22="Retired",$J22="Permanent Low-Use"),$K22&lt;=2033),(AND($J22="New",$K22&gt;2033))),"N/A",IF($N22=0,0,IF(ISERROR(VLOOKUP($E22,'Source Data'!$B$29:$J$60, MATCH($L22, 'Source Data'!$B$26:$J$26,1),TRUE))=TRUE,"",VLOOKUP($E22,'Source Data'!$B$29:$J$60,MATCH($L22, 'Source Data'!$B$26:$J$26,1),TRUE))))</f>
        <v/>
      </c>
      <c r="Z22" s="145" t="str">
        <f>IF(ISNUMBER($L22),IF(OR(AND(OR($J22="Retired",$J22="Permanent Low-Use"),$K22&lt;=2023),(AND($J22="New",$K22&gt;2023))),"N/A",VLOOKUP($F22,'Source Data'!$B$15:$I$22,7)),"")</f>
        <v/>
      </c>
      <c r="AA22" s="145" t="str">
        <f>IF(ISNUMBER($L22),IF(OR(AND(OR($J22="Retired",$J22="Permanent Low-Use"),$K22&lt;=2024),(AND($J22="New",$K22&gt;2024))),"N/A",VLOOKUP($F22,'Source Data'!$B$15:$I$22,7)),"")</f>
        <v/>
      </c>
      <c r="AB22" s="145" t="str">
        <f>IF(ISNUMBER($L22),IF(OR(AND(OR($J22="Retired",$J22="Permanent Low-Use"),$K22&lt;=2025),(AND($J22="New",$K22&gt;2025))),"N/A",VLOOKUP($F22,'Source Data'!$B$15:$I$22,5)),"")</f>
        <v/>
      </c>
      <c r="AC22" s="145" t="str">
        <f>IF(ISNUMBER($L22),IF(OR(AND(OR($J22="Retired",$J22="Permanent Low-Use"),$K22&lt;=2026),(AND($J22="New",$K22&gt;2026))),"N/A",VLOOKUP($F22,'Source Data'!$B$15:$I$22,5)),"")</f>
        <v/>
      </c>
      <c r="AD22" s="145" t="str">
        <f>IF(ISNUMBER($L22),IF(OR(AND(OR($J22="Retired",$J22="Permanent Low-Use"),$K22&lt;=2027),(AND($J22="New",$K22&gt;2027))),"N/A",VLOOKUP($F22,'Source Data'!$B$15:$I$22,5)),"")</f>
        <v/>
      </c>
      <c r="AE22" s="145" t="str">
        <f>IF(ISNUMBER($L22),IF(OR(AND(OR($J22="Retired",$J22="Permanent Low-Use"),$K22&lt;=2028),(AND($J22="New",$K22&gt;2028))),"N/A",VLOOKUP($F22,'Source Data'!$B$15:$I$22,5)),"")</f>
        <v/>
      </c>
      <c r="AF22" s="145" t="str">
        <f>IF(ISNUMBER($L22),IF(OR(AND(OR($J22="Retired",$J22="Permanent Low-Use"),$K22&lt;=2029),(AND($J22="New",$K22&gt;2029))),"N/A",VLOOKUP($F22,'Source Data'!$B$15:$I$22,5)),"")</f>
        <v/>
      </c>
      <c r="AG22" s="145" t="str">
        <f>IF(ISNUMBER($L22),IF(OR(AND(OR($J22="Retired",$J22="Permanent Low-Use"),$K22&lt;=2030),(AND($J22="New",$K22&gt;2030))),"N/A",VLOOKUP($F22,'Source Data'!$B$15:$I$22,5)),"")</f>
        <v/>
      </c>
      <c r="AH22" s="145" t="str">
        <f>IF(ISNUMBER($L22),IF(OR(AND(OR($J22="Retired",$J22="Permanent Low-Use"),$K22&lt;=2031),(AND($J22="New",$K22&gt;2031))),"N/A",VLOOKUP($F22,'Source Data'!$B$15:$I$22,5)),"")</f>
        <v/>
      </c>
      <c r="AI22" s="145" t="str">
        <f>IF(ISNUMBER($L22),IF(OR(AND(OR($J22="Retired",$J22="Permanent Low-Use"),$K22&lt;=2032),(AND($J22="New",$K22&gt;2032))),"N/A",VLOOKUP($F22,'Source Data'!$B$15:$I$22,5)),"")</f>
        <v/>
      </c>
      <c r="AJ22" s="145" t="str">
        <f>IF(ISNUMBER($L22),IF(OR(AND(OR($J22="Retired",$J22="Permanent Low-Use"),$K22&lt;=2033),(AND($J22="New",$K22&gt;2033))),"N/A",VLOOKUP($F22,'Source Data'!$B$15:$I$22,5)),"")</f>
        <v/>
      </c>
      <c r="AK22" s="145" t="str">
        <f>IF($N22= 0, "N/A", IF(ISERROR(VLOOKUP($F22, 'Source Data'!$B$4:$C$11,2)), "", VLOOKUP($F22, 'Source Data'!$B$4:$C$11,2)))</f>
        <v/>
      </c>
      <c r="AL22" s="158"/>
    </row>
    <row r="23" spans="1:38" ht="15.6">
      <c r="A23" s="158"/>
      <c r="B23" s="106"/>
      <c r="C23" s="106"/>
      <c r="D23" s="106"/>
      <c r="E23" s="104"/>
      <c r="F23" s="104"/>
      <c r="G23" s="102"/>
      <c r="H23" s="103"/>
      <c r="I23" s="104"/>
      <c r="J23" s="105"/>
      <c r="K23" s="105"/>
      <c r="L23" s="142" t="str">
        <f t="shared" si="6"/>
        <v/>
      </c>
      <c r="M23" s="142" t="str">
        <f>IF(ISERROR(VLOOKUP(E23,'Source Data'!$B$67:$J$97, MATCH(F23, 'Source Data'!$B$64:$J$64,1),TRUE))=TRUE,"",VLOOKUP(E23,'Source Data'!$B$67:$J$97,MATCH(F23, 'Source Data'!$B$64:$J$64,1),TRUE))</f>
        <v/>
      </c>
      <c r="N23" s="143" t="str">
        <f t="shared" si="7"/>
        <v/>
      </c>
      <c r="O23" s="144" t="str">
        <f>IF(OR(AND(OR($J23="Retired",$J23="Permanent Low-Use"),$K23&lt;=2023),(AND($J23="New",$K23&gt;2023))),"N/A",IF($N23=0,0,IF(ISERROR(VLOOKUP($E23,'Source Data'!$B$29:$J$60, MATCH($L23, 'Source Data'!$B$26:$J$26,1),TRUE))=TRUE,"",VLOOKUP($E23,'Source Data'!$B$29:$J$60,MATCH($L23, 'Source Data'!$B$26:$J$26,1),TRUE))))</f>
        <v/>
      </c>
      <c r="P23" s="144" t="str">
        <f>IF(OR(AND(OR($J23="Retired",$J23="Permanent Low-Use"),$K23&lt;=2024),(AND($J23="New",$K23&gt;2024))),"N/A",IF($N23=0,0,IF(ISERROR(VLOOKUP($E23,'Source Data'!$B$29:$J$60, MATCH($L23, 'Source Data'!$B$26:$J$26,1),TRUE))=TRUE,"",VLOOKUP($E23,'Source Data'!$B$29:$J$60,MATCH($L23, 'Source Data'!$B$26:$J$26,1),TRUE))))</f>
        <v/>
      </c>
      <c r="Q23" s="144" t="str">
        <f>IF(OR(AND(OR($J23="Retired",$J23="Permanent Low-Use"),$K23&lt;=2025),(AND($J23="New",$K23&gt;2025))),"N/A",IF($N23=0,0,IF(ISERROR(VLOOKUP($E23,'Source Data'!$B$29:$J$60, MATCH($L23, 'Source Data'!$B$26:$J$26,1),TRUE))=TRUE,"",VLOOKUP($E23,'Source Data'!$B$29:$J$60,MATCH($L23, 'Source Data'!$B$26:$J$26,1),TRUE))))</f>
        <v/>
      </c>
      <c r="R23" s="144" t="str">
        <f>IF(OR(AND(OR($J23="Retired",$J23="Permanent Low-Use"),$K23&lt;=2026),(AND($J23="New",$K23&gt;2026))),"N/A",IF($N23=0,0,IF(ISERROR(VLOOKUP($E23,'Source Data'!$B$29:$J$60, MATCH($L23, 'Source Data'!$B$26:$J$26,1),TRUE))=TRUE,"",VLOOKUP($E23,'Source Data'!$B$29:$J$60,MATCH($L23, 'Source Data'!$B$26:$J$26,1),TRUE))))</f>
        <v/>
      </c>
      <c r="S23" s="144" t="str">
        <f>IF(OR(AND(OR($J23="Retired",$J23="Permanent Low-Use"),$K23&lt;=2027),(AND($J23="New",$K23&gt;2027))),"N/A",IF($N23=0,0,IF(ISERROR(VLOOKUP($E23,'Source Data'!$B$29:$J$60, MATCH($L23, 'Source Data'!$B$26:$J$26,1),TRUE))=TRUE,"",VLOOKUP($E23,'Source Data'!$B$29:$J$60,MATCH($L23, 'Source Data'!$B$26:$J$26,1),TRUE))))</f>
        <v/>
      </c>
      <c r="T23" s="144" t="str">
        <f>IF(OR(AND(OR($J23="Retired",$J23="Permanent Low-Use"),$K23&lt;=2028),(AND($J23="New",$K23&gt;2028))),"N/A",IF($N23=0,0,IF(ISERROR(VLOOKUP($E23,'Source Data'!$B$29:$J$60, MATCH($L23, 'Source Data'!$B$26:$J$26,1),TRUE))=TRUE,"",VLOOKUP($E23,'Source Data'!$B$29:$J$60,MATCH($L23, 'Source Data'!$B$26:$J$26,1),TRUE))))</f>
        <v/>
      </c>
      <c r="U23" s="144" t="str">
        <f>IF(OR(AND(OR($J23="Retired",$J23="Permanent Low-Use"),$K23&lt;=2029),(AND($J23="New",$K23&gt;2029))),"N/A",IF($N23=0,0,IF(ISERROR(VLOOKUP($E23,'Source Data'!$B$29:$J$60, MATCH($L23, 'Source Data'!$B$26:$J$26,1),TRUE))=TRUE,"",VLOOKUP($E23,'Source Data'!$B$29:$J$60,MATCH($L23, 'Source Data'!$B$26:$J$26,1),TRUE))))</f>
        <v/>
      </c>
      <c r="V23" s="144" t="str">
        <f>IF(OR(AND(OR($J23="Retired",$J23="Permanent Low-Use"),$K23&lt;=2030),(AND($J23="New",$K23&gt;2030))),"N/A",IF($N23=0,0,IF(ISERROR(VLOOKUP($E23,'Source Data'!$B$29:$J$60, MATCH($L23, 'Source Data'!$B$26:$J$26,1),TRUE))=TRUE,"",VLOOKUP($E23,'Source Data'!$B$29:$J$60,MATCH($L23, 'Source Data'!$B$26:$J$26,1),TRUE))))</f>
        <v/>
      </c>
      <c r="W23" s="144" t="str">
        <f>IF(OR(AND(OR($J23="Retired",$J23="Permanent Low-Use"),$K23&lt;=2031),(AND($J23="New",$K23&gt;2031))),"N/A",IF($N23=0,0,IF(ISERROR(VLOOKUP($E23,'Source Data'!$B$29:$J$60, MATCH($L23, 'Source Data'!$B$26:$J$26,1),TRUE))=TRUE,"",VLOOKUP($E23,'Source Data'!$B$29:$J$60,MATCH($L23, 'Source Data'!$B$26:$J$26,1),TRUE))))</f>
        <v/>
      </c>
      <c r="X23" s="144" t="str">
        <f>IF(OR(AND(OR($J23="Retired",$J23="Permanent Low-Use"),$K23&lt;=2032),(AND($J23="New",$K23&gt;2032))),"N/A",IF($N23=0,0,IF(ISERROR(VLOOKUP($E23,'Source Data'!$B$29:$J$60, MATCH($L23, 'Source Data'!$B$26:$J$26,1),TRUE))=TRUE,"",VLOOKUP($E23,'Source Data'!$B$29:$J$60,MATCH($L23, 'Source Data'!$B$26:$J$26,1),TRUE))))</f>
        <v/>
      </c>
      <c r="Y23" s="144" t="str">
        <f>IF(OR(AND(OR($J23="Retired",$J23="Permanent Low-Use"),$K23&lt;=2033),(AND($J23="New",$K23&gt;2033))),"N/A",IF($N23=0,0,IF(ISERROR(VLOOKUP($E23,'Source Data'!$B$29:$J$60, MATCH($L23, 'Source Data'!$B$26:$J$26,1),TRUE))=TRUE,"",VLOOKUP($E23,'Source Data'!$B$29:$J$60,MATCH($L23, 'Source Data'!$B$26:$J$26,1),TRUE))))</f>
        <v/>
      </c>
      <c r="Z23" s="145" t="str">
        <f>IF(ISNUMBER($L23),IF(OR(AND(OR($J23="Retired",$J23="Permanent Low-Use"),$K23&lt;=2023),(AND($J23="New",$K23&gt;2023))),"N/A",VLOOKUP($F23,'Source Data'!$B$15:$I$22,7)),"")</f>
        <v/>
      </c>
      <c r="AA23" s="145" t="str">
        <f>IF(ISNUMBER($L23),IF(OR(AND(OR($J23="Retired",$J23="Permanent Low-Use"),$K23&lt;=2024),(AND($J23="New",$K23&gt;2024))),"N/A",VLOOKUP($F23,'Source Data'!$B$15:$I$22,7)),"")</f>
        <v/>
      </c>
      <c r="AB23" s="145" t="str">
        <f>IF(ISNUMBER($L23),IF(OR(AND(OR($J23="Retired",$J23="Permanent Low-Use"),$K23&lt;=2025),(AND($J23="New",$K23&gt;2025))),"N/A",VLOOKUP($F23,'Source Data'!$B$15:$I$22,5)),"")</f>
        <v/>
      </c>
      <c r="AC23" s="145" t="str">
        <f>IF(ISNUMBER($L23),IF(OR(AND(OR($J23="Retired",$J23="Permanent Low-Use"),$K23&lt;=2026),(AND($J23="New",$K23&gt;2026))),"N/A",VLOOKUP($F23,'Source Data'!$B$15:$I$22,5)),"")</f>
        <v/>
      </c>
      <c r="AD23" s="145" t="str">
        <f>IF(ISNUMBER($L23),IF(OR(AND(OR($J23="Retired",$J23="Permanent Low-Use"),$K23&lt;=2027),(AND($J23="New",$K23&gt;2027))),"N/A",VLOOKUP($F23,'Source Data'!$B$15:$I$22,5)),"")</f>
        <v/>
      </c>
      <c r="AE23" s="145" t="str">
        <f>IF(ISNUMBER($L23),IF(OR(AND(OR($J23="Retired",$J23="Permanent Low-Use"),$K23&lt;=2028),(AND($J23="New",$K23&gt;2028))),"N/A",VLOOKUP($F23,'Source Data'!$B$15:$I$22,5)),"")</f>
        <v/>
      </c>
      <c r="AF23" s="145" t="str">
        <f>IF(ISNUMBER($L23),IF(OR(AND(OR($J23="Retired",$J23="Permanent Low-Use"),$K23&lt;=2029),(AND($J23="New",$K23&gt;2029))),"N/A",VLOOKUP($F23,'Source Data'!$B$15:$I$22,5)),"")</f>
        <v/>
      </c>
      <c r="AG23" s="145" t="str">
        <f>IF(ISNUMBER($L23),IF(OR(AND(OR($J23="Retired",$J23="Permanent Low-Use"),$K23&lt;=2030),(AND($J23="New",$K23&gt;2030))),"N/A",VLOOKUP($F23,'Source Data'!$B$15:$I$22,5)),"")</f>
        <v/>
      </c>
      <c r="AH23" s="145" t="str">
        <f>IF(ISNUMBER($L23),IF(OR(AND(OR($J23="Retired",$J23="Permanent Low-Use"),$K23&lt;=2031),(AND($J23="New",$K23&gt;2031))),"N/A",VLOOKUP($F23,'Source Data'!$B$15:$I$22,5)),"")</f>
        <v/>
      </c>
      <c r="AI23" s="145" t="str">
        <f>IF(ISNUMBER($L23),IF(OR(AND(OR($J23="Retired",$J23="Permanent Low-Use"),$K23&lt;=2032),(AND($J23="New",$K23&gt;2032))),"N/A",VLOOKUP($F23,'Source Data'!$B$15:$I$22,5)),"")</f>
        <v/>
      </c>
      <c r="AJ23" s="145" t="str">
        <f>IF(ISNUMBER($L23),IF(OR(AND(OR($J23="Retired",$J23="Permanent Low-Use"),$K23&lt;=2033),(AND($J23="New",$K23&gt;2033))),"N/A",VLOOKUP($F23,'Source Data'!$B$15:$I$22,5)),"")</f>
        <v/>
      </c>
      <c r="AK23" s="145" t="str">
        <f>IF($N23= 0, "N/A", IF(ISERROR(VLOOKUP($F23, 'Source Data'!$B$4:$C$11,2)), "", VLOOKUP($F23, 'Source Data'!$B$4:$C$11,2)))</f>
        <v/>
      </c>
      <c r="AL23" s="158"/>
    </row>
    <row r="24" spans="1:38" ht="15.6">
      <c r="A24" s="158"/>
      <c r="B24" s="106"/>
      <c r="C24" s="106"/>
      <c r="D24" s="106"/>
      <c r="E24" s="104"/>
      <c r="F24" s="104"/>
      <c r="G24" s="102"/>
      <c r="H24" s="103"/>
      <c r="I24" s="104"/>
      <c r="J24" s="105"/>
      <c r="K24" s="105"/>
      <c r="L24" s="142" t="str">
        <f t="shared" si="6"/>
        <v/>
      </c>
      <c r="M24" s="142" t="str">
        <f>IF(ISERROR(VLOOKUP(E24,'Source Data'!$B$67:$J$97, MATCH(F24, 'Source Data'!$B$64:$J$64,1),TRUE))=TRUE,"",VLOOKUP(E24,'Source Data'!$B$67:$J$97,MATCH(F24, 'Source Data'!$B$64:$J$64,1),TRUE))</f>
        <v/>
      </c>
      <c r="N24" s="143" t="str">
        <f t="shared" si="7"/>
        <v/>
      </c>
      <c r="O24" s="144" t="str">
        <f>IF(OR(AND(OR($J24="Retired",$J24="Permanent Low-Use"),$K24&lt;=2023),(AND($J24="New",$K24&gt;2023))),"N/A",IF($N24=0,0,IF(ISERROR(VLOOKUP($E24,'Source Data'!$B$29:$J$60, MATCH($L24, 'Source Data'!$B$26:$J$26,1),TRUE))=TRUE,"",VLOOKUP($E24,'Source Data'!$B$29:$J$60,MATCH($L24, 'Source Data'!$B$26:$J$26,1),TRUE))))</f>
        <v/>
      </c>
      <c r="P24" s="144" t="str">
        <f>IF(OR(AND(OR($J24="Retired",$J24="Permanent Low-Use"),$K24&lt;=2024),(AND($J24="New",$K24&gt;2024))),"N/A",IF($N24=0,0,IF(ISERROR(VLOOKUP($E24,'Source Data'!$B$29:$J$60, MATCH($L24, 'Source Data'!$B$26:$J$26,1),TRUE))=TRUE,"",VLOOKUP($E24,'Source Data'!$B$29:$J$60,MATCH($L24, 'Source Data'!$B$26:$J$26,1),TRUE))))</f>
        <v/>
      </c>
      <c r="Q24" s="144" t="str">
        <f>IF(OR(AND(OR($J24="Retired",$J24="Permanent Low-Use"),$K24&lt;=2025),(AND($J24="New",$K24&gt;2025))),"N/A",IF($N24=0,0,IF(ISERROR(VLOOKUP($E24,'Source Data'!$B$29:$J$60, MATCH($L24, 'Source Data'!$B$26:$J$26,1),TRUE))=TRUE,"",VLOOKUP($E24,'Source Data'!$B$29:$J$60,MATCH($L24, 'Source Data'!$B$26:$J$26,1),TRUE))))</f>
        <v/>
      </c>
      <c r="R24" s="144" t="str">
        <f>IF(OR(AND(OR($J24="Retired",$J24="Permanent Low-Use"),$K24&lt;=2026),(AND($J24="New",$K24&gt;2026))),"N/A",IF($N24=0,0,IF(ISERROR(VLOOKUP($E24,'Source Data'!$B$29:$J$60, MATCH($L24, 'Source Data'!$B$26:$J$26,1),TRUE))=TRUE,"",VLOOKUP($E24,'Source Data'!$B$29:$J$60,MATCH($L24, 'Source Data'!$B$26:$J$26,1),TRUE))))</f>
        <v/>
      </c>
      <c r="S24" s="144" t="str">
        <f>IF(OR(AND(OR($J24="Retired",$J24="Permanent Low-Use"),$K24&lt;=2027),(AND($J24="New",$K24&gt;2027))),"N/A",IF($N24=0,0,IF(ISERROR(VLOOKUP($E24,'Source Data'!$B$29:$J$60, MATCH($L24, 'Source Data'!$B$26:$J$26,1),TRUE))=TRUE,"",VLOOKUP($E24,'Source Data'!$B$29:$J$60,MATCH($L24, 'Source Data'!$B$26:$J$26,1),TRUE))))</f>
        <v/>
      </c>
      <c r="T24" s="144" t="str">
        <f>IF(OR(AND(OR($J24="Retired",$J24="Permanent Low-Use"),$K24&lt;=2028),(AND($J24="New",$K24&gt;2028))),"N/A",IF($N24=0,0,IF(ISERROR(VLOOKUP($E24,'Source Data'!$B$29:$J$60, MATCH($L24, 'Source Data'!$B$26:$J$26,1),TRUE))=TRUE,"",VLOOKUP($E24,'Source Data'!$B$29:$J$60,MATCH($L24, 'Source Data'!$B$26:$J$26,1),TRUE))))</f>
        <v/>
      </c>
      <c r="U24" s="144" t="str">
        <f>IF(OR(AND(OR($J24="Retired",$J24="Permanent Low-Use"),$K24&lt;=2029),(AND($J24="New",$K24&gt;2029))),"N/A",IF($N24=0,0,IF(ISERROR(VLOOKUP($E24,'Source Data'!$B$29:$J$60, MATCH($L24, 'Source Data'!$B$26:$J$26,1),TRUE))=TRUE,"",VLOOKUP($E24,'Source Data'!$B$29:$J$60,MATCH($L24, 'Source Data'!$B$26:$J$26,1),TRUE))))</f>
        <v/>
      </c>
      <c r="V24" s="144" t="str">
        <f>IF(OR(AND(OR($J24="Retired",$J24="Permanent Low-Use"),$K24&lt;=2030),(AND($J24="New",$K24&gt;2030))),"N/A",IF($N24=0,0,IF(ISERROR(VLOOKUP($E24,'Source Data'!$B$29:$J$60, MATCH($L24, 'Source Data'!$B$26:$J$26,1),TRUE))=TRUE,"",VLOOKUP($E24,'Source Data'!$B$29:$J$60,MATCH($L24, 'Source Data'!$B$26:$J$26,1),TRUE))))</f>
        <v/>
      </c>
      <c r="W24" s="144" t="str">
        <f>IF(OR(AND(OR($J24="Retired",$J24="Permanent Low-Use"),$K24&lt;=2031),(AND($J24="New",$K24&gt;2031))),"N/A",IF($N24=0,0,IF(ISERROR(VLOOKUP($E24,'Source Data'!$B$29:$J$60, MATCH($L24, 'Source Data'!$B$26:$J$26,1),TRUE))=TRUE,"",VLOOKUP($E24,'Source Data'!$B$29:$J$60,MATCH($L24, 'Source Data'!$B$26:$J$26,1),TRUE))))</f>
        <v/>
      </c>
      <c r="X24" s="144" t="str">
        <f>IF(OR(AND(OR($J24="Retired",$J24="Permanent Low-Use"),$K24&lt;=2032),(AND($J24="New",$K24&gt;2032))),"N/A",IF($N24=0,0,IF(ISERROR(VLOOKUP($E24,'Source Data'!$B$29:$J$60, MATCH($L24, 'Source Data'!$B$26:$J$26,1),TRUE))=TRUE,"",VLOOKUP($E24,'Source Data'!$B$29:$J$60,MATCH($L24, 'Source Data'!$B$26:$J$26,1),TRUE))))</f>
        <v/>
      </c>
      <c r="Y24" s="144" t="str">
        <f>IF(OR(AND(OR($J24="Retired",$J24="Permanent Low-Use"),$K24&lt;=2033),(AND($J24="New",$K24&gt;2033))),"N/A",IF($N24=0,0,IF(ISERROR(VLOOKUP($E24,'Source Data'!$B$29:$J$60, MATCH($L24, 'Source Data'!$B$26:$J$26,1),TRUE))=TRUE,"",VLOOKUP($E24,'Source Data'!$B$29:$J$60,MATCH($L24, 'Source Data'!$B$26:$J$26,1),TRUE))))</f>
        <v/>
      </c>
      <c r="Z24" s="145" t="str">
        <f>IF(ISNUMBER($L24),IF(OR(AND(OR($J24="Retired",$J24="Permanent Low-Use"),$K24&lt;=2023),(AND($J24="New",$K24&gt;2023))),"N/A",VLOOKUP($F24,'Source Data'!$B$15:$I$22,7)),"")</f>
        <v/>
      </c>
      <c r="AA24" s="145" t="str">
        <f>IF(ISNUMBER($L24),IF(OR(AND(OR($J24="Retired",$J24="Permanent Low-Use"),$K24&lt;=2024),(AND($J24="New",$K24&gt;2024))),"N/A",VLOOKUP($F24,'Source Data'!$B$15:$I$22,7)),"")</f>
        <v/>
      </c>
      <c r="AB24" s="145" t="str">
        <f>IF(ISNUMBER($L24),IF(OR(AND(OR($J24="Retired",$J24="Permanent Low-Use"),$K24&lt;=2025),(AND($J24="New",$K24&gt;2025))),"N/A",VLOOKUP($F24,'Source Data'!$B$15:$I$22,5)),"")</f>
        <v/>
      </c>
      <c r="AC24" s="145" t="str">
        <f>IF(ISNUMBER($L24),IF(OR(AND(OR($J24="Retired",$J24="Permanent Low-Use"),$K24&lt;=2026),(AND($J24="New",$K24&gt;2026))),"N/A",VLOOKUP($F24,'Source Data'!$B$15:$I$22,5)),"")</f>
        <v/>
      </c>
      <c r="AD24" s="145" t="str">
        <f>IF(ISNUMBER($L24),IF(OR(AND(OR($J24="Retired",$J24="Permanent Low-Use"),$K24&lt;=2027),(AND($J24="New",$K24&gt;2027))),"N/A",VLOOKUP($F24,'Source Data'!$B$15:$I$22,5)),"")</f>
        <v/>
      </c>
      <c r="AE24" s="145" t="str">
        <f>IF(ISNUMBER($L24),IF(OR(AND(OR($J24="Retired",$J24="Permanent Low-Use"),$K24&lt;=2028),(AND($J24="New",$K24&gt;2028))),"N/A",VLOOKUP($F24,'Source Data'!$B$15:$I$22,5)),"")</f>
        <v/>
      </c>
      <c r="AF24" s="145" t="str">
        <f>IF(ISNUMBER($L24),IF(OR(AND(OR($J24="Retired",$J24="Permanent Low-Use"),$K24&lt;=2029),(AND($J24="New",$K24&gt;2029))),"N/A",VLOOKUP($F24,'Source Data'!$B$15:$I$22,5)),"")</f>
        <v/>
      </c>
      <c r="AG24" s="145" t="str">
        <f>IF(ISNUMBER($L24),IF(OR(AND(OR($J24="Retired",$J24="Permanent Low-Use"),$K24&lt;=2030),(AND($J24="New",$K24&gt;2030))),"N/A",VLOOKUP($F24,'Source Data'!$B$15:$I$22,5)),"")</f>
        <v/>
      </c>
      <c r="AH24" s="145" t="str">
        <f>IF(ISNUMBER($L24),IF(OR(AND(OR($J24="Retired",$J24="Permanent Low-Use"),$K24&lt;=2031),(AND($J24="New",$K24&gt;2031))),"N/A",VLOOKUP($F24,'Source Data'!$B$15:$I$22,5)),"")</f>
        <v/>
      </c>
      <c r="AI24" s="145" t="str">
        <f>IF(ISNUMBER($L24),IF(OR(AND(OR($J24="Retired",$J24="Permanent Low-Use"),$K24&lt;=2032),(AND($J24="New",$K24&gt;2032))),"N/A",VLOOKUP($F24,'Source Data'!$B$15:$I$22,5)),"")</f>
        <v/>
      </c>
      <c r="AJ24" s="145" t="str">
        <f>IF(ISNUMBER($L24),IF(OR(AND(OR($J24="Retired",$J24="Permanent Low-Use"),$K24&lt;=2033),(AND($J24="New",$K24&gt;2033))),"N/A",VLOOKUP($F24,'Source Data'!$B$15:$I$22,5)),"")</f>
        <v/>
      </c>
      <c r="AK24" s="145" t="str">
        <f>IF($N24= 0, "N/A", IF(ISERROR(VLOOKUP($F24, 'Source Data'!$B$4:$C$11,2)), "", VLOOKUP($F24, 'Source Data'!$B$4:$C$11,2)))</f>
        <v/>
      </c>
      <c r="AL24" s="158"/>
    </row>
    <row r="25" spans="1:38" ht="15.6">
      <c r="A25" s="158"/>
      <c r="B25" s="106"/>
      <c r="C25" s="106"/>
      <c r="D25" s="106"/>
      <c r="E25" s="104"/>
      <c r="F25" s="104"/>
      <c r="G25" s="102"/>
      <c r="H25" s="103"/>
      <c r="I25" s="104"/>
      <c r="J25" s="105"/>
      <c r="K25" s="105"/>
      <c r="L25" s="142" t="str">
        <f t="shared" si="6"/>
        <v/>
      </c>
      <c r="M25" s="142" t="str">
        <f>IF(ISERROR(VLOOKUP(E25,'Source Data'!$B$67:$J$97, MATCH(F25, 'Source Data'!$B$64:$J$64,1),TRUE))=TRUE,"",VLOOKUP(E25,'Source Data'!$B$67:$J$97,MATCH(F25, 'Source Data'!$B$64:$J$64,1),TRUE))</f>
        <v/>
      </c>
      <c r="N25" s="143" t="str">
        <f t="shared" si="7"/>
        <v/>
      </c>
      <c r="O25" s="144" t="str">
        <f>IF(OR(AND(OR($J25="Retired",$J25="Permanent Low-Use"),$K25&lt;=2023),(AND($J25="New",$K25&gt;2023))),"N/A",IF($N25=0,0,IF(ISERROR(VLOOKUP($E25,'Source Data'!$B$29:$J$60, MATCH($L25, 'Source Data'!$B$26:$J$26,1),TRUE))=TRUE,"",VLOOKUP($E25,'Source Data'!$B$29:$J$60,MATCH($L25, 'Source Data'!$B$26:$J$26,1),TRUE))))</f>
        <v/>
      </c>
      <c r="P25" s="144" t="str">
        <f>IF(OR(AND(OR($J25="Retired",$J25="Permanent Low-Use"),$K25&lt;=2024),(AND($J25="New",$K25&gt;2024))),"N/A",IF($N25=0,0,IF(ISERROR(VLOOKUP($E25,'Source Data'!$B$29:$J$60, MATCH($L25, 'Source Data'!$B$26:$J$26,1),TRUE))=TRUE,"",VLOOKUP($E25,'Source Data'!$B$29:$J$60,MATCH($L25, 'Source Data'!$B$26:$J$26,1),TRUE))))</f>
        <v/>
      </c>
      <c r="Q25" s="144" t="str">
        <f>IF(OR(AND(OR($J25="Retired",$J25="Permanent Low-Use"),$K25&lt;=2025),(AND($J25="New",$K25&gt;2025))),"N/A",IF($N25=0,0,IF(ISERROR(VLOOKUP($E25,'Source Data'!$B$29:$J$60, MATCH($L25, 'Source Data'!$B$26:$J$26,1),TRUE))=TRUE,"",VLOOKUP($E25,'Source Data'!$B$29:$J$60,MATCH($L25, 'Source Data'!$B$26:$J$26,1),TRUE))))</f>
        <v/>
      </c>
      <c r="R25" s="144" t="str">
        <f>IF(OR(AND(OR($J25="Retired",$J25="Permanent Low-Use"),$K25&lt;=2026),(AND($J25="New",$K25&gt;2026))),"N/A",IF($N25=0,0,IF(ISERROR(VLOOKUP($E25,'Source Data'!$B$29:$J$60, MATCH($L25, 'Source Data'!$B$26:$J$26,1),TRUE))=TRUE,"",VLOOKUP($E25,'Source Data'!$B$29:$J$60,MATCH($L25, 'Source Data'!$B$26:$J$26,1),TRUE))))</f>
        <v/>
      </c>
      <c r="S25" s="144" t="str">
        <f>IF(OR(AND(OR($J25="Retired",$J25="Permanent Low-Use"),$K25&lt;=2027),(AND($J25="New",$K25&gt;2027))),"N/A",IF($N25=0,0,IF(ISERROR(VLOOKUP($E25,'Source Data'!$B$29:$J$60, MATCH($L25, 'Source Data'!$B$26:$J$26,1),TRUE))=TRUE,"",VLOOKUP($E25,'Source Data'!$B$29:$J$60,MATCH($L25, 'Source Data'!$B$26:$J$26,1),TRUE))))</f>
        <v/>
      </c>
      <c r="T25" s="144" t="str">
        <f>IF(OR(AND(OR($J25="Retired",$J25="Permanent Low-Use"),$K25&lt;=2028),(AND($J25="New",$K25&gt;2028))),"N/A",IF($N25=0,0,IF(ISERROR(VLOOKUP($E25,'Source Data'!$B$29:$J$60, MATCH($L25, 'Source Data'!$B$26:$J$26,1),TRUE))=TRUE,"",VLOOKUP($E25,'Source Data'!$B$29:$J$60,MATCH($L25, 'Source Data'!$B$26:$J$26,1),TRUE))))</f>
        <v/>
      </c>
      <c r="U25" s="144" t="str">
        <f>IF(OR(AND(OR($J25="Retired",$J25="Permanent Low-Use"),$K25&lt;=2029),(AND($J25="New",$K25&gt;2029))),"N/A",IF($N25=0,0,IF(ISERROR(VLOOKUP($E25,'Source Data'!$B$29:$J$60, MATCH($L25, 'Source Data'!$B$26:$J$26,1),TRUE))=TRUE,"",VLOOKUP($E25,'Source Data'!$B$29:$J$60,MATCH($L25, 'Source Data'!$B$26:$J$26,1),TRUE))))</f>
        <v/>
      </c>
      <c r="V25" s="144" t="str">
        <f>IF(OR(AND(OR($J25="Retired",$J25="Permanent Low-Use"),$K25&lt;=2030),(AND($J25="New",$K25&gt;2030))),"N/A",IF($N25=0,0,IF(ISERROR(VLOOKUP($E25,'Source Data'!$B$29:$J$60, MATCH($L25, 'Source Data'!$B$26:$J$26,1),TRUE))=TRUE,"",VLOOKUP($E25,'Source Data'!$B$29:$J$60,MATCH($L25, 'Source Data'!$B$26:$J$26,1),TRUE))))</f>
        <v/>
      </c>
      <c r="W25" s="144" t="str">
        <f>IF(OR(AND(OR($J25="Retired",$J25="Permanent Low-Use"),$K25&lt;=2031),(AND($J25="New",$K25&gt;2031))),"N/A",IF($N25=0,0,IF(ISERROR(VLOOKUP($E25,'Source Data'!$B$29:$J$60, MATCH($L25, 'Source Data'!$B$26:$J$26,1),TRUE))=TRUE,"",VLOOKUP($E25,'Source Data'!$B$29:$J$60,MATCH($L25, 'Source Data'!$B$26:$J$26,1),TRUE))))</f>
        <v/>
      </c>
      <c r="X25" s="144" t="str">
        <f>IF(OR(AND(OR($J25="Retired",$J25="Permanent Low-Use"),$K25&lt;=2032),(AND($J25="New",$K25&gt;2032))),"N/A",IF($N25=0,0,IF(ISERROR(VLOOKUP($E25,'Source Data'!$B$29:$J$60, MATCH($L25, 'Source Data'!$B$26:$J$26,1),TRUE))=TRUE,"",VLOOKUP($E25,'Source Data'!$B$29:$J$60,MATCH($L25, 'Source Data'!$B$26:$J$26,1),TRUE))))</f>
        <v/>
      </c>
      <c r="Y25" s="144" t="str">
        <f>IF(OR(AND(OR($J25="Retired",$J25="Permanent Low-Use"),$K25&lt;=2033),(AND($J25="New",$K25&gt;2033))),"N/A",IF($N25=0,0,IF(ISERROR(VLOOKUP($E25,'Source Data'!$B$29:$J$60, MATCH($L25, 'Source Data'!$B$26:$J$26,1),TRUE))=TRUE,"",VLOOKUP($E25,'Source Data'!$B$29:$J$60,MATCH($L25, 'Source Data'!$B$26:$J$26,1),TRUE))))</f>
        <v/>
      </c>
      <c r="Z25" s="145" t="str">
        <f>IF(ISNUMBER($L25),IF(OR(AND(OR($J25="Retired",$J25="Permanent Low-Use"),$K25&lt;=2023),(AND($J25="New",$K25&gt;2023))),"N/A",VLOOKUP($F25,'Source Data'!$B$15:$I$22,7)),"")</f>
        <v/>
      </c>
      <c r="AA25" s="145" t="str">
        <f>IF(ISNUMBER($L25),IF(OR(AND(OR($J25="Retired",$J25="Permanent Low-Use"),$K25&lt;=2024),(AND($J25="New",$K25&gt;2024))),"N/A",VLOOKUP($F25,'Source Data'!$B$15:$I$22,7)),"")</f>
        <v/>
      </c>
      <c r="AB25" s="145" t="str">
        <f>IF(ISNUMBER($L25),IF(OR(AND(OR($J25="Retired",$J25="Permanent Low-Use"),$K25&lt;=2025),(AND($J25="New",$K25&gt;2025))),"N/A",VLOOKUP($F25,'Source Data'!$B$15:$I$22,5)),"")</f>
        <v/>
      </c>
      <c r="AC25" s="145" t="str">
        <f>IF(ISNUMBER($L25),IF(OR(AND(OR($J25="Retired",$J25="Permanent Low-Use"),$K25&lt;=2026),(AND($J25="New",$K25&gt;2026))),"N/A",VLOOKUP($F25,'Source Data'!$B$15:$I$22,5)),"")</f>
        <v/>
      </c>
      <c r="AD25" s="145" t="str">
        <f>IF(ISNUMBER($L25),IF(OR(AND(OR($J25="Retired",$J25="Permanent Low-Use"),$K25&lt;=2027),(AND($J25="New",$K25&gt;2027))),"N/A",VLOOKUP($F25,'Source Data'!$B$15:$I$22,5)),"")</f>
        <v/>
      </c>
      <c r="AE25" s="145" t="str">
        <f>IF(ISNUMBER($L25),IF(OR(AND(OR($J25="Retired",$J25="Permanent Low-Use"),$K25&lt;=2028),(AND($J25="New",$K25&gt;2028))),"N/A",VLOOKUP($F25,'Source Data'!$B$15:$I$22,5)),"")</f>
        <v/>
      </c>
      <c r="AF25" s="145" t="str">
        <f>IF(ISNUMBER($L25),IF(OR(AND(OR($J25="Retired",$J25="Permanent Low-Use"),$K25&lt;=2029),(AND($J25="New",$K25&gt;2029))),"N/A",VLOOKUP($F25,'Source Data'!$B$15:$I$22,5)),"")</f>
        <v/>
      </c>
      <c r="AG25" s="145" t="str">
        <f>IF(ISNUMBER($L25),IF(OR(AND(OR($J25="Retired",$J25="Permanent Low-Use"),$K25&lt;=2030),(AND($J25="New",$K25&gt;2030))),"N/A",VLOOKUP($F25,'Source Data'!$B$15:$I$22,5)),"")</f>
        <v/>
      </c>
      <c r="AH25" s="145" t="str">
        <f>IF(ISNUMBER($L25),IF(OR(AND(OR($J25="Retired",$J25="Permanent Low-Use"),$K25&lt;=2031),(AND($J25="New",$K25&gt;2031))),"N/A",VLOOKUP($F25,'Source Data'!$B$15:$I$22,5)),"")</f>
        <v/>
      </c>
      <c r="AI25" s="145" t="str">
        <f>IF(ISNUMBER($L25),IF(OR(AND(OR($J25="Retired",$J25="Permanent Low-Use"),$K25&lt;=2032),(AND($J25="New",$K25&gt;2032))),"N/A",VLOOKUP($F25,'Source Data'!$B$15:$I$22,5)),"")</f>
        <v/>
      </c>
      <c r="AJ25" s="145" t="str">
        <f>IF(ISNUMBER($L25),IF(OR(AND(OR($J25="Retired",$J25="Permanent Low-Use"),$K25&lt;=2033),(AND($J25="New",$K25&gt;2033))),"N/A",VLOOKUP($F25,'Source Data'!$B$15:$I$22,5)),"")</f>
        <v/>
      </c>
      <c r="AK25" s="145" t="str">
        <f>IF($N25= 0, "N/A", IF(ISERROR(VLOOKUP($F25, 'Source Data'!$B$4:$C$11,2)), "", VLOOKUP($F25, 'Source Data'!$B$4:$C$11,2)))</f>
        <v/>
      </c>
      <c r="AL25" s="158"/>
    </row>
    <row r="26" spans="1:38" ht="15.6">
      <c r="A26" s="158"/>
      <c r="B26" s="106"/>
      <c r="C26" s="106"/>
      <c r="D26" s="106"/>
      <c r="E26" s="104"/>
      <c r="F26" s="104"/>
      <c r="G26" s="102"/>
      <c r="H26" s="103"/>
      <c r="I26" s="104"/>
      <c r="J26" s="105"/>
      <c r="K26" s="105"/>
      <c r="L26" s="142" t="str">
        <f t="shared" si="6"/>
        <v/>
      </c>
      <c r="M26" s="142" t="str">
        <f>IF(ISERROR(VLOOKUP(E26,'Source Data'!$B$67:$J$97, MATCH(F26, 'Source Data'!$B$64:$J$64,1),TRUE))=TRUE,"",VLOOKUP(E26,'Source Data'!$B$67:$J$97,MATCH(F26, 'Source Data'!$B$64:$J$64,1),TRUE))</f>
        <v/>
      </c>
      <c r="N26" s="143" t="str">
        <f t="shared" si="7"/>
        <v/>
      </c>
      <c r="O26" s="144" t="str">
        <f>IF(OR(AND(OR($J26="Retired",$J26="Permanent Low-Use"),$K26&lt;=2023),(AND($J26="New",$K26&gt;2023))),"N/A",IF($N26=0,0,IF(ISERROR(VLOOKUP($E26,'Source Data'!$B$29:$J$60, MATCH($L26, 'Source Data'!$B$26:$J$26,1),TRUE))=TRUE,"",VLOOKUP($E26,'Source Data'!$B$29:$J$60,MATCH($L26, 'Source Data'!$B$26:$J$26,1),TRUE))))</f>
        <v/>
      </c>
      <c r="P26" s="144" t="str">
        <f>IF(OR(AND(OR($J26="Retired",$J26="Permanent Low-Use"),$K26&lt;=2024),(AND($J26="New",$K26&gt;2024))),"N/A",IF($N26=0,0,IF(ISERROR(VLOOKUP($E26,'Source Data'!$B$29:$J$60, MATCH($L26, 'Source Data'!$B$26:$J$26,1),TRUE))=TRUE,"",VLOOKUP($E26,'Source Data'!$B$29:$J$60,MATCH($L26, 'Source Data'!$B$26:$J$26,1),TRUE))))</f>
        <v/>
      </c>
      <c r="Q26" s="144" t="str">
        <f>IF(OR(AND(OR($J26="Retired",$J26="Permanent Low-Use"),$K26&lt;=2025),(AND($J26="New",$K26&gt;2025))),"N/A",IF($N26=0,0,IF(ISERROR(VLOOKUP($E26,'Source Data'!$B$29:$J$60, MATCH($L26, 'Source Data'!$B$26:$J$26,1),TRUE))=TRUE,"",VLOOKUP($E26,'Source Data'!$B$29:$J$60,MATCH($L26, 'Source Data'!$B$26:$J$26,1),TRUE))))</f>
        <v/>
      </c>
      <c r="R26" s="144" t="str">
        <f>IF(OR(AND(OR($J26="Retired",$J26="Permanent Low-Use"),$K26&lt;=2026),(AND($J26="New",$K26&gt;2026))),"N/A",IF($N26=0,0,IF(ISERROR(VLOOKUP($E26,'Source Data'!$B$29:$J$60, MATCH($L26, 'Source Data'!$B$26:$J$26,1),TRUE))=TRUE,"",VLOOKUP($E26,'Source Data'!$B$29:$J$60,MATCH($L26, 'Source Data'!$B$26:$J$26,1),TRUE))))</f>
        <v/>
      </c>
      <c r="S26" s="144" t="str">
        <f>IF(OR(AND(OR($J26="Retired",$J26="Permanent Low-Use"),$K26&lt;=2027),(AND($J26="New",$K26&gt;2027))),"N/A",IF($N26=0,0,IF(ISERROR(VLOOKUP($E26,'Source Data'!$B$29:$J$60, MATCH($L26, 'Source Data'!$B$26:$J$26,1),TRUE))=TRUE,"",VLOOKUP($E26,'Source Data'!$B$29:$J$60,MATCH($L26, 'Source Data'!$B$26:$J$26,1),TRUE))))</f>
        <v/>
      </c>
      <c r="T26" s="144" t="str">
        <f>IF(OR(AND(OR($J26="Retired",$J26="Permanent Low-Use"),$K26&lt;=2028),(AND($J26="New",$K26&gt;2028))),"N/A",IF($N26=0,0,IF(ISERROR(VLOOKUP($E26,'Source Data'!$B$29:$J$60, MATCH($L26, 'Source Data'!$B$26:$J$26,1),TRUE))=TRUE,"",VLOOKUP($E26,'Source Data'!$B$29:$J$60,MATCH($L26, 'Source Data'!$B$26:$J$26,1),TRUE))))</f>
        <v/>
      </c>
      <c r="U26" s="144" t="str">
        <f>IF(OR(AND(OR($J26="Retired",$J26="Permanent Low-Use"),$K26&lt;=2029),(AND($J26="New",$K26&gt;2029))),"N/A",IF($N26=0,0,IF(ISERROR(VLOOKUP($E26,'Source Data'!$B$29:$J$60, MATCH($L26, 'Source Data'!$B$26:$J$26,1),TRUE))=TRUE,"",VLOOKUP($E26,'Source Data'!$B$29:$J$60,MATCH($L26, 'Source Data'!$B$26:$J$26,1),TRUE))))</f>
        <v/>
      </c>
      <c r="V26" s="144" t="str">
        <f>IF(OR(AND(OR($J26="Retired",$J26="Permanent Low-Use"),$K26&lt;=2030),(AND($J26="New",$K26&gt;2030))),"N/A",IF($N26=0,0,IF(ISERROR(VLOOKUP($E26,'Source Data'!$B$29:$J$60, MATCH($L26, 'Source Data'!$B$26:$J$26,1),TRUE))=TRUE,"",VLOOKUP($E26,'Source Data'!$B$29:$J$60,MATCH($L26, 'Source Data'!$B$26:$J$26,1),TRUE))))</f>
        <v/>
      </c>
      <c r="W26" s="144" t="str">
        <f>IF(OR(AND(OR($J26="Retired",$J26="Permanent Low-Use"),$K26&lt;=2031),(AND($J26="New",$K26&gt;2031))),"N/A",IF($N26=0,0,IF(ISERROR(VLOOKUP($E26,'Source Data'!$B$29:$J$60, MATCH($L26, 'Source Data'!$B$26:$J$26,1),TRUE))=TRUE,"",VLOOKUP($E26,'Source Data'!$B$29:$J$60,MATCH($L26, 'Source Data'!$B$26:$J$26,1),TRUE))))</f>
        <v/>
      </c>
      <c r="X26" s="144" t="str">
        <f>IF(OR(AND(OR($J26="Retired",$J26="Permanent Low-Use"),$K26&lt;=2032),(AND($J26="New",$K26&gt;2032))),"N/A",IF($N26=0,0,IF(ISERROR(VLOOKUP($E26,'Source Data'!$B$29:$J$60, MATCH($L26, 'Source Data'!$B$26:$J$26,1),TRUE))=TRUE,"",VLOOKUP($E26,'Source Data'!$B$29:$J$60,MATCH($L26, 'Source Data'!$B$26:$J$26,1),TRUE))))</f>
        <v/>
      </c>
      <c r="Y26" s="144" t="str">
        <f>IF(OR(AND(OR($J26="Retired",$J26="Permanent Low-Use"),$K26&lt;=2033),(AND($J26="New",$K26&gt;2033))),"N/A",IF($N26=0,0,IF(ISERROR(VLOOKUP($E26,'Source Data'!$B$29:$J$60, MATCH($L26, 'Source Data'!$B$26:$J$26,1),TRUE))=TRUE,"",VLOOKUP($E26,'Source Data'!$B$29:$J$60,MATCH($L26, 'Source Data'!$B$26:$J$26,1),TRUE))))</f>
        <v/>
      </c>
      <c r="Z26" s="145" t="str">
        <f>IF(ISNUMBER($L26),IF(OR(AND(OR($J26="Retired",$J26="Permanent Low-Use"),$K26&lt;=2023),(AND($J26="New",$K26&gt;2023))),"N/A",VLOOKUP($F26,'Source Data'!$B$15:$I$22,7)),"")</f>
        <v/>
      </c>
      <c r="AA26" s="145" t="str">
        <f>IF(ISNUMBER($L26),IF(OR(AND(OR($J26="Retired",$J26="Permanent Low-Use"),$K26&lt;=2024),(AND($J26="New",$K26&gt;2024))),"N/A",VLOOKUP($F26,'Source Data'!$B$15:$I$22,7)),"")</f>
        <v/>
      </c>
      <c r="AB26" s="145" t="str">
        <f>IF(ISNUMBER($L26),IF(OR(AND(OR($J26="Retired",$J26="Permanent Low-Use"),$K26&lt;=2025),(AND($J26="New",$K26&gt;2025))),"N/A",VLOOKUP($F26,'Source Data'!$B$15:$I$22,5)),"")</f>
        <v/>
      </c>
      <c r="AC26" s="145" t="str">
        <f>IF(ISNUMBER($L26),IF(OR(AND(OR($J26="Retired",$J26="Permanent Low-Use"),$K26&lt;=2026),(AND($J26="New",$K26&gt;2026))),"N/A",VLOOKUP($F26,'Source Data'!$B$15:$I$22,5)),"")</f>
        <v/>
      </c>
      <c r="AD26" s="145" t="str">
        <f>IF(ISNUMBER($L26),IF(OR(AND(OR($J26="Retired",$J26="Permanent Low-Use"),$K26&lt;=2027),(AND($J26="New",$K26&gt;2027))),"N/A",VLOOKUP($F26,'Source Data'!$B$15:$I$22,5)),"")</f>
        <v/>
      </c>
      <c r="AE26" s="145" t="str">
        <f>IF(ISNUMBER($L26),IF(OR(AND(OR($J26="Retired",$J26="Permanent Low-Use"),$K26&lt;=2028),(AND($J26="New",$K26&gt;2028))),"N/A",VLOOKUP($F26,'Source Data'!$B$15:$I$22,5)),"")</f>
        <v/>
      </c>
      <c r="AF26" s="145" t="str">
        <f>IF(ISNUMBER($L26),IF(OR(AND(OR($J26="Retired",$J26="Permanent Low-Use"),$K26&lt;=2029),(AND($J26="New",$K26&gt;2029))),"N/A",VLOOKUP($F26,'Source Data'!$B$15:$I$22,5)),"")</f>
        <v/>
      </c>
      <c r="AG26" s="145" t="str">
        <f>IF(ISNUMBER($L26),IF(OR(AND(OR($J26="Retired",$J26="Permanent Low-Use"),$K26&lt;=2030),(AND($J26="New",$K26&gt;2030))),"N/A",VLOOKUP($F26,'Source Data'!$B$15:$I$22,5)),"")</f>
        <v/>
      </c>
      <c r="AH26" s="145" t="str">
        <f>IF(ISNUMBER($L26),IF(OR(AND(OR($J26="Retired",$J26="Permanent Low-Use"),$K26&lt;=2031),(AND($J26="New",$K26&gt;2031))),"N/A",VLOOKUP($F26,'Source Data'!$B$15:$I$22,5)),"")</f>
        <v/>
      </c>
      <c r="AI26" s="145" t="str">
        <f>IF(ISNUMBER($L26),IF(OR(AND(OR($J26="Retired",$J26="Permanent Low-Use"),$K26&lt;=2032),(AND($J26="New",$K26&gt;2032))),"N/A",VLOOKUP($F26,'Source Data'!$B$15:$I$22,5)),"")</f>
        <v/>
      </c>
      <c r="AJ26" s="145" t="str">
        <f>IF(ISNUMBER($L26),IF(OR(AND(OR($J26="Retired",$J26="Permanent Low-Use"),$K26&lt;=2033),(AND($J26="New",$K26&gt;2033))),"N/A",VLOOKUP($F26,'Source Data'!$B$15:$I$22,5)),"")</f>
        <v/>
      </c>
      <c r="AK26" s="145" t="str">
        <f>IF($N26= 0, "N/A", IF(ISERROR(VLOOKUP($F26, 'Source Data'!$B$4:$C$11,2)), "", VLOOKUP($F26, 'Source Data'!$B$4:$C$11,2)))</f>
        <v/>
      </c>
      <c r="AL26" s="158"/>
    </row>
    <row r="27" spans="1:38" ht="15.6">
      <c r="A27" s="158"/>
      <c r="B27" s="106"/>
      <c r="C27" s="106"/>
      <c r="D27" s="106"/>
      <c r="E27" s="104"/>
      <c r="F27" s="104"/>
      <c r="G27" s="102"/>
      <c r="H27" s="103"/>
      <c r="I27" s="104"/>
      <c r="J27" s="105"/>
      <c r="K27" s="105"/>
      <c r="L27" s="142" t="str">
        <f t="shared" si="6"/>
        <v/>
      </c>
      <c r="M27" s="142" t="str">
        <f>IF(ISERROR(VLOOKUP(E27,'Source Data'!$B$67:$J$97, MATCH(F27, 'Source Data'!$B$64:$J$64,1),TRUE))=TRUE,"",VLOOKUP(E27,'Source Data'!$B$67:$J$97,MATCH(F27, 'Source Data'!$B$64:$J$64,1),TRUE))</f>
        <v/>
      </c>
      <c r="N27" s="143" t="str">
        <f t="shared" si="7"/>
        <v/>
      </c>
      <c r="O27" s="144" t="str">
        <f>IF(OR(AND(OR($J27="Retired",$J27="Permanent Low-Use"),$K27&lt;=2023),(AND($J27="New",$K27&gt;2023))),"N/A",IF($N27=0,0,IF(ISERROR(VLOOKUP($E27,'Source Data'!$B$29:$J$60, MATCH($L27, 'Source Data'!$B$26:$J$26,1),TRUE))=TRUE,"",VLOOKUP($E27,'Source Data'!$B$29:$J$60,MATCH($L27, 'Source Data'!$B$26:$J$26,1),TRUE))))</f>
        <v/>
      </c>
      <c r="P27" s="144" t="str">
        <f>IF(OR(AND(OR($J27="Retired",$J27="Permanent Low-Use"),$K27&lt;=2024),(AND($J27="New",$K27&gt;2024))),"N/A",IF($N27=0,0,IF(ISERROR(VLOOKUP($E27,'Source Data'!$B$29:$J$60, MATCH($L27, 'Source Data'!$B$26:$J$26,1),TRUE))=TRUE,"",VLOOKUP($E27,'Source Data'!$B$29:$J$60,MATCH($L27, 'Source Data'!$B$26:$J$26,1),TRUE))))</f>
        <v/>
      </c>
      <c r="Q27" s="144" t="str">
        <f>IF(OR(AND(OR($J27="Retired",$J27="Permanent Low-Use"),$K27&lt;=2025),(AND($J27="New",$K27&gt;2025))),"N/A",IF($N27=0,0,IF(ISERROR(VLOOKUP($E27,'Source Data'!$B$29:$J$60, MATCH($L27, 'Source Data'!$B$26:$J$26,1),TRUE))=TRUE,"",VLOOKUP($E27,'Source Data'!$B$29:$J$60,MATCH($L27, 'Source Data'!$B$26:$J$26,1),TRUE))))</f>
        <v/>
      </c>
      <c r="R27" s="144" t="str">
        <f>IF(OR(AND(OR($J27="Retired",$J27="Permanent Low-Use"),$K27&lt;=2026),(AND($J27="New",$K27&gt;2026))),"N/A",IF($N27=0,0,IF(ISERROR(VLOOKUP($E27,'Source Data'!$B$29:$J$60, MATCH($L27, 'Source Data'!$B$26:$J$26,1),TRUE))=TRUE,"",VLOOKUP($E27,'Source Data'!$B$29:$J$60,MATCH($L27, 'Source Data'!$B$26:$J$26,1),TRUE))))</f>
        <v/>
      </c>
      <c r="S27" s="144" t="str">
        <f>IF(OR(AND(OR($J27="Retired",$J27="Permanent Low-Use"),$K27&lt;=2027),(AND($J27="New",$K27&gt;2027))),"N/A",IF($N27=0,0,IF(ISERROR(VLOOKUP($E27,'Source Data'!$B$29:$J$60, MATCH($L27, 'Source Data'!$B$26:$J$26,1),TRUE))=TRUE,"",VLOOKUP($E27,'Source Data'!$B$29:$J$60,MATCH($L27, 'Source Data'!$B$26:$J$26,1),TRUE))))</f>
        <v/>
      </c>
      <c r="T27" s="144" t="str">
        <f>IF(OR(AND(OR($J27="Retired",$J27="Permanent Low-Use"),$K27&lt;=2028),(AND($J27="New",$K27&gt;2028))),"N/A",IF($N27=0,0,IF(ISERROR(VLOOKUP($E27,'Source Data'!$B$29:$J$60, MATCH($L27, 'Source Data'!$B$26:$J$26,1),TRUE))=TRUE,"",VLOOKUP($E27,'Source Data'!$B$29:$J$60,MATCH($L27, 'Source Data'!$B$26:$J$26,1),TRUE))))</f>
        <v/>
      </c>
      <c r="U27" s="144" t="str">
        <f>IF(OR(AND(OR($J27="Retired",$J27="Permanent Low-Use"),$K27&lt;=2029),(AND($J27="New",$K27&gt;2029))),"N/A",IF($N27=0,0,IF(ISERROR(VLOOKUP($E27,'Source Data'!$B$29:$J$60, MATCH($L27, 'Source Data'!$B$26:$J$26,1),TRUE))=TRUE,"",VLOOKUP($E27,'Source Data'!$B$29:$J$60,MATCH($L27, 'Source Data'!$B$26:$J$26,1),TRUE))))</f>
        <v/>
      </c>
      <c r="V27" s="144" t="str">
        <f>IF(OR(AND(OR($J27="Retired",$J27="Permanent Low-Use"),$K27&lt;=2030),(AND($J27="New",$K27&gt;2030))),"N/A",IF($N27=0,0,IF(ISERROR(VLOOKUP($E27,'Source Data'!$B$29:$J$60, MATCH($L27, 'Source Data'!$B$26:$J$26,1),TRUE))=TRUE,"",VLOOKUP($E27,'Source Data'!$B$29:$J$60,MATCH($L27, 'Source Data'!$B$26:$J$26,1),TRUE))))</f>
        <v/>
      </c>
      <c r="W27" s="144" t="str">
        <f>IF(OR(AND(OR($J27="Retired",$J27="Permanent Low-Use"),$K27&lt;=2031),(AND($J27="New",$K27&gt;2031))),"N/A",IF($N27=0,0,IF(ISERROR(VLOOKUP($E27,'Source Data'!$B$29:$J$60, MATCH($L27, 'Source Data'!$B$26:$J$26,1),TRUE))=TRUE,"",VLOOKUP($E27,'Source Data'!$B$29:$J$60,MATCH($L27, 'Source Data'!$B$26:$J$26,1),TRUE))))</f>
        <v/>
      </c>
      <c r="X27" s="144" t="str">
        <f>IF(OR(AND(OR($J27="Retired",$J27="Permanent Low-Use"),$K27&lt;=2032),(AND($J27="New",$K27&gt;2032))),"N/A",IF($N27=0,0,IF(ISERROR(VLOOKUP($E27,'Source Data'!$B$29:$J$60, MATCH($L27, 'Source Data'!$B$26:$J$26,1),TRUE))=TRUE,"",VLOOKUP($E27,'Source Data'!$B$29:$J$60,MATCH($L27, 'Source Data'!$B$26:$J$26,1),TRUE))))</f>
        <v/>
      </c>
      <c r="Y27" s="144" t="str">
        <f>IF(OR(AND(OR($J27="Retired",$J27="Permanent Low-Use"),$K27&lt;=2033),(AND($J27="New",$K27&gt;2033))),"N/A",IF($N27=0,0,IF(ISERROR(VLOOKUP($E27,'Source Data'!$B$29:$J$60, MATCH($L27, 'Source Data'!$B$26:$J$26,1),TRUE))=TRUE,"",VLOOKUP($E27,'Source Data'!$B$29:$J$60,MATCH($L27, 'Source Data'!$B$26:$J$26,1),TRUE))))</f>
        <v/>
      </c>
      <c r="Z27" s="145" t="str">
        <f>IF(ISNUMBER($L27),IF(OR(AND(OR($J27="Retired",$J27="Permanent Low-Use"),$K27&lt;=2023),(AND($J27="New",$K27&gt;2023))),"N/A",VLOOKUP($F27,'Source Data'!$B$15:$I$22,7)),"")</f>
        <v/>
      </c>
      <c r="AA27" s="145" t="str">
        <f>IF(ISNUMBER($L27),IF(OR(AND(OR($J27="Retired",$J27="Permanent Low-Use"),$K27&lt;=2024),(AND($J27="New",$K27&gt;2024))),"N/A",VLOOKUP($F27,'Source Data'!$B$15:$I$22,7)),"")</f>
        <v/>
      </c>
      <c r="AB27" s="145" t="str">
        <f>IF(ISNUMBER($L27),IF(OR(AND(OR($J27="Retired",$J27="Permanent Low-Use"),$K27&lt;=2025),(AND($J27="New",$K27&gt;2025))),"N/A",VLOOKUP($F27,'Source Data'!$B$15:$I$22,5)),"")</f>
        <v/>
      </c>
      <c r="AC27" s="145" t="str">
        <f>IF(ISNUMBER($L27),IF(OR(AND(OR($J27="Retired",$J27="Permanent Low-Use"),$K27&lt;=2026),(AND($J27="New",$K27&gt;2026))),"N/A",VLOOKUP($F27,'Source Data'!$B$15:$I$22,5)),"")</f>
        <v/>
      </c>
      <c r="AD27" s="145" t="str">
        <f>IF(ISNUMBER($L27),IF(OR(AND(OR($J27="Retired",$J27="Permanent Low-Use"),$K27&lt;=2027),(AND($J27="New",$K27&gt;2027))),"N/A",VLOOKUP($F27,'Source Data'!$B$15:$I$22,5)),"")</f>
        <v/>
      </c>
      <c r="AE27" s="145" t="str">
        <f>IF(ISNUMBER($L27),IF(OR(AND(OR($J27="Retired",$J27="Permanent Low-Use"),$K27&lt;=2028),(AND($J27="New",$K27&gt;2028))),"N/A",VLOOKUP($F27,'Source Data'!$B$15:$I$22,5)),"")</f>
        <v/>
      </c>
      <c r="AF27" s="145" t="str">
        <f>IF(ISNUMBER($L27),IF(OR(AND(OR($J27="Retired",$J27="Permanent Low-Use"),$K27&lt;=2029),(AND($J27="New",$K27&gt;2029))),"N/A",VLOOKUP($F27,'Source Data'!$B$15:$I$22,5)),"")</f>
        <v/>
      </c>
      <c r="AG27" s="145" t="str">
        <f>IF(ISNUMBER($L27),IF(OR(AND(OR($J27="Retired",$J27="Permanent Low-Use"),$K27&lt;=2030),(AND($J27="New",$K27&gt;2030))),"N/A",VLOOKUP($F27,'Source Data'!$B$15:$I$22,5)),"")</f>
        <v/>
      </c>
      <c r="AH27" s="145" t="str">
        <f>IF(ISNUMBER($L27),IF(OR(AND(OR($J27="Retired",$J27="Permanent Low-Use"),$K27&lt;=2031),(AND($J27="New",$K27&gt;2031))),"N/A",VLOOKUP($F27,'Source Data'!$B$15:$I$22,5)),"")</f>
        <v/>
      </c>
      <c r="AI27" s="145" t="str">
        <f>IF(ISNUMBER($L27),IF(OR(AND(OR($J27="Retired",$J27="Permanent Low-Use"),$K27&lt;=2032),(AND($J27="New",$K27&gt;2032))),"N/A",VLOOKUP($F27,'Source Data'!$B$15:$I$22,5)),"")</f>
        <v/>
      </c>
      <c r="AJ27" s="145" t="str">
        <f>IF(ISNUMBER($L27),IF(OR(AND(OR($J27="Retired",$J27="Permanent Low-Use"),$K27&lt;=2033),(AND($J27="New",$K27&gt;2033))),"N/A",VLOOKUP($F27,'Source Data'!$B$15:$I$22,5)),"")</f>
        <v/>
      </c>
      <c r="AK27" s="145" t="str">
        <f>IF($N27= 0, "N/A", IF(ISERROR(VLOOKUP($F27, 'Source Data'!$B$4:$C$11,2)), "", VLOOKUP($F27, 'Source Data'!$B$4:$C$11,2)))</f>
        <v/>
      </c>
      <c r="AL27" s="158"/>
    </row>
    <row r="28" spans="1:38" ht="15.6">
      <c r="A28" s="158"/>
      <c r="B28" s="106"/>
      <c r="C28" s="106"/>
      <c r="D28" s="106"/>
      <c r="E28" s="104"/>
      <c r="F28" s="104"/>
      <c r="G28" s="102"/>
      <c r="H28" s="103"/>
      <c r="I28" s="104"/>
      <c r="J28" s="105"/>
      <c r="K28" s="105"/>
      <c r="L28" s="142" t="str">
        <f t="shared" si="6"/>
        <v/>
      </c>
      <c r="M28" s="142" t="str">
        <f>IF(ISERROR(VLOOKUP(E28,'Source Data'!$B$67:$J$97, MATCH(F28, 'Source Data'!$B$64:$J$64,1),TRUE))=TRUE,"",VLOOKUP(E28,'Source Data'!$B$67:$J$97,MATCH(F28, 'Source Data'!$B$64:$J$64,1),TRUE))</f>
        <v/>
      </c>
      <c r="N28" s="143" t="str">
        <f t="shared" si="7"/>
        <v/>
      </c>
      <c r="O28" s="144" t="str">
        <f>IF(OR(AND(OR($J28="Retired",$J28="Permanent Low-Use"),$K28&lt;=2023),(AND($J28="New",$K28&gt;2023))),"N/A",IF($N28=0,0,IF(ISERROR(VLOOKUP($E28,'Source Data'!$B$29:$J$60, MATCH($L28, 'Source Data'!$B$26:$J$26,1),TRUE))=TRUE,"",VLOOKUP($E28,'Source Data'!$B$29:$J$60,MATCH($L28, 'Source Data'!$B$26:$J$26,1),TRUE))))</f>
        <v/>
      </c>
      <c r="P28" s="144" t="str">
        <f>IF(OR(AND(OR($J28="Retired",$J28="Permanent Low-Use"),$K28&lt;=2024),(AND($J28="New",$K28&gt;2024))),"N/A",IF($N28=0,0,IF(ISERROR(VLOOKUP($E28,'Source Data'!$B$29:$J$60, MATCH($L28, 'Source Data'!$B$26:$J$26,1),TRUE))=TRUE,"",VLOOKUP($E28,'Source Data'!$B$29:$J$60,MATCH($L28, 'Source Data'!$B$26:$J$26,1),TRUE))))</f>
        <v/>
      </c>
      <c r="Q28" s="144" t="str">
        <f>IF(OR(AND(OR($J28="Retired",$J28="Permanent Low-Use"),$K28&lt;=2025),(AND($J28="New",$K28&gt;2025))),"N/A",IF($N28=0,0,IF(ISERROR(VLOOKUP($E28,'Source Data'!$B$29:$J$60, MATCH($L28, 'Source Data'!$B$26:$J$26,1),TRUE))=TRUE,"",VLOOKUP($E28,'Source Data'!$B$29:$J$60,MATCH($L28, 'Source Data'!$B$26:$J$26,1),TRUE))))</f>
        <v/>
      </c>
      <c r="R28" s="144" t="str">
        <f>IF(OR(AND(OR($J28="Retired",$J28="Permanent Low-Use"),$K28&lt;=2026),(AND($J28="New",$K28&gt;2026))),"N/A",IF($N28=0,0,IF(ISERROR(VLOOKUP($E28,'Source Data'!$B$29:$J$60, MATCH($L28, 'Source Data'!$B$26:$J$26,1),TRUE))=TRUE,"",VLOOKUP($E28,'Source Data'!$B$29:$J$60,MATCH($L28, 'Source Data'!$B$26:$J$26,1),TRUE))))</f>
        <v/>
      </c>
      <c r="S28" s="144" t="str">
        <f>IF(OR(AND(OR($J28="Retired",$J28="Permanent Low-Use"),$K28&lt;=2027),(AND($J28="New",$K28&gt;2027))),"N/A",IF($N28=0,0,IF(ISERROR(VLOOKUP($E28,'Source Data'!$B$29:$J$60, MATCH($L28, 'Source Data'!$B$26:$J$26,1),TRUE))=TRUE,"",VLOOKUP($E28,'Source Data'!$B$29:$J$60,MATCH($L28, 'Source Data'!$B$26:$J$26,1),TRUE))))</f>
        <v/>
      </c>
      <c r="T28" s="144" t="str">
        <f>IF(OR(AND(OR($J28="Retired",$J28="Permanent Low-Use"),$K28&lt;=2028),(AND($J28="New",$K28&gt;2028))),"N/A",IF($N28=0,0,IF(ISERROR(VLOOKUP($E28,'Source Data'!$B$29:$J$60, MATCH($L28, 'Source Data'!$B$26:$J$26,1),TRUE))=TRUE,"",VLOOKUP($E28,'Source Data'!$B$29:$J$60,MATCH($L28, 'Source Data'!$B$26:$J$26,1),TRUE))))</f>
        <v/>
      </c>
      <c r="U28" s="144" t="str">
        <f>IF(OR(AND(OR($J28="Retired",$J28="Permanent Low-Use"),$K28&lt;=2029),(AND($J28="New",$K28&gt;2029))),"N/A",IF($N28=0,0,IF(ISERROR(VLOOKUP($E28,'Source Data'!$B$29:$J$60, MATCH($L28, 'Source Data'!$B$26:$J$26,1),TRUE))=TRUE,"",VLOOKUP($E28,'Source Data'!$B$29:$J$60,MATCH($L28, 'Source Data'!$B$26:$J$26,1),TRUE))))</f>
        <v/>
      </c>
      <c r="V28" s="144" t="str">
        <f>IF(OR(AND(OR($J28="Retired",$J28="Permanent Low-Use"),$K28&lt;=2030),(AND($J28="New",$K28&gt;2030))),"N/A",IF($N28=0,0,IF(ISERROR(VLOOKUP($E28,'Source Data'!$B$29:$J$60, MATCH($L28, 'Source Data'!$B$26:$J$26,1),TRUE))=TRUE,"",VLOOKUP($E28,'Source Data'!$B$29:$J$60,MATCH($L28, 'Source Data'!$B$26:$J$26,1),TRUE))))</f>
        <v/>
      </c>
      <c r="W28" s="144" t="str">
        <f>IF(OR(AND(OR($J28="Retired",$J28="Permanent Low-Use"),$K28&lt;=2031),(AND($J28="New",$K28&gt;2031))),"N/A",IF($N28=0,0,IF(ISERROR(VLOOKUP($E28,'Source Data'!$B$29:$J$60, MATCH($L28, 'Source Data'!$B$26:$J$26,1),TRUE))=TRUE,"",VLOOKUP($E28,'Source Data'!$B$29:$J$60,MATCH($L28, 'Source Data'!$B$26:$J$26,1),TRUE))))</f>
        <v/>
      </c>
      <c r="X28" s="144" t="str">
        <f>IF(OR(AND(OR($J28="Retired",$J28="Permanent Low-Use"),$K28&lt;=2032),(AND($J28="New",$K28&gt;2032))),"N/A",IF($N28=0,0,IF(ISERROR(VLOOKUP($E28,'Source Data'!$B$29:$J$60, MATCH($L28, 'Source Data'!$B$26:$J$26,1),TRUE))=TRUE,"",VLOOKUP($E28,'Source Data'!$B$29:$J$60,MATCH($L28, 'Source Data'!$B$26:$J$26,1),TRUE))))</f>
        <v/>
      </c>
      <c r="Y28" s="144" t="str">
        <f>IF(OR(AND(OR($J28="Retired",$J28="Permanent Low-Use"),$K28&lt;=2033),(AND($J28="New",$K28&gt;2033))),"N/A",IF($N28=0,0,IF(ISERROR(VLOOKUP($E28,'Source Data'!$B$29:$J$60, MATCH($L28, 'Source Data'!$B$26:$J$26,1),TRUE))=TRUE,"",VLOOKUP($E28,'Source Data'!$B$29:$J$60,MATCH($L28, 'Source Data'!$B$26:$J$26,1),TRUE))))</f>
        <v/>
      </c>
      <c r="Z28" s="145" t="str">
        <f>IF(ISNUMBER($L28),IF(OR(AND(OR($J28="Retired",$J28="Permanent Low-Use"),$K28&lt;=2023),(AND($J28="New",$K28&gt;2023))),"N/A",VLOOKUP($F28,'Source Data'!$B$15:$I$22,7)),"")</f>
        <v/>
      </c>
      <c r="AA28" s="145" t="str">
        <f>IF(ISNUMBER($L28),IF(OR(AND(OR($J28="Retired",$J28="Permanent Low-Use"),$K28&lt;=2024),(AND($J28="New",$K28&gt;2024))),"N/A",VLOOKUP($F28,'Source Data'!$B$15:$I$22,7)),"")</f>
        <v/>
      </c>
      <c r="AB28" s="145" t="str">
        <f>IF(ISNUMBER($L28),IF(OR(AND(OR($J28="Retired",$J28="Permanent Low-Use"),$K28&lt;=2025),(AND($J28="New",$K28&gt;2025))),"N/A",VLOOKUP($F28,'Source Data'!$B$15:$I$22,5)),"")</f>
        <v/>
      </c>
      <c r="AC28" s="145" t="str">
        <f>IF(ISNUMBER($L28),IF(OR(AND(OR($J28="Retired",$J28="Permanent Low-Use"),$K28&lt;=2026),(AND($J28="New",$K28&gt;2026))),"N/A",VLOOKUP($F28,'Source Data'!$B$15:$I$22,5)),"")</f>
        <v/>
      </c>
      <c r="AD28" s="145" t="str">
        <f>IF(ISNUMBER($L28),IF(OR(AND(OR($J28="Retired",$J28="Permanent Low-Use"),$K28&lt;=2027),(AND($J28="New",$K28&gt;2027))),"N/A",VLOOKUP($F28,'Source Data'!$B$15:$I$22,5)),"")</f>
        <v/>
      </c>
      <c r="AE28" s="145" t="str">
        <f>IF(ISNUMBER($L28),IF(OR(AND(OR($J28="Retired",$J28="Permanent Low-Use"),$K28&lt;=2028),(AND($J28="New",$K28&gt;2028))),"N/A",VLOOKUP($F28,'Source Data'!$B$15:$I$22,5)),"")</f>
        <v/>
      </c>
      <c r="AF28" s="145" t="str">
        <f>IF(ISNUMBER($L28),IF(OR(AND(OR($J28="Retired",$J28="Permanent Low-Use"),$K28&lt;=2029),(AND($J28="New",$K28&gt;2029))),"N/A",VLOOKUP($F28,'Source Data'!$B$15:$I$22,5)),"")</f>
        <v/>
      </c>
      <c r="AG28" s="145" t="str">
        <f>IF(ISNUMBER($L28),IF(OR(AND(OR($J28="Retired",$J28="Permanent Low-Use"),$K28&lt;=2030),(AND($J28="New",$K28&gt;2030))),"N/A",VLOOKUP($F28,'Source Data'!$B$15:$I$22,5)),"")</f>
        <v/>
      </c>
      <c r="AH28" s="145" t="str">
        <f>IF(ISNUMBER($L28),IF(OR(AND(OR($J28="Retired",$J28="Permanent Low-Use"),$K28&lt;=2031),(AND($J28="New",$K28&gt;2031))),"N/A",VLOOKUP($F28,'Source Data'!$B$15:$I$22,5)),"")</f>
        <v/>
      </c>
      <c r="AI28" s="145" t="str">
        <f>IF(ISNUMBER($L28),IF(OR(AND(OR($J28="Retired",$J28="Permanent Low-Use"),$K28&lt;=2032),(AND($J28="New",$K28&gt;2032))),"N/A",VLOOKUP($F28,'Source Data'!$B$15:$I$22,5)),"")</f>
        <v/>
      </c>
      <c r="AJ28" s="145" t="str">
        <f>IF(ISNUMBER($L28),IF(OR(AND(OR($J28="Retired",$J28="Permanent Low-Use"),$K28&lt;=2033),(AND($J28="New",$K28&gt;2033))),"N/A",VLOOKUP($F28,'Source Data'!$B$15:$I$22,5)),"")</f>
        <v/>
      </c>
      <c r="AK28" s="145" t="str">
        <f>IF($N28= 0, "N/A", IF(ISERROR(VLOOKUP($F28, 'Source Data'!$B$4:$C$11,2)), "", VLOOKUP($F28, 'Source Data'!$B$4:$C$11,2)))</f>
        <v/>
      </c>
      <c r="AL28" s="158"/>
    </row>
    <row r="29" spans="1:38" ht="15.6">
      <c r="A29" s="158"/>
      <c r="B29" s="106"/>
      <c r="C29" s="106"/>
      <c r="D29" s="106"/>
      <c r="E29" s="104"/>
      <c r="F29" s="104"/>
      <c r="G29" s="102"/>
      <c r="H29" s="103"/>
      <c r="I29" s="104"/>
      <c r="J29" s="105"/>
      <c r="K29" s="105"/>
      <c r="L29" s="142" t="str">
        <f t="shared" si="6"/>
        <v/>
      </c>
      <c r="M29" s="142" t="str">
        <f>IF(ISERROR(VLOOKUP(E29,'Source Data'!$B$67:$J$97, MATCH(F29, 'Source Data'!$B$64:$J$64,1),TRUE))=TRUE,"",VLOOKUP(E29,'Source Data'!$B$67:$J$97,MATCH(F29, 'Source Data'!$B$64:$J$64,1),TRUE))</f>
        <v/>
      </c>
      <c r="N29" s="143" t="str">
        <f t="shared" si="7"/>
        <v/>
      </c>
      <c r="O29" s="144" t="str">
        <f>IF(OR(AND(OR($J29="Retired",$J29="Permanent Low-Use"),$K29&lt;=2023),(AND($J29="New",$K29&gt;2023))),"N/A",IF($N29=0,0,IF(ISERROR(VLOOKUP($E29,'Source Data'!$B$29:$J$60, MATCH($L29, 'Source Data'!$B$26:$J$26,1),TRUE))=TRUE,"",VLOOKUP($E29,'Source Data'!$B$29:$J$60,MATCH($L29, 'Source Data'!$B$26:$J$26,1),TRUE))))</f>
        <v/>
      </c>
      <c r="P29" s="144" t="str">
        <f>IF(OR(AND(OR($J29="Retired",$J29="Permanent Low-Use"),$K29&lt;=2024),(AND($J29="New",$K29&gt;2024))),"N/A",IF($N29=0,0,IF(ISERROR(VLOOKUP($E29,'Source Data'!$B$29:$J$60, MATCH($L29, 'Source Data'!$B$26:$J$26,1),TRUE))=TRUE,"",VLOOKUP($E29,'Source Data'!$B$29:$J$60,MATCH($L29, 'Source Data'!$B$26:$J$26,1),TRUE))))</f>
        <v/>
      </c>
      <c r="Q29" s="144" t="str">
        <f>IF(OR(AND(OR($J29="Retired",$J29="Permanent Low-Use"),$K29&lt;=2025),(AND($J29="New",$K29&gt;2025))),"N/A",IF($N29=0,0,IF(ISERROR(VLOOKUP($E29,'Source Data'!$B$29:$J$60, MATCH($L29, 'Source Data'!$B$26:$J$26,1),TRUE))=TRUE,"",VLOOKUP($E29,'Source Data'!$B$29:$J$60,MATCH($L29, 'Source Data'!$B$26:$J$26,1),TRUE))))</f>
        <v/>
      </c>
      <c r="R29" s="144" t="str">
        <f>IF(OR(AND(OR($J29="Retired",$J29="Permanent Low-Use"),$K29&lt;=2026),(AND($J29="New",$K29&gt;2026))),"N/A",IF($N29=0,0,IF(ISERROR(VLOOKUP($E29,'Source Data'!$B$29:$J$60, MATCH($L29, 'Source Data'!$B$26:$J$26,1),TRUE))=TRUE,"",VLOOKUP($E29,'Source Data'!$B$29:$J$60,MATCH($L29, 'Source Data'!$B$26:$J$26,1),TRUE))))</f>
        <v/>
      </c>
      <c r="S29" s="144" t="str">
        <f>IF(OR(AND(OR($J29="Retired",$J29="Permanent Low-Use"),$K29&lt;=2027),(AND($J29="New",$K29&gt;2027))),"N/A",IF($N29=0,0,IF(ISERROR(VLOOKUP($E29,'Source Data'!$B$29:$J$60, MATCH($L29, 'Source Data'!$B$26:$J$26,1),TRUE))=TRUE,"",VLOOKUP($E29,'Source Data'!$B$29:$J$60,MATCH($L29, 'Source Data'!$B$26:$J$26,1),TRUE))))</f>
        <v/>
      </c>
      <c r="T29" s="144" t="str">
        <f>IF(OR(AND(OR($J29="Retired",$J29="Permanent Low-Use"),$K29&lt;=2028),(AND($J29="New",$K29&gt;2028))),"N/A",IF($N29=0,0,IF(ISERROR(VLOOKUP($E29,'Source Data'!$B$29:$J$60, MATCH($L29, 'Source Data'!$B$26:$J$26,1),TRUE))=TRUE,"",VLOOKUP($E29,'Source Data'!$B$29:$J$60,MATCH($L29, 'Source Data'!$B$26:$J$26,1),TRUE))))</f>
        <v/>
      </c>
      <c r="U29" s="144" t="str">
        <f>IF(OR(AND(OR($J29="Retired",$J29="Permanent Low-Use"),$K29&lt;=2029),(AND($J29="New",$K29&gt;2029))),"N/A",IF($N29=0,0,IF(ISERROR(VLOOKUP($E29,'Source Data'!$B$29:$J$60, MATCH($L29, 'Source Data'!$B$26:$J$26,1),TRUE))=TRUE,"",VLOOKUP($E29,'Source Data'!$B$29:$J$60,MATCH($L29, 'Source Data'!$B$26:$J$26,1),TRUE))))</f>
        <v/>
      </c>
      <c r="V29" s="144" t="str">
        <f>IF(OR(AND(OR($J29="Retired",$J29="Permanent Low-Use"),$K29&lt;=2030),(AND($J29="New",$K29&gt;2030))),"N/A",IF($N29=0,0,IF(ISERROR(VLOOKUP($E29,'Source Data'!$B$29:$J$60, MATCH($L29, 'Source Data'!$B$26:$J$26,1),TRUE))=TRUE,"",VLOOKUP($E29,'Source Data'!$B$29:$J$60,MATCH($L29, 'Source Data'!$B$26:$J$26,1),TRUE))))</f>
        <v/>
      </c>
      <c r="W29" s="144" t="str">
        <f>IF(OR(AND(OR($J29="Retired",$J29="Permanent Low-Use"),$K29&lt;=2031),(AND($J29="New",$K29&gt;2031))),"N/A",IF($N29=0,0,IF(ISERROR(VLOOKUP($E29,'Source Data'!$B$29:$J$60, MATCH($L29, 'Source Data'!$B$26:$J$26,1),TRUE))=TRUE,"",VLOOKUP($E29,'Source Data'!$B$29:$J$60,MATCH($L29, 'Source Data'!$B$26:$J$26,1),TRUE))))</f>
        <v/>
      </c>
      <c r="X29" s="144" t="str">
        <f>IF(OR(AND(OR($J29="Retired",$J29="Permanent Low-Use"),$K29&lt;=2032),(AND($J29="New",$K29&gt;2032))),"N/A",IF($N29=0,0,IF(ISERROR(VLOOKUP($E29,'Source Data'!$B$29:$J$60, MATCH($L29, 'Source Data'!$B$26:$J$26,1),TRUE))=TRUE,"",VLOOKUP($E29,'Source Data'!$B$29:$J$60,MATCH($L29, 'Source Data'!$B$26:$J$26,1),TRUE))))</f>
        <v/>
      </c>
      <c r="Y29" s="144" t="str">
        <f>IF(OR(AND(OR($J29="Retired",$J29="Permanent Low-Use"),$K29&lt;=2033),(AND($J29="New",$K29&gt;2033))),"N/A",IF($N29=0,0,IF(ISERROR(VLOOKUP($E29,'Source Data'!$B$29:$J$60, MATCH($L29, 'Source Data'!$B$26:$J$26,1),TRUE))=TRUE,"",VLOOKUP($E29,'Source Data'!$B$29:$J$60,MATCH($L29, 'Source Data'!$B$26:$J$26,1),TRUE))))</f>
        <v/>
      </c>
      <c r="Z29" s="145" t="str">
        <f>IF(ISNUMBER($L29),IF(OR(AND(OR($J29="Retired",$J29="Permanent Low-Use"),$K29&lt;=2023),(AND($J29="New",$K29&gt;2023))),"N/A",VLOOKUP($F29,'Source Data'!$B$15:$I$22,7)),"")</f>
        <v/>
      </c>
      <c r="AA29" s="145" t="str">
        <f>IF(ISNUMBER($L29),IF(OR(AND(OR($J29="Retired",$J29="Permanent Low-Use"),$K29&lt;=2024),(AND($J29="New",$K29&gt;2024))),"N/A",VLOOKUP($F29,'Source Data'!$B$15:$I$22,7)),"")</f>
        <v/>
      </c>
      <c r="AB29" s="145" t="str">
        <f>IF(ISNUMBER($L29),IF(OR(AND(OR($J29="Retired",$J29="Permanent Low-Use"),$K29&lt;=2025),(AND($J29="New",$K29&gt;2025))),"N/A",VLOOKUP($F29,'Source Data'!$B$15:$I$22,5)),"")</f>
        <v/>
      </c>
      <c r="AC29" s="145" t="str">
        <f>IF(ISNUMBER($L29),IF(OR(AND(OR($J29="Retired",$J29="Permanent Low-Use"),$K29&lt;=2026),(AND($J29="New",$K29&gt;2026))),"N/A",VLOOKUP($F29,'Source Data'!$B$15:$I$22,5)),"")</f>
        <v/>
      </c>
      <c r="AD29" s="145" t="str">
        <f>IF(ISNUMBER($L29),IF(OR(AND(OR($J29="Retired",$J29="Permanent Low-Use"),$K29&lt;=2027),(AND($J29="New",$K29&gt;2027))),"N/A",VLOOKUP($F29,'Source Data'!$B$15:$I$22,5)),"")</f>
        <v/>
      </c>
      <c r="AE29" s="145" t="str">
        <f>IF(ISNUMBER($L29),IF(OR(AND(OR($J29="Retired",$J29="Permanent Low-Use"),$K29&lt;=2028),(AND($J29="New",$K29&gt;2028))),"N/A",VLOOKUP($F29,'Source Data'!$B$15:$I$22,5)),"")</f>
        <v/>
      </c>
      <c r="AF29" s="145" t="str">
        <f>IF(ISNUMBER($L29),IF(OR(AND(OR($J29="Retired",$J29="Permanent Low-Use"),$K29&lt;=2029),(AND($J29="New",$K29&gt;2029))),"N/A",VLOOKUP($F29,'Source Data'!$B$15:$I$22,5)),"")</f>
        <v/>
      </c>
      <c r="AG29" s="145" t="str">
        <f>IF(ISNUMBER($L29),IF(OR(AND(OR($J29="Retired",$J29="Permanent Low-Use"),$K29&lt;=2030),(AND($J29="New",$K29&gt;2030))),"N/A",VLOOKUP($F29,'Source Data'!$B$15:$I$22,5)),"")</f>
        <v/>
      </c>
      <c r="AH29" s="145" t="str">
        <f>IF(ISNUMBER($L29),IF(OR(AND(OR($J29="Retired",$J29="Permanent Low-Use"),$K29&lt;=2031),(AND($J29="New",$K29&gt;2031))),"N/A",VLOOKUP($F29,'Source Data'!$B$15:$I$22,5)),"")</f>
        <v/>
      </c>
      <c r="AI29" s="145" t="str">
        <f>IF(ISNUMBER($L29),IF(OR(AND(OR($J29="Retired",$J29="Permanent Low-Use"),$K29&lt;=2032),(AND($J29="New",$K29&gt;2032))),"N/A",VLOOKUP($F29,'Source Data'!$B$15:$I$22,5)),"")</f>
        <v/>
      </c>
      <c r="AJ29" s="145" t="str">
        <f>IF(ISNUMBER($L29),IF(OR(AND(OR($J29="Retired",$J29="Permanent Low-Use"),$K29&lt;=2033),(AND($J29="New",$K29&gt;2033))),"N/A",VLOOKUP($F29,'Source Data'!$B$15:$I$22,5)),"")</f>
        <v/>
      </c>
      <c r="AK29" s="145" t="str">
        <f>IF($N29= 0, "N/A", IF(ISERROR(VLOOKUP($F29, 'Source Data'!$B$4:$C$11,2)), "", VLOOKUP($F29, 'Source Data'!$B$4:$C$11,2)))</f>
        <v/>
      </c>
      <c r="AL29" s="158"/>
    </row>
    <row r="30" spans="1:38" ht="15.6">
      <c r="A30" s="158"/>
      <c r="B30" s="106"/>
      <c r="C30" s="106"/>
      <c r="D30" s="106"/>
      <c r="E30" s="104"/>
      <c r="F30" s="104"/>
      <c r="G30" s="102"/>
      <c r="H30" s="103"/>
      <c r="I30" s="104"/>
      <c r="J30" s="105"/>
      <c r="K30" s="105"/>
      <c r="L30" s="142" t="str">
        <f t="shared" si="6"/>
        <v/>
      </c>
      <c r="M30" s="142" t="str">
        <f>IF(ISERROR(VLOOKUP(E30,'Source Data'!$B$67:$J$97, MATCH(F30, 'Source Data'!$B$64:$J$64,1),TRUE))=TRUE,"",VLOOKUP(E30,'Source Data'!$B$67:$J$97,MATCH(F30, 'Source Data'!$B$64:$J$64,1),TRUE))</f>
        <v/>
      </c>
      <c r="N30" s="143" t="str">
        <f t="shared" si="7"/>
        <v/>
      </c>
      <c r="O30" s="144" t="str">
        <f>IF(OR(AND(OR($J30="Retired",$J30="Permanent Low-Use"),$K30&lt;=2023),(AND($J30="New",$K30&gt;2023))),"N/A",IF($N30=0,0,IF(ISERROR(VLOOKUP($E30,'Source Data'!$B$29:$J$60, MATCH($L30, 'Source Data'!$B$26:$J$26,1),TRUE))=TRUE,"",VLOOKUP($E30,'Source Data'!$B$29:$J$60,MATCH($L30, 'Source Data'!$B$26:$J$26,1),TRUE))))</f>
        <v/>
      </c>
      <c r="P30" s="144" t="str">
        <f>IF(OR(AND(OR($J30="Retired",$J30="Permanent Low-Use"),$K30&lt;=2024),(AND($J30="New",$K30&gt;2024))),"N/A",IF($N30=0,0,IF(ISERROR(VLOOKUP($E30,'Source Data'!$B$29:$J$60, MATCH($L30, 'Source Data'!$B$26:$J$26,1),TRUE))=TRUE,"",VLOOKUP($E30,'Source Data'!$B$29:$J$60,MATCH($L30, 'Source Data'!$B$26:$J$26,1),TRUE))))</f>
        <v/>
      </c>
      <c r="Q30" s="144" t="str">
        <f>IF(OR(AND(OR($J30="Retired",$J30="Permanent Low-Use"),$K30&lt;=2025),(AND($J30="New",$K30&gt;2025))),"N/A",IF($N30=0,0,IF(ISERROR(VLOOKUP($E30,'Source Data'!$B$29:$J$60, MATCH($L30, 'Source Data'!$B$26:$J$26,1),TRUE))=TRUE,"",VLOOKUP($E30,'Source Data'!$B$29:$J$60,MATCH($L30, 'Source Data'!$B$26:$J$26,1),TRUE))))</f>
        <v/>
      </c>
      <c r="R30" s="144" t="str">
        <f>IF(OR(AND(OR($J30="Retired",$J30="Permanent Low-Use"),$K30&lt;=2026),(AND($J30="New",$K30&gt;2026))),"N/A",IF($N30=0,0,IF(ISERROR(VLOOKUP($E30,'Source Data'!$B$29:$J$60, MATCH($L30, 'Source Data'!$B$26:$J$26,1),TRUE))=TRUE,"",VLOOKUP($E30,'Source Data'!$B$29:$J$60,MATCH($L30, 'Source Data'!$B$26:$J$26,1),TRUE))))</f>
        <v/>
      </c>
      <c r="S30" s="144" t="str">
        <f>IF(OR(AND(OR($J30="Retired",$J30="Permanent Low-Use"),$K30&lt;=2027),(AND($J30="New",$K30&gt;2027))),"N/A",IF($N30=0,0,IF(ISERROR(VLOOKUP($E30,'Source Data'!$B$29:$J$60, MATCH($L30, 'Source Data'!$B$26:$J$26,1),TRUE))=TRUE,"",VLOOKUP($E30,'Source Data'!$B$29:$J$60,MATCH($L30, 'Source Data'!$B$26:$J$26,1),TRUE))))</f>
        <v/>
      </c>
      <c r="T30" s="144" t="str">
        <f>IF(OR(AND(OR($J30="Retired",$J30="Permanent Low-Use"),$K30&lt;=2028),(AND($J30="New",$K30&gt;2028))),"N/A",IF($N30=0,0,IF(ISERROR(VLOOKUP($E30,'Source Data'!$B$29:$J$60, MATCH($L30, 'Source Data'!$B$26:$J$26,1),TRUE))=TRUE,"",VLOOKUP($E30,'Source Data'!$B$29:$J$60,MATCH($L30, 'Source Data'!$B$26:$J$26,1),TRUE))))</f>
        <v/>
      </c>
      <c r="U30" s="144" t="str">
        <f>IF(OR(AND(OR($J30="Retired",$J30="Permanent Low-Use"),$K30&lt;=2029),(AND($J30="New",$K30&gt;2029))),"N/A",IF($N30=0,0,IF(ISERROR(VLOOKUP($E30,'Source Data'!$B$29:$J$60, MATCH($L30, 'Source Data'!$B$26:$J$26,1),TRUE))=TRUE,"",VLOOKUP($E30,'Source Data'!$B$29:$J$60,MATCH($L30, 'Source Data'!$B$26:$J$26,1),TRUE))))</f>
        <v/>
      </c>
      <c r="V30" s="144" t="str">
        <f>IF(OR(AND(OR($J30="Retired",$J30="Permanent Low-Use"),$K30&lt;=2030),(AND($J30="New",$K30&gt;2030))),"N/A",IF($N30=0,0,IF(ISERROR(VLOOKUP($E30,'Source Data'!$B$29:$J$60, MATCH($L30, 'Source Data'!$B$26:$J$26,1),TRUE))=TRUE,"",VLOOKUP($E30,'Source Data'!$B$29:$J$60,MATCH($L30, 'Source Data'!$B$26:$J$26,1),TRUE))))</f>
        <v/>
      </c>
      <c r="W30" s="144" t="str">
        <f>IF(OR(AND(OR($J30="Retired",$J30="Permanent Low-Use"),$K30&lt;=2031),(AND($J30="New",$K30&gt;2031))),"N/A",IF($N30=0,0,IF(ISERROR(VLOOKUP($E30,'Source Data'!$B$29:$J$60, MATCH($L30, 'Source Data'!$B$26:$J$26,1),TRUE))=TRUE,"",VLOOKUP($E30,'Source Data'!$B$29:$J$60,MATCH($L30, 'Source Data'!$B$26:$J$26,1),TRUE))))</f>
        <v/>
      </c>
      <c r="X30" s="144" t="str">
        <f>IF(OR(AND(OR($J30="Retired",$J30="Permanent Low-Use"),$K30&lt;=2032),(AND($J30="New",$K30&gt;2032))),"N/A",IF($N30=0,0,IF(ISERROR(VLOOKUP($E30,'Source Data'!$B$29:$J$60, MATCH($L30, 'Source Data'!$B$26:$J$26,1),TRUE))=TRUE,"",VLOOKUP($E30,'Source Data'!$B$29:$J$60,MATCH($L30, 'Source Data'!$B$26:$J$26,1),TRUE))))</f>
        <v/>
      </c>
      <c r="Y30" s="144" t="str">
        <f>IF(OR(AND(OR($J30="Retired",$J30="Permanent Low-Use"),$K30&lt;=2033),(AND($J30="New",$K30&gt;2033))),"N/A",IF($N30=0,0,IF(ISERROR(VLOOKUP($E30,'Source Data'!$B$29:$J$60, MATCH($L30, 'Source Data'!$B$26:$J$26,1),TRUE))=TRUE,"",VLOOKUP($E30,'Source Data'!$B$29:$J$60,MATCH($L30, 'Source Data'!$B$26:$J$26,1),TRUE))))</f>
        <v/>
      </c>
      <c r="Z30" s="145" t="str">
        <f>IF(ISNUMBER($L30),IF(OR(AND(OR($J30="Retired",$J30="Permanent Low-Use"),$K30&lt;=2023),(AND($J30="New",$K30&gt;2023))),"N/A",VLOOKUP($F30,'Source Data'!$B$15:$I$22,7)),"")</f>
        <v/>
      </c>
      <c r="AA30" s="145" t="str">
        <f>IF(ISNUMBER($L30),IF(OR(AND(OR($J30="Retired",$J30="Permanent Low-Use"),$K30&lt;=2024),(AND($J30="New",$K30&gt;2024))),"N/A",VLOOKUP($F30,'Source Data'!$B$15:$I$22,7)),"")</f>
        <v/>
      </c>
      <c r="AB30" s="145" t="str">
        <f>IF(ISNUMBER($L30),IF(OR(AND(OR($J30="Retired",$J30="Permanent Low-Use"),$K30&lt;=2025),(AND($J30="New",$K30&gt;2025))),"N/A",VLOOKUP($F30,'Source Data'!$B$15:$I$22,5)),"")</f>
        <v/>
      </c>
      <c r="AC30" s="145" t="str">
        <f>IF(ISNUMBER($L30),IF(OR(AND(OR($J30="Retired",$J30="Permanent Low-Use"),$K30&lt;=2026),(AND($J30="New",$K30&gt;2026))),"N/A",VLOOKUP($F30,'Source Data'!$B$15:$I$22,5)),"")</f>
        <v/>
      </c>
      <c r="AD30" s="145" t="str">
        <f>IF(ISNUMBER($L30),IF(OR(AND(OR($J30="Retired",$J30="Permanent Low-Use"),$K30&lt;=2027),(AND($J30="New",$K30&gt;2027))),"N/A",VLOOKUP($F30,'Source Data'!$B$15:$I$22,5)),"")</f>
        <v/>
      </c>
      <c r="AE30" s="145" t="str">
        <f>IF(ISNUMBER($L30),IF(OR(AND(OR($J30="Retired",$J30="Permanent Low-Use"),$K30&lt;=2028),(AND($J30="New",$K30&gt;2028))),"N/A",VLOOKUP($F30,'Source Data'!$B$15:$I$22,5)),"")</f>
        <v/>
      </c>
      <c r="AF30" s="145" t="str">
        <f>IF(ISNUMBER($L30),IF(OR(AND(OR($J30="Retired",$J30="Permanent Low-Use"),$K30&lt;=2029),(AND($J30="New",$K30&gt;2029))),"N/A",VLOOKUP($F30,'Source Data'!$B$15:$I$22,5)),"")</f>
        <v/>
      </c>
      <c r="AG30" s="145" t="str">
        <f>IF(ISNUMBER($L30),IF(OR(AND(OR($J30="Retired",$J30="Permanent Low-Use"),$K30&lt;=2030),(AND($J30="New",$K30&gt;2030))),"N/A",VLOOKUP($F30,'Source Data'!$B$15:$I$22,5)),"")</f>
        <v/>
      </c>
      <c r="AH30" s="145" t="str">
        <f>IF(ISNUMBER($L30),IF(OR(AND(OR($J30="Retired",$J30="Permanent Low-Use"),$K30&lt;=2031),(AND($J30="New",$K30&gt;2031))),"N/A",VLOOKUP($F30,'Source Data'!$B$15:$I$22,5)),"")</f>
        <v/>
      </c>
      <c r="AI30" s="145" t="str">
        <f>IF(ISNUMBER($L30),IF(OR(AND(OR($J30="Retired",$J30="Permanent Low-Use"),$K30&lt;=2032),(AND($J30="New",$K30&gt;2032))),"N/A",VLOOKUP($F30,'Source Data'!$B$15:$I$22,5)),"")</f>
        <v/>
      </c>
      <c r="AJ30" s="145" t="str">
        <f>IF(ISNUMBER($L30),IF(OR(AND(OR($J30="Retired",$J30="Permanent Low-Use"),$K30&lt;=2033),(AND($J30="New",$K30&gt;2033))),"N/A",VLOOKUP($F30,'Source Data'!$B$15:$I$22,5)),"")</f>
        <v/>
      </c>
      <c r="AK30" s="145" t="str">
        <f>IF($N30= 0, "N/A", IF(ISERROR(VLOOKUP($F30, 'Source Data'!$B$4:$C$11,2)), "", VLOOKUP($F30, 'Source Data'!$B$4:$C$11,2)))</f>
        <v/>
      </c>
      <c r="AL30" s="158"/>
    </row>
    <row r="31" spans="1:38" ht="15.6">
      <c r="A31" s="158"/>
      <c r="B31" s="106"/>
      <c r="C31" s="106"/>
      <c r="D31" s="107"/>
      <c r="E31" s="104"/>
      <c r="F31" s="104"/>
      <c r="G31" s="102"/>
      <c r="H31" s="103"/>
      <c r="I31" s="108"/>
      <c r="J31" s="105"/>
      <c r="K31" s="105"/>
      <c r="L31" s="142" t="str">
        <f t="shared" si="6"/>
        <v/>
      </c>
      <c r="M31" s="142" t="str">
        <f>IF(ISERROR(VLOOKUP(E31,'Source Data'!$B$67:$J$97, MATCH(F31, 'Source Data'!$B$64:$J$64,1),TRUE))=TRUE,"",VLOOKUP(E31,'Source Data'!$B$67:$J$97,MATCH(F31, 'Source Data'!$B$64:$J$64,1),TRUE))</f>
        <v/>
      </c>
      <c r="N31" s="143" t="str">
        <f t="shared" si="7"/>
        <v/>
      </c>
      <c r="O31" s="144" t="str">
        <f>IF(OR(AND(OR($J31="Retired",$J31="Permanent Low-Use"),$K31&lt;=2023),(AND($J31="New",$K31&gt;2023))),"N/A",IF($N31=0,0,IF(ISERROR(VLOOKUP($E31,'Source Data'!$B$29:$J$60, MATCH($L31, 'Source Data'!$B$26:$J$26,1),TRUE))=TRUE,"",VLOOKUP($E31,'Source Data'!$B$29:$J$60,MATCH($L31, 'Source Data'!$B$26:$J$26,1),TRUE))))</f>
        <v/>
      </c>
      <c r="P31" s="144" t="str">
        <f>IF(OR(AND(OR($J31="Retired",$J31="Permanent Low-Use"),$K31&lt;=2024),(AND($J31="New",$K31&gt;2024))),"N/A",IF($N31=0,0,IF(ISERROR(VLOOKUP($E31,'Source Data'!$B$29:$J$60, MATCH($L31, 'Source Data'!$B$26:$J$26,1),TRUE))=TRUE,"",VLOOKUP($E31,'Source Data'!$B$29:$J$60,MATCH($L31, 'Source Data'!$B$26:$J$26,1),TRUE))))</f>
        <v/>
      </c>
      <c r="Q31" s="144" t="str">
        <f>IF(OR(AND(OR($J31="Retired",$J31="Permanent Low-Use"),$K31&lt;=2025),(AND($J31="New",$K31&gt;2025))),"N/A",IF($N31=0,0,IF(ISERROR(VLOOKUP($E31,'Source Data'!$B$29:$J$60, MATCH($L31, 'Source Data'!$B$26:$J$26,1),TRUE))=TRUE,"",VLOOKUP($E31,'Source Data'!$B$29:$J$60,MATCH($L31, 'Source Data'!$B$26:$J$26,1),TRUE))))</f>
        <v/>
      </c>
      <c r="R31" s="144" t="str">
        <f>IF(OR(AND(OR($J31="Retired",$J31="Permanent Low-Use"),$K31&lt;=2026),(AND($J31="New",$K31&gt;2026))),"N/A",IF($N31=0,0,IF(ISERROR(VLOOKUP($E31,'Source Data'!$B$29:$J$60, MATCH($L31, 'Source Data'!$B$26:$J$26,1),TRUE))=TRUE,"",VLOOKUP($E31,'Source Data'!$B$29:$J$60,MATCH($L31, 'Source Data'!$B$26:$J$26,1),TRUE))))</f>
        <v/>
      </c>
      <c r="S31" s="144" t="str">
        <f>IF(OR(AND(OR($J31="Retired",$J31="Permanent Low-Use"),$K31&lt;=2027),(AND($J31="New",$K31&gt;2027))),"N/A",IF($N31=0,0,IF(ISERROR(VLOOKUP($E31,'Source Data'!$B$29:$J$60, MATCH($L31, 'Source Data'!$B$26:$J$26,1),TRUE))=TRUE,"",VLOOKUP($E31,'Source Data'!$B$29:$J$60,MATCH($L31, 'Source Data'!$B$26:$J$26,1),TRUE))))</f>
        <v/>
      </c>
      <c r="T31" s="144" t="str">
        <f>IF(OR(AND(OR($J31="Retired",$J31="Permanent Low-Use"),$K31&lt;=2028),(AND($J31="New",$K31&gt;2028))),"N/A",IF($N31=0,0,IF(ISERROR(VLOOKUP($E31,'Source Data'!$B$29:$J$60, MATCH($L31, 'Source Data'!$B$26:$J$26,1),TRUE))=TRUE,"",VLOOKUP($E31,'Source Data'!$B$29:$J$60,MATCH($L31, 'Source Data'!$B$26:$J$26,1),TRUE))))</f>
        <v/>
      </c>
      <c r="U31" s="144" t="str">
        <f>IF(OR(AND(OR($J31="Retired",$J31="Permanent Low-Use"),$K31&lt;=2029),(AND($J31="New",$K31&gt;2029))),"N/A",IF($N31=0,0,IF(ISERROR(VLOOKUP($E31,'Source Data'!$B$29:$J$60, MATCH($L31, 'Source Data'!$B$26:$J$26,1),TRUE))=TRUE,"",VLOOKUP($E31,'Source Data'!$B$29:$J$60,MATCH($L31, 'Source Data'!$B$26:$J$26,1),TRUE))))</f>
        <v/>
      </c>
      <c r="V31" s="144" t="str">
        <f>IF(OR(AND(OR($J31="Retired",$J31="Permanent Low-Use"),$K31&lt;=2030),(AND($J31="New",$K31&gt;2030))),"N/A",IF($N31=0,0,IF(ISERROR(VLOOKUP($E31,'Source Data'!$B$29:$J$60, MATCH($L31, 'Source Data'!$B$26:$J$26,1),TRUE))=TRUE,"",VLOOKUP($E31,'Source Data'!$B$29:$J$60,MATCH($L31, 'Source Data'!$B$26:$J$26,1),TRUE))))</f>
        <v/>
      </c>
      <c r="W31" s="144" t="str">
        <f>IF(OR(AND(OR($J31="Retired",$J31="Permanent Low-Use"),$K31&lt;=2031),(AND($J31="New",$K31&gt;2031))),"N/A",IF($N31=0,0,IF(ISERROR(VLOOKUP($E31,'Source Data'!$B$29:$J$60, MATCH($L31, 'Source Data'!$B$26:$J$26,1),TRUE))=TRUE,"",VLOOKUP($E31,'Source Data'!$B$29:$J$60,MATCH($L31, 'Source Data'!$B$26:$J$26,1),TRUE))))</f>
        <v/>
      </c>
      <c r="X31" s="144" t="str">
        <f>IF(OR(AND(OR($J31="Retired",$J31="Permanent Low-Use"),$K31&lt;=2032),(AND($J31="New",$K31&gt;2032))),"N/A",IF($N31=0,0,IF(ISERROR(VLOOKUP($E31,'Source Data'!$B$29:$J$60, MATCH($L31, 'Source Data'!$B$26:$J$26,1),TRUE))=TRUE,"",VLOOKUP($E31,'Source Data'!$B$29:$J$60,MATCH($L31, 'Source Data'!$B$26:$J$26,1),TRUE))))</f>
        <v/>
      </c>
      <c r="Y31" s="144" t="str">
        <f>IF(OR(AND(OR($J31="Retired",$J31="Permanent Low-Use"),$K31&lt;=2033),(AND($J31="New",$K31&gt;2033))),"N/A",IF($N31=0,0,IF(ISERROR(VLOOKUP($E31,'Source Data'!$B$29:$J$60, MATCH($L31, 'Source Data'!$B$26:$J$26,1),TRUE))=TRUE,"",VLOOKUP($E31,'Source Data'!$B$29:$J$60,MATCH($L31, 'Source Data'!$B$26:$J$26,1),TRUE))))</f>
        <v/>
      </c>
      <c r="Z31" s="145" t="str">
        <f>IF(ISNUMBER($L31),IF(OR(AND(OR($J31="Retired",$J31="Permanent Low-Use"),$K31&lt;=2023),(AND($J31="New",$K31&gt;2023))),"N/A",VLOOKUP($F31,'Source Data'!$B$15:$I$22,7)),"")</f>
        <v/>
      </c>
      <c r="AA31" s="145" t="str">
        <f>IF(ISNUMBER($L31),IF(OR(AND(OR($J31="Retired",$J31="Permanent Low-Use"),$K31&lt;=2024),(AND($J31="New",$K31&gt;2024))),"N/A",VLOOKUP($F31,'Source Data'!$B$15:$I$22,7)),"")</f>
        <v/>
      </c>
      <c r="AB31" s="145" t="str">
        <f>IF(ISNUMBER($L31),IF(OR(AND(OR($J31="Retired",$J31="Permanent Low-Use"),$K31&lt;=2025),(AND($J31="New",$K31&gt;2025))),"N/A",VLOOKUP($F31,'Source Data'!$B$15:$I$22,5)),"")</f>
        <v/>
      </c>
      <c r="AC31" s="145" t="str">
        <f>IF(ISNUMBER($L31),IF(OR(AND(OR($J31="Retired",$J31="Permanent Low-Use"),$K31&lt;=2026),(AND($J31="New",$K31&gt;2026))),"N/A",VLOOKUP($F31,'Source Data'!$B$15:$I$22,5)),"")</f>
        <v/>
      </c>
      <c r="AD31" s="145" t="str">
        <f>IF(ISNUMBER($L31),IF(OR(AND(OR($J31="Retired",$J31="Permanent Low-Use"),$K31&lt;=2027),(AND($J31="New",$K31&gt;2027))),"N/A",VLOOKUP($F31,'Source Data'!$B$15:$I$22,5)),"")</f>
        <v/>
      </c>
      <c r="AE31" s="145" t="str">
        <f>IF(ISNUMBER($L31),IF(OR(AND(OR($J31="Retired",$J31="Permanent Low-Use"),$K31&lt;=2028),(AND($J31="New",$K31&gt;2028))),"N/A",VLOOKUP($F31,'Source Data'!$B$15:$I$22,5)),"")</f>
        <v/>
      </c>
      <c r="AF31" s="145" t="str">
        <f>IF(ISNUMBER($L31),IF(OR(AND(OR($J31="Retired",$J31="Permanent Low-Use"),$K31&lt;=2029),(AND($J31="New",$K31&gt;2029))),"N/A",VLOOKUP($F31,'Source Data'!$B$15:$I$22,5)),"")</f>
        <v/>
      </c>
      <c r="AG31" s="145" t="str">
        <f>IF(ISNUMBER($L31),IF(OR(AND(OR($J31="Retired",$J31="Permanent Low-Use"),$K31&lt;=2030),(AND($J31="New",$K31&gt;2030))),"N/A",VLOOKUP($F31,'Source Data'!$B$15:$I$22,5)),"")</f>
        <v/>
      </c>
      <c r="AH31" s="145" t="str">
        <f>IF(ISNUMBER($L31),IF(OR(AND(OR($J31="Retired",$J31="Permanent Low-Use"),$K31&lt;=2031),(AND($J31="New",$K31&gt;2031))),"N/A",VLOOKUP($F31,'Source Data'!$B$15:$I$22,5)),"")</f>
        <v/>
      </c>
      <c r="AI31" s="145" t="str">
        <f>IF(ISNUMBER($L31),IF(OR(AND(OR($J31="Retired",$J31="Permanent Low-Use"),$K31&lt;=2032),(AND($J31="New",$K31&gt;2032))),"N/A",VLOOKUP($F31,'Source Data'!$B$15:$I$22,5)),"")</f>
        <v/>
      </c>
      <c r="AJ31" s="145" t="str">
        <f>IF(ISNUMBER($L31),IF(OR(AND(OR($J31="Retired",$J31="Permanent Low-Use"),$K31&lt;=2033),(AND($J31="New",$K31&gt;2033))),"N/A",VLOOKUP($F31,'Source Data'!$B$15:$I$22,5)),"")</f>
        <v/>
      </c>
      <c r="AK31" s="145" t="str">
        <f>IF($N31= 0, "N/A", IF(ISERROR(VLOOKUP($F31, 'Source Data'!$B$4:$C$11,2)), "", VLOOKUP($F31, 'Source Data'!$B$4:$C$11,2)))</f>
        <v/>
      </c>
      <c r="AL31" s="158"/>
    </row>
    <row r="32" spans="1:38" ht="15.6">
      <c r="A32" s="158"/>
      <c r="B32" s="106"/>
      <c r="C32" s="106"/>
      <c r="D32" s="106"/>
      <c r="E32" s="104"/>
      <c r="F32" s="104"/>
      <c r="G32" s="102"/>
      <c r="H32" s="103"/>
      <c r="I32" s="104"/>
      <c r="J32" s="105"/>
      <c r="K32" s="105"/>
      <c r="L32" s="142" t="str">
        <f t="shared" si="6"/>
        <v/>
      </c>
      <c r="M32" s="142" t="str">
        <f>IF(ISERROR(VLOOKUP(E32,'Source Data'!$B$67:$J$97, MATCH(F32, 'Source Data'!$B$64:$J$64,1),TRUE))=TRUE,"",VLOOKUP(E32,'Source Data'!$B$67:$J$97,MATCH(F32, 'Source Data'!$B$64:$J$64,1),TRUE))</f>
        <v/>
      </c>
      <c r="N32" s="143" t="str">
        <f t="shared" si="7"/>
        <v/>
      </c>
      <c r="O32" s="144" t="str">
        <f>IF(OR(AND(OR($J32="Retired",$J32="Permanent Low-Use"),$K32&lt;=2023),(AND($J32="New",$K32&gt;2023))),"N/A",IF($N32=0,0,IF(ISERROR(VLOOKUP($E32,'Source Data'!$B$29:$J$60, MATCH($L32, 'Source Data'!$B$26:$J$26,1),TRUE))=TRUE,"",VLOOKUP($E32,'Source Data'!$B$29:$J$60,MATCH($L32, 'Source Data'!$B$26:$J$26,1),TRUE))))</f>
        <v/>
      </c>
      <c r="P32" s="144" t="str">
        <f>IF(OR(AND(OR($J32="Retired",$J32="Permanent Low-Use"),$K32&lt;=2024),(AND($J32="New",$K32&gt;2024))),"N/A",IF($N32=0,0,IF(ISERROR(VLOOKUP($E32,'Source Data'!$B$29:$J$60, MATCH($L32, 'Source Data'!$B$26:$J$26,1),TRUE))=TRUE,"",VLOOKUP($E32,'Source Data'!$B$29:$J$60,MATCH($L32, 'Source Data'!$B$26:$J$26,1),TRUE))))</f>
        <v/>
      </c>
      <c r="Q32" s="144" t="str">
        <f>IF(OR(AND(OR($J32="Retired",$J32="Permanent Low-Use"),$K32&lt;=2025),(AND($J32="New",$K32&gt;2025))),"N/A",IF($N32=0,0,IF(ISERROR(VLOOKUP($E32,'Source Data'!$B$29:$J$60, MATCH($L32, 'Source Data'!$B$26:$J$26,1),TRUE))=TRUE,"",VLOOKUP($E32,'Source Data'!$B$29:$J$60,MATCH($L32, 'Source Data'!$B$26:$J$26,1),TRUE))))</f>
        <v/>
      </c>
      <c r="R32" s="144" t="str">
        <f>IF(OR(AND(OR($J32="Retired",$J32="Permanent Low-Use"),$K32&lt;=2026),(AND($J32="New",$K32&gt;2026))),"N/A",IF($N32=0,0,IF(ISERROR(VLOOKUP($E32,'Source Data'!$B$29:$J$60, MATCH($L32, 'Source Data'!$B$26:$J$26,1),TRUE))=TRUE,"",VLOOKUP($E32,'Source Data'!$B$29:$J$60,MATCH($L32, 'Source Data'!$B$26:$J$26,1),TRUE))))</f>
        <v/>
      </c>
      <c r="S32" s="144" t="str">
        <f>IF(OR(AND(OR($J32="Retired",$J32="Permanent Low-Use"),$K32&lt;=2027),(AND($J32="New",$K32&gt;2027))),"N/A",IF($N32=0,0,IF(ISERROR(VLOOKUP($E32,'Source Data'!$B$29:$J$60, MATCH($L32, 'Source Data'!$B$26:$J$26,1),TRUE))=TRUE,"",VLOOKUP($E32,'Source Data'!$B$29:$J$60,MATCH($L32, 'Source Data'!$B$26:$J$26,1),TRUE))))</f>
        <v/>
      </c>
      <c r="T32" s="144" t="str">
        <f>IF(OR(AND(OR($J32="Retired",$J32="Permanent Low-Use"),$K32&lt;=2028),(AND($J32="New",$K32&gt;2028))),"N/A",IF($N32=0,0,IF(ISERROR(VLOOKUP($E32,'Source Data'!$B$29:$J$60, MATCH($L32, 'Source Data'!$B$26:$J$26,1),TRUE))=TRUE,"",VLOOKUP($E32,'Source Data'!$B$29:$J$60,MATCH($L32, 'Source Data'!$B$26:$J$26,1),TRUE))))</f>
        <v/>
      </c>
      <c r="U32" s="144" t="str">
        <f>IF(OR(AND(OR($J32="Retired",$J32="Permanent Low-Use"),$K32&lt;=2029),(AND($J32="New",$K32&gt;2029))),"N/A",IF($N32=0,0,IF(ISERROR(VLOOKUP($E32,'Source Data'!$B$29:$J$60, MATCH($L32, 'Source Data'!$B$26:$J$26,1),TRUE))=TRUE,"",VLOOKUP($E32,'Source Data'!$B$29:$J$60,MATCH($L32, 'Source Data'!$B$26:$J$26,1),TRUE))))</f>
        <v/>
      </c>
      <c r="V32" s="144" t="str">
        <f>IF(OR(AND(OR($J32="Retired",$J32="Permanent Low-Use"),$K32&lt;=2030),(AND($J32="New",$K32&gt;2030))),"N/A",IF($N32=0,0,IF(ISERROR(VLOOKUP($E32,'Source Data'!$B$29:$J$60, MATCH($L32, 'Source Data'!$B$26:$J$26,1),TRUE))=TRUE,"",VLOOKUP($E32,'Source Data'!$B$29:$J$60,MATCH($L32, 'Source Data'!$B$26:$J$26,1),TRUE))))</f>
        <v/>
      </c>
      <c r="W32" s="144" t="str">
        <f>IF(OR(AND(OR($J32="Retired",$J32="Permanent Low-Use"),$K32&lt;=2031),(AND($J32="New",$K32&gt;2031))),"N/A",IF($N32=0,0,IF(ISERROR(VLOOKUP($E32,'Source Data'!$B$29:$J$60, MATCH($L32, 'Source Data'!$B$26:$J$26,1),TRUE))=TRUE,"",VLOOKUP($E32,'Source Data'!$B$29:$J$60,MATCH($L32, 'Source Data'!$B$26:$J$26,1),TRUE))))</f>
        <v/>
      </c>
      <c r="X32" s="144" t="str">
        <f>IF(OR(AND(OR($J32="Retired",$J32="Permanent Low-Use"),$K32&lt;=2032),(AND($J32="New",$K32&gt;2032))),"N/A",IF($N32=0,0,IF(ISERROR(VLOOKUP($E32,'Source Data'!$B$29:$J$60, MATCH($L32, 'Source Data'!$B$26:$J$26,1),TRUE))=TRUE,"",VLOOKUP($E32,'Source Data'!$B$29:$J$60,MATCH($L32, 'Source Data'!$B$26:$J$26,1),TRUE))))</f>
        <v/>
      </c>
      <c r="Y32" s="144" t="str">
        <f>IF(OR(AND(OR($J32="Retired",$J32="Permanent Low-Use"),$K32&lt;=2033),(AND($J32="New",$K32&gt;2033))),"N/A",IF($N32=0,0,IF(ISERROR(VLOOKUP($E32,'Source Data'!$B$29:$J$60, MATCH($L32, 'Source Data'!$B$26:$J$26,1),TRUE))=TRUE,"",VLOOKUP($E32,'Source Data'!$B$29:$J$60,MATCH($L32, 'Source Data'!$B$26:$J$26,1),TRUE))))</f>
        <v/>
      </c>
      <c r="Z32" s="145" t="str">
        <f>IF(ISNUMBER($L32),IF(OR(AND(OR($J32="Retired",$J32="Permanent Low-Use"),$K32&lt;=2023),(AND($J32="New",$K32&gt;2023))),"N/A",VLOOKUP($F32,'Source Data'!$B$15:$I$22,7)),"")</f>
        <v/>
      </c>
      <c r="AA32" s="145" t="str">
        <f>IF(ISNUMBER($L32),IF(OR(AND(OR($J32="Retired",$J32="Permanent Low-Use"),$K32&lt;=2024),(AND($J32="New",$K32&gt;2024))),"N/A",VLOOKUP($F32,'Source Data'!$B$15:$I$22,7)),"")</f>
        <v/>
      </c>
      <c r="AB32" s="145" t="str">
        <f>IF(ISNUMBER($L32),IF(OR(AND(OR($J32="Retired",$J32="Permanent Low-Use"),$K32&lt;=2025),(AND($J32="New",$K32&gt;2025))),"N/A",VLOOKUP($F32,'Source Data'!$B$15:$I$22,5)),"")</f>
        <v/>
      </c>
      <c r="AC32" s="145" t="str">
        <f>IF(ISNUMBER($L32),IF(OR(AND(OR($J32="Retired",$J32="Permanent Low-Use"),$K32&lt;=2026),(AND($J32="New",$K32&gt;2026))),"N/A",VLOOKUP($F32,'Source Data'!$B$15:$I$22,5)),"")</f>
        <v/>
      </c>
      <c r="AD32" s="145" t="str">
        <f>IF(ISNUMBER($L32),IF(OR(AND(OR($J32="Retired",$J32="Permanent Low-Use"),$K32&lt;=2027),(AND($J32="New",$K32&gt;2027))),"N/A",VLOOKUP($F32,'Source Data'!$B$15:$I$22,5)),"")</f>
        <v/>
      </c>
      <c r="AE32" s="145" t="str">
        <f>IF(ISNUMBER($L32),IF(OR(AND(OR($J32="Retired",$J32="Permanent Low-Use"),$K32&lt;=2028),(AND($J32="New",$K32&gt;2028))),"N/A",VLOOKUP($F32,'Source Data'!$B$15:$I$22,5)),"")</f>
        <v/>
      </c>
      <c r="AF32" s="145" t="str">
        <f>IF(ISNUMBER($L32),IF(OR(AND(OR($J32="Retired",$J32="Permanent Low-Use"),$K32&lt;=2029),(AND($J32="New",$K32&gt;2029))),"N/A",VLOOKUP($F32,'Source Data'!$B$15:$I$22,5)),"")</f>
        <v/>
      </c>
      <c r="AG32" s="145" t="str">
        <f>IF(ISNUMBER($L32),IF(OR(AND(OR($J32="Retired",$J32="Permanent Low-Use"),$K32&lt;=2030),(AND($J32="New",$K32&gt;2030))),"N/A",VLOOKUP($F32,'Source Data'!$B$15:$I$22,5)),"")</f>
        <v/>
      </c>
      <c r="AH32" s="145" t="str">
        <f>IF(ISNUMBER($L32),IF(OR(AND(OR($J32="Retired",$J32="Permanent Low-Use"),$K32&lt;=2031),(AND($J32="New",$K32&gt;2031))),"N/A",VLOOKUP($F32,'Source Data'!$B$15:$I$22,5)),"")</f>
        <v/>
      </c>
      <c r="AI32" s="145" t="str">
        <f>IF(ISNUMBER($L32),IF(OR(AND(OR($J32="Retired",$J32="Permanent Low-Use"),$K32&lt;=2032),(AND($J32="New",$K32&gt;2032))),"N/A",VLOOKUP($F32,'Source Data'!$B$15:$I$22,5)),"")</f>
        <v/>
      </c>
      <c r="AJ32" s="145" t="str">
        <f>IF(ISNUMBER($L32),IF(OR(AND(OR($J32="Retired",$J32="Permanent Low-Use"),$K32&lt;=2033),(AND($J32="New",$K32&gt;2033))),"N/A",VLOOKUP($F32,'Source Data'!$B$15:$I$22,5)),"")</f>
        <v/>
      </c>
      <c r="AK32" s="145" t="str">
        <f>IF($N32= 0, "N/A", IF(ISERROR(VLOOKUP($F32, 'Source Data'!$B$4:$C$11,2)), "", VLOOKUP($F32, 'Source Data'!$B$4:$C$11,2)))</f>
        <v/>
      </c>
      <c r="AL32" s="158"/>
    </row>
    <row r="33" spans="1:38" ht="15.6">
      <c r="A33" s="158"/>
      <c r="B33" s="106"/>
      <c r="C33" s="106"/>
      <c r="D33" s="106"/>
      <c r="E33" s="104"/>
      <c r="F33" s="104"/>
      <c r="G33" s="102"/>
      <c r="H33" s="103"/>
      <c r="I33" s="104"/>
      <c r="J33" s="105"/>
      <c r="K33" s="105"/>
      <c r="L33" s="142" t="str">
        <f t="shared" si="6"/>
        <v/>
      </c>
      <c r="M33" s="142" t="str">
        <f>IF(ISERROR(VLOOKUP(E33,'Source Data'!$B$67:$J$97, MATCH(F33, 'Source Data'!$B$64:$J$64,1),TRUE))=TRUE,"",VLOOKUP(E33,'Source Data'!$B$67:$J$97,MATCH(F33, 'Source Data'!$B$64:$J$64,1),TRUE))</f>
        <v/>
      </c>
      <c r="N33" s="143" t="str">
        <f t="shared" si="7"/>
        <v/>
      </c>
      <c r="O33" s="144" t="str">
        <f>IF(OR(AND(OR($J33="Retired",$J33="Permanent Low-Use"),$K33&lt;=2023),(AND($J33="New",$K33&gt;2023))),"N/A",IF($N33=0,0,IF(ISERROR(VLOOKUP($E33,'Source Data'!$B$29:$J$60, MATCH($L33, 'Source Data'!$B$26:$J$26,1),TRUE))=TRUE,"",VLOOKUP($E33,'Source Data'!$B$29:$J$60,MATCH($L33, 'Source Data'!$B$26:$J$26,1),TRUE))))</f>
        <v/>
      </c>
      <c r="P33" s="144" t="str">
        <f>IF(OR(AND(OR($J33="Retired",$J33="Permanent Low-Use"),$K33&lt;=2024),(AND($J33="New",$K33&gt;2024))),"N/A",IF($N33=0,0,IF(ISERROR(VLOOKUP($E33,'Source Data'!$B$29:$J$60, MATCH($L33, 'Source Data'!$B$26:$J$26,1),TRUE))=TRUE,"",VLOOKUP($E33,'Source Data'!$B$29:$J$60,MATCH($L33, 'Source Data'!$B$26:$J$26,1),TRUE))))</f>
        <v/>
      </c>
      <c r="Q33" s="144" t="str">
        <f>IF(OR(AND(OR($J33="Retired",$J33="Permanent Low-Use"),$K33&lt;=2025),(AND($J33="New",$K33&gt;2025))),"N/A",IF($N33=0,0,IF(ISERROR(VLOOKUP($E33,'Source Data'!$B$29:$J$60, MATCH($L33, 'Source Data'!$B$26:$J$26,1),TRUE))=TRUE,"",VLOOKUP($E33,'Source Data'!$B$29:$J$60,MATCH($L33, 'Source Data'!$B$26:$J$26,1),TRUE))))</f>
        <v/>
      </c>
      <c r="R33" s="144" t="str">
        <f>IF(OR(AND(OR($J33="Retired",$J33="Permanent Low-Use"),$K33&lt;=2026),(AND($J33="New",$K33&gt;2026))),"N/A",IF($N33=0,0,IF(ISERROR(VLOOKUP($E33,'Source Data'!$B$29:$J$60, MATCH($L33, 'Source Data'!$B$26:$J$26,1),TRUE))=TRUE,"",VLOOKUP($E33,'Source Data'!$B$29:$J$60,MATCH($L33, 'Source Data'!$B$26:$J$26,1),TRUE))))</f>
        <v/>
      </c>
      <c r="S33" s="144" t="str">
        <f>IF(OR(AND(OR($J33="Retired",$J33="Permanent Low-Use"),$K33&lt;=2027),(AND($J33="New",$K33&gt;2027))),"N/A",IF($N33=0,0,IF(ISERROR(VLOOKUP($E33,'Source Data'!$B$29:$J$60, MATCH($L33, 'Source Data'!$B$26:$J$26,1),TRUE))=TRUE,"",VLOOKUP($E33,'Source Data'!$B$29:$J$60,MATCH($L33, 'Source Data'!$B$26:$J$26,1),TRUE))))</f>
        <v/>
      </c>
      <c r="T33" s="144" t="str">
        <f>IF(OR(AND(OR($J33="Retired",$J33="Permanent Low-Use"),$K33&lt;=2028),(AND($J33="New",$K33&gt;2028))),"N/A",IF($N33=0,0,IF(ISERROR(VLOOKUP($E33,'Source Data'!$B$29:$J$60, MATCH($L33, 'Source Data'!$B$26:$J$26,1),TRUE))=TRUE,"",VLOOKUP($E33,'Source Data'!$B$29:$J$60,MATCH($L33, 'Source Data'!$B$26:$J$26,1),TRUE))))</f>
        <v/>
      </c>
      <c r="U33" s="144" t="str">
        <f>IF(OR(AND(OR($J33="Retired",$J33="Permanent Low-Use"),$K33&lt;=2029),(AND($J33="New",$K33&gt;2029))),"N/A",IF($N33=0,0,IF(ISERROR(VLOOKUP($E33,'Source Data'!$B$29:$J$60, MATCH($L33, 'Source Data'!$B$26:$J$26,1),TRUE))=TRUE,"",VLOOKUP($E33,'Source Data'!$B$29:$J$60,MATCH($L33, 'Source Data'!$B$26:$J$26,1),TRUE))))</f>
        <v/>
      </c>
      <c r="V33" s="144" t="str">
        <f>IF(OR(AND(OR($J33="Retired",$J33="Permanent Low-Use"),$K33&lt;=2030),(AND($J33="New",$K33&gt;2030))),"N/A",IF($N33=0,0,IF(ISERROR(VLOOKUP($E33,'Source Data'!$B$29:$J$60, MATCH($L33, 'Source Data'!$B$26:$J$26,1),TRUE))=TRUE,"",VLOOKUP($E33,'Source Data'!$B$29:$J$60,MATCH($L33, 'Source Data'!$B$26:$J$26,1),TRUE))))</f>
        <v/>
      </c>
      <c r="W33" s="144" t="str">
        <f>IF(OR(AND(OR($J33="Retired",$J33="Permanent Low-Use"),$K33&lt;=2031),(AND($J33="New",$K33&gt;2031))),"N/A",IF($N33=0,0,IF(ISERROR(VLOOKUP($E33,'Source Data'!$B$29:$J$60, MATCH($L33, 'Source Data'!$B$26:$J$26,1),TRUE))=TRUE,"",VLOOKUP($E33,'Source Data'!$B$29:$J$60,MATCH($L33, 'Source Data'!$B$26:$J$26,1),TRUE))))</f>
        <v/>
      </c>
      <c r="X33" s="144" t="str">
        <f>IF(OR(AND(OR($J33="Retired",$J33="Permanent Low-Use"),$K33&lt;=2032),(AND($J33="New",$K33&gt;2032))),"N/A",IF($N33=0,0,IF(ISERROR(VLOOKUP($E33,'Source Data'!$B$29:$J$60, MATCH($L33, 'Source Data'!$B$26:$J$26,1),TRUE))=TRUE,"",VLOOKUP($E33,'Source Data'!$B$29:$J$60,MATCH($L33, 'Source Data'!$B$26:$J$26,1),TRUE))))</f>
        <v/>
      </c>
      <c r="Y33" s="144" t="str">
        <f>IF(OR(AND(OR($J33="Retired",$J33="Permanent Low-Use"),$K33&lt;=2033),(AND($J33="New",$K33&gt;2033))),"N/A",IF($N33=0,0,IF(ISERROR(VLOOKUP($E33,'Source Data'!$B$29:$J$60, MATCH($L33, 'Source Data'!$B$26:$J$26,1),TRUE))=TRUE,"",VLOOKUP($E33,'Source Data'!$B$29:$J$60,MATCH($L33, 'Source Data'!$B$26:$J$26,1),TRUE))))</f>
        <v/>
      </c>
      <c r="Z33" s="145" t="str">
        <f>IF(ISNUMBER($L33),IF(OR(AND(OR($J33="Retired",$J33="Permanent Low-Use"),$K33&lt;=2023),(AND($J33="New",$K33&gt;2023))),"N/A",VLOOKUP($F33,'Source Data'!$B$15:$I$22,7)),"")</f>
        <v/>
      </c>
      <c r="AA33" s="145" t="str">
        <f>IF(ISNUMBER($L33),IF(OR(AND(OR($J33="Retired",$J33="Permanent Low-Use"),$K33&lt;=2024),(AND($J33="New",$K33&gt;2024))),"N/A",VLOOKUP($F33,'Source Data'!$B$15:$I$22,7)),"")</f>
        <v/>
      </c>
      <c r="AB33" s="145" t="str">
        <f>IF(ISNUMBER($L33),IF(OR(AND(OR($J33="Retired",$J33="Permanent Low-Use"),$K33&lt;=2025),(AND($J33="New",$K33&gt;2025))),"N/A",VLOOKUP($F33,'Source Data'!$B$15:$I$22,5)),"")</f>
        <v/>
      </c>
      <c r="AC33" s="145" t="str">
        <f>IF(ISNUMBER($L33),IF(OR(AND(OR($J33="Retired",$J33="Permanent Low-Use"),$K33&lt;=2026),(AND($J33="New",$K33&gt;2026))),"N/A",VLOOKUP($F33,'Source Data'!$B$15:$I$22,5)),"")</f>
        <v/>
      </c>
      <c r="AD33" s="145" t="str">
        <f>IF(ISNUMBER($L33),IF(OR(AND(OR($J33="Retired",$J33="Permanent Low-Use"),$K33&lt;=2027),(AND($J33="New",$K33&gt;2027))),"N/A",VLOOKUP($F33,'Source Data'!$B$15:$I$22,5)),"")</f>
        <v/>
      </c>
      <c r="AE33" s="145" t="str">
        <f>IF(ISNUMBER($L33),IF(OR(AND(OR($J33="Retired",$J33="Permanent Low-Use"),$K33&lt;=2028),(AND($J33="New",$K33&gt;2028))),"N/A",VLOOKUP($F33,'Source Data'!$B$15:$I$22,5)),"")</f>
        <v/>
      </c>
      <c r="AF33" s="145" t="str">
        <f>IF(ISNUMBER($L33),IF(OR(AND(OR($J33="Retired",$J33="Permanent Low-Use"),$K33&lt;=2029),(AND($J33="New",$K33&gt;2029))),"N/A",VLOOKUP($F33,'Source Data'!$B$15:$I$22,5)),"")</f>
        <v/>
      </c>
      <c r="AG33" s="145" t="str">
        <f>IF(ISNUMBER($L33),IF(OR(AND(OR($J33="Retired",$J33="Permanent Low-Use"),$K33&lt;=2030),(AND($J33="New",$K33&gt;2030))),"N/A",VLOOKUP($F33,'Source Data'!$B$15:$I$22,5)),"")</f>
        <v/>
      </c>
      <c r="AH33" s="145" t="str">
        <f>IF(ISNUMBER($L33),IF(OR(AND(OR($J33="Retired",$J33="Permanent Low-Use"),$K33&lt;=2031),(AND($J33="New",$K33&gt;2031))),"N/A",VLOOKUP($F33,'Source Data'!$B$15:$I$22,5)),"")</f>
        <v/>
      </c>
      <c r="AI33" s="145" t="str">
        <f>IF(ISNUMBER($L33),IF(OR(AND(OR($J33="Retired",$J33="Permanent Low-Use"),$K33&lt;=2032),(AND($J33="New",$K33&gt;2032))),"N/A",VLOOKUP($F33,'Source Data'!$B$15:$I$22,5)),"")</f>
        <v/>
      </c>
      <c r="AJ33" s="145" t="str">
        <f>IF(ISNUMBER($L33),IF(OR(AND(OR($J33="Retired",$J33="Permanent Low-Use"),$K33&lt;=2033),(AND($J33="New",$K33&gt;2033))),"N/A",VLOOKUP($F33,'Source Data'!$B$15:$I$22,5)),"")</f>
        <v/>
      </c>
      <c r="AK33" s="145" t="str">
        <f>IF($N33= 0, "N/A", IF(ISERROR(VLOOKUP($F33, 'Source Data'!$B$4:$C$11,2)), "", VLOOKUP($F33, 'Source Data'!$B$4:$C$11,2)))</f>
        <v/>
      </c>
      <c r="AL33" s="158"/>
    </row>
    <row r="34" spans="1:38" ht="15.6">
      <c r="A34" s="158"/>
      <c r="B34" s="106"/>
      <c r="C34" s="106"/>
      <c r="D34" s="106"/>
      <c r="E34" s="104"/>
      <c r="F34" s="104"/>
      <c r="G34" s="102"/>
      <c r="H34" s="103"/>
      <c r="I34" s="104"/>
      <c r="J34" s="105"/>
      <c r="K34" s="105"/>
      <c r="L34" s="142" t="str">
        <f t="shared" si="6"/>
        <v/>
      </c>
      <c r="M34" s="142" t="str">
        <f>IF(ISERROR(VLOOKUP(E34,'Source Data'!$B$67:$J$97, MATCH(F34, 'Source Data'!$B$64:$J$64,1),TRUE))=TRUE,"",VLOOKUP(E34,'Source Data'!$B$67:$J$97,MATCH(F34, 'Source Data'!$B$64:$J$64,1),TRUE))</f>
        <v/>
      </c>
      <c r="N34" s="143" t="str">
        <f t="shared" si="7"/>
        <v/>
      </c>
      <c r="O34" s="144" t="str">
        <f>IF(OR(AND(OR($J34="Retired",$J34="Permanent Low-Use"),$K34&lt;=2023),(AND($J34="New",$K34&gt;2023))),"N/A",IF($N34=0,0,IF(ISERROR(VLOOKUP($E34,'Source Data'!$B$29:$J$60, MATCH($L34, 'Source Data'!$B$26:$J$26,1),TRUE))=TRUE,"",VLOOKUP($E34,'Source Data'!$B$29:$J$60,MATCH($L34, 'Source Data'!$B$26:$J$26,1),TRUE))))</f>
        <v/>
      </c>
      <c r="P34" s="144" t="str">
        <f>IF(OR(AND(OR($J34="Retired",$J34="Permanent Low-Use"),$K34&lt;=2024),(AND($J34="New",$K34&gt;2024))),"N/A",IF($N34=0,0,IF(ISERROR(VLOOKUP($E34,'Source Data'!$B$29:$J$60, MATCH($L34, 'Source Data'!$B$26:$J$26,1),TRUE))=TRUE,"",VLOOKUP($E34,'Source Data'!$B$29:$J$60,MATCH($L34, 'Source Data'!$B$26:$J$26,1),TRUE))))</f>
        <v/>
      </c>
      <c r="Q34" s="144" t="str">
        <f>IF(OR(AND(OR($J34="Retired",$J34="Permanent Low-Use"),$K34&lt;=2025),(AND($J34="New",$K34&gt;2025))),"N/A",IF($N34=0,0,IF(ISERROR(VLOOKUP($E34,'Source Data'!$B$29:$J$60, MATCH($L34, 'Source Data'!$B$26:$J$26,1),TRUE))=TRUE,"",VLOOKUP($E34,'Source Data'!$B$29:$J$60,MATCH($L34, 'Source Data'!$B$26:$J$26,1),TRUE))))</f>
        <v/>
      </c>
      <c r="R34" s="144" t="str">
        <f>IF(OR(AND(OR($J34="Retired",$J34="Permanent Low-Use"),$K34&lt;=2026),(AND($J34="New",$K34&gt;2026))),"N/A",IF($N34=0,0,IF(ISERROR(VLOOKUP($E34,'Source Data'!$B$29:$J$60, MATCH($L34, 'Source Data'!$B$26:$J$26,1),TRUE))=TRUE,"",VLOOKUP($E34,'Source Data'!$B$29:$J$60,MATCH($L34, 'Source Data'!$B$26:$J$26,1),TRUE))))</f>
        <v/>
      </c>
      <c r="S34" s="144" t="str">
        <f>IF(OR(AND(OR($J34="Retired",$J34="Permanent Low-Use"),$K34&lt;=2027),(AND($J34="New",$K34&gt;2027))),"N/A",IF($N34=0,0,IF(ISERROR(VLOOKUP($E34,'Source Data'!$B$29:$J$60, MATCH($L34, 'Source Data'!$B$26:$J$26,1),TRUE))=TRUE,"",VLOOKUP($E34,'Source Data'!$B$29:$J$60,MATCH($L34, 'Source Data'!$B$26:$J$26,1),TRUE))))</f>
        <v/>
      </c>
      <c r="T34" s="144" t="str">
        <f>IF(OR(AND(OR($J34="Retired",$J34="Permanent Low-Use"),$K34&lt;=2028),(AND($J34="New",$K34&gt;2028))),"N/A",IF($N34=0,0,IF(ISERROR(VLOOKUP($E34,'Source Data'!$B$29:$J$60, MATCH($L34, 'Source Data'!$B$26:$J$26,1),TRUE))=TRUE,"",VLOOKUP($E34,'Source Data'!$B$29:$J$60,MATCH($L34, 'Source Data'!$B$26:$J$26,1),TRUE))))</f>
        <v/>
      </c>
      <c r="U34" s="144" t="str">
        <f>IF(OR(AND(OR($J34="Retired",$J34="Permanent Low-Use"),$K34&lt;=2029),(AND($J34="New",$K34&gt;2029))),"N/A",IF($N34=0,0,IF(ISERROR(VLOOKUP($E34,'Source Data'!$B$29:$J$60, MATCH($L34, 'Source Data'!$B$26:$J$26,1),TRUE))=TRUE,"",VLOOKUP($E34,'Source Data'!$B$29:$J$60,MATCH($L34, 'Source Data'!$B$26:$J$26,1),TRUE))))</f>
        <v/>
      </c>
      <c r="V34" s="144" t="str">
        <f>IF(OR(AND(OR($J34="Retired",$J34="Permanent Low-Use"),$K34&lt;=2030),(AND($J34="New",$K34&gt;2030))),"N/A",IF($N34=0,0,IF(ISERROR(VLOOKUP($E34,'Source Data'!$B$29:$J$60, MATCH($L34, 'Source Data'!$B$26:$J$26,1),TRUE))=TRUE,"",VLOOKUP($E34,'Source Data'!$B$29:$J$60,MATCH($L34, 'Source Data'!$B$26:$J$26,1),TRUE))))</f>
        <v/>
      </c>
      <c r="W34" s="144" t="str">
        <f>IF(OR(AND(OR($J34="Retired",$J34="Permanent Low-Use"),$K34&lt;=2031),(AND($J34="New",$K34&gt;2031))),"N/A",IF($N34=0,0,IF(ISERROR(VLOOKUP($E34,'Source Data'!$B$29:$J$60, MATCH($L34, 'Source Data'!$B$26:$J$26,1),TRUE))=TRUE,"",VLOOKUP($E34,'Source Data'!$B$29:$J$60,MATCH($L34, 'Source Data'!$B$26:$J$26,1),TRUE))))</f>
        <v/>
      </c>
      <c r="X34" s="144" t="str">
        <f>IF(OR(AND(OR($J34="Retired",$J34="Permanent Low-Use"),$K34&lt;=2032),(AND($J34="New",$K34&gt;2032))),"N/A",IF($N34=0,0,IF(ISERROR(VLOOKUP($E34,'Source Data'!$B$29:$J$60, MATCH($L34, 'Source Data'!$B$26:$J$26,1),TRUE))=TRUE,"",VLOOKUP($E34,'Source Data'!$B$29:$J$60,MATCH($L34, 'Source Data'!$B$26:$J$26,1),TRUE))))</f>
        <v/>
      </c>
      <c r="Y34" s="144" t="str">
        <f>IF(OR(AND(OR($J34="Retired",$J34="Permanent Low-Use"),$K34&lt;=2033),(AND($J34="New",$K34&gt;2033))),"N/A",IF($N34=0,0,IF(ISERROR(VLOOKUP($E34,'Source Data'!$B$29:$J$60, MATCH($L34, 'Source Data'!$B$26:$J$26,1),TRUE))=TRUE,"",VLOOKUP($E34,'Source Data'!$B$29:$J$60,MATCH($L34, 'Source Data'!$B$26:$J$26,1),TRUE))))</f>
        <v/>
      </c>
      <c r="Z34" s="145" t="str">
        <f>IF(ISNUMBER($L34),IF(OR(AND(OR($J34="Retired",$J34="Permanent Low-Use"),$K34&lt;=2023),(AND($J34="New",$K34&gt;2023))),"N/A",VLOOKUP($F34,'Source Data'!$B$15:$I$22,7)),"")</f>
        <v/>
      </c>
      <c r="AA34" s="145" t="str">
        <f>IF(ISNUMBER($L34),IF(OR(AND(OR($J34="Retired",$J34="Permanent Low-Use"),$K34&lt;=2024),(AND($J34="New",$K34&gt;2024))),"N/A",VLOOKUP($F34,'Source Data'!$B$15:$I$22,7)),"")</f>
        <v/>
      </c>
      <c r="AB34" s="145" t="str">
        <f>IF(ISNUMBER($L34),IF(OR(AND(OR($J34="Retired",$J34="Permanent Low-Use"),$K34&lt;=2025),(AND($J34="New",$K34&gt;2025))),"N/A",VLOOKUP($F34,'Source Data'!$B$15:$I$22,5)),"")</f>
        <v/>
      </c>
      <c r="AC34" s="145" t="str">
        <f>IF(ISNUMBER($L34),IF(OR(AND(OR($J34="Retired",$J34="Permanent Low-Use"),$K34&lt;=2026),(AND($J34="New",$K34&gt;2026))),"N/A",VLOOKUP($F34,'Source Data'!$B$15:$I$22,5)),"")</f>
        <v/>
      </c>
      <c r="AD34" s="145" t="str">
        <f>IF(ISNUMBER($L34),IF(OR(AND(OR($J34="Retired",$J34="Permanent Low-Use"),$K34&lt;=2027),(AND($J34="New",$K34&gt;2027))),"N/A",VLOOKUP($F34,'Source Data'!$B$15:$I$22,5)),"")</f>
        <v/>
      </c>
      <c r="AE34" s="145" t="str">
        <f>IF(ISNUMBER($L34),IF(OR(AND(OR($J34="Retired",$J34="Permanent Low-Use"),$K34&lt;=2028),(AND($J34="New",$K34&gt;2028))),"N/A",VLOOKUP($F34,'Source Data'!$B$15:$I$22,5)),"")</f>
        <v/>
      </c>
      <c r="AF34" s="145" t="str">
        <f>IF(ISNUMBER($L34),IF(OR(AND(OR($J34="Retired",$J34="Permanent Low-Use"),$K34&lt;=2029),(AND($J34="New",$K34&gt;2029))),"N/A",VLOOKUP($F34,'Source Data'!$B$15:$I$22,5)),"")</f>
        <v/>
      </c>
      <c r="AG34" s="145" t="str">
        <f>IF(ISNUMBER($L34),IF(OR(AND(OR($J34="Retired",$J34="Permanent Low-Use"),$K34&lt;=2030),(AND($J34="New",$K34&gt;2030))),"N/A",VLOOKUP($F34,'Source Data'!$B$15:$I$22,5)),"")</f>
        <v/>
      </c>
      <c r="AH34" s="145" t="str">
        <f>IF(ISNUMBER($L34),IF(OR(AND(OR($J34="Retired",$J34="Permanent Low-Use"),$K34&lt;=2031),(AND($J34="New",$K34&gt;2031))),"N/A",VLOOKUP($F34,'Source Data'!$B$15:$I$22,5)),"")</f>
        <v/>
      </c>
      <c r="AI34" s="145" t="str">
        <f>IF(ISNUMBER($L34),IF(OR(AND(OR($J34="Retired",$J34="Permanent Low-Use"),$K34&lt;=2032),(AND($J34="New",$K34&gt;2032))),"N/A",VLOOKUP($F34,'Source Data'!$B$15:$I$22,5)),"")</f>
        <v/>
      </c>
      <c r="AJ34" s="145" t="str">
        <f>IF(ISNUMBER($L34),IF(OR(AND(OR($J34="Retired",$J34="Permanent Low-Use"),$K34&lt;=2033),(AND($J34="New",$K34&gt;2033))),"N/A",VLOOKUP($F34,'Source Data'!$B$15:$I$22,5)),"")</f>
        <v/>
      </c>
      <c r="AK34" s="145" t="str">
        <f>IF($N34= 0, "N/A", IF(ISERROR(VLOOKUP($F34, 'Source Data'!$B$4:$C$11,2)), "", VLOOKUP($F34, 'Source Data'!$B$4:$C$11,2)))</f>
        <v/>
      </c>
      <c r="AL34" s="158"/>
    </row>
    <row r="35" spans="1:38" ht="15.6">
      <c r="A35" s="158"/>
      <c r="B35" s="106"/>
      <c r="C35" s="106"/>
      <c r="D35" s="106"/>
      <c r="E35" s="104"/>
      <c r="F35" s="104"/>
      <c r="G35" s="102"/>
      <c r="H35" s="103"/>
      <c r="I35" s="104"/>
      <c r="J35" s="105"/>
      <c r="K35" s="105"/>
      <c r="L35" s="142" t="str">
        <f t="shared" si="6"/>
        <v/>
      </c>
      <c r="M35" s="142" t="str">
        <f>IF(ISERROR(VLOOKUP(E35,'Source Data'!$B$67:$J$97, MATCH(F35, 'Source Data'!$B$64:$J$64,1),TRUE))=TRUE,"",VLOOKUP(E35,'Source Data'!$B$67:$J$97,MATCH(F35, 'Source Data'!$B$64:$J$64,1),TRUE))</f>
        <v/>
      </c>
      <c r="N35" s="143" t="str">
        <f t="shared" si="7"/>
        <v/>
      </c>
      <c r="O35" s="144" t="str">
        <f>IF(OR(AND(OR($J35="Retired",$J35="Permanent Low-Use"),$K35&lt;=2023),(AND($J35="New",$K35&gt;2023))),"N/A",IF($N35=0,0,IF(ISERROR(VLOOKUP($E35,'Source Data'!$B$29:$J$60, MATCH($L35, 'Source Data'!$B$26:$J$26,1),TRUE))=TRUE,"",VLOOKUP($E35,'Source Data'!$B$29:$J$60,MATCH($L35, 'Source Data'!$B$26:$J$26,1),TRUE))))</f>
        <v/>
      </c>
      <c r="P35" s="144" t="str">
        <f>IF(OR(AND(OR($J35="Retired",$J35="Permanent Low-Use"),$K35&lt;=2024),(AND($J35="New",$K35&gt;2024))),"N/A",IF($N35=0,0,IF(ISERROR(VLOOKUP($E35,'Source Data'!$B$29:$J$60, MATCH($L35, 'Source Data'!$B$26:$J$26,1),TRUE))=TRUE,"",VLOOKUP($E35,'Source Data'!$B$29:$J$60,MATCH($L35, 'Source Data'!$B$26:$J$26,1),TRUE))))</f>
        <v/>
      </c>
      <c r="Q35" s="144" t="str">
        <f>IF(OR(AND(OR($J35="Retired",$J35="Permanent Low-Use"),$K35&lt;=2025),(AND($J35="New",$K35&gt;2025))),"N/A",IF($N35=0,0,IF(ISERROR(VLOOKUP($E35,'Source Data'!$B$29:$J$60, MATCH($L35, 'Source Data'!$B$26:$J$26,1),TRUE))=TRUE,"",VLOOKUP($E35,'Source Data'!$B$29:$J$60,MATCH($L35, 'Source Data'!$B$26:$J$26,1),TRUE))))</f>
        <v/>
      </c>
      <c r="R35" s="144" t="str">
        <f>IF(OR(AND(OR($J35="Retired",$J35="Permanent Low-Use"),$K35&lt;=2026),(AND($J35="New",$K35&gt;2026))),"N/A",IF($N35=0,0,IF(ISERROR(VLOOKUP($E35,'Source Data'!$B$29:$J$60, MATCH($L35, 'Source Data'!$B$26:$J$26,1),TRUE))=TRUE,"",VLOOKUP($E35,'Source Data'!$B$29:$J$60,MATCH($L35, 'Source Data'!$B$26:$J$26,1),TRUE))))</f>
        <v/>
      </c>
      <c r="S35" s="144" t="str">
        <f>IF(OR(AND(OR($J35="Retired",$J35="Permanent Low-Use"),$K35&lt;=2027),(AND($J35="New",$K35&gt;2027))),"N/A",IF($N35=0,0,IF(ISERROR(VLOOKUP($E35,'Source Data'!$B$29:$J$60, MATCH($L35, 'Source Data'!$B$26:$J$26,1),TRUE))=TRUE,"",VLOOKUP($E35,'Source Data'!$B$29:$J$60,MATCH($L35, 'Source Data'!$B$26:$J$26,1),TRUE))))</f>
        <v/>
      </c>
      <c r="T35" s="144" t="str">
        <f>IF(OR(AND(OR($J35="Retired",$J35="Permanent Low-Use"),$K35&lt;=2028),(AND($J35="New",$K35&gt;2028))),"N/A",IF($N35=0,0,IF(ISERROR(VLOOKUP($E35,'Source Data'!$B$29:$J$60, MATCH($L35, 'Source Data'!$B$26:$J$26,1),TRUE))=TRUE,"",VLOOKUP($E35,'Source Data'!$B$29:$J$60,MATCH($L35, 'Source Data'!$B$26:$J$26,1),TRUE))))</f>
        <v/>
      </c>
      <c r="U35" s="144" t="str">
        <f>IF(OR(AND(OR($J35="Retired",$J35="Permanent Low-Use"),$K35&lt;=2029),(AND($J35="New",$K35&gt;2029))),"N/A",IF($N35=0,0,IF(ISERROR(VLOOKUP($E35,'Source Data'!$B$29:$J$60, MATCH($L35, 'Source Data'!$B$26:$J$26,1),TRUE))=TRUE,"",VLOOKUP($E35,'Source Data'!$B$29:$J$60,MATCH($L35, 'Source Data'!$B$26:$J$26,1),TRUE))))</f>
        <v/>
      </c>
      <c r="V35" s="144" t="str">
        <f>IF(OR(AND(OR($J35="Retired",$J35="Permanent Low-Use"),$K35&lt;=2030),(AND($J35="New",$K35&gt;2030))),"N/A",IF($N35=0,0,IF(ISERROR(VLOOKUP($E35,'Source Data'!$B$29:$J$60, MATCH($L35, 'Source Data'!$B$26:$J$26,1),TRUE))=TRUE,"",VLOOKUP($E35,'Source Data'!$B$29:$J$60,MATCH($L35, 'Source Data'!$B$26:$J$26,1),TRUE))))</f>
        <v/>
      </c>
      <c r="W35" s="144" t="str">
        <f>IF(OR(AND(OR($J35="Retired",$J35="Permanent Low-Use"),$K35&lt;=2031),(AND($J35="New",$K35&gt;2031))),"N/A",IF($N35=0,0,IF(ISERROR(VLOOKUP($E35,'Source Data'!$B$29:$J$60, MATCH($L35, 'Source Data'!$B$26:$J$26,1),TRUE))=TRUE,"",VLOOKUP($E35,'Source Data'!$B$29:$J$60,MATCH($L35, 'Source Data'!$B$26:$J$26,1),TRUE))))</f>
        <v/>
      </c>
      <c r="X35" s="144" t="str">
        <f>IF(OR(AND(OR($J35="Retired",$J35="Permanent Low-Use"),$K35&lt;=2032),(AND($J35="New",$K35&gt;2032))),"N/A",IF($N35=0,0,IF(ISERROR(VLOOKUP($E35,'Source Data'!$B$29:$J$60, MATCH($L35, 'Source Data'!$B$26:$J$26,1),TRUE))=TRUE,"",VLOOKUP($E35,'Source Data'!$B$29:$J$60,MATCH($L35, 'Source Data'!$B$26:$J$26,1),TRUE))))</f>
        <v/>
      </c>
      <c r="Y35" s="144" t="str">
        <f>IF(OR(AND(OR($J35="Retired",$J35="Permanent Low-Use"),$K35&lt;=2033),(AND($J35="New",$K35&gt;2033))),"N/A",IF($N35=0,0,IF(ISERROR(VLOOKUP($E35,'Source Data'!$B$29:$J$60, MATCH($L35, 'Source Data'!$B$26:$J$26,1),TRUE))=TRUE,"",VLOOKUP($E35,'Source Data'!$B$29:$J$60,MATCH($L35, 'Source Data'!$B$26:$J$26,1),TRUE))))</f>
        <v/>
      </c>
      <c r="Z35" s="145" t="str">
        <f>IF(ISNUMBER($L35),IF(OR(AND(OR($J35="Retired",$J35="Permanent Low-Use"),$K35&lt;=2023),(AND($J35="New",$K35&gt;2023))),"N/A",VLOOKUP($F35,'Source Data'!$B$15:$I$22,7)),"")</f>
        <v/>
      </c>
      <c r="AA35" s="145" t="str">
        <f>IF(ISNUMBER($L35),IF(OR(AND(OR($J35="Retired",$J35="Permanent Low-Use"),$K35&lt;=2024),(AND($J35="New",$K35&gt;2024))),"N/A",VLOOKUP($F35,'Source Data'!$B$15:$I$22,7)),"")</f>
        <v/>
      </c>
      <c r="AB35" s="145" t="str">
        <f>IF(ISNUMBER($L35),IF(OR(AND(OR($J35="Retired",$J35="Permanent Low-Use"),$K35&lt;=2025),(AND($J35="New",$K35&gt;2025))),"N/A",VLOOKUP($F35,'Source Data'!$B$15:$I$22,5)),"")</f>
        <v/>
      </c>
      <c r="AC35" s="145" t="str">
        <f>IF(ISNUMBER($L35),IF(OR(AND(OR($J35="Retired",$J35="Permanent Low-Use"),$K35&lt;=2026),(AND($J35="New",$K35&gt;2026))),"N/A",VLOOKUP($F35,'Source Data'!$B$15:$I$22,5)),"")</f>
        <v/>
      </c>
      <c r="AD35" s="145" t="str">
        <f>IF(ISNUMBER($L35),IF(OR(AND(OR($J35="Retired",$J35="Permanent Low-Use"),$K35&lt;=2027),(AND($J35="New",$K35&gt;2027))),"N/A",VLOOKUP($F35,'Source Data'!$B$15:$I$22,5)),"")</f>
        <v/>
      </c>
      <c r="AE35" s="145" t="str">
        <f>IF(ISNUMBER($L35),IF(OR(AND(OR($J35="Retired",$J35="Permanent Low-Use"),$K35&lt;=2028),(AND($J35="New",$K35&gt;2028))),"N/A",VLOOKUP($F35,'Source Data'!$B$15:$I$22,5)),"")</f>
        <v/>
      </c>
      <c r="AF35" s="145" t="str">
        <f>IF(ISNUMBER($L35),IF(OR(AND(OR($J35="Retired",$J35="Permanent Low-Use"),$K35&lt;=2029),(AND($J35="New",$K35&gt;2029))),"N/A",VLOOKUP($F35,'Source Data'!$B$15:$I$22,5)),"")</f>
        <v/>
      </c>
      <c r="AG35" s="145" t="str">
        <f>IF(ISNUMBER($L35),IF(OR(AND(OR($J35="Retired",$J35="Permanent Low-Use"),$K35&lt;=2030),(AND($J35="New",$K35&gt;2030))),"N/A",VLOOKUP($F35,'Source Data'!$B$15:$I$22,5)),"")</f>
        <v/>
      </c>
      <c r="AH35" s="145" t="str">
        <f>IF(ISNUMBER($L35),IF(OR(AND(OR($J35="Retired",$J35="Permanent Low-Use"),$K35&lt;=2031),(AND($J35="New",$K35&gt;2031))),"N/A",VLOOKUP($F35,'Source Data'!$B$15:$I$22,5)),"")</f>
        <v/>
      </c>
      <c r="AI35" s="145" t="str">
        <f>IF(ISNUMBER($L35),IF(OR(AND(OR($J35="Retired",$J35="Permanent Low-Use"),$K35&lt;=2032),(AND($J35="New",$K35&gt;2032))),"N/A",VLOOKUP($F35,'Source Data'!$B$15:$I$22,5)),"")</f>
        <v/>
      </c>
      <c r="AJ35" s="145" t="str">
        <f>IF(ISNUMBER($L35),IF(OR(AND(OR($J35="Retired",$J35="Permanent Low-Use"),$K35&lt;=2033),(AND($J35="New",$K35&gt;2033))),"N/A",VLOOKUP($F35,'Source Data'!$B$15:$I$22,5)),"")</f>
        <v/>
      </c>
      <c r="AK35" s="145" t="str">
        <f>IF($N35= 0, "N/A", IF(ISERROR(VLOOKUP($F35, 'Source Data'!$B$4:$C$11,2)), "", VLOOKUP($F35, 'Source Data'!$B$4:$C$11,2)))</f>
        <v/>
      </c>
      <c r="AL35" s="158"/>
    </row>
    <row r="36" spans="1:38" ht="15.6">
      <c r="A36" s="158"/>
      <c r="B36" s="106"/>
      <c r="C36" s="106"/>
      <c r="D36" s="106"/>
      <c r="E36" s="104"/>
      <c r="F36" s="104"/>
      <c r="G36" s="102"/>
      <c r="H36" s="103"/>
      <c r="I36" s="104"/>
      <c r="J36" s="105"/>
      <c r="K36" s="105"/>
      <c r="L36" s="142" t="str">
        <f t="shared" si="6"/>
        <v/>
      </c>
      <c r="M36" s="142" t="str">
        <f>IF(ISERROR(VLOOKUP(E36,'Source Data'!$B$67:$J$97, MATCH(F36, 'Source Data'!$B$64:$J$64,1),TRUE))=TRUE,"",VLOOKUP(E36,'Source Data'!$B$67:$J$97,MATCH(F36, 'Source Data'!$B$64:$J$64,1),TRUE))</f>
        <v/>
      </c>
      <c r="N36" s="143" t="str">
        <f t="shared" si="7"/>
        <v/>
      </c>
      <c r="O36" s="144" t="str">
        <f>IF(OR(AND(OR($J36="Retired",$J36="Permanent Low-Use"),$K36&lt;=2023),(AND($J36="New",$K36&gt;2023))),"N/A",IF($N36=0,0,IF(ISERROR(VLOOKUP($E36,'Source Data'!$B$29:$J$60, MATCH($L36, 'Source Data'!$B$26:$J$26,1),TRUE))=TRUE,"",VLOOKUP($E36,'Source Data'!$B$29:$J$60,MATCH($L36, 'Source Data'!$B$26:$J$26,1),TRUE))))</f>
        <v/>
      </c>
      <c r="P36" s="144" t="str">
        <f>IF(OR(AND(OR($J36="Retired",$J36="Permanent Low-Use"),$K36&lt;=2024),(AND($J36="New",$K36&gt;2024))),"N/A",IF($N36=0,0,IF(ISERROR(VLOOKUP($E36,'Source Data'!$B$29:$J$60, MATCH($L36, 'Source Data'!$B$26:$J$26,1),TRUE))=TRUE,"",VLOOKUP($E36,'Source Data'!$B$29:$J$60,MATCH($L36, 'Source Data'!$B$26:$J$26,1),TRUE))))</f>
        <v/>
      </c>
      <c r="Q36" s="144" t="str">
        <f>IF(OR(AND(OR($J36="Retired",$J36="Permanent Low-Use"),$K36&lt;=2025),(AND($J36="New",$K36&gt;2025))),"N/A",IF($N36=0,0,IF(ISERROR(VLOOKUP($E36,'Source Data'!$B$29:$J$60, MATCH($L36, 'Source Data'!$B$26:$J$26,1),TRUE))=TRUE,"",VLOOKUP($E36,'Source Data'!$B$29:$J$60,MATCH($L36, 'Source Data'!$B$26:$J$26,1),TRUE))))</f>
        <v/>
      </c>
      <c r="R36" s="144" t="str">
        <f>IF(OR(AND(OR($J36="Retired",$J36="Permanent Low-Use"),$K36&lt;=2026),(AND($J36="New",$K36&gt;2026))),"N/A",IF($N36=0,0,IF(ISERROR(VLOOKUP($E36,'Source Data'!$B$29:$J$60, MATCH($L36, 'Source Data'!$B$26:$J$26,1),TRUE))=TRUE,"",VLOOKUP($E36,'Source Data'!$B$29:$J$60,MATCH($L36, 'Source Data'!$B$26:$J$26,1),TRUE))))</f>
        <v/>
      </c>
      <c r="S36" s="144" t="str">
        <f>IF(OR(AND(OR($J36="Retired",$J36="Permanent Low-Use"),$K36&lt;=2027),(AND($J36="New",$K36&gt;2027))),"N/A",IF($N36=0,0,IF(ISERROR(VLOOKUP($E36,'Source Data'!$B$29:$J$60, MATCH($L36, 'Source Data'!$B$26:$J$26,1),TRUE))=TRUE,"",VLOOKUP($E36,'Source Data'!$B$29:$J$60,MATCH($L36, 'Source Data'!$B$26:$J$26,1),TRUE))))</f>
        <v/>
      </c>
      <c r="T36" s="144" t="str">
        <f>IF(OR(AND(OR($J36="Retired",$J36="Permanent Low-Use"),$K36&lt;=2028),(AND($J36="New",$K36&gt;2028))),"N/A",IF($N36=0,0,IF(ISERROR(VLOOKUP($E36,'Source Data'!$B$29:$J$60, MATCH($L36, 'Source Data'!$B$26:$J$26,1),TRUE))=TRUE,"",VLOOKUP($E36,'Source Data'!$B$29:$J$60,MATCH($L36, 'Source Data'!$B$26:$J$26,1),TRUE))))</f>
        <v/>
      </c>
      <c r="U36" s="144" t="str">
        <f>IF(OR(AND(OR($J36="Retired",$J36="Permanent Low-Use"),$K36&lt;=2029),(AND($J36="New",$K36&gt;2029))),"N/A",IF($N36=0,0,IF(ISERROR(VLOOKUP($E36,'Source Data'!$B$29:$J$60, MATCH($L36, 'Source Data'!$B$26:$J$26,1),TRUE))=TRUE,"",VLOOKUP($E36,'Source Data'!$B$29:$J$60,MATCH($L36, 'Source Data'!$B$26:$J$26,1),TRUE))))</f>
        <v/>
      </c>
      <c r="V36" s="144" t="str">
        <f>IF(OR(AND(OR($J36="Retired",$J36="Permanent Low-Use"),$K36&lt;=2030),(AND($J36="New",$K36&gt;2030))),"N/A",IF($N36=0,0,IF(ISERROR(VLOOKUP($E36,'Source Data'!$B$29:$J$60, MATCH($L36, 'Source Data'!$B$26:$J$26,1),TRUE))=TRUE,"",VLOOKUP($E36,'Source Data'!$B$29:$J$60,MATCH($L36, 'Source Data'!$B$26:$J$26,1),TRUE))))</f>
        <v/>
      </c>
      <c r="W36" s="144" t="str">
        <f>IF(OR(AND(OR($J36="Retired",$J36="Permanent Low-Use"),$K36&lt;=2031),(AND($J36="New",$K36&gt;2031))),"N/A",IF($N36=0,0,IF(ISERROR(VLOOKUP($E36,'Source Data'!$B$29:$J$60, MATCH($L36, 'Source Data'!$B$26:$J$26,1),TRUE))=TRUE,"",VLOOKUP($E36,'Source Data'!$B$29:$J$60,MATCH($L36, 'Source Data'!$B$26:$J$26,1),TRUE))))</f>
        <v/>
      </c>
      <c r="X36" s="144" t="str">
        <f>IF(OR(AND(OR($J36="Retired",$J36="Permanent Low-Use"),$K36&lt;=2032),(AND($J36="New",$K36&gt;2032))),"N/A",IF($N36=0,0,IF(ISERROR(VLOOKUP($E36,'Source Data'!$B$29:$J$60, MATCH($L36, 'Source Data'!$B$26:$J$26,1),TRUE))=TRUE,"",VLOOKUP($E36,'Source Data'!$B$29:$J$60,MATCH($L36, 'Source Data'!$B$26:$J$26,1),TRUE))))</f>
        <v/>
      </c>
      <c r="Y36" s="144" t="str">
        <f>IF(OR(AND(OR($J36="Retired",$J36="Permanent Low-Use"),$K36&lt;=2033),(AND($J36="New",$K36&gt;2033))),"N/A",IF($N36=0,0,IF(ISERROR(VLOOKUP($E36,'Source Data'!$B$29:$J$60, MATCH($L36, 'Source Data'!$B$26:$J$26,1),TRUE))=TRUE,"",VLOOKUP($E36,'Source Data'!$B$29:$J$60,MATCH($L36, 'Source Data'!$B$26:$J$26,1),TRUE))))</f>
        <v/>
      </c>
      <c r="Z36" s="145" t="str">
        <f>IF(ISNUMBER($L36),IF(OR(AND(OR($J36="Retired",$J36="Permanent Low-Use"),$K36&lt;=2023),(AND($J36="New",$K36&gt;2023))),"N/A",VLOOKUP($F36,'Source Data'!$B$15:$I$22,7)),"")</f>
        <v/>
      </c>
      <c r="AA36" s="145" t="str">
        <f>IF(ISNUMBER($L36),IF(OR(AND(OR($J36="Retired",$J36="Permanent Low-Use"),$K36&lt;=2024),(AND($J36="New",$K36&gt;2024))),"N/A",VLOOKUP($F36,'Source Data'!$B$15:$I$22,7)),"")</f>
        <v/>
      </c>
      <c r="AB36" s="145" t="str">
        <f>IF(ISNUMBER($L36),IF(OR(AND(OR($J36="Retired",$J36="Permanent Low-Use"),$K36&lt;=2025),(AND($J36="New",$K36&gt;2025))),"N/A",VLOOKUP($F36,'Source Data'!$B$15:$I$22,5)),"")</f>
        <v/>
      </c>
      <c r="AC36" s="145" t="str">
        <f>IF(ISNUMBER($L36),IF(OR(AND(OR($J36="Retired",$J36="Permanent Low-Use"),$K36&lt;=2026),(AND($J36="New",$K36&gt;2026))),"N/A",VLOOKUP($F36,'Source Data'!$B$15:$I$22,5)),"")</f>
        <v/>
      </c>
      <c r="AD36" s="145" t="str">
        <f>IF(ISNUMBER($L36),IF(OR(AND(OR($J36="Retired",$J36="Permanent Low-Use"),$K36&lt;=2027),(AND($J36="New",$K36&gt;2027))),"N/A",VLOOKUP($F36,'Source Data'!$B$15:$I$22,5)),"")</f>
        <v/>
      </c>
      <c r="AE36" s="145" t="str">
        <f>IF(ISNUMBER($L36),IF(OR(AND(OR($J36="Retired",$J36="Permanent Low-Use"),$K36&lt;=2028),(AND($J36="New",$K36&gt;2028))),"N/A",VLOOKUP($F36,'Source Data'!$B$15:$I$22,5)),"")</f>
        <v/>
      </c>
      <c r="AF36" s="145" t="str">
        <f>IF(ISNUMBER($L36),IF(OR(AND(OR($J36="Retired",$J36="Permanent Low-Use"),$K36&lt;=2029),(AND($J36="New",$K36&gt;2029))),"N/A",VLOOKUP($F36,'Source Data'!$B$15:$I$22,5)),"")</f>
        <v/>
      </c>
      <c r="AG36" s="145" t="str">
        <f>IF(ISNUMBER($L36),IF(OR(AND(OR($J36="Retired",$J36="Permanent Low-Use"),$K36&lt;=2030),(AND($J36="New",$K36&gt;2030))),"N/A",VLOOKUP($F36,'Source Data'!$B$15:$I$22,5)),"")</f>
        <v/>
      </c>
      <c r="AH36" s="145" t="str">
        <f>IF(ISNUMBER($L36),IF(OR(AND(OR($J36="Retired",$J36="Permanent Low-Use"),$K36&lt;=2031),(AND($J36="New",$K36&gt;2031))),"N/A",VLOOKUP($F36,'Source Data'!$B$15:$I$22,5)),"")</f>
        <v/>
      </c>
      <c r="AI36" s="145" t="str">
        <f>IF(ISNUMBER($L36),IF(OR(AND(OR($J36="Retired",$J36="Permanent Low-Use"),$K36&lt;=2032),(AND($J36="New",$K36&gt;2032))),"N/A",VLOOKUP($F36,'Source Data'!$B$15:$I$22,5)),"")</f>
        <v/>
      </c>
      <c r="AJ36" s="145" t="str">
        <f>IF(ISNUMBER($L36),IF(OR(AND(OR($J36="Retired",$J36="Permanent Low-Use"),$K36&lt;=2033),(AND($J36="New",$K36&gt;2033))),"N/A",VLOOKUP($F36,'Source Data'!$B$15:$I$22,5)),"")</f>
        <v/>
      </c>
      <c r="AK36" s="145" t="str">
        <f>IF($N36= 0, "N/A", IF(ISERROR(VLOOKUP($F36, 'Source Data'!$B$4:$C$11,2)), "", VLOOKUP($F36, 'Source Data'!$B$4:$C$11,2)))</f>
        <v/>
      </c>
      <c r="AL36" s="158"/>
    </row>
    <row r="37" spans="1:38" ht="15.6">
      <c r="A37" s="158"/>
      <c r="B37" s="106"/>
      <c r="C37" s="106"/>
      <c r="D37" s="106"/>
      <c r="E37" s="104"/>
      <c r="F37" s="104"/>
      <c r="G37" s="102"/>
      <c r="H37" s="103"/>
      <c r="I37" s="104"/>
      <c r="J37" s="105"/>
      <c r="K37" s="105"/>
      <c r="L37" s="142" t="str">
        <f t="shared" si="6"/>
        <v/>
      </c>
      <c r="M37" s="142" t="str">
        <f>IF(ISERROR(VLOOKUP(E37,'Source Data'!$B$67:$J$97, MATCH(F37, 'Source Data'!$B$64:$J$64,1),TRUE))=TRUE,"",VLOOKUP(E37,'Source Data'!$B$67:$J$97,MATCH(F37, 'Source Data'!$B$64:$J$64,1),TRUE))</f>
        <v/>
      </c>
      <c r="N37" s="143" t="str">
        <f t="shared" si="7"/>
        <v/>
      </c>
      <c r="O37" s="144" t="str">
        <f>IF(OR(AND(OR($J37="Retired",$J37="Permanent Low-Use"),$K37&lt;=2023),(AND($J37="New",$K37&gt;2023))),"N/A",IF($N37=0,0,IF(ISERROR(VLOOKUP($E37,'Source Data'!$B$29:$J$60, MATCH($L37, 'Source Data'!$B$26:$J$26,1),TRUE))=TRUE,"",VLOOKUP($E37,'Source Data'!$B$29:$J$60,MATCH($L37, 'Source Data'!$B$26:$J$26,1),TRUE))))</f>
        <v/>
      </c>
      <c r="P37" s="144" t="str">
        <f>IF(OR(AND(OR($J37="Retired",$J37="Permanent Low-Use"),$K37&lt;=2024),(AND($J37="New",$K37&gt;2024))),"N/A",IF($N37=0,0,IF(ISERROR(VLOOKUP($E37,'Source Data'!$B$29:$J$60, MATCH($L37, 'Source Data'!$B$26:$J$26,1),TRUE))=TRUE,"",VLOOKUP($E37,'Source Data'!$B$29:$J$60,MATCH($L37, 'Source Data'!$B$26:$J$26,1),TRUE))))</f>
        <v/>
      </c>
      <c r="Q37" s="144" t="str">
        <f>IF(OR(AND(OR($J37="Retired",$J37="Permanent Low-Use"),$K37&lt;=2025),(AND($J37="New",$K37&gt;2025))),"N/A",IF($N37=0,0,IF(ISERROR(VLOOKUP($E37,'Source Data'!$B$29:$J$60, MATCH($L37, 'Source Data'!$B$26:$J$26,1),TRUE))=TRUE,"",VLOOKUP($E37,'Source Data'!$B$29:$J$60,MATCH($L37, 'Source Data'!$B$26:$J$26,1),TRUE))))</f>
        <v/>
      </c>
      <c r="R37" s="144" t="str">
        <f>IF(OR(AND(OR($J37="Retired",$J37="Permanent Low-Use"),$K37&lt;=2026),(AND($J37="New",$K37&gt;2026))),"N/A",IF($N37=0,0,IF(ISERROR(VLOOKUP($E37,'Source Data'!$B$29:$J$60, MATCH($L37, 'Source Data'!$B$26:$J$26,1),TRUE))=TRUE,"",VLOOKUP($E37,'Source Data'!$B$29:$J$60,MATCH($L37, 'Source Data'!$B$26:$J$26,1),TRUE))))</f>
        <v/>
      </c>
      <c r="S37" s="144" t="str">
        <f>IF(OR(AND(OR($J37="Retired",$J37="Permanent Low-Use"),$K37&lt;=2027),(AND($J37="New",$K37&gt;2027))),"N/A",IF($N37=0,0,IF(ISERROR(VLOOKUP($E37,'Source Data'!$B$29:$J$60, MATCH($L37, 'Source Data'!$B$26:$J$26,1),TRUE))=TRUE,"",VLOOKUP($E37,'Source Data'!$B$29:$J$60,MATCH($L37, 'Source Data'!$B$26:$J$26,1),TRUE))))</f>
        <v/>
      </c>
      <c r="T37" s="144" t="str">
        <f>IF(OR(AND(OR($J37="Retired",$J37="Permanent Low-Use"),$K37&lt;=2028),(AND($J37="New",$K37&gt;2028))),"N/A",IF($N37=0,0,IF(ISERROR(VLOOKUP($E37,'Source Data'!$B$29:$J$60, MATCH($L37, 'Source Data'!$B$26:$J$26,1),TRUE))=TRUE,"",VLOOKUP($E37,'Source Data'!$B$29:$J$60,MATCH($L37, 'Source Data'!$B$26:$J$26,1),TRUE))))</f>
        <v/>
      </c>
      <c r="U37" s="144" t="str">
        <f>IF(OR(AND(OR($J37="Retired",$J37="Permanent Low-Use"),$K37&lt;=2029),(AND($J37="New",$K37&gt;2029))),"N/A",IF($N37=0,0,IF(ISERROR(VLOOKUP($E37,'Source Data'!$B$29:$J$60, MATCH($L37, 'Source Data'!$B$26:$J$26,1),TRUE))=TRUE,"",VLOOKUP($E37,'Source Data'!$B$29:$J$60,MATCH($L37, 'Source Data'!$B$26:$J$26,1),TRUE))))</f>
        <v/>
      </c>
      <c r="V37" s="144" t="str">
        <f>IF(OR(AND(OR($J37="Retired",$J37="Permanent Low-Use"),$K37&lt;=2030),(AND($J37="New",$K37&gt;2030))),"N/A",IF($N37=0,0,IF(ISERROR(VLOOKUP($E37,'Source Data'!$B$29:$J$60, MATCH($L37, 'Source Data'!$B$26:$J$26,1),TRUE))=TRUE,"",VLOOKUP($E37,'Source Data'!$B$29:$J$60,MATCH($L37, 'Source Data'!$B$26:$J$26,1),TRUE))))</f>
        <v/>
      </c>
      <c r="W37" s="144" t="str">
        <f>IF(OR(AND(OR($J37="Retired",$J37="Permanent Low-Use"),$K37&lt;=2031),(AND($J37="New",$K37&gt;2031))),"N/A",IF($N37=0,0,IF(ISERROR(VLOOKUP($E37,'Source Data'!$B$29:$J$60, MATCH($L37, 'Source Data'!$B$26:$J$26,1),TRUE))=TRUE,"",VLOOKUP($E37,'Source Data'!$B$29:$J$60,MATCH($L37, 'Source Data'!$B$26:$J$26,1),TRUE))))</f>
        <v/>
      </c>
      <c r="X37" s="144" t="str">
        <f>IF(OR(AND(OR($J37="Retired",$J37="Permanent Low-Use"),$K37&lt;=2032),(AND($J37="New",$K37&gt;2032))),"N/A",IF($N37=0,0,IF(ISERROR(VLOOKUP($E37,'Source Data'!$B$29:$J$60, MATCH($L37, 'Source Data'!$B$26:$J$26,1),TRUE))=TRUE,"",VLOOKUP($E37,'Source Data'!$B$29:$J$60,MATCH($L37, 'Source Data'!$B$26:$J$26,1),TRUE))))</f>
        <v/>
      </c>
      <c r="Y37" s="144" t="str">
        <f>IF(OR(AND(OR($J37="Retired",$J37="Permanent Low-Use"),$K37&lt;=2033),(AND($J37="New",$K37&gt;2033))),"N/A",IF($N37=0,0,IF(ISERROR(VLOOKUP($E37,'Source Data'!$B$29:$J$60, MATCH($L37, 'Source Data'!$B$26:$J$26,1),TRUE))=TRUE,"",VLOOKUP($E37,'Source Data'!$B$29:$J$60,MATCH($L37, 'Source Data'!$B$26:$J$26,1),TRUE))))</f>
        <v/>
      </c>
      <c r="Z37" s="145" t="str">
        <f>IF(ISNUMBER($L37),IF(OR(AND(OR($J37="Retired",$J37="Permanent Low-Use"),$K37&lt;=2023),(AND($J37="New",$K37&gt;2023))),"N/A",VLOOKUP($F37,'Source Data'!$B$15:$I$22,7)),"")</f>
        <v/>
      </c>
      <c r="AA37" s="145" t="str">
        <f>IF(ISNUMBER($L37),IF(OR(AND(OR($J37="Retired",$J37="Permanent Low-Use"),$K37&lt;=2024),(AND($J37="New",$K37&gt;2024))),"N/A",VLOOKUP($F37,'Source Data'!$B$15:$I$22,7)),"")</f>
        <v/>
      </c>
      <c r="AB37" s="145" t="str">
        <f>IF(ISNUMBER($L37),IF(OR(AND(OR($J37="Retired",$J37="Permanent Low-Use"),$K37&lt;=2025),(AND($J37="New",$K37&gt;2025))),"N/A",VLOOKUP($F37,'Source Data'!$B$15:$I$22,5)),"")</f>
        <v/>
      </c>
      <c r="AC37" s="145" t="str">
        <f>IF(ISNUMBER($L37),IF(OR(AND(OR($J37="Retired",$J37="Permanent Low-Use"),$K37&lt;=2026),(AND($J37="New",$K37&gt;2026))),"N/A",VLOOKUP($F37,'Source Data'!$B$15:$I$22,5)),"")</f>
        <v/>
      </c>
      <c r="AD37" s="145" t="str">
        <f>IF(ISNUMBER($L37),IF(OR(AND(OR($J37="Retired",$J37="Permanent Low-Use"),$K37&lt;=2027),(AND($J37="New",$K37&gt;2027))),"N/A",VLOOKUP($F37,'Source Data'!$B$15:$I$22,5)),"")</f>
        <v/>
      </c>
      <c r="AE37" s="145" t="str">
        <f>IF(ISNUMBER($L37),IF(OR(AND(OR($J37="Retired",$J37="Permanent Low-Use"),$K37&lt;=2028),(AND($J37="New",$K37&gt;2028))),"N/A",VLOOKUP($F37,'Source Data'!$B$15:$I$22,5)),"")</f>
        <v/>
      </c>
      <c r="AF37" s="145" t="str">
        <f>IF(ISNUMBER($L37),IF(OR(AND(OR($J37="Retired",$J37="Permanent Low-Use"),$K37&lt;=2029),(AND($J37="New",$K37&gt;2029))),"N/A",VLOOKUP($F37,'Source Data'!$B$15:$I$22,5)),"")</f>
        <v/>
      </c>
      <c r="AG37" s="145" t="str">
        <f>IF(ISNUMBER($L37),IF(OR(AND(OR($J37="Retired",$J37="Permanent Low-Use"),$K37&lt;=2030),(AND($J37="New",$K37&gt;2030))),"N/A",VLOOKUP($F37,'Source Data'!$B$15:$I$22,5)),"")</f>
        <v/>
      </c>
      <c r="AH37" s="145" t="str">
        <f>IF(ISNUMBER($L37),IF(OR(AND(OR($J37="Retired",$J37="Permanent Low-Use"),$K37&lt;=2031),(AND($J37="New",$K37&gt;2031))),"N/A",VLOOKUP($F37,'Source Data'!$B$15:$I$22,5)),"")</f>
        <v/>
      </c>
      <c r="AI37" s="145" t="str">
        <f>IF(ISNUMBER($L37),IF(OR(AND(OR($J37="Retired",$J37="Permanent Low-Use"),$K37&lt;=2032),(AND($J37="New",$K37&gt;2032))),"N/A",VLOOKUP($F37,'Source Data'!$B$15:$I$22,5)),"")</f>
        <v/>
      </c>
      <c r="AJ37" s="145" t="str">
        <f>IF(ISNUMBER($L37),IF(OR(AND(OR($J37="Retired",$J37="Permanent Low-Use"),$K37&lt;=2033),(AND($J37="New",$K37&gt;2033))),"N/A",VLOOKUP($F37,'Source Data'!$B$15:$I$22,5)),"")</f>
        <v/>
      </c>
      <c r="AK37" s="145" t="str">
        <f>IF($N37= 0, "N/A", IF(ISERROR(VLOOKUP($F37, 'Source Data'!$B$4:$C$11,2)), "", VLOOKUP($F37, 'Source Data'!$B$4:$C$11,2)))</f>
        <v/>
      </c>
      <c r="AL37" s="158"/>
    </row>
    <row r="38" spans="1:38" ht="15.6">
      <c r="A38" s="158"/>
      <c r="B38" s="106"/>
      <c r="C38" s="106"/>
      <c r="D38" s="106"/>
      <c r="E38" s="104"/>
      <c r="F38" s="104"/>
      <c r="G38" s="102"/>
      <c r="H38" s="103"/>
      <c r="I38" s="104"/>
      <c r="J38" s="105"/>
      <c r="K38" s="102"/>
      <c r="L38" s="142" t="str">
        <f t="shared" si="6"/>
        <v/>
      </c>
      <c r="M38" s="142" t="str">
        <f>IF(ISERROR(VLOOKUP(E38,'Source Data'!$B$67:$J$97, MATCH(F38, 'Source Data'!$B$64:$J$64,1),TRUE))=TRUE,"",VLOOKUP(E38,'Source Data'!$B$67:$J$97,MATCH(F38, 'Source Data'!$B$64:$J$64,1),TRUE))</f>
        <v/>
      </c>
      <c r="N38" s="143" t="str">
        <f t="shared" si="7"/>
        <v/>
      </c>
      <c r="O38" s="144" t="str">
        <f>IF(OR(AND(OR($J38="Retired",$J38="Permanent Low-Use"),$K38&lt;=2023),(AND($J38="New",$K38&gt;2023))),"N/A",IF($N38=0,0,IF(ISERROR(VLOOKUP($E38,'Source Data'!$B$29:$J$60, MATCH($L38, 'Source Data'!$B$26:$J$26,1),TRUE))=TRUE,"",VLOOKUP($E38,'Source Data'!$B$29:$J$60,MATCH($L38, 'Source Data'!$B$26:$J$26,1),TRUE))))</f>
        <v/>
      </c>
      <c r="P38" s="144" t="str">
        <f>IF(OR(AND(OR($J38="Retired",$J38="Permanent Low-Use"),$K38&lt;=2024),(AND($J38="New",$K38&gt;2024))),"N/A",IF($N38=0,0,IF(ISERROR(VLOOKUP($E38,'Source Data'!$B$29:$J$60, MATCH($L38, 'Source Data'!$B$26:$J$26,1),TRUE))=TRUE,"",VLOOKUP($E38,'Source Data'!$B$29:$J$60,MATCH($L38, 'Source Data'!$B$26:$J$26,1),TRUE))))</f>
        <v/>
      </c>
      <c r="Q38" s="144" t="str">
        <f>IF(OR(AND(OR($J38="Retired",$J38="Permanent Low-Use"),$K38&lt;=2025),(AND($J38="New",$K38&gt;2025))),"N/A",IF($N38=0,0,IF(ISERROR(VLOOKUP($E38,'Source Data'!$B$29:$J$60, MATCH($L38, 'Source Data'!$B$26:$J$26,1),TRUE))=TRUE,"",VLOOKUP($E38,'Source Data'!$B$29:$J$60,MATCH($L38, 'Source Data'!$B$26:$J$26,1),TRUE))))</f>
        <v/>
      </c>
      <c r="R38" s="144" t="str">
        <f>IF(OR(AND(OR($J38="Retired",$J38="Permanent Low-Use"),$K38&lt;=2026),(AND($J38="New",$K38&gt;2026))),"N/A",IF($N38=0,0,IF(ISERROR(VLOOKUP($E38,'Source Data'!$B$29:$J$60, MATCH($L38, 'Source Data'!$B$26:$J$26,1),TRUE))=TRUE,"",VLOOKUP($E38,'Source Data'!$B$29:$J$60,MATCH($L38, 'Source Data'!$B$26:$J$26,1),TRUE))))</f>
        <v/>
      </c>
      <c r="S38" s="144" t="str">
        <f>IF(OR(AND(OR($J38="Retired",$J38="Permanent Low-Use"),$K38&lt;=2027),(AND($J38="New",$K38&gt;2027))),"N/A",IF($N38=0,0,IF(ISERROR(VLOOKUP($E38,'Source Data'!$B$29:$J$60, MATCH($L38, 'Source Data'!$B$26:$J$26,1),TRUE))=TRUE,"",VLOOKUP($E38,'Source Data'!$B$29:$J$60,MATCH($L38, 'Source Data'!$B$26:$J$26,1),TRUE))))</f>
        <v/>
      </c>
      <c r="T38" s="144" t="str">
        <f>IF(OR(AND(OR($J38="Retired",$J38="Permanent Low-Use"),$K38&lt;=2028),(AND($J38="New",$K38&gt;2028))),"N/A",IF($N38=0,0,IF(ISERROR(VLOOKUP($E38,'Source Data'!$B$29:$J$60, MATCH($L38, 'Source Data'!$B$26:$J$26,1),TRUE))=TRUE,"",VLOOKUP($E38,'Source Data'!$B$29:$J$60,MATCH($L38, 'Source Data'!$B$26:$J$26,1),TRUE))))</f>
        <v/>
      </c>
      <c r="U38" s="144" t="str">
        <f>IF(OR(AND(OR($J38="Retired",$J38="Permanent Low-Use"),$K38&lt;=2029),(AND($J38="New",$K38&gt;2029))),"N/A",IF($N38=0,0,IF(ISERROR(VLOOKUP($E38,'Source Data'!$B$29:$J$60, MATCH($L38, 'Source Data'!$B$26:$J$26,1),TRUE))=TRUE,"",VLOOKUP($E38,'Source Data'!$B$29:$J$60,MATCH($L38, 'Source Data'!$B$26:$J$26,1),TRUE))))</f>
        <v/>
      </c>
      <c r="V38" s="144" t="str">
        <f>IF(OR(AND(OR($J38="Retired",$J38="Permanent Low-Use"),$K38&lt;=2030),(AND($J38="New",$K38&gt;2030))),"N/A",IF($N38=0,0,IF(ISERROR(VLOOKUP($E38,'Source Data'!$B$29:$J$60, MATCH($L38, 'Source Data'!$B$26:$J$26,1),TRUE))=TRUE,"",VLOOKUP($E38,'Source Data'!$B$29:$J$60,MATCH($L38, 'Source Data'!$B$26:$J$26,1),TRUE))))</f>
        <v/>
      </c>
      <c r="W38" s="144" t="str">
        <f>IF(OR(AND(OR($J38="Retired",$J38="Permanent Low-Use"),$K38&lt;=2031),(AND($J38="New",$K38&gt;2031))),"N/A",IF($N38=0,0,IF(ISERROR(VLOOKUP($E38,'Source Data'!$B$29:$J$60, MATCH($L38, 'Source Data'!$B$26:$J$26,1),TRUE))=TRUE,"",VLOOKUP($E38,'Source Data'!$B$29:$J$60,MATCH($L38, 'Source Data'!$B$26:$J$26,1),TRUE))))</f>
        <v/>
      </c>
      <c r="X38" s="144" t="str">
        <f>IF(OR(AND(OR($J38="Retired",$J38="Permanent Low-Use"),$K38&lt;=2032),(AND($J38="New",$K38&gt;2032))),"N/A",IF($N38=0,0,IF(ISERROR(VLOOKUP($E38,'Source Data'!$B$29:$J$60, MATCH($L38, 'Source Data'!$B$26:$J$26,1),TRUE))=TRUE,"",VLOOKUP($E38,'Source Data'!$B$29:$J$60,MATCH($L38, 'Source Data'!$B$26:$J$26,1),TRUE))))</f>
        <v/>
      </c>
      <c r="Y38" s="144" t="str">
        <f>IF(OR(AND(OR($J38="Retired",$J38="Permanent Low-Use"),$K38&lt;=2033),(AND($J38="New",$K38&gt;2033))),"N/A",IF($N38=0,0,IF(ISERROR(VLOOKUP($E38,'Source Data'!$B$29:$J$60, MATCH($L38, 'Source Data'!$B$26:$J$26,1),TRUE))=TRUE,"",VLOOKUP($E38,'Source Data'!$B$29:$J$60,MATCH($L38, 'Source Data'!$B$26:$J$26,1),TRUE))))</f>
        <v/>
      </c>
      <c r="Z38" s="145" t="str">
        <f>IF(ISNUMBER($L38),IF(OR(AND(OR($J38="Retired",$J38="Permanent Low-Use"),$K38&lt;=2023),(AND($J38="New",$K38&gt;2023))),"N/A",VLOOKUP($F38,'Source Data'!$B$15:$I$22,7)),"")</f>
        <v/>
      </c>
      <c r="AA38" s="145" t="str">
        <f>IF(ISNUMBER($L38),IF(OR(AND(OR($J38="Retired",$J38="Permanent Low-Use"),$K38&lt;=2024),(AND($J38="New",$K38&gt;2024))),"N/A",VLOOKUP($F38,'Source Data'!$B$15:$I$22,7)),"")</f>
        <v/>
      </c>
      <c r="AB38" s="145" t="str">
        <f>IF(ISNUMBER($L38),IF(OR(AND(OR($J38="Retired",$J38="Permanent Low-Use"),$K38&lt;=2025),(AND($J38="New",$K38&gt;2025))),"N/A",VLOOKUP($F38,'Source Data'!$B$15:$I$22,5)),"")</f>
        <v/>
      </c>
      <c r="AC38" s="145" t="str">
        <f>IF(ISNUMBER($L38),IF(OR(AND(OR($J38="Retired",$J38="Permanent Low-Use"),$K38&lt;=2026),(AND($J38="New",$K38&gt;2026))),"N/A",VLOOKUP($F38,'Source Data'!$B$15:$I$22,5)),"")</f>
        <v/>
      </c>
      <c r="AD38" s="145" t="str">
        <f>IF(ISNUMBER($L38),IF(OR(AND(OR($J38="Retired",$J38="Permanent Low-Use"),$K38&lt;=2027),(AND($J38="New",$K38&gt;2027))),"N/A",VLOOKUP($F38,'Source Data'!$B$15:$I$22,5)),"")</f>
        <v/>
      </c>
      <c r="AE38" s="145" t="str">
        <f>IF(ISNUMBER($L38),IF(OR(AND(OR($J38="Retired",$J38="Permanent Low-Use"),$K38&lt;=2028),(AND($J38="New",$K38&gt;2028))),"N/A",VLOOKUP($F38,'Source Data'!$B$15:$I$22,5)),"")</f>
        <v/>
      </c>
      <c r="AF38" s="145" t="str">
        <f>IF(ISNUMBER($L38),IF(OR(AND(OR($J38="Retired",$J38="Permanent Low-Use"),$K38&lt;=2029),(AND($J38="New",$K38&gt;2029))),"N/A",VLOOKUP($F38,'Source Data'!$B$15:$I$22,5)),"")</f>
        <v/>
      </c>
      <c r="AG38" s="145" t="str">
        <f>IF(ISNUMBER($L38),IF(OR(AND(OR($J38="Retired",$J38="Permanent Low-Use"),$K38&lt;=2030),(AND($J38="New",$K38&gt;2030))),"N/A",VLOOKUP($F38,'Source Data'!$B$15:$I$22,5)),"")</f>
        <v/>
      </c>
      <c r="AH38" s="145" t="str">
        <f>IF(ISNUMBER($L38),IF(OR(AND(OR($J38="Retired",$J38="Permanent Low-Use"),$K38&lt;=2031),(AND($J38="New",$K38&gt;2031))),"N/A",VLOOKUP($F38,'Source Data'!$B$15:$I$22,5)),"")</f>
        <v/>
      </c>
      <c r="AI38" s="145" t="str">
        <f>IF(ISNUMBER($L38),IF(OR(AND(OR($J38="Retired",$J38="Permanent Low-Use"),$K38&lt;=2032),(AND($J38="New",$K38&gt;2032))),"N/A",VLOOKUP($F38,'Source Data'!$B$15:$I$22,5)),"")</f>
        <v/>
      </c>
      <c r="AJ38" s="145" t="str">
        <f>IF(ISNUMBER($L38),IF(OR(AND(OR($J38="Retired",$J38="Permanent Low-Use"),$K38&lt;=2033),(AND($J38="New",$K38&gt;2033))),"N/A",VLOOKUP($F38,'Source Data'!$B$15:$I$22,5)),"")</f>
        <v/>
      </c>
      <c r="AK38" s="145" t="str">
        <f>IF($N38= 0, "N/A", IF(ISERROR(VLOOKUP($F38, 'Source Data'!$B$4:$C$11,2)), "", VLOOKUP($F38, 'Source Data'!$B$4:$C$11,2)))</f>
        <v/>
      </c>
      <c r="AL38" s="158"/>
    </row>
    <row r="39" spans="1:38" ht="15.6">
      <c r="A39" s="158"/>
      <c r="B39" s="106"/>
      <c r="C39" s="106"/>
      <c r="D39" s="106"/>
      <c r="E39" s="104"/>
      <c r="F39" s="104"/>
      <c r="G39" s="102"/>
      <c r="H39" s="103"/>
      <c r="I39" s="104"/>
      <c r="J39" s="105"/>
      <c r="K39" s="102"/>
      <c r="L39" s="142" t="str">
        <f t="shared" si="6"/>
        <v/>
      </c>
      <c r="M39" s="142" t="str">
        <f>IF(ISERROR(VLOOKUP(E39,'Source Data'!$B$67:$J$97, MATCH(F39, 'Source Data'!$B$64:$J$64,1),TRUE))=TRUE,"",VLOOKUP(E39,'Source Data'!$B$67:$J$97,MATCH(F39, 'Source Data'!$B$64:$J$64,1),TRUE))</f>
        <v/>
      </c>
      <c r="N39" s="143" t="str">
        <f t="shared" si="7"/>
        <v/>
      </c>
      <c r="O39" s="144" t="str">
        <f>IF(OR(AND(OR($J39="Retired",$J39="Permanent Low-Use"),$K39&lt;=2023),(AND($J39="New",$K39&gt;2023))),"N/A",IF($N39=0,0,IF(ISERROR(VLOOKUP($E39,'Source Data'!$B$29:$J$60, MATCH($L39, 'Source Data'!$B$26:$J$26,1),TRUE))=TRUE,"",VLOOKUP($E39,'Source Data'!$B$29:$J$60,MATCH($L39, 'Source Data'!$B$26:$J$26,1),TRUE))))</f>
        <v/>
      </c>
      <c r="P39" s="144" t="str">
        <f>IF(OR(AND(OR($J39="Retired",$J39="Permanent Low-Use"),$K39&lt;=2024),(AND($J39="New",$K39&gt;2024))),"N/A",IF($N39=0,0,IF(ISERROR(VLOOKUP($E39,'Source Data'!$B$29:$J$60, MATCH($L39, 'Source Data'!$B$26:$J$26,1),TRUE))=TRUE,"",VLOOKUP($E39,'Source Data'!$B$29:$J$60,MATCH($L39, 'Source Data'!$B$26:$J$26,1),TRUE))))</f>
        <v/>
      </c>
      <c r="Q39" s="144" t="str">
        <f>IF(OR(AND(OR($J39="Retired",$J39="Permanent Low-Use"),$K39&lt;=2025),(AND($J39="New",$K39&gt;2025))),"N/A",IF($N39=0,0,IF(ISERROR(VLOOKUP($E39,'Source Data'!$B$29:$J$60, MATCH($L39, 'Source Data'!$B$26:$J$26,1),TRUE))=TRUE,"",VLOOKUP($E39,'Source Data'!$B$29:$J$60,MATCH($L39, 'Source Data'!$B$26:$J$26,1),TRUE))))</f>
        <v/>
      </c>
      <c r="R39" s="144" t="str">
        <f>IF(OR(AND(OR($J39="Retired",$J39="Permanent Low-Use"),$K39&lt;=2026),(AND($J39="New",$K39&gt;2026))),"N/A",IF($N39=0,0,IF(ISERROR(VLOOKUP($E39,'Source Data'!$B$29:$J$60, MATCH($L39, 'Source Data'!$B$26:$J$26,1),TRUE))=TRUE,"",VLOOKUP($E39,'Source Data'!$B$29:$J$60,MATCH($L39, 'Source Data'!$B$26:$J$26,1),TRUE))))</f>
        <v/>
      </c>
      <c r="S39" s="144" t="str">
        <f>IF(OR(AND(OR($J39="Retired",$J39="Permanent Low-Use"),$K39&lt;=2027),(AND($J39="New",$K39&gt;2027))),"N/A",IF($N39=0,0,IF(ISERROR(VLOOKUP($E39,'Source Data'!$B$29:$J$60, MATCH($L39, 'Source Data'!$B$26:$J$26,1),TRUE))=TRUE,"",VLOOKUP($E39,'Source Data'!$B$29:$J$60,MATCH($L39, 'Source Data'!$B$26:$J$26,1),TRUE))))</f>
        <v/>
      </c>
      <c r="T39" s="144" t="str">
        <f>IF(OR(AND(OR($J39="Retired",$J39="Permanent Low-Use"),$K39&lt;=2028),(AND($J39="New",$K39&gt;2028))),"N/A",IF($N39=0,0,IF(ISERROR(VLOOKUP($E39,'Source Data'!$B$29:$J$60, MATCH($L39, 'Source Data'!$B$26:$J$26,1),TRUE))=TRUE,"",VLOOKUP($E39,'Source Data'!$B$29:$J$60,MATCH($L39, 'Source Data'!$B$26:$J$26,1),TRUE))))</f>
        <v/>
      </c>
      <c r="U39" s="144" t="str">
        <f>IF(OR(AND(OR($J39="Retired",$J39="Permanent Low-Use"),$K39&lt;=2029),(AND($J39="New",$K39&gt;2029))),"N/A",IF($N39=0,0,IF(ISERROR(VLOOKUP($E39,'Source Data'!$B$29:$J$60, MATCH($L39, 'Source Data'!$B$26:$J$26,1),TRUE))=TRUE,"",VLOOKUP($E39,'Source Data'!$B$29:$J$60,MATCH($L39, 'Source Data'!$B$26:$J$26,1),TRUE))))</f>
        <v/>
      </c>
      <c r="V39" s="144" t="str">
        <f>IF(OR(AND(OR($J39="Retired",$J39="Permanent Low-Use"),$K39&lt;=2030),(AND($J39="New",$K39&gt;2030))),"N/A",IF($N39=0,0,IF(ISERROR(VLOOKUP($E39,'Source Data'!$B$29:$J$60, MATCH($L39, 'Source Data'!$B$26:$J$26,1),TRUE))=TRUE,"",VLOOKUP($E39,'Source Data'!$B$29:$J$60,MATCH($L39, 'Source Data'!$B$26:$J$26,1),TRUE))))</f>
        <v/>
      </c>
      <c r="W39" s="144" t="str">
        <f>IF(OR(AND(OR($J39="Retired",$J39="Permanent Low-Use"),$K39&lt;=2031),(AND($J39="New",$K39&gt;2031))),"N/A",IF($N39=0,0,IF(ISERROR(VLOOKUP($E39,'Source Data'!$B$29:$J$60, MATCH($L39, 'Source Data'!$B$26:$J$26,1),TRUE))=TRUE,"",VLOOKUP($E39,'Source Data'!$B$29:$J$60,MATCH($L39, 'Source Data'!$B$26:$J$26,1),TRUE))))</f>
        <v/>
      </c>
      <c r="X39" s="144" t="str">
        <f>IF(OR(AND(OR($J39="Retired",$J39="Permanent Low-Use"),$K39&lt;=2032),(AND($J39="New",$K39&gt;2032))),"N/A",IF($N39=0,0,IF(ISERROR(VLOOKUP($E39,'Source Data'!$B$29:$J$60, MATCH($L39, 'Source Data'!$B$26:$J$26,1),TRUE))=TRUE,"",VLOOKUP($E39,'Source Data'!$B$29:$J$60,MATCH($L39, 'Source Data'!$B$26:$J$26,1),TRUE))))</f>
        <v/>
      </c>
      <c r="Y39" s="144" t="str">
        <f>IF(OR(AND(OR($J39="Retired",$J39="Permanent Low-Use"),$K39&lt;=2033),(AND($J39="New",$K39&gt;2033))),"N/A",IF($N39=0,0,IF(ISERROR(VLOOKUP($E39,'Source Data'!$B$29:$J$60, MATCH($L39, 'Source Data'!$B$26:$J$26,1),TRUE))=TRUE,"",VLOOKUP($E39,'Source Data'!$B$29:$J$60,MATCH($L39, 'Source Data'!$B$26:$J$26,1),TRUE))))</f>
        <v/>
      </c>
      <c r="Z39" s="145" t="str">
        <f>IF(ISNUMBER($L39),IF(OR(AND(OR($J39="Retired",$J39="Permanent Low-Use"),$K39&lt;=2023),(AND($J39="New",$K39&gt;2023))),"N/A",VLOOKUP($F39,'Source Data'!$B$15:$I$22,7)),"")</f>
        <v/>
      </c>
      <c r="AA39" s="145" t="str">
        <f>IF(ISNUMBER($L39),IF(OR(AND(OR($J39="Retired",$J39="Permanent Low-Use"),$K39&lt;=2024),(AND($J39="New",$K39&gt;2024))),"N/A",VLOOKUP($F39,'Source Data'!$B$15:$I$22,7)),"")</f>
        <v/>
      </c>
      <c r="AB39" s="145" t="str">
        <f>IF(ISNUMBER($L39),IF(OR(AND(OR($J39="Retired",$J39="Permanent Low-Use"),$K39&lt;=2025),(AND($J39="New",$K39&gt;2025))),"N/A",VLOOKUP($F39,'Source Data'!$B$15:$I$22,5)),"")</f>
        <v/>
      </c>
      <c r="AC39" s="145" t="str">
        <f>IF(ISNUMBER($L39),IF(OR(AND(OR($J39="Retired",$J39="Permanent Low-Use"),$K39&lt;=2026),(AND($J39="New",$K39&gt;2026))),"N/A",VLOOKUP($F39,'Source Data'!$B$15:$I$22,5)),"")</f>
        <v/>
      </c>
      <c r="AD39" s="145" t="str">
        <f>IF(ISNUMBER($L39),IF(OR(AND(OR($J39="Retired",$J39="Permanent Low-Use"),$K39&lt;=2027),(AND($J39="New",$K39&gt;2027))),"N/A",VLOOKUP($F39,'Source Data'!$B$15:$I$22,5)),"")</f>
        <v/>
      </c>
      <c r="AE39" s="145" t="str">
        <f>IF(ISNUMBER($L39),IF(OR(AND(OR($J39="Retired",$J39="Permanent Low-Use"),$K39&lt;=2028),(AND($J39="New",$K39&gt;2028))),"N/A",VLOOKUP($F39,'Source Data'!$B$15:$I$22,5)),"")</f>
        <v/>
      </c>
      <c r="AF39" s="145" t="str">
        <f>IF(ISNUMBER($L39),IF(OR(AND(OR($J39="Retired",$J39="Permanent Low-Use"),$K39&lt;=2029),(AND($J39="New",$K39&gt;2029))),"N/A",VLOOKUP($F39,'Source Data'!$B$15:$I$22,5)),"")</f>
        <v/>
      </c>
      <c r="AG39" s="145" t="str">
        <f>IF(ISNUMBER($L39),IF(OR(AND(OR($J39="Retired",$J39="Permanent Low-Use"),$K39&lt;=2030),(AND($J39="New",$K39&gt;2030))),"N/A",VLOOKUP($F39,'Source Data'!$B$15:$I$22,5)),"")</f>
        <v/>
      </c>
      <c r="AH39" s="145" t="str">
        <f>IF(ISNUMBER($L39),IF(OR(AND(OR($J39="Retired",$J39="Permanent Low-Use"),$K39&lt;=2031),(AND($J39="New",$K39&gt;2031))),"N/A",VLOOKUP($F39,'Source Data'!$B$15:$I$22,5)),"")</f>
        <v/>
      </c>
      <c r="AI39" s="145" t="str">
        <f>IF(ISNUMBER($L39),IF(OR(AND(OR($J39="Retired",$J39="Permanent Low-Use"),$K39&lt;=2032),(AND($J39="New",$K39&gt;2032))),"N/A",VLOOKUP($F39,'Source Data'!$B$15:$I$22,5)),"")</f>
        <v/>
      </c>
      <c r="AJ39" s="145" t="str">
        <f>IF(ISNUMBER($L39),IF(OR(AND(OR($J39="Retired",$J39="Permanent Low-Use"),$K39&lt;=2033),(AND($J39="New",$K39&gt;2033))),"N/A",VLOOKUP($F39,'Source Data'!$B$15:$I$22,5)),"")</f>
        <v/>
      </c>
      <c r="AK39" s="145" t="str">
        <f>IF($N39= 0, "N/A", IF(ISERROR(VLOOKUP($F39, 'Source Data'!$B$4:$C$11,2)), "", VLOOKUP($F39, 'Source Data'!$B$4:$C$11,2)))</f>
        <v/>
      </c>
      <c r="AL39" s="158"/>
    </row>
    <row r="40" spans="1:38" ht="15.6">
      <c r="A40" s="158"/>
      <c r="B40" s="106"/>
      <c r="C40" s="106"/>
      <c r="D40" s="106"/>
      <c r="E40" s="104"/>
      <c r="F40" s="104"/>
      <c r="G40" s="102"/>
      <c r="H40" s="103"/>
      <c r="I40" s="104"/>
      <c r="J40" s="105"/>
      <c r="K40" s="102"/>
      <c r="L40" s="142" t="str">
        <f t="shared" si="6"/>
        <v/>
      </c>
      <c r="M40" s="142" t="str">
        <f>IF(ISERROR(VLOOKUP(E40,'Source Data'!$B$67:$J$97, MATCH(F40, 'Source Data'!$B$64:$J$64,1),TRUE))=TRUE,"",VLOOKUP(E40,'Source Data'!$B$67:$J$97,MATCH(F40, 'Source Data'!$B$64:$J$64,1),TRUE))</f>
        <v/>
      </c>
      <c r="N40" s="143" t="str">
        <f t="shared" si="7"/>
        <v/>
      </c>
      <c r="O40" s="144" t="str">
        <f>IF(OR(AND(OR($J40="Retired",$J40="Permanent Low-Use"),$K40&lt;=2023),(AND($J40="New",$K40&gt;2023))),"N/A",IF($N40=0,0,IF(ISERROR(VLOOKUP($E40,'Source Data'!$B$29:$J$60, MATCH($L40, 'Source Data'!$B$26:$J$26,1),TRUE))=TRUE,"",VLOOKUP($E40,'Source Data'!$B$29:$J$60,MATCH($L40, 'Source Data'!$B$26:$J$26,1),TRUE))))</f>
        <v/>
      </c>
      <c r="P40" s="144" t="str">
        <f>IF(OR(AND(OR($J40="Retired",$J40="Permanent Low-Use"),$K40&lt;=2024),(AND($J40="New",$K40&gt;2024))),"N/A",IF($N40=0,0,IF(ISERROR(VLOOKUP($E40,'Source Data'!$B$29:$J$60, MATCH($L40, 'Source Data'!$B$26:$J$26,1),TRUE))=TRUE,"",VLOOKUP($E40,'Source Data'!$B$29:$J$60,MATCH($L40, 'Source Data'!$B$26:$J$26,1),TRUE))))</f>
        <v/>
      </c>
      <c r="Q40" s="144" t="str">
        <f>IF(OR(AND(OR($J40="Retired",$J40="Permanent Low-Use"),$K40&lt;=2025),(AND($J40="New",$K40&gt;2025))),"N/A",IF($N40=0,0,IF(ISERROR(VLOOKUP($E40,'Source Data'!$B$29:$J$60, MATCH($L40, 'Source Data'!$B$26:$J$26,1),TRUE))=TRUE,"",VLOOKUP($E40,'Source Data'!$B$29:$J$60,MATCH($L40, 'Source Data'!$B$26:$J$26,1),TRUE))))</f>
        <v/>
      </c>
      <c r="R40" s="144" t="str">
        <f>IF(OR(AND(OR($J40="Retired",$J40="Permanent Low-Use"),$K40&lt;=2026),(AND($J40="New",$K40&gt;2026))),"N/A",IF($N40=0,0,IF(ISERROR(VLOOKUP($E40,'Source Data'!$B$29:$J$60, MATCH($L40, 'Source Data'!$B$26:$J$26,1),TRUE))=TRUE,"",VLOOKUP($E40,'Source Data'!$B$29:$J$60,MATCH($L40, 'Source Data'!$B$26:$J$26,1),TRUE))))</f>
        <v/>
      </c>
      <c r="S40" s="144" t="str">
        <f>IF(OR(AND(OR($J40="Retired",$J40="Permanent Low-Use"),$K40&lt;=2027),(AND($J40="New",$K40&gt;2027))),"N/A",IF($N40=0,0,IF(ISERROR(VLOOKUP($E40,'Source Data'!$B$29:$J$60, MATCH($L40, 'Source Data'!$B$26:$J$26,1),TRUE))=TRUE,"",VLOOKUP($E40,'Source Data'!$B$29:$J$60,MATCH($L40, 'Source Data'!$B$26:$J$26,1),TRUE))))</f>
        <v/>
      </c>
      <c r="T40" s="144" t="str">
        <f>IF(OR(AND(OR($J40="Retired",$J40="Permanent Low-Use"),$K40&lt;=2028),(AND($J40="New",$K40&gt;2028))),"N/A",IF($N40=0,0,IF(ISERROR(VLOOKUP($E40,'Source Data'!$B$29:$J$60, MATCH($L40, 'Source Data'!$B$26:$J$26,1),TRUE))=TRUE,"",VLOOKUP($E40,'Source Data'!$B$29:$J$60,MATCH($L40, 'Source Data'!$B$26:$J$26,1),TRUE))))</f>
        <v/>
      </c>
      <c r="U40" s="144" t="str">
        <f>IF(OR(AND(OR($J40="Retired",$J40="Permanent Low-Use"),$K40&lt;=2029),(AND($J40="New",$K40&gt;2029))),"N/A",IF($N40=0,0,IF(ISERROR(VLOOKUP($E40,'Source Data'!$B$29:$J$60, MATCH($L40, 'Source Data'!$B$26:$J$26,1),TRUE))=TRUE,"",VLOOKUP($E40,'Source Data'!$B$29:$J$60,MATCH($L40, 'Source Data'!$B$26:$J$26,1),TRUE))))</f>
        <v/>
      </c>
      <c r="V40" s="144" t="str">
        <f>IF(OR(AND(OR($J40="Retired",$J40="Permanent Low-Use"),$K40&lt;=2030),(AND($J40="New",$K40&gt;2030))),"N/A",IF($N40=0,0,IF(ISERROR(VLOOKUP($E40,'Source Data'!$B$29:$J$60, MATCH($L40, 'Source Data'!$B$26:$J$26,1),TRUE))=TRUE,"",VLOOKUP($E40,'Source Data'!$B$29:$J$60,MATCH($L40, 'Source Data'!$B$26:$J$26,1),TRUE))))</f>
        <v/>
      </c>
      <c r="W40" s="144" t="str">
        <f>IF(OR(AND(OR($J40="Retired",$J40="Permanent Low-Use"),$K40&lt;=2031),(AND($J40="New",$K40&gt;2031))),"N/A",IF($N40=0,0,IF(ISERROR(VLOOKUP($E40,'Source Data'!$B$29:$J$60, MATCH($L40, 'Source Data'!$B$26:$J$26,1),TRUE))=TRUE,"",VLOOKUP($E40,'Source Data'!$B$29:$J$60,MATCH($L40, 'Source Data'!$B$26:$J$26,1),TRUE))))</f>
        <v/>
      </c>
      <c r="X40" s="144" t="str">
        <f>IF(OR(AND(OR($J40="Retired",$J40="Permanent Low-Use"),$K40&lt;=2032),(AND($J40="New",$K40&gt;2032))),"N/A",IF($N40=0,0,IF(ISERROR(VLOOKUP($E40,'Source Data'!$B$29:$J$60, MATCH($L40, 'Source Data'!$B$26:$J$26,1),TRUE))=TRUE,"",VLOOKUP($E40,'Source Data'!$B$29:$J$60,MATCH($L40, 'Source Data'!$B$26:$J$26,1),TRUE))))</f>
        <v/>
      </c>
      <c r="Y40" s="144" t="str">
        <f>IF(OR(AND(OR($J40="Retired",$J40="Permanent Low-Use"),$K40&lt;=2033),(AND($J40="New",$K40&gt;2033))),"N/A",IF($N40=0,0,IF(ISERROR(VLOOKUP($E40,'Source Data'!$B$29:$J$60, MATCH($L40, 'Source Data'!$B$26:$J$26,1),TRUE))=TRUE,"",VLOOKUP($E40,'Source Data'!$B$29:$J$60,MATCH($L40, 'Source Data'!$B$26:$J$26,1),TRUE))))</f>
        <v/>
      </c>
      <c r="Z40" s="145" t="str">
        <f>IF(ISNUMBER($L40),IF(OR(AND(OR($J40="Retired",$J40="Permanent Low-Use"),$K40&lt;=2023),(AND($J40="New",$K40&gt;2023))),"N/A",VLOOKUP($F40,'Source Data'!$B$15:$I$22,7)),"")</f>
        <v/>
      </c>
      <c r="AA40" s="145" t="str">
        <f>IF(ISNUMBER($L40),IF(OR(AND(OR($J40="Retired",$J40="Permanent Low-Use"),$K40&lt;=2024),(AND($J40="New",$K40&gt;2024))),"N/A",VLOOKUP($F40,'Source Data'!$B$15:$I$22,7)),"")</f>
        <v/>
      </c>
      <c r="AB40" s="145" t="str">
        <f>IF(ISNUMBER($L40),IF(OR(AND(OR($J40="Retired",$J40="Permanent Low-Use"),$K40&lt;=2025),(AND($J40="New",$K40&gt;2025))),"N/A",VLOOKUP($F40,'Source Data'!$B$15:$I$22,5)),"")</f>
        <v/>
      </c>
      <c r="AC40" s="145" t="str">
        <f>IF(ISNUMBER($L40),IF(OR(AND(OR($J40="Retired",$J40="Permanent Low-Use"),$K40&lt;=2026),(AND($J40="New",$K40&gt;2026))),"N/A",VLOOKUP($F40,'Source Data'!$B$15:$I$22,5)),"")</f>
        <v/>
      </c>
      <c r="AD40" s="145" t="str">
        <f>IF(ISNUMBER($L40),IF(OR(AND(OR($J40="Retired",$J40="Permanent Low-Use"),$K40&lt;=2027),(AND($J40="New",$K40&gt;2027))),"N/A",VLOOKUP($F40,'Source Data'!$B$15:$I$22,5)),"")</f>
        <v/>
      </c>
      <c r="AE40" s="145" t="str">
        <f>IF(ISNUMBER($L40),IF(OR(AND(OR($J40="Retired",$J40="Permanent Low-Use"),$K40&lt;=2028),(AND($J40="New",$K40&gt;2028))),"N/A",VLOOKUP($F40,'Source Data'!$B$15:$I$22,5)),"")</f>
        <v/>
      </c>
      <c r="AF40" s="145" t="str">
        <f>IF(ISNUMBER($L40),IF(OR(AND(OR($J40="Retired",$J40="Permanent Low-Use"),$K40&lt;=2029),(AND($J40="New",$K40&gt;2029))),"N/A",VLOOKUP($F40,'Source Data'!$B$15:$I$22,5)),"")</f>
        <v/>
      </c>
      <c r="AG40" s="145" t="str">
        <f>IF(ISNUMBER($L40),IF(OR(AND(OR($J40="Retired",$J40="Permanent Low-Use"),$K40&lt;=2030),(AND($J40="New",$K40&gt;2030))),"N/A",VLOOKUP($F40,'Source Data'!$B$15:$I$22,5)),"")</f>
        <v/>
      </c>
      <c r="AH40" s="145" t="str">
        <f>IF(ISNUMBER($L40),IF(OR(AND(OR($J40="Retired",$J40="Permanent Low-Use"),$K40&lt;=2031),(AND($J40="New",$K40&gt;2031))),"N/A",VLOOKUP($F40,'Source Data'!$B$15:$I$22,5)),"")</f>
        <v/>
      </c>
      <c r="AI40" s="145" t="str">
        <f>IF(ISNUMBER($L40),IF(OR(AND(OR($J40="Retired",$J40="Permanent Low-Use"),$K40&lt;=2032),(AND($J40="New",$K40&gt;2032))),"N/A",VLOOKUP($F40,'Source Data'!$B$15:$I$22,5)),"")</f>
        <v/>
      </c>
      <c r="AJ40" s="145" t="str">
        <f>IF(ISNUMBER($L40),IF(OR(AND(OR($J40="Retired",$J40="Permanent Low-Use"),$K40&lt;=2033),(AND($J40="New",$K40&gt;2033))),"N/A",VLOOKUP($F40,'Source Data'!$B$15:$I$22,5)),"")</f>
        <v/>
      </c>
      <c r="AK40" s="145" t="str">
        <f>IF($N40= 0, "N/A", IF(ISERROR(VLOOKUP($F40, 'Source Data'!$B$4:$C$11,2)), "", VLOOKUP($F40, 'Source Data'!$B$4:$C$11,2)))</f>
        <v/>
      </c>
      <c r="AL40" s="158"/>
    </row>
    <row r="41" spans="1:38" ht="15.6">
      <c r="A41" s="158"/>
      <c r="B41" s="106"/>
      <c r="C41" s="106"/>
      <c r="D41" s="106"/>
      <c r="E41" s="104"/>
      <c r="F41" s="104"/>
      <c r="G41" s="102"/>
      <c r="H41" s="103"/>
      <c r="I41" s="104"/>
      <c r="J41" s="105"/>
      <c r="K41" s="105"/>
      <c r="L41" s="142" t="str">
        <f t="shared" si="6"/>
        <v/>
      </c>
      <c r="M41" s="142" t="str">
        <f>IF(ISERROR(VLOOKUP(E41,'Source Data'!$B$67:$J$97, MATCH(F41, 'Source Data'!$B$64:$J$64,1),TRUE))=TRUE,"",VLOOKUP(E41,'Source Data'!$B$67:$J$97,MATCH(F41, 'Source Data'!$B$64:$J$64,1),TRUE))</f>
        <v/>
      </c>
      <c r="N41" s="143" t="str">
        <f t="shared" si="7"/>
        <v/>
      </c>
      <c r="O41" s="144" t="str">
        <f>IF(OR(AND(OR($J41="Retired",$J41="Permanent Low-Use"),$K41&lt;=2023),(AND($J41="New",$K41&gt;2023))),"N/A",IF($N41=0,0,IF(ISERROR(VLOOKUP($E41,'Source Data'!$B$29:$J$60, MATCH($L41, 'Source Data'!$B$26:$J$26,1),TRUE))=TRUE,"",VLOOKUP($E41,'Source Data'!$B$29:$J$60,MATCH($L41, 'Source Data'!$B$26:$J$26,1),TRUE))))</f>
        <v/>
      </c>
      <c r="P41" s="144" t="str">
        <f>IF(OR(AND(OR($J41="Retired",$J41="Permanent Low-Use"),$K41&lt;=2024),(AND($J41="New",$K41&gt;2024))),"N/A",IF($N41=0,0,IF(ISERROR(VLOOKUP($E41,'Source Data'!$B$29:$J$60, MATCH($L41, 'Source Data'!$B$26:$J$26,1),TRUE))=TRUE,"",VLOOKUP($E41,'Source Data'!$B$29:$J$60,MATCH($L41, 'Source Data'!$B$26:$J$26,1),TRUE))))</f>
        <v/>
      </c>
      <c r="Q41" s="144" t="str">
        <f>IF(OR(AND(OR($J41="Retired",$J41="Permanent Low-Use"),$K41&lt;=2025),(AND($J41="New",$K41&gt;2025))),"N/A",IF($N41=0,0,IF(ISERROR(VLOOKUP($E41,'Source Data'!$B$29:$J$60, MATCH($L41, 'Source Data'!$B$26:$J$26,1),TRUE))=TRUE,"",VLOOKUP($E41,'Source Data'!$B$29:$J$60,MATCH($L41, 'Source Data'!$B$26:$J$26,1),TRUE))))</f>
        <v/>
      </c>
      <c r="R41" s="144" t="str">
        <f>IF(OR(AND(OR($J41="Retired",$J41="Permanent Low-Use"),$K41&lt;=2026),(AND($J41="New",$K41&gt;2026))),"N/A",IF($N41=0,0,IF(ISERROR(VLOOKUP($E41,'Source Data'!$B$29:$J$60, MATCH($L41, 'Source Data'!$B$26:$J$26,1),TRUE))=TRUE,"",VLOOKUP($E41,'Source Data'!$B$29:$J$60,MATCH($L41, 'Source Data'!$B$26:$J$26,1),TRUE))))</f>
        <v/>
      </c>
      <c r="S41" s="144" t="str">
        <f>IF(OR(AND(OR($J41="Retired",$J41="Permanent Low-Use"),$K41&lt;=2027),(AND($J41="New",$K41&gt;2027))),"N/A",IF($N41=0,0,IF(ISERROR(VLOOKUP($E41,'Source Data'!$B$29:$J$60, MATCH($L41, 'Source Data'!$B$26:$J$26,1),TRUE))=TRUE,"",VLOOKUP($E41,'Source Data'!$B$29:$J$60,MATCH($L41, 'Source Data'!$B$26:$J$26,1),TRUE))))</f>
        <v/>
      </c>
      <c r="T41" s="144" t="str">
        <f>IF(OR(AND(OR($J41="Retired",$J41="Permanent Low-Use"),$K41&lt;=2028),(AND($J41="New",$K41&gt;2028))),"N/A",IF($N41=0,0,IF(ISERROR(VLOOKUP($E41,'Source Data'!$B$29:$J$60, MATCH($L41, 'Source Data'!$B$26:$J$26,1),TRUE))=TRUE,"",VLOOKUP($E41,'Source Data'!$B$29:$J$60,MATCH($L41, 'Source Data'!$B$26:$J$26,1),TRUE))))</f>
        <v/>
      </c>
      <c r="U41" s="144" t="str">
        <f>IF(OR(AND(OR($J41="Retired",$J41="Permanent Low-Use"),$K41&lt;=2029),(AND($J41="New",$K41&gt;2029))),"N/A",IF($N41=0,0,IF(ISERROR(VLOOKUP($E41,'Source Data'!$B$29:$J$60, MATCH($L41, 'Source Data'!$B$26:$J$26,1),TRUE))=TRUE,"",VLOOKUP($E41,'Source Data'!$B$29:$J$60,MATCH($L41, 'Source Data'!$B$26:$J$26,1),TRUE))))</f>
        <v/>
      </c>
      <c r="V41" s="144" t="str">
        <f>IF(OR(AND(OR($J41="Retired",$J41="Permanent Low-Use"),$K41&lt;=2030),(AND($J41="New",$K41&gt;2030))),"N/A",IF($N41=0,0,IF(ISERROR(VLOOKUP($E41,'Source Data'!$B$29:$J$60, MATCH($L41, 'Source Data'!$B$26:$J$26,1),TRUE))=TRUE,"",VLOOKUP($E41,'Source Data'!$B$29:$J$60,MATCH($L41, 'Source Data'!$B$26:$J$26,1),TRUE))))</f>
        <v/>
      </c>
      <c r="W41" s="144" t="str">
        <f>IF(OR(AND(OR($J41="Retired",$J41="Permanent Low-Use"),$K41&lt;=2031),(AND($J41="New",$K41&gt;2031))),"N/A",IF($N41=0,0,IF(ISERROR(VLOOKUP($E41,'Source Data'!$B$29:$J$60, MATCH($L41, 'Source Data'!$B$26:$J$26,1),TRUE))=TRUE,"",VLOOKUP($E41,'Source Data'!$B$29:$J$60,MATCH($L41, 'Source Data'!$B$26:$J$26,1),TRUE))))</f>
        <v/>
      </c>
      <c r="X41" s="144" t="str">
        <f>IF(OR(AND(OR($J41="Retired",$J41="Permanent Low-Use"),$K41&lt;=2032),(AND($J41="New",$K41&gt;2032))),"N/A",IF($N41=0,0,IF(ISERROR(VLOOKUP($E41,'Source Data'!$B$29:$J$60, MATCH($L41, 'Source Data'!$B$26:$J$26,1),TRUE))=TRUE,"",VLOOKUP($E41,'Source Data'!$B$29:$J$60,MATCH($L41, 'Source Data'!$B$26:$J$26,1),TRUE))))</f>
        <v/>
      </c>
      <c r="Y41" s="144" t="str">
        <f>IF(OR(AND(OR($J41="Retired",$J41="Permanent Low-Use"),$K41&lt;=2033),(AND($J41="New",$K41&gt;2033))),"N/A",IF($N41=0,0,IF(ISERROR(VLOOKUP($E41,'Source Data'!$B$29:$J$60, MATCH($L41, 'Source Data'!$B$26:$J$26,1),TRUE))=TRUE,"",VLOOKUP($E41,'Source Data'!$B$29:$J$60,MATCH($L41, 'Source Data'!$B$26:$J$26,1),TRUE))))</f>
        <v/>
      </c>
      <c r="Z41" s="145" t="str">
        <f>IF(ISNUMBER($L41),IF(OR(AND(OR($J41="Retired",$J41="Permanent Low-Use"),$K41&lt;=2023),(AND($J41="New",$K41&gt;2023))),"N/A",VLOOKUP($F41,'Source Data'!$B$15:$I$22,7)),"")</f>
        <v/>
      </c>
      <c r="AA41" s="145" t="str">
        <f>IF(ISNUMBER($L41),IF(OR(AND(OR($J41="Retired",$J41="Permanent Low-Use"),$K41&lt;=2024),(AND($J41="New",$K41&gt;2024))),"N/A",VLOOKUP($F41,'Source Data'!$B$15:$I$22,7)),"")</f>
        <v/>
      </c>
      <c r="AB41" s="145" t="str">
        <f>IF(ISNUMBER($L41),IF(OR(AND(OR($J41="Retired",$J41="Permanent Low-Use"),$K41&lt;=2025),(AND($J41="New",$K41&gt;2025))),"N/A",VLOOKUP($F41,'Source Data'!$B$15:$I$22,5)),"")</f>
        <v/>
      </c>
      <c r="AC41" s="145" t="str">
        <f>IF(ISNUMBER($L41),IF(OR(AND(OR($J41="Retired",$J41="Permanent Low-Use"),$K41&lt;=2026),(AND($J41="New",$K41&gt;2026))),"N/A",VLOOKUP($F41,'Source Data'!$B$15:$I$22,5)),"")</f>
        <v/>
      </c>
      <c r="AD41" s="145" t="str">
        <f>IF(ISNUMBER($L41),IF(OR(AND(OR($J41="Retired",$J41="Permanent Low-Use"),$K41&lt;=2027),(AND($J41="New",$K41&gt;2027))),"N/A",VLOOKUP($F41,'Source Data'!$B$15:$I$22,5)),"")</f>
        <v/>
      </c>
      <c r="AE41" s="145" t="str">
        <f>IF(ISNUMBER($L41),IF(OR(AND(OR($J41="Retired",$J41="Permanent Low-Use"),$K41&lt;=2028),(AND($J41="New",$K41&gt;2028))),"N/A",VLOOKUP($F41,'Source Data'!$B$15:$I$22,5)),"")</f>
        <v/>
      </c>
      <c r="AF41" s="145" t="str">
        <f>IF(ISNUMBER($L41),IF(OR(AND(OR($J41="Retired",$J41="Permanent Low-Use"),$K41&lt;=2029),(AND($J41="New",$K41&gt;2029))),"N/A",VLOOKUP($F41,'Source Data'!$B$15:$I$22,5)),"")</f>
        <v/>
      </c>
      <c r="AG41" s="145" t="str">
        <f>IF(ISNUMBER($L41),IF(OR(AND(OR($J41="Retired",$J41="Permanent Low-Use"),$K41&lt;=2030),(AND($J41="New",$K41&gt;2030))),"N/A",VLOOKUP($F41,'Source Data'!$B$15:$I$22,5)),"")</f>
        <v/>
      </c>
      <c r="AH41" s="145" t="str">
        <f>IF(ISNUMBER($L41),IF(OR(AND(OR($J41="Retired",$J41="Permanent Low-Use"),$K41&lt;=2031),(AND($J41="New",$K41&gt;2031))),"N/A",VLOOKUP($F41,'Source Data'!$B$15:$I$22,5)),"")</f>
        <v/>
      </c>
      <c r="AI41" s="145" t="str">
        <f>IF(ISNUMBER($L41),IF(OR(AND(OR($J41="Retired",$J41="Permanent Low-Use"),$K41&lt;=2032),(AND($J41="New",$K41&gt;2032))),"N/A",VLOOKUP($F41,'Source Data'!$B$15:$I$22,5)),"")</f>
        <v/>
      </c>
      <c r="AJ41" s="145" t="str">
        <f>IF(ISNUMBER($L41),IF(OR(AND(OR($J41="Retired",$J41="Permanent Low-Use"),$K41&lt;=2033),(AND($J41="New",$K41&gt;2033))),"N/A",VLOOKUP($F41,'Source Data'!$B$15:$I$22,5)),"")</f>
        <v/>
      </c>
      <c r="AK41" s="145" t="str">
        <f>IF($N41= 0, "N/A", IF(ISERROR(VLOOKUP($F41, 'Source Data'!$B$4:$C$11,2)), "", VLOOKUP($F41, 'Source Data'!$B$4:$C$11,2)))</f>
        <v/>
      </c>
      <c r="AL41" s="158"/>
    </row>
    <row r="42" spans="1:38" ht="15.6">
      <c r="A42" s="158"/>
      <c r="B42" s="106"/>
      <c r="C42" s="106"/>
      <c r="D42" s="106"/>
      <c r="E42" s="104"/>
      <c r="F42" s="104"/>
      <c r="G42" s="102"/>
      <c r="H42" s="103"/>
      <c r="I42" s="104"/>
      <c r="J42" s="105"/>
      <c r="K42" s="105"/>
      <c r="L42" s="142" t="str">
        <f t="shared" si="6"/>
        <v/>
      </c>
      <c r="M42" s="142" t="str">
        <f>IF(ISERROR(VLOOKUP(E42,'Source Data'!$B$67:$J$97, MATCH(F42, 'Source Data'!$B$64:$J$64,1),TRUE))=TRUE,"",VLOOKUP(E42,'Source Data'!$B$67:$J$97,MATCH(F42, 'Source Data'!$B$64:$J$64,1),TRUE))</f>
        <v/>
      </c>
      <c r="N42" s="143" t="str">
        <f t="shared" si="7"/>
        <v/>
      </c>
      <c r="O42" s="144" t="str">
        <f>IF(OR(AND(OR($J42="Retired",$J42="Permanent Low-Use"),$K42&lt;=2023),(AND($J42="New",$K42&gt;2023))),"N/A",IF($N42=0,0,IF(ISERROR(VLOOKUP($E42,'Source Data'!$B$29:$J$60, MATCH($L42, 'Source Data'!$B$26:$J$26,1),TRUE))=TRUE,"",VLOOKUP($E42,'Source Data'!$B$29:$J$60,MATCH($L42, 'Source Data'!$B$26:$J$26,1),TRUE))))</f>
        <v/>
      </c>
      <c r="P42" s="144" t="str">
        <f>IF(OR(AND(OR($J42="Retired",$J42="Permanent Low-Use"),$K42&lt;=2024),(AND($J42="New",$K42&gt;2024))),"N/A",IF($N42=0,0,IF(ISERROR(VLOOKUP($E42,'Source Data'!$B$29:$J$60, MATCH($L42, 'Source Data'!$B$26:$J$26,1),TRUE))=TRUE,"",VLOOKUP($E42,'Source Data'!$B$29:$J$60,MATCH($L42, 'Source Data'!$B$26:$J$26,1),TRUE))))</f>
        <v/>
      </c>
      <c r="Q42" s="144" t="str">
        <f>IF(OR(AND(OR($J42="Retired",$J42="Permanent Low-Use"),$K42&lt;=2025),(AND($J42="New",$K42&gt;2025))),"N/A",IF($N42=0,0,IF(ISERROR(VLOOKUP($E42,'Source Data'!$B$29:$J$60, MATCH($L42, 'Source Data'!$B$26:$J$26,1),TRUE))=TRUE,"",VLOOKUP($E42,'Source Data'!$B$29:$J$60,MATCH($L42, 'Source Data'!$B$26:$J$26,1),TRUE))))</f>
        <v/>
      </c>
      <c r="R42" s="144" t="str">
        <f>IF(OR(AND(OR($J42="Retired",$J42="Permanent Low-Use"),$K42&lt;=2026),(AND($J42="New",$K42&gt;2026))),"N/A",IF($N42=0,0,IF(ISERROR(VLOOKUP($E42,'Source Data'!$B$29:$J$60, MATCH($L42, 'Source Data'!$B$26:$J$26,1),TRUE))=TRUE,"",VLOOKUP($E42,'Source Data'!$B$29:$J$60,MATCH($L42, 'Source Data'!$B$26:$J$26,1),TRUE))))</f>
        <v/>
      </c>
      <c r="S42" s="144" t="str">
        <f>IF(OR(AND(OR($J42="Retired",$J42="Permanent Low-Use"),$K42&lt;=2027),(AND($J42="New",$K42&gt;2027))),"N/A",IF($N42=0,0,IF(ISERROR(VLOOKUP($E42,'Source Data'!$B$29:$J$60, MATCH($L42, 'Source Data'!$B$26:$J$26,1),TRUE))=TRUE,"",VLOOKUP($E42,'Source Data'!$B$29:$J$60,MATCH($L42, 'Source Data'!$B$26:$J$26,1),TRUE))))</f>
        <v/>
      </c>
      <c r="T42" s="144" t="str">
        <f>IF(OR(AND(OR($J42="Retired",$J42="Permanent Low-Use"),$K42&lt;=2028),(AND($J42="New",$K42&gt;2028))),"N/A",IF($N42=0,0,IF(ISERROR(VLOOKUP($E42,'Source Data'!$B$29:$J$60, MATCH($L42, 'Source Data'!$B$26:$J$26,1),TRUE))=TRUE,"",VLOOKUP($E42,'Source Data'!$B$29:$J$60,MATCH($L42, 'Source Data'!$B$26:$J$26,1),TRUE))))</f>
        <v/>
      </c>
      <c r="U42" s="144" t="str">
        <f>IF(OR(AND(OR($J42="Retired",$J42="Permanent Low-Use"),$K42&lt;=2029),(AND($J42="New",$K42&gt;2029))),"N/A",IF($N42=0,0,IF(ISERROR(VLOOKUP($E42,'Source Data'!$B$29:$J$60, MATCH($L42, 'Source Data'!$B$26:$J$26,1),TRUE))=TRUE,"",VLOOKUP($E42,'Source Data'!$B$29:$J$60,MATCH($L42, 'Source Data'!$B$26:$J$26,1),TRUE))))</f>
        <v/>
      </c>
      <c r="V42" s="144" t="str">
        <f>IF(OR(AND(OR($J42="Retired",$J42="Permanent Low-Use"),$K42&lt;=2030),(AND($J42="New",$K42&gt;2030))),"N/A",IF($N42=0,0,IF(ISERROR(VLOOKUP($E42,'Source Data'!$B$29:$J$60, MATCH($L42, 'Source Data'!$B$26:$J$26,1),TRUE))=TRUE,"",VLOOKUP($E42,'Source Data'!$B$29:$J$60,MATCH($L42, 'Source Data'!$B$26:$J$26,1),TRUE))))</f>
        <v/>
      </c>
      <c r="W42" s="144" t="str">
        <f>IF(OR(AND(OR($J42="Retired",$J42="Permanent Low-Use"),$K42&lt;=2031),(AND($J42="New",$K42&gt;2031))),"N/A",IF($N42=0,0,IF(ISERROR(VLOOKUP($E42,'Source Data'!$B$29:$J$60, MATCH($L42, 'Source Data'!$B$26:$J$26,1),TRUE))=TRUE,"",VLOOKUP($E42,'Source Data'!$B$29:$J$60,MATCH($L42, 'Source Data'!$B$26:$J$26,1),TRUE))))</f>
        <v/>
      </c>
      <c r="X42" s="144" t="str">
        <f>IF(OR(AND(OR($J42="Retired",$J42="Permanent Low-Use"),$K42&lt;=2032),(AND($J42="New",$K42&gt;2032))),"N/A",IF($N42=0,0,IF(ISERROR(VLOOKUP($E42,'Source Data'!$B$29:$J$60, MATCH($L42, 'Source Data'!$B$26:$J$26,1),TRUE))=TRUE,"",VLOOKUP($E42,'Source Data'!$B$29:$J$60,MATCH($L42, 'Source Data'!$B$26:$J$26,1),TRUE))))</f>
        <v/>
      </c>
      <c r="Y42" s="144" t="str">
        <f>IF(OR(AND(OR($J42="Retired",$J42="Permanent Low-Use"),$K42&lt;=2033),(AND($J42="New",$K42&gt;2033))),"N/A",IF($N42=0,0,IF(ISERROR(VLOOKUP($E42,'Source Data'!$B$29:$J$60, MATCH($L42, 'Source Data'!$B$26:$J$26,1),TRUE))=TRUE,"",VLOOKUP($E42,'Source Data'!$B$29:$J$60,MATCH($L42, 'Source Data'!$B$26:$J$26,1),TRUE))))</f>
        <v/>
      </c>
      <c r="Z42" s="145" t="str">
        <f>IF(ISNUMBER($L42),IF(OR(AND(OR($J42="Retired",$J42="Permanent Low-Use"),$K42&lt;=2023),(AND($J42="New",$K42&gt;2023))),"N/A",VLOOKUP($F42,'Source Data'!$B$15:$I$22,7)),"")</f>
        <v/>
      </c>
      <c r="AA42" s="145" t="str">
        <f>IF(ISNUMBER($L42),IF(OR(AND(OR($J42="Retired",$J42="Permanent Low-Use"),$K42&lt;=2024),(AND($J42="New",$K42&gt;2024))),"N/A",VLOOKUP($F42,'Source Data'!$B$15:$I$22,7)),"")</f>
        <v/>
      </c>
      <c r="AB42" s="145" t="str">
        <f>IF(ISNUMBER($L42),IF(OR(AND(OR($J42="Retired",$J42="Permanent Low-Use"),$K42&lt;=2025),(AND($J42="New",$K42&gt;2025))),"N/A",VLOOKUP($F42,'Source Data'!$B$15:$I$22,5)),"")</f>
        <v/>
      </c>
      <c r="AC42" s="145" t="str">
        <f>IF(ISNUMBER($L42),IF(OR(AND(OR($J42="Retired",$J42="Permanent Low-Use"),$K42&lt;=2026),(AND($J42="New",$K42&gt;2026))),"N/A",VLOOKUP($F42,'Source Data'!$B$15:$I$22,5)),"")</f>
        <v/>
      </c>
      <c r="AD42" s="145" t="str">
        <f>IF(ISNUMBER($L42),IF(OR(AND(OR($J42="Retired",$J42="Permanent Low-Use"),$K42&lt;=2027),(AND($J42="New",$K42&gt;2027))),"N/A",VLOOKUP($F42,'Source Data'!$B$15:$I$22,5)),"")</f>
        <v/>
      </c>
      <c r="AE42" s="145" t="str">
        <f>IF(ISNUMBER($L42),IF(OR(AND(OR($J42="Retired",$J42="Permanent Low-Use"),$K42&lt;=2028),(AND($J42="New",$K42&gt;2028))),"N/A",VLOOKUP($F42,'Source Data'!$B$15:$I$22,5)),"")</f>
        <v/>
      </c>
      <c r="AF42" s="145" t="str">
        <f>IF(ISNUMBER($L42),IF(OR(AND(OR($J42="Retired",$J42="Permanent Low-Use"),$K42&lt;=2029),(AND($J42="New",$K42&gt;2029))),"N/A",VLOOKUP($F42,'Source Data'!$B$15:$I$22,5)),"")</f>
        <v/>
      </c>
      <c r="AG42" s="145" t="str">
        <f>IF(ISNUMBER($L42),IF(OR(AND(OR($J42="Retired",$J42="Permanent Low-Use"),$K42&lt;=2030),(AND($J42="New",$K42&gt;2030))),"N/A",VLOOKUP($F42,'Source Data'!$B$15:$I$22,5)),"")</f>
        <v/>
      </c>
      <c r="AH42" s="145" t="str">
        <f>IF(ISNUMBER($L42),IF(OR(AND(OR($J42="Retired",$J42="Permanent Low-Use"),$K42&lt;=2031),(AND($J42="New",$K42&gt;2031))),"N/A",VLOOKUP($F42,'Source Data'!$B$15:$I$22,5)),"")</f>
        <v/>
      </c>
      <c r="AI42" s="145" t="str">
        <f>IF(ISNUMBER($L42),IF(OR(AND(OR($J42="Retired",$J42="Permanent Low-Use"),$K42&lt;=2032),(AND($J42="New",$K42&gt;2032))),"N/A",VLOOKUP($F42,'Source Data'!$B$15:$I$22,5)),"")</f>
        <v/>
      </c>
      <c r="AJ42" s="145" t="str">
        <f>IF(ISNUMBER($L42),IF(OR(AND(OR($J42="Retired",$J42="Permanent Low-Use"),$K42&lt;=2033),(AND($J42="New",$K42&gt;2033))),"N/A",VLOOKUP($F42,'Source Data'!$B$15:$I$22,5)),"")</f>
        <v/>
      </c>
      <c r="AK42" s="145" t="str">
        <f>IF($N42= 0, "N/A", IF(ISERROR(VLOOKUP($F42, 'Source Data'!$B$4:$C$11,2)), "", VLOOKUP($F42, 'Source Data'!$B$4:$C$11,2)))</f>
        <v/>
      </c>
      <c r="AL42" s="158"/>
    </row>
    <row r="43" spans="1:38" ht="15.6">
      <c r="A43" s="158"/>
      <c r="B43" s="106"/>
      <c r="C43" s="106"/>
      <c r="D43" s="106"/>
      <c r="E43" s="104"/>
      <c r="F43" s="104"/>
      <c r="G43" s="102"/>
      <c r="H43" s="103"/>
      <c r="I43" s="104"/>
      <c r="J43" s="105"/>
      <c r="K43" s="105"/>
      <c r="L43" s="142" t="str">
        <f t="shared" si="6"/>
        <v/>
      </c>
      <c r="M43" s="142" t="str">
        <f>IF(ISERROR(VLOOKUP(E43,'Source Data'!$B$67:$J$97, MATCH(F43, 'Source Data'!$B$64:$J$64,1),TRUE))=TRUE,"",VLOOKUP(E43,'Source Data'!$B$67:$J$97,MATCH(F43, 'Source Data'!$B$64:$J$64,1),TRUE))</f>
        <v/>
      </c>
      <c r="N43" s="143" t="str">
        <f t="shared" si="7"/>
        <v/>
      </c>
      <c r="O43" s="144" t="str">
        <f>IF(OR(AND(OR($J43="Retired",$J43="Permanent Low-Use"),$K43&lt;=2023),(AND($J43="New",$K43&gt;2023))),"N/A",IF($N43=0,0,IF(ISERROR(VLOOKUP($E43,'Source Data'!$B$29:$J$60, MATCH($L43, 'Source Data'!$B$26:$J$26,1),TRUE))=TRUE,"",VLOOKUP($E43,'Source Data'!$B$29:$J$60,MATCH($L43, 'Source Data'!$B$26:$J$26,1),TRUE))))</f>
        <v/>
      </c>
      <c r="P43" s="144" t="str">
        <f>IF(OR(AND(OR($J43="Retired",$J43="Permanent Low-Use"),$K43&lt;=2024),(AND($J43="New",$K43&gt;2024))),"N/A",IF($N43=0,0,IF(ISERROR(VLOOKUP($E43,'Source Data'!$B$29:$J$60, MATCH($L43, 'Source Data'!$B$26:$J$26,1),TRUE))=TRUE,"",VLOOKUP($E43,'Source Data'!$B$29:$J$60,MATCH($L43, 'Source Data'!$B$26:$J$26,1),TRUE))))</f>
        <v/>
      </c>
      <c r="Q43" s="144" t="str">
        <f>IF(OR(AND(OR($J43="Retired",$J43="Permanent Low-Use"),$K43&lt;=2025),(AND($J43="New",$K43&gt;2025))),"N/A",IF($N43=0,0,IF(ISERROR(VLOOKUP($E43,'Source Data'!$B$29:$J$60, MATCH($L43, 'Source Data'!$B$26:$J$26,1),TRUE))=TRUE,"",VLOOKUP($E43,'Source Data'!$B$29:$J$60,MATCH($L43, 'Source Data'!$B$26:$J$26,1),TRUE))))</f>
        <v/>
      </c>
      <c r="R43" s="144" t="str">
        <f>IF(OR(AND(OR($J43="Retired",$J43="Permanent Low-Use"),$K43&lt;=2026),(AND($J43="New",$K43&gt;2026))),"N/A",IF($N43=0,0,IF(ISERROR(VLOOKUP($E43,'Source Data'!$B$29:$J$60, MATCH($L43, 'Source Data'!$B$26:$J$26,1),TRUE))=TRUE,"",VLOOKUP($E43,'Source Data'!$B$29:$J$60,MATCH($L43, 'Source Data'!$B$26:$J$26,1),TRUE))))</f>
        <v/>
      </c>
      <c r="S43" s="144" t="str">
        <f>IF(OR(AND(OR($J43="Retired",$J43="Permanent Low-Use"),$K43&lt;=2027),(AND($J43="New",$K43&gt;2027))),"N/A",IF($N43=0,0,IF(ISERROR(VLOOKUP($E43,'Source Data'!$B$29:$J$60, MATCH($L43, 'Source Data'!$B$26:$J$26,1),TRUE))=TRUE,"",VLOOKUP($E43,'Source Data'!$B$29:$J$60,MATCH($L43, 'Source Data'!$B$26:$J$26,1),TRUE))))</f>
        <v/>
      </c>
      <c r="T43" s="144" t="str">
        <f>IF(OR(AND(OR($J43="Retired",$J43="Permanent Low-Use"),$K43&lt;=2028),(AND($J43="New",$K43&gt;2028))),"N/A",IF($N43=0,0,IF(ISERROR(VLOOKUP($E43,'Source Data'!$B$29:$J$60, MATCH($L43, 'Source Data'!$B$26:$J$26,1),TRUE))=TRUE,"",VLOOKUP($E43,'Source Data'!$B$29:$J$60,MATCH($L43, 'Source Data'!$B$26:$J$26,1),TRUE))))</f>
        <v/>
      </c>
      <c r="U43" s="144" t="str">
        <f>IF(OR(AND(OR($J43="Retired",$J43="Permanent Low-Use"),$K43&lt;=2029),(AND($J43="New",$K43&gt;2029))),"N/A",IF($N43=0,0,IF(ISERROR(VLOOKUP($E43,'Source Data'!$B$29:$J$60, MATCH($L43, 'Source Data'!$B$26:$J$26,1),TRUE))=TRUE,"",VLOOKUP($E43,'Source Data'!$B$29:$J$60,MATCH($L43, 'Source Data'!$B$26:$J$26,1),TRUE))))</f>
        <v/>
      </c>
      <c r="V43" s="144" t="str">
        <f>IF(OR(AND(OR($J43="Retired",$J43="Permanent Low-Use"),$K43&lt;=2030),(AND($J43="New",$K43&gt;2030))),"N/A",IF($N43=0,0,IF(ISERROR(VLOOKUP($E43,'Source Data'!$B$29:$J$60, MATCH($L43, 'Source Data'!$B$26:$J$26,1),TRUE))=TRUE,"",VLOOKUP($E43,'Source Data'!$B$29:$J$60,MATCH($L43, 'Source Data'!$B$26:$J$26,1),TRUE))))</f>
        <v/>
      </c>
      <c r="W43" s="144" t="str">
        <f>IF(OR(AND(OR($J43="Retired",$J43="Permanent Low-Use"),$K43&lt;=2031),(AND($J43="New",$K43&gt;2031))),"N/A",IF($N43=0,0,IF(ISERROR(VLOOKUP($E43,'Source Data'!$B$29:$J$60, MATCH($L43, 'Source Data'!$B$26:$J$26,1),TRUE))=TRUE,"",VLOOKUP($E43,'Source Data'!$B$29:$J$60,MATCH($L43, 'Source Data'!$B$26:$J$26,1),TRUE))))</f>
        <v/>
      </c>
      <c r="X43" s="144" t="str">
        <f>IF(OR(AND(OR($J43="Retired",$J43="Permanent Low-Use"),$K43&lt;=2032),(AND($J43="New",$K43&gt;2032))),"N/A",IF($N43=0,0,IF(ISERROR(VLOOKUP($E43,'Source Data'!$B$29:$J$60, MATCH($L43, 'Source Data'!$B$26:$J$26,1),TRUE))=TRUE,"",VLOOKUP($E43,'Source Data'!$B$29:$J$60,MATCH($L43, 'Source Data'!$B$26:$J$26,1),TRUE))))</f>
        <v/>
      </c>
      <c r="Y43" s="144" t="str">
        <f>IF(OR(AND(OR($J43="Retired",$J43="Permanent Low-Use"),$K43&lt;=2033),(AND($J43="New",$K43&gt;2033))),"N/A",IF($N43=0,0,IF(ISERROR(VLOOKUP($E43,'Source Data'!$B$29:$J$60, MATCH($L43, 'Source Data'!$B$26:$J$26,1),TRUE))=TRUE,"",VLOOKUP($E43,'Source Data'!$B$29:$J$60,MATCH($L43, 'Source Data'!$B$26:$J$26,1),TRUE))))</f>
        <v/>
      </c>
      <c r="Z43" s="145" t="str">
        <f>IF(ISNUMBER($L43),IF(OR(AND(OR($J43="Retired",$J43="Permanent Low-Use"),$K43&lt;=2023),(AND($J43="New",$K43&gt;2023))),"N/A",VLOOKUP($F43,'Source Data'!$B$15:$I$22,7)),"")</f>
        <v/>
      </c>
      <c r="AA43" s="145" t="str">
        <f>IF(ISNUMBER($L43),IF(OR(AND(OR($J43="Retired",$J43="Permanent Low-Use"),$K43&lt;=2024),(AND($J43="New",$K43&gt;2024))),"N/A",VLOOKUP($F43,'Source Data'!$B$15:$I$22,7)),"")</f>
        <v/>
      </c>
      <c r="AB43" s="145" t="str">
        <f>IF(ISNUMBER($L43),IF(OR(AND(OR($J43="Retired",$J43="Permanent Low-Use"),$K43&lt;=2025),(AND($J43="New",$K43&gt;2025))),"N/A",VLOOKUP($F43,'Source Data'!$B$15:$I$22,5)),"")</f>
        <v/>
      </c>
      <c r="AC43" s="145" t="str">
        <f>IF(ISNUMBER($L43),IF(OR(AND(OR($J43="Retired",$J43="Permanent Low-Use"),$K43&lt;=2026),(AND($J43="New",$K43&gt;2026))),"N/A",VLOOKUP($F43,'Source Data'!$B$15:$I$22,5)),"")</f>
        <v/>
      </c>
      <c r="AD43" s="145" t="str">
        <f>IF(ISNUMBER($L43),IF(OR(AND(OR($J43="Retired",$J43="Permanent Low-Use"),$K43&lt;=2027),(AND($J43="New",$K43&gt;2027))),"N/A",VLOOKUP($F43,'Source Data'!$B$15:$I$22,5)),"")</f>
        <v/>
      </c>
      <c r="AE43" s="145" t="str">
        <f>IF(ISNUMBER($L43),IF(OR(AND(OR($J43="Retired",$J43="Permanent Low-Use"),$K43&lt;=2028),(AND($J43="New",$K43&gt;2028))),"N/A",VLOOKUP($F43,'Source Data'!$B$15:$I$22,5)),"")</f>
        <v/>
      </c>
      <c r="AF43" s="145" t="str">
        <f>IF(ISNUMBER($L43),IF(OR(AND(OR($J43="Retired",$J43="Permanent Low-Use"),$K43&lt;=2029),(AND($J43="New",$K43&gt;2029))),"N/A",VLOOKUP($F43,'Source Data'!$B$15:$I$22,5)),"")</f>
        <v/>
      </c>
      <c r="AG43" s="145" t="str">
        <f>IF(ISNUMBER($L43),IF(OR(AND(OR($J43="Retired",$J43="Permanent Low-Use"),$K43&lt;=2030),(AND($J43="New",$K43&gt;2030))),"N/A",VLOOKUP($F43,'Source Data'!$B$15:$I$22,5)),"")</f>
        <v/>
      </c>
      <c r="AH43" s="145" t="str">
        <f>IF(ISNUMBER($L43),IF(OR(AND(OR($J43="Retired",$J43="Permanent Low-Use"),$K43&lt;=2031),(AND($J43="New",$K43&gt;2031))),"N/A",VLOOKUP($F43,'Source Data'!$B$15:$I$22,5)),"")</f>
        <v/>
      </c>
      <c r="AI43" s="145" t="str">
        <f>IF(ISNUMBER($L43),IF(OR(AND(OR($J43="Retired",$J43="Permanent Low-Use"),$K43&lt;=2032),(AND($J43="New",$K43&gt;2032))),"N/A",VLOOKUP($F43,'Source Data'!$B$15:$I$22,5)),"")</f>
        <v/>
      </c>
      <c r="AJ43" s="145" t="str">
        <f>IF(ISNUMBER($L43),IF(OR(AND(OR($J43="Retired",$J43="Permanent Low-Use"),$K43&lt;=2033),(AND($J43="New",$K43&gt;2033))),"N/A",VLOOKUP($F43,'Source Data'!$B$15:$I$22,5)),"")</f>
        <v/>
      </c>
      <c r="AK43" s="145" t="str">
        <f>IF($N43= 0, "N/A", IF(ISERROR(VLOOKUP($F43, 'Source Data'!$B$4:$C$11,2)), "", VLOOKUP($F43, 'Source Data'!$B$4:$C$11,2)))</f>
        <v/>
      </c>
      <c r="AL43" s="158"/>
    </row>
    <row r="44" spans="1:38" ht="15.6">
      <c r="A44" s="158"/>
      <c r="B44" s="106"/>
      <c r="C44" s="106"/>
      <c r="D44" s="106"/>
      <c r="E44" s="104"/>
      <c r="F44" s="104"/>
      <c r="G44" s="102"/>
      <c r="H44" s="103"/>
      <c r="I44" s="104"/>
      <c r="J44" s="105"/>
      <c r="K44" s="102"/>
      <c r="L44" s="142" t="str">
        <f t="shared" si="6"/>
        <v/>
      </c>
      <c r="M44" s="142" t="str">
        <f>IF(ISERROR(VLOOKUP(E44,'Source Data'!$B$67:$J$97, MATCH(F44, 'Source Data'!$B$64:$J$64,1),TRUE))=TRUE,"",VLOOKUP(E44,'Source Data'!$B$67:$J$97,MATCH(F44, 'Source Data'!$B$64:$J$64,1),TRUE))</f>
        <v/>
      </c>
      <c r="N44" s="143" t="str">
        <f t="shared" si="7"/>
        <v/>
      </c>
      <c r="O44" s="144" t="str">
        <f>IF(OR(AND(OR($J44="Retired",$J44="Permanent Low-Use"),$K44&lt;=2023),(AND($J44="New",$K44&gt;2023))),"N/A",IF($N44=0,0,IF(ISERROR(VLOOKUP($E44,'Source Data'!$B$29:$J$60, MATCH($L44, 'Source Data'!$B$26:$J$26,1),TRUE))=TRUE,"",VLOOKUP($E44,'Source Data'!$B$29:$J$60,MATCH($L44, 'Source Data'!$B$26:$J$26,1),TRUE))))</f>
        <v/>
      </c>
      <c r="P44" s="144" t="str">
        <f>IF(OR(AND(OR($J44="Retired",$J44="Permanent Low-Use"),$K44&lt;=2024),(AND($J44="New",$K44&gt;2024))),"N/A",IF($N44=0,0,IF(ISERROR(VLOOKUP($E44,'Source Data'!$B$29:$J$60, MATCH($L44, 'Source Data'!$B$26:$J$26,1),TRUE))=TRUE,"",VLOOKUP($E44,'Source Data'!$B$29:$J$60,MATCH($L44, 'Source Data'!$B$26:$J$26,1),TRUE))))</f>
        <v/>
      </c>
      <c r="Q44" s="144" t="str">
        <f>IF(OR(AND(OR($J44="Retired",$J44="Permanent Low-Use"),$K44&lt;=2025),(AND($J44="New",$K44&gt;2025))),"N/A",IF($N44=0,0,IF(ISERROR(VLOOKUP($E44,'Source Data'!$B$29:$J$60, MATCH($L44, 'Source Data'!$B$26:$J$26,1),TRUE))=TRUE,"",VLOOKUP($E44,'Source Data'!$B$29:$J$60,MATCH($L44, 'Source Data'!$B$26:$J$26,1),TRUE))))</f>
        <v/>
      </c>
      <c r="R44" s="144" t="str">
        <f>IF(OR(AND(OR($J44="Retired",$J44="Permanent Low-Use"),$K44&lt;=2026),(AND($J44="New",$K44&gt;2026))),"N/A",IF($N44=0,0,IF(ISERROR(VLOOKUP($E44,'Source Data'!$B$29:$J$60, MATCH($L44, 'Source Data'!$B$26:$J$26,1),TRUE))=TRUE,"",VLOOKUP($E44,'Source Data'!$B$29:$J$60,MATCH($L44, 'Source Data'!$B$26:$J$26,1),TRUE))))</f>
        <v/>
      </c>
      <c r="S44" s="144" t="str">
        <f>IF(OR(AND(OR($J44="Retired",$J44="Permanent Low-Use"),$K44&lt;=2027),(AND($J44="New",$K44&gt;2027))),"N/A",IF($N44=0,0,IF(ISERROR(VLOOKUP($E44,'Source Data'!$B$29:$J$60, MATCH($L44, 'Source Data'!$B$26:$J$26,1),TRUE))=TRUE,"",VLOOKUP($E44,'Source Data'!$B$29:$J$60,MATCH($L44, 'Source Data'!$B$26:$J$26,1),TRUE))))</f>
        <v/>
      </c>
      <c r="T44" s="144" t="str">
        <f>IF(OR(AND(OR($J44="Retired",$J44="Permanent Low-Use"),$K44&lt;=2028),(AND($J44="New",$K44&gt;2028))),"N/A",IF($N44=0,0,IF(ISERROR(VLOOKUP($E44,'Source Data'!$B$29:$J$60, MATCH($L44, 'Source Data'!$B$26:$J$26,1),TRUE))=TRUE,"",VLOOKUP($E44,'Source Data'!$B$29:$J$60,MATCH($L44, 'Source Data'!$B$26:$J$26,1),TRUE))))</f>
        <v/>
      </c>
      <c r="U44" s="144" t="str">
        <f>IF(OR(AND(OR($J44="Retired",$J44="Permanent Low-Use"),$K44&lt;=2029),(AND($J44="New",$K44&gt;2029))),"N/A",IF($N44=0,0,IF(ISERROR(VLOOKUP($E44,'Source Data'!$B$29:$J$60, MATCH($L44, 'Source Data'!$B$26:$J$26,1),TRUE))=TRUE,"",VLOOKUP($E44,'Source Data'!$B$29:$J$60,MATCH($L44, 'Source Data'!$B$26:$J$26,1),TRUE))))</f>
        <v/>
      </c>
      <c r="V44" s="144" t="str">
        <f>IF(OR(AND(OR($J44="Retired",$J44="Permanent Low-Use"),$K44&lt;=2030),(AND($J44="New",$K44&gt;2030))),"N/A",IF($N44=0,0,IF(ISERROR(VLOOKUP($E44,'Source Data'!$B$29:$J$60, MATCH($L44, 'Source Data'!$B$26:$J$26,1),TRUE))=TRUE,"",VLOOKUP($E44,'Source Data'!$B$29:$J$60,MATCH($L44, 'Source Data'!$B$26:$J$26,1),TRUE))))</f>
        <v/>
      </c>
      <c r="W44" s="144" t="str">
        <f>IF(OR(AND(OR($J44="Retired",$J44="Permanent Low-Use"),$K44&lt;=2031),(AND($J44="New",$K44&gt;2031))),"N/A",IF($N44=0,0,IF(ISERROR(VLOOKUP($E44,'Source Data'!$B$29:$J$60, MATCH($L44, 'Source Data'!$B$26:$J$26,1),TRUE))=TRUE,"",VLOOKUP($E44,'Source Data'!$B$29:$J$60,MATCH($L44, 'Source Data'!$B$26:$J$26,1),TRUE))))</f>
        <v/>
      </c>
      <c r="X44" s="144" t="str">
        <f>IF(OR(AND(OR($J44="Retired",$J44="Permanent Low-Use"),$K44&lt;=2032),(AND($J44="New",$K44&gt;2032))),"N/A",IF($N44=0,0,IF(ISERROR(VLOOKUP($E44,'Source Data'!$B$29:$J$60, MATCH($L44, 'Source Data'!$B$26:$J$26,1),TRUE))=TRUE,"",VLOOKUP($E44,'Source Data'!$B$29:$J$60,MATCH($L44, 'Source Data'!$B$26:$J$26,1),TRUE))))</f>
        <v/>
      </c>
      <c r="Y44" s="144" t="str">
        <f>IF(OR(AND(OR($J44="Retired",$J44="Permanent Low-Use"),$K44&lt;=2033),(AND($J44="New",$K44&gt;2033))),"N/A",IF($N44=0,0,IF(ISERROR(VLOOKUP($E44,'Source Data'!$B$29:$J$60, MATCH($L44, 'Source Data'!$B$26:$J$26,1),TRUE))=TRUE,"",VLOOKUP($E44,'Source Data'!$B$29:$J$60,MATCH($L44, 'Source Data'!$B$26:$J$26,1),TRUE))))</f>
        <v/>
      </c>
      <c r="Z44" s="145" t="str">
        <f>IF(ISNUMBER($L44),IF(OR(AND(OR($J44="Retired",$J44="Permanent Low-Use"),$K44&lt;=2023),(AND($J44="New",$K44&gt;2023))),"N/A",VLOOKUP($F44,'Source Data'!$B$15:$I$22,7)),"")</f>
        <v/>
      </c>
      <c r="AA44" s="145" t="str">
        <f>IF(ISNUMBER($L44),IF(OR(AND(OR($J44="Retired",$J44="Permanent Low-Use"),$K44&lt;=2024),(AND($J44="New",$K44&gt;2024))),"N/A",VLOOKUP($F44,'Source Data'!$B$15:$I$22,7)),"")</f>
        <v/>
      </c>
      <c r="AB44" s="145" t="str">
        <f>IF(ISNUMBER($L44),IF(OR(AND(OR($J44="Retired",$J44="Permanent Low-Use"),$K44&lt;=2025),(AND($J44="New",$K44&gt;2025))),"N/A",VLOOKUP($F44,'Source Data'!$B$15:$I$22,5)),"")</f>
        <v/>
      </c>
      <c r="AC44" s="145" t="str">
        <f>IF(ISNUMBER($L44),IF(OR(AND(OR($J44="Retired",$J44="Permanent Low-Use"),$K44&lt;=2026),(AND($J44="New",$K44&gt;2026))),"N/A",VLOOKUP($F44,'Source Data'!$B$15:$I$22,5)),"")</f>
        <v/>
      </c>
      <c r="AD44" s="145" t="str">
        <f>IF(ISNUMBER($L44),IF(OR(AND(OR($J44="Retired",$J44="Permanent Low-Use"),$K44&lt;=2027),(AND($J44="New",$K44&gt;2027))),"N/A",VLOOKUP($F44,'Source Data'!$B$15:$I$22,5)),"")</f>
        <v/>
      </c>
      <c r="AE44" s="145" t="str">
        <f>IF(ISNUMBER($L44),IF(OR(AND(OR($J44="Retired",$J44="Permanent Low-Use"),$K44&lt;=2028),(AND($J44="New",$K44&gt;2028))),"N/A",VLOOKUP($F44,'Source Data'!$B$15:$I$22,5)),"")</f>
        <v/>
      </c>
      <c r="AF44" s="145" t="str">
        <f>IF(ISNUMBER($L44),IF(OR(AND(OR($J44="Retired",$J44="Permanent Low-Use"),$K44&lt;=2029),(AND($J44="New",$K44&gt;2029))),"N/A",VLOOKUP($F44,'Source Data'!$B$15:$I$22,5)),"")</f>
        <v/>
      </c>
      <c r="AG44" s="145" t="str">
        <f>IF(ISNUMBER($L44),IF(OR(AND(OR($J44="Retired",$J44="Permanent Low-Use"),$K44&lt;=2030),(AND($J44="New",$K44&gt;2030))),"N/A",VLOOKUP($F44,'Source Data'!$B$15:$I$22,5)),"")</f>
        <v/>
      </c>
      <c r="AH44" s="145" t="str">
        <f>IF(ISNUMBER($L44),IF(OR(AND(OR($J44="Retired",$J44="Permanent Low-Use"),$K44&lt;=2031),(AND($J44="New",$K44&gt;2031))),"N/A",VLOOKUP($F44,'Source Data'!$B$15:$I$22,5)),"")</f>
        <v/>
      </c>
      <c r="AI44" s="145" t="str">
        <f>IF(ISNUMBER($L44),IF(OR(AND(OR($J44="Retired",$J44="Permanent Low-Use"),$K44&lt;=2032),(AND($J44="New",$K44&gt;2032))),"N/A",VLOOKUP($F44,'Source Data'!$B$15:$I$22,5)),"")</f>
        <v/>
      </c>
      <c r="AJ44" s="145" t="str">
        <f>IF(ISNUMBER($L44),IF(OR(AND(OR($J44="Retired",$J44="Permanent Low-Use"),$K44&lt;=2033),(AND($J44="New",$K44&gt;2033))),"N/A",VLOOKUP($F44,'Source Data'!$B$15:$I$22,5)),"")</f>
        <v/>
      </c>
      <c r="AK44" s="145" t="str">
        <f>IF($N44= 0, "N/A", IF(ISERROR(VLOOKUP($F44, 'Source Data'!$B$4:$C$11,2)), "", VLOOKUP($F44, 'Source Data'!$B$4:$C$11,2)))</f>
        <v/>
      </c>
      <c r="AL44" s="158"/>
    </row>
    <row r="45" spans="1:38" ht="15.6">
      <c r="A45" s="158"/>
      <c r="B45" s="106"/>
      <c r="C45" s="106"/>
      <c r="D45" s="106"/>
      <c r="E45" s="104"/>
      <c r="F45" s="104"/>
      <c r="G45" s="102"/>
      <c r="H45" s="103"/>
      <c r="I45" s="104"/>
      <c r="J45" s="105"/>
      <c r="K45" s="102"/>
      <c r="L45" s="142" t="str">
        <f t="shared" si="6"/>
        <v/>
      </c>
      <c r="M45" s="142" t="str">
        <f>IF(ISERROR(VLOOKUP(E45,'Source Data'!$B$67:$J$97, MATCH(F45, 'Source Data'!$B$64:$J$64,1),TRUE))=TRUE,"",VLOOKUP(E45,'Source Data'!$B$67:$J$97,MATCH(F45, 'Source Data'!$B$64:$J$64,1),TRUE))</f>
        <v/>
      </c>
      <c r="N45" s="143" t="str">
        <f t="shared" si="7"/>
        <v/>
      </c>
      <c r="O45" s="144" t="str">
        <f>IF(OR(AND(OR($J45="Retired",$J45="Permanent Low-Use"),$K45&lt;=2023),(AND($J45="New",$K45&gt;2023))),"N/A",IF($N45=0,0,IF(ISERROR(VLOOKUP($E45,'Source Data'!$B$29:$J$60, MATCH($L45, 'Source Data'!$B$26:$J$26,1),TRUE))=TRUE,"",VLOOKUP($E45,'Source Data'!$B$29:$J$60,MATCH($L45, 'Source Data'!$B$26:$J$26,1),TRUE))))</f>
        <v/>
      </c>
      <c r="P45" s="144" t="str">
        <f>IF(OR(AND(OR($J45="Retired",$J45="Permanent Low-Use"),$K45&lt;=2024),(AND($J45="New",$K45&gt;2024))),"N/A",IF($N45=0,0,IF(ISERROR(VLOOKUP($E45,'Source Data'!$B$29:$J$60, MATCH($L45, 'Source Data'!$B$26:$J$26,1),TRUE))=TRUE,"",VLOOKUP($E45,'Source Data'!$B$29:$J$60,MATCH($L45, 'Source Data'!$B$26:$J$26,1),TRUE))))</f>
        <v/>
      </c>
      <c r="Q45" s="144" t="str">
        <f>IF(OR(AND(OR($J45="Retired",$J45="Permanent Low-Use"),$K45&lt;=2025),(AND($J45="New",$K45&gt;2025))),"N/A",IF($N45=0,0,IF(ISERROR(VLOOKUP($E45,'Source Data'!$B$29:$J$60, MATCH($L45, 'Source Data'!$B$26:$J$26,1),TRUE))=TRUE,"",VLOOKUP($E45,'Source Data'!$B$29:$J$60,MATCH($L45, 'Source Data'!$B$26:$J$26,1),TRUE))))</f>
        <v/>
      </c>
      <c r="R45" s="144" t="str">
        <f>IF(OR(AND(OR($J45="Retired",$J45="Permanent Low-Use"),$K45&lt;=2026),(AND($J45="New",$K45&gt;2026))),"N/A",IF($N45=0,0,IF(ISERROR(VLOOKUP($E45,'Source Data'!$B$29:$J$60, MATCH($L45, 'Source Data'!$B$26:$J$26,1),TRUE))=TRUE,"",VLOOKUP($E45,'Source Data'!$B$29:$J$60,MATCH($L45, 'Source Data'!$B$26:$J$26,1),TRUE))))</f>
        <v/>
      </c>
      <c r="S45" s="144" t="str">
        <f>IF(OR(AND(OR($J45="Retired",$J45="Permanent Low-Use"),$K45&lt;=2027),(AND($J45="New",$K45&gt;2027))),"N/A",IF($N45=0,0,IF(ISERROR(VLOOKUP($E45,'Source Data'!$B$29:$J$60, MATCH($L45, 'Source Data'!$B$26:$J$26,1),TRUE))=TRUE,"",VLOOKUP($E45,'Source Data'!$B$29:$J$60,MATCH($L45, 'Source Data'!$B$26:$J$26,1),TRUE))))</f>
        <v/>
      </c>
      <c r="T45" s="144" t="str">
        <f>IF(OR(AND(OR($J45="Retired",$J45="Permanent Low-Use"),$K45&lt;=2028),(AND($J45="New",$K45&gt;2028))),"N/A",IF($N45=0,0,IF(ISERROR(VLOOKUP($E45,'Source Data'!$B$29:$J$60, MATCH($L45, 'Source Data'!$B$26:$J$26,1),TRUE))=TRUE,"",VLOOKUP($E45,'Source Data'!$B$29:$J$60,MATCH($L45, 'Source Data'!$B$26:$J$26,1),TRUE))))</f>
        <v/>
      </c>
      <c r="U45" s="144" t="str">
        <f>IF(OR(AND(OR($J45="Retired",$J45="Permanent Low-Use"),$K45&lt;=2029),(AND($J45="New",$K45&gt;2029))),"N/A",IF($N45=0,0,IF(ISERROR(VLOOKUP($E45,'Source Data'!$B$29:$J$60, MATCH($L45, 'Source Data'!$B$26:$J$26,1),TRUE))=TRUE,"",VLOOKUP($E45,'Source Data'!$B$29:$J$60,MATCH($L45, 'Source Data'!$B$26:$J$26,1),TRUE))))</f>
        <v/>
      </c>
      <c r="V45" s="144" t="str">
        <f>IF(OR(AND(OR($J45="Retired",$J45="Permanent Low-Use"),$K45&lt;=2030),(AND($J45="New",$K45&gt;2030))),"N/A",IF($N45=0,0,IF(ISERROR(VLOOKUP($E45,'Source Data'!$B$29:$J$60, MATCH($L45, 'Source Data'!$B$26:$J$26,1),TRUE))=TRUE,"",VLOOKUP($E45,'Source Data'!$B$29:$J$60,MATCH($L45, 'Source Data'!$B$26:$J$26,1),TRUE))))</f>
        <v/>
      </c>
      <c r="W45" s="144" t="str">
        <f>IF(OR(AND(OR($J45="Retired",$J45="Permanent Low-Use"),$K45&lt;=2031),(AND($J45="New",$K45&gt;2031))),"N/A",IF($N45=0,0,IF(ISERROR(VLOOKUP($E45,'Source Data'!$B$29:$J$60, MATCH($L45, 'Source Data'!$B$26:$J$26,1),TRUE))=TRUE,"",VLOOKUP($E45,'Source Data'!$B$29:$J$60,MATCH($L45, 'Source Data'!$B$26:$J$26,1),TRUE))))</f>
        <v/>
      </c>
      <c r="X45" s="144" t="str">
        <f>IF(OR(AND(OR($J45="Retired",$J45="Permanent Low-Use"),$K45&lt;=2032),(AND($J45="New",$K45&gt;2032))),"N/A",IF($N45=0,0,IF(ISERROR(VLOOKUP($E45,'Source Data'!$B$29:$J$60, MATCH($L45, 'Source Data'!$B$26:$J$26,1),TRUE))=TRUE,"",VLOOKUP($E45,'Source Data'!$B$29:$J$60,MATCH($L45, 'Source Data'!$B$26:$J$26,1),TRUE))))</f>
        <v/>
      </c>
      <c r="Y45" s="144" t="str">
        <f>IF(OR(AND(OR($J45="Retired",$J45="Permanent Low-Use"),$K45&lt;=2033),(AND($J45="New",$K45&gt;2033))),"N/A",IF($N45=0,0,IF(ISERROR(VLOOKUP($E45,'Source Data'!$B$29:$J$60, MATCH($L45, 'Source Data'!$B$26:$J$26,1),TRUE))=TRUE,"",VLOOKUP($E45,'Source Data'!$B$29:$J$60,MATCH($L45, 'Source Data'!$B$26:$J$26,1),TRUE))))</f>
        <v/>
      </c>
      <c r="Z45" s="145" t="str">
        <f>IF(ISNUMBER($L45),IF(OR(AND(OR($J45="Retired",$J45="Permanent Low-Use"),$K45&lt;=2023),(AND($J45="New",$K45&gt;2023))),"N/A",VLOOKUP($F45,'Source Data'!$B$15:$I$22,7)),"")</f>
        <v/>
      </c>
      <c r="AA45" s="145" t="str">
        <f>IF(ISNUMBER($L45),IF(OR(AND(OR($J45="Retired",$J45="Permanent Low-Use"),$K45&lt;=2024),(AND($J45="New",$K45&gt;2024))),"N/A",VLOOKUP($F45,'Source Data'!$B$15:$I$22,7)),"")</f>
        <v/>
      </c>
      <c r="AB45" s="145" t="str">
        <f>IF(ISNUMBER($L45),IF(OR(AND(OR($J45="Retired",$J45="Permanent Low-Use"),$K45&lt;=2025),(AND($J45="New",$K45&gt;2025))),"N/A",VLOOKUP($F45,'Source Data'!$B$15:$I$22,5)),"")</f>
        <v/>
      </c>
      <c r="AC45" s="145" t="str">
        <f>IF(ISNUMBER($L45),IF(OR(AND(OR($J45="Retired",$J45="Permanent Low-Use"),$K45&lt;=2026),(AND($J45="New",$K45&gt;2026))),"N/A",VLOOKUP($F45,'Source Data'!$B$15:$I$22,5)),"")</f>
        <v/>
      </c>
      <c r="AD45" s="145" t="str">
        <f>IF(ISNUMBER($L45),IF(OR(AND(OR($J45="Retired",$J45="Permanent Low-Use"),$K45&lt;=2027),(AND($J45="New",$K45&gt;2027))),"N/A",VLOOKUP($F45,'Source Data'!$B$15:$I$22,5)),"")</f>
        <v/>
      </c>
      <c r="AE45" s="145" t="str">
        <f>IF(ISNUMBER($L45),IF(OR(AND(OR($J45="Retired",$J45="Permanent Low-Use"),$K45&lt;=2028),(AND($J45="New",$K45&gt;2028))),"N/A",VLOOKUP($F45,'Source Data'!$B$15:$I$22,5)),"")</f>
        <v/>
      </c>
      <c r="AF45" s="145" t="str">
        <f>IF(ISNUMBER($L45),IF(OR(AND(OR($J45="Retired",$J45="Permanent Low-Use"),$K45&lt;=2029),(AND($J45="New",$K45&gt;2029))),"N/A",VLOOKUP($F45,'Source Data'!$B$15:$I$22,5)),"")</f>
        <v/>
      </c>
      <c r="AG45" s="145" t="str">
        <f>IF(ISNUMBER($L45),IF(OR(AND(OR($J45="Retired",$J45="Permanent Low-Use"),$K45&lt;=2030),(AND($J45="New",$K45&gt;2030))),"N/A",VLOOKUP($F45,'Source Data'!$B$15:$I$22,5)),"")</f>
        <v/>
      </c>
      <c r="AH45" s="145" t="str">
        <f>IF(ISNUMBER($L45),IF(OR(AND(OR($J45="Retired",$J45="Permanent Low-Use"),$K45&lt;=2031),(AND($J45="New",$K45&gt;2031))),"N/A",VLOOKUP($F45,'Source Data'!$B$15:$I$22,5)),"")</f>
        <v/>
      </c>
      <c r="AI45" s="145" t="str">
        <f>IF(ISNUMBER($L45),IF(OR(AND(OR($J45="Retired",$J45="Permanent Low-Use"),$K45&lt;=2032),(AND($J45="New",$K45&gt;2032))),"N/A",VLOOKUP($F45,'Source Data'!$B$15:$I$22,5)),"")</f>
        <v/>
      </c>
      <c r="AJ45" s="145" t="str">
        <f>IF(ISNUMBER($L45),IF(OR(AND(OR($J45="Retired",$J45="Permanent Low-Use"),$K45&lt;=2033),(AND($J45="New",$K45&gt;2033))),"N/A",VLOOKUP($F45,'Source Data'!$B$15:$I$22,5)),"")</f>
        <v/>
      </c>
      <c r="AK45" s="145" t="str">
        <f>IF($N45= 0, "N/A", IF(ISERROR(VLOOKUP($F45, 'Source Data'!$B$4:$C$11,2)), "", VLOOKUP($F45, 'Source Data'!$B$4:$C$11,2)))</f>
        <v/>
      </c>
      <c r="AL45" s="158"/>
    </row>
    <row r="46" spans="1:38" ht="15.6">
      <c r="A46" s="158"/>
      <c r="B46" s="106"/>
      <c r="C46" s="106"/>
      <c r="D46" s="106"/>
      <c r="E46" s="104"/>
      <c r="F46" s="104"/>
      <c r="G46" s="102"/>
      <c r="H46" s="103"/>
      <c r="I46" s="104"/>
      <c r="J46" s="105"/>
      <c r="K46" s="102"/>
      <c r="L46" s="142" t="str">
        <f t="shared" si="6"/>
        <v/>
      </c>
      <c r="M46" s="142" t="str">
        <f>IF(ISERROR(VLOOKUP(E46,'Source Data'!$B$67:$J$97, MATCH(F46, 'Source Data'!$B$64:$J$64,1),TRUE))=TRUE,"",VLOOKUP(E46,'Source Data'!$B$67:$J$97,MATCH(F46, 'Source Data'!$B$64:$J$64,1),TRUE))</f>
        <v/>
      </c>
      <c r="N46" s="143" t="str">
        <f t="shared" si="7"/>
        <v/>
      </c>
      <c r="O46" s="144" t="str">
        <f>IF(OR(AND(OR($J46="Retired",$J46="Permanent Low-Use"),$K46&lt;=2023),(AND($J46="New",$K46&gt;2023))),"N/A",IF($N46=0,0,IF(ISERROR(VLOOKUP($E46,'Source Data'!$B$29:$J$60, MATCH($L46, 'Source Data'!$B$26:$J$26,1),TRUE))=TRUE,"",VLOOKUP($E46,'Source Data'!$B$29:$J$60,MATCH($L46, 'Source Data'!$B$26:$J$26,1),TRUE))))</f>
        <v/>
      </c>
      <c r="P46" s="144" t="str">
        <f>IF(OR(AND(OR($J46="Retired",$J46="Permanent Low-Use"),$K46&lt;=2024),(AND($J46="New",$K46&gt;2024))),"N/A",IF($N46=0,0,IF(ISERROR(VLOOKUP($E46,'Source Data'!$B$29:$J$60, MATCH($L46, 'Source Data'!$B$26:$J$26,1),TRUE))=TRUE,"",VLOOKUP($E46,'Source Data'!$B$29:$J$60,MATCH($L46, 'Source Data'!$B$26:$J$26,1),TRUE))))</f>
        <v/>
      </c>
      <c r="Q46" s="144" t="str">
        <f>IF(OR(AND(OR($J46="Retired",$J46="Permanent Low-Use"),$K46&lt;=2025),(AND($J46="New",$K46&gt;2025))),"N/A",IF($N46=0,0,IF(ISERROR(VLOOKUP($E46,'Source Data'!$B$29:$J$60, MATCH($L46, 'Source Data'!$B$26:$J$26,1),TRUE))=TRUE,"",VLOOKUP($E46,'Source Data'!$B$29:$J$60,MATCH($L46, 'Source Data'!$B$26:$J$26,1),TRUE))))</f>
        <v/>
      </c>
      <c r="R46" s="144" t="str">
        <f>IF(OR(AND(OR($J46="Retired",$J46="Permanent Low-Use"),$K46&lt;=2026),(AND($J46="New",$K46&gt;2026))),"N/A",IF($N46=0,0,IF(ISERROR(VLOOKUP($E46,'Source Data'!$B$29:$J$60, MATCH($L46, 'Source Data'!$B$26:$J$26,1),TRUE))=TRUE,"",VLOOKUP($E46,'Source Data'!$B$29:$J$60,MATCH($L46, 'Source Data'!$B$26:$J$26,1),TRUE))))</f>
        <v/>
      </c>
      <c r="S46" s="144" t="str">
        <f>IF(OR(AND(OR($J46="Retired",$J46="Permanent Low-Use"),$K46&lt;=2027),(AND($J46="New",$K46&gt;2027))),"N/A",IF($N46=0,0,IF(ISERROR(VLOOKUP($E46,'Source Data'!$B$29:$J$60, MATCH($L46, 'Source Data'!$B$26:$J$26,1),TRUE))=TRUE,"",VLOOKUP($E46,'Source Data'!$B$29:$J$60,MATCH($L46, 'Source Data'!$B$26:$J$26,1),TRUE))))</f>
        <v/>
      </c>
      <c r="T46" s="144" t="str">
        <f>IF(OR(AND(OR($J46="Retired",$J46="Permanent Low-Use"),$K46&lt;=2028),(AND($J46="New",$K46&gt;2028))),"N/A",IF($N46=0,0,IF(ISERROR(VLOOKUP($E46,'Source Data'!$B$29:$J$60, MATCH($L46, 'Source Data'!$B$26:$J$26,1),TRUE))=TRUE,"",VLOOKUP($E46,'Source Data'!$B$29:$J$60,MATCH($L46, 'Source Data'!$B$26:$J$26,1),TRUE))))</f>
        <v/>
      </c>
      <c r="U46" s="144" t="str">
        <f>IF(OR(AND(OR($J46="Retired",$J46="Permanent Low-Use"),$K46&lt;=2029),(AND($J46="New",$K46&gt;2029))),"N/A",IF($N46=0,0,IF(ISERROR(VLOOKUP($E46,'Source Data'!$B$29:$J$60, MATCH($L46, 'Source Data'!$B$26:$J$26,1),TRUE))=TRUE,"",VLOOKUP($E46,'Source Data'!$B$29:$J$60,MATCH($L46, 'Source Data'!$B$26:$J$26,1),TRUE))))</f>
        <v/>
      </c>
      <c r="V46" s="144" t="str">
        <f>IF(OR(AND(OR($J46="Retired",$J46="Permanent Low-Use"),$K46&lt;=2030),(AND($J46="New",$K46&gt;2030))),"N/A",IF($N46=0,0,IF(ISERROR(VLOOKUP($E46,'Source Data'!$B$29:$J$60, MATCH($L46, 'Source Data'!$B$26:$J$26,1),TRUE))=TRUE,"",VLOOKUP($E46,'Source Data'!$B$29:$J$60,MATCH($L46, 'Source Data'!$B$26:$J$26,1),TRUE))))</f>
        <v/>
      </c>
      <c r="W46" s="144" t="str">
        <f>IF(OR(AND(OR($J46="Retired",$J46="Permanent Low-Use"),$K46&lt;=2031),(AND($J46="New",$K46&gt;2031))),"N/A",IF($N46=0,0,IF(ISERROR(VLOOKUP($E46,'Source Data'!$B$29:$J$60, MATCH($L46, 'Source Data'!$B$26:$J$26,1),TRUE))=TRUE,"",VLOOKUP($E46,'Source Data'!$B$29:$J$60,MATCH($L46, 'Source Data'!$B$26:$J$26,1),TRUE))))</f>
        <v/>
      </c>
      <c r="X46" s="144" t="str">
        <f>IF(OR(AND(OR($J46="Retired",$J46="Permanent Low-Use"),$K46&lt;=2032),(AND($J46="New",$K46&gt;2032))),"N/A",IF($N46=0,0,IF(ISERROR(VLOOKUP($E46,'Source Data'!$B$29:$J$60, MATCH($L46, 'Source Data'!$B$26:$J$26,1),TRUE))=TRUE,"",VLOOKUP($E46,'Source Data'!$B$29:$J$60,MATCH($L46, 'Source Data'!$B$26:$J$26,1),TRUE))))</f>
        <v/>
      </c>
      <c r="Y46" s="144" t="str">
        <f>IF(OR(AND(OR($J46="Retired",$J46="Permanent Low-Use"),$K46&lt;=2033),(AND($J46="New",$K46&gt;2033))),"N/A",IF($N46=0,0,IF(ISERROR(VLOOKUP($E46,'Source Data'!$B$29:$J$60, MATCH($L46, 'Source Data'!$B$26:$J$26,1),TRUE))=TRUE,"",VLOOKUP($E46,'Source Data'!$B$29:$J$60,MATCH($L46, 'Source Data'!$B$26:$J$26,1),TRUE))))</f>
        <v/>
      </c>
      <c r="Z46" s="145" t="str">
        <f>IF(ISNUMBER($L46),IF(OR(AND(OR($J46="Retired",$J46="Permanent Low-Use"),$K46&lt;=2023),(AND($J46="New",$K46&gt;2023))),"N/A",VLOOKUP($F46,'Source Data'!$B$15:$I$22,7)),"")</f>
        <v/>
      </c>
      <c r="AA46" s="145" t="str">
        <f>IF(ISNUMBER($L46),IF(OR(AND(OR($J46="Retired",$J46="Permanent Low-Use"),$K46&lt;=2024),(AND($J46="New",$K46&gt;2024))),"N/A",VLOOKUP($F46,'Source Data'!$B$15:$I$22,7)),"")</f>
        <v/>
      </c>
      <c r="AB46" s="145" t="str">
        <f>IF(ISNUMBER($L46),IF(OR(AND(OR($J46="Retired",$J46="Permanent Low-Use"),$K46&lt;=2025),(AND($J46="New",$K46&gt;2025))),"N/A",VLOOKUP($F46,'Source Data'!$B$15:$I$22,5)),"")</f>
        <v/>
      </c>
      <c r="AC46" s="145" t="str">
        <f>IF(ISNUMBER($L46),IF(OR(AND(OR($J46="Retired",$J46="Permanent Low-Use"),$K46&lt;=2026),(AND($J46="New",$K46&gt;2026))),"N/A",VLOOKUP($F46,'Source Data'!$B$15:$I$22,5)),"")</f>
        <v/>
      </c>
      <c r="AD46" s="145" t="str">
        <f>IF(ISNUMBER($L46),IF(OR(AND(OR($J46="Retired",$J46="Permanent Low-Use"),$K46&lt;=2027),(AND($J46="New",$K46&gt;2027))),"N/A",VLOOKUP($F46,'Source Data'!$B$15:$I$22,5)),"")</f>
        <v/>
      </c>
      <c r="AE46" s="145" t="str">
        <f>IF(ISNUMBER($L46),IF(OR(AND(OR($J46="Retired",$J46="Permanent Low-Use"),$K46&lt;=2028),(AND($J46="New",$K46&gt;2028))),"N/A",VLOOKUP($F46,'Source Data'!$B$15:$I$22,5)),"")</f>
        <v/>
      </c>
      <c r="AF46" s="145" t="str">
        <f>IF(ISNUMBER($L46),IF(OR(AND(OR($J46="Retired",$J46="Permanent Low-Use"),$K46&lt;=2029),(AND($J46="New",$K46&gt;2029))),"N/A",VLOOKUP($F46,'Source Data'!$B$15:$I$22,5)),"")</f>
        <v/>
      </c>
      <c r="AG46" s="145" t="str">
        <f>IF(ISNUMBER($L46),IF(OR(AND(OR($J46="Retired",$J46="Permanent Low-Use"),$K46&lt;=2030),(AND($J46="New",$K46&gt;2030))),"N/A",VLOOKUP($F46,'Source Data'!$B$15:$I$22,5)),"")</f>
        <v/>
      </c>
      <c r="AH46" s="145" t="str">
        <f>IF(ISNUMBER($L46),IF(OR(AND(OR($J46="Retired",$J46="Permanent Low-Use"),$K46&lt;=2031),(AND($J46="New",$K46&gt;2031))),"N/A",VLOOKUP($F46,'Source Data'!$B$15:$I$22,5)),"")</f>
        <v/>
      </c>
      <c r="AI46" s="145" t="str">
        <f>IF(ISNUMBER($L46),IF(OR(AND(OR($J46="Retired",$J46="Permanent Low-Use"),$K46&lt;=2032),(AND($J46="New",$K46&gt;2032))),"N/A",VLOOKUP($F46,'Source Data'!$B$15:$I$22,5)),"")</f>
        <v/>
      </c>
      <c r="AJ46" s="145" t="str">
        <f>IF(ISNUMBER($L46),IF(OR(AND(OR($J46="Retired",$J46="Permanent Low-Use"),$K46&lt;=2033),(AND($J46="New",$K46&gt;2033))),"N/A",VLOOKUP($F46,'Source Data'!$B$15:$I$22,5)),"")</f>
        <v/>
      </c>
      <c r="AK46" s="145" t="str">
        <f>IF($N46= 0, "N/A", IF(ISERROR(VLOOKUP($F46, 'Source Data'!$B$4:$C$11,2)), "", VLOOKUP($F46, 'Source Data'!$B$4:$C$11,2)))</f>
        <v/>
      </c>
      <c r="AL46" s="158"/>
    </row>
    <row r="47" spans="1:38" ht="15.6">
      <c r="A47" s="158"/>
      <c r="B47" s="106"/>
      <c r="C47" s="106"/>
      <c r="D47" s="106"/>
      <c r="E47" s="104"/>
      <c r="F47" s="104"/>
      <c r="G47" s="102"/>
      <c r="H47" s="103"/>
      <c r="I47" s="104"/>
      <c r="J47" s="105"/>
      <c r="K47" s="105"/>
      <c r="L47" s="142" t="str">
        <f t="shared" si="6"/>
        <v/>
      </c>
      <c r="M47" s="142" t="str">
        <f>IF(ISERROR(VLOOKUP(E47,'Source Data'!$B$67:$J$97, MATCH(F47, 'Source Data'!$B$64:$J$64,1),TRUE))=TRUE,"",VLOOKUP(E47,'Source Data'!$B$67:$J$97,MATCH(F47, 'Source Data'!$B$64:$J$64,1),TRUE))</f>
        <v/>
      </c>
      <c r="N47" s="143" t="str">
        <f t="shared" si="7"/>
        <v/>
      </c>
      <c r="O47" s="144" t="str">
        <f>IF(OR(AND(OR($J47="Retired",$J47="Permanent Low-Use"),$K47&lt;=2023),(AND($J47="New",$K47&gt;2023))),"N/A",IF($N47=0,0,IF(ISERROR(VLOOKUP($E47,'Source Data'!$B$29:$J$60, MATCH($L47, 'Source Data'!$B$26:$J$26,1),TRUE))=TRUE,"",VLOOKUP($E47,'Source Data'!$B$29:$J$60,MATCH($L47, 'Source Data'!$B$26:$J$26,1),TRUE))))</f>
        <v/>
      </c>
      <c r="P47" s="144" t="str">
        <f>IF(OR(AND(OR($J47="Retired",$J47="Permanent Low-Use"),$K47&lt;=2024),(AND($J47="New",$K47&gt;2024))),"N/A",IF($N47=0,0,IF(ISERROR(VLOOKUP($E47,'Source Data'!$B$29:$J$60, MATCH($L47, 'Source Data'!$B$26:$J$26,1),TRUE))=TRUE,"",VLOOKUP($E47,'Source Data'!$B$29:$J$60,MATCH($L47, 'Source Data'!$B$26:$J$26,1),TRUE))))</f>
        <v/>
      </c>
      <c r="Q47" s="144" t="str">
        <f>IF(OR(AND(OR($J47="Retired",$J47="Permanent Low-Use"),$K47&lt;=2025),(AND($J47="New",$K47&gt;2025))),"N/A",IF($N47=0,0,IF(ISERROR(VLOOKUP($E47,'Source Data'!$B$29:$J$60, MATCH($L47, 'Source Data'!$B$26:$J$26,1),TRUE))=TRUE,"",VLOOKUP($E47,'Source Data'!$B$29:$J$60,MATCH($L47, 'Source Data'!$B$26:$J$26,1),TRUE))))</f>
        <v/>
      </c>
      <c r="R47" s="144" t="str">
        <f>IF(OR(AND(OR($J47="Retired",$J47="Permanent Low-Use"),$K47&lt;=2026),(AND($J47="New",$K47&gt;2026))),"N/A",IF($N47=0,0,IF(ISERROR(VLOOKUP($E47,'Source Data'!$B$29:$J$60, MATCH($L47, 'Source Data'!$B$26:$J$26,1),TRUE))=TRUE,"",VLOOKUP($E47,'Source Data'!$B$29:$J$60,MATCH($L47, 'Source Data'!$B$26:$J$26,1),TRUE))))</f>
        <v/>
      </c>
      <c r="S47" s="144" t="str">
        <f>IF(OR(AND(OR($J47="Retired",$J47="Permanent Low-Use"),$K47&lt;=2027),(AND($J47="New",$K47&gt;2027))),"N/A",IF($N47=0,0,IF(ISERROR(VLOOKUP($E47,'Source Data'!$B$29:$J$60, MATCH($L47, 'Source Data'!$B$26:$J$26,1),TRUE))=TRUE,"",VLOOKUP($E47,'Source Data'!$B$29:$J$60,MATCH($L47, 'Source Data'!$B$26:$J$26,1),TRUE))))</f>
        <v/>
      </c>
      <c r="T47" s="144" t="str">
        <f>IF(OR(AND(OR($J47="Retired",$J47="Permanent Low-Use"),$K47&lt;=2028),(AND($J47="New",$K47&gt;2028))),"N/A",IF($N47=0,0,IF(ISERROR(VLOOKUP($E47,'Source Data'!$B$29:$J$60, MATCH($L47, 'Source Data'!$B$26:$J$26,1),TRUE))=TRUE,"",VLOOKUP($E47,'Source Data'!$B$29:$J$60,MATCH($L47, 'Source Data'!$B$26:$J$26,1),TRUE))))</f>
        <v/>
      </c>
      <c r="U47" s="144" t="str">
        <f>IF(OR(AND(OR($J47="Retired",$J47="Permanent Low-Use"),$K47&lt;=2029),(AND($J47="New",$K47&gt;2029))),"N/A",IF($N47=0,0,IF(ISERROR(VLOOKUP($E47,'Source Data'!$B$29:$J$60, MATCH($L47, 'Source Data'!$B$26:$J$26,1),TRUE))=TRUE,"",VLOOKUP($E47,'Source Data'!$B$29:$J$60,MATCH($L47, 'Source Data'!$B$26:$J$26,1),TRUE))))</f>
        <v/>
      </c>
      <c r="V47" s="144" t="str">
        <f>IF(OR(AND(OR($J47="Retired",$J47="Permanent Low-Use"),$K47&lt;=2030),(AND($J47="New",$K47&gt;2030))),"N/A",IF($N47=0,0,IF(ISERROR(VLOOKUP($E47,'Source Data'!$B$29:$J$60, MATCH($L47, 'Source Data'!$B$26:$J$26,1),TRUE))=TRUE,"",VLOOKUP($E47,'Source Data'!$B$29:$J$60,MATCH($L47, 'Source Data'!$B$26:$J$26,1),TRUE))))</f>
        <v/>
      </c>
      <c r="W47" s="144" t="str">
        <f>IF(OR(AND(OR($J47="Retired",$J47="Permanent Low-Use"),$K47&lt;=2031),(AND($J47="New",$K47&gt;2031))),"N/A",IF($N47=0,0,IF(ISERROR(VLOOKUP($E47,'Source Data'!$B$29:$J$60, MATCH($L47, 'Source Data'!$B$26:$J$26,1),TRUE))=TRUE,"",VLOOKUP($E47,'Source Data'!$B$29:$J$60,MATCH($L47, 'Source Data'!$B$26:$J$26,1),TRUE))))</f>
        <v/>
      </c>
      <c r="X47" s="144" t="str">
        <f>IF(OR(AND(OR($J47="Retired",$J47="Permanent Low-Use"),$K47&lt;=2032),(AND($J47="New",$K47&gt;2032))),"N/A",IF($N47=0,0,IF(ISERROR(VLOOKUP($E47,'Source Data'!$B$29:$J$60, MATCH($L47, 'Source Data'!$B$26:$J$26,1),TRUE))=TRUE,"",VLOOKUP($E47,'Source Data'!$B$29:$J$60,MATCH($L47, 'Source Data'!$B$26:$J$26,1),TRUE))))</f>
        <v/>
      </c>
      <c r="Y47" s="144" t="str">
        <f>IF(OR(AND(OR($J47="Retired",$J47="Permanent Low-Use"),$K47&lt;=2033),(AND($J47="New",$K47&gt;2033))),"N/A",IF($N47=0,0,IF(ISERROR(VLOOKUP($E47,'Source Data'!$B$29:$J$60, MATCH($L47, 'Source Data'!$B$26:$J$26,1),TRUE))=TRUE,"",VLOOKUP($E47,'Source Data'!$B$29:$J$60,MATCH($L47, 'Source Data'!$B$26:$J$26,1),TRUE))))</f>
        <v/>
      </c>
      <c r="Z47" s="145" t="str">
        <f>IF(ISNUMBER($L47),IF(OR(AND(OR($J47="Retired",$J47="Permanent Low-Use"),$K47&lt;=2023),(AND($J47="New",$K47&gt;2023))),"N/A",VLOOKUP($F47,'Source Data'!$B$15:$I$22,7)),"")</f>
        <v/>
      </c>
      <c r="AA47" s="145" t="str">
        <f>IF(ISNUMBER($L47),IF(OR(AND(OR($J47="Retired",$J47="Permanent Low-Use"),$K47&lt;=2024),(AND($J47="New",$K47&gt;2024))),"N/A",VLOOKUP($F47,'Source Data'!$B$15:$I$22,7)),"")</f>
        <v/>
      </c>
      <c r="AB47" s="145" t="str">
        <f>IF(ISNUMBER($L47),IF(OR(AND(OR($J47="Retired",$J47="Permanent Low-Use"),$K47&lt;=2025),(AND($J47="New",$K47&gt;2025))),"N/A",VLOOKUP($F47,'Source Data'!$B$15:$I$22,5)),"")</f>
        <v/>
      </c>
      <c r="AC47" s="145" t="str">
        <f>IF(ISNUMBER($L47),IF(OR(AND(OR($J47="Retired",$J47="Permanent Low-Use"),$K47&lt;=2026),(AND($J47="New",$K47&gt;2026))),"N/A",VLOOKUP($F47,'Source Data'!$B$15:$I$22,5)),"")</f>
        <v/>
      </c>
      <c r="AD47" s="145" t="str">
        <f>IF(ISNUMBER($L47),IF(OR(AND(OR($J47="Retired",$J47="Permanent Low-Use"),$K47&lt;=2027),(AND($J47="New",$K47&gt;2027))),"N/A",VLOOKUP($F47,'Source Data'!$B$15:$I$22,5)),"")</f>
        <v/>
      </c>
      <c r="AE47" s="145" t="str">
        <f>IF(ISNUMBER($L47),IF(OR(AND(OR($J47="Retired",$J47="Permanent Low-Use"),$K47&lt;=2028),(AND($J47="New",$K47&gt;2028))),"N/A",VLOOKUP($F47,'Source Data'!$B$15:$I$22,5)),"")</f>
        <v/>
      </c>
      <c r="AF47" s="145" t="str">
        <f>IF(ISNUMBER($L47),IF(OR(AND(OR($J47="Retired",$J47="Permanent Low-Use"),$K47&lt;=2029),(AND($J47="New",$K47&gt;2029))),"N/A",VLOOKUP($F47,'Source Data'!$B$15:$I$22,5)),"")</f>
        <v/>
      </c>
      <c r="AG47" s="145" t="str">
        <f>IF(ISNUMBER($L47),IF(OR(AND(OR($J47="Retired",$J47="Permanent Low-Use"),$K47&lt;=2030),(AND($J47="New",$K47&gt;2030))),"N/A",VLOOKUP($F47,'Source Data'!$B$15:$I$22,5)),"")</f>
        <v/>
      </c>
      <c r="AH47" s="145" t="str">
        <f>IF(ISNUMBER($L47),IF(OR(AND(OR($J47="Retired",$J47="Permanent Low-Use"),$K47&lt;=2031),(AND($J47="New",$K47&gt;2031))),"N/A",VLOOKUP($F47,'Source Data'!$B$15:$I$22,5)),"")</f>
        <v/>
      </c>
      <c r="AI47" s="145" t="str">
        <f>IF(ISNUMBER($L47),IF(OR(AND(OR($J47="Retired",$J47="Permanent Low-Use"),$K47&lt;=2032),(AND($J47="New",$K47&gt;2032))),"N/A",VLOOKUP($F47,'Source Data'!$B$15:$I$22,5)),"")</f>
        <v/>
      </c>
      <c r="AJ47" s="145" t="str">
        <f>IF(ISNUMBER($L47),IF(OR(AND(OR($J47="Retired",$J47="Permanent Low-Use"),$K47&lt;=2033),(AND($J47="New",$K47&gt;2033))),"N/A",VLOOKUP($F47,'Source Data'!$B$15:$I$22,5)),"")</f>
        <v/>
      </c>
      <c r="AK47" s="145" t="str">
        <f>IF($N47= 0, "N/A", IF(ISERROR(VLOOKUP($F47, 'Source Data'!$B$4:$C$11,2)), "", VLOOKUP($F47, 'Source Data'!$B$4:$C$11,2)))</f>
        <v/>
      </c>
      <c r="AL47" s="158"/>
    </row>
    <row r="48" spans="1:38" ht="15.6">
      <c r="A48" s="158"/>
      <c r="B48" s="106"/>
      <c r="C48" s="106"/>
      <c r="D48" s="106"/>
      <c r="E48" s="104"/>
      <c r="F48" s="104"/>
      <c r="G48" s="102"/>
      <c r="H48" s="103"/>
      <c r="I48" s="104"/>
      <c r="J48" s="105"/>
      <c r="K48" s="105"/>
      <c r="L48" s="142" t="str">
        <f t="shared" si="6"/>
        <v/>
      </c>
      <c r="M48" s="142" t="str">
        <f>IF(ISERROR(VLOOKUP(E48,'Source Data'!$B$67:$J$97, MATCH(F48, 'Source Data'!$B$64:$J$64,1),TRUE))=TRUE,"",VLOOKUP(E48,'Source Data'!$B$67:$J$97,MATCH(F48, 'Source Data'!$B$64:$J$64,1),TRUE))</f>
        <v/>
      </c>
      <c r="N48" s="143" t="str">
        <f t="shared" si="7"/>
        <v/>
      </c>
      <c r="O48" s="144" t="str">
        <f>IF(OR(AND(OR($J48="Retired",$J48="Permanent Low-Use"),$K48&lt;=2023),(AND($J48="New",$K48&gt;2023))),"N/A",IF($N48=0,0,IF(ISERROR(VLOOKUP($E48,'Source Data'!$B$29:$J$60, MATCH($L48, 'Source Data'!$B$26:$J$26,1),TRUE))=TRUE,"",VLOOKUP($E48,'Source Data'!$B$29:$J$60,MATCH($L48, 'Source Data'!$B$26:$J$26,1),TRUE))))</f>
        <v/>
      </c>
      <c r="P48" s="144" t="str">
        <f>IF(OR(AND(OR($J48="Retired",$J48="Permanent Low-Use"),$K48&lt;=2024),(AND($J48="New",$K48&gt;2024))),"N/A",IF($N48=0,0,IF(ISERROR(VLOOKUP($E48,'Source Data'!$B$29:$J$60, MATCH($L48, 'Source Data'!$B$26:$J$26,1),TRUE))=TRUE,"",VLOOKUP($E48,'Source Data'!$B$29:$J$60,MATCH($L48, 'Source Data'!$B$26:$J$26,1),TRUE))))</f>
        <v/>
      </c>
      <c r="Q48" s="144" t="str">
        <f>IF(OR(AND(OR($J48="Retired",$J48="Permanent Low-Use"),$K48&lt;=2025),(AND($J48="New",$K48&gt;2025))),"N/A",IF($N48=0,0,IF(ISERROR(VLOOKUP($E48,'Source Data'!$B$29:$J$60, MATCH($L48, 'Source Data'!$B$26:$J$26,1),TRUE))=TRUE,"",VLOOKUP($E48,'Source Data'!$B$29:$J$60,MATCH($L48, 'Source Data'!$B$26:$J$26,1),TRUE))))</f>
        <v/>
      </c>
      <c r="R48" s="144" t="str">
        <f>IF(OR(AND(OR($J48="Retired",$J48="Permanent Low-Use"),$K48&lt;=2026),(AND($J48="New",$K48&gt;2026))),"N/A",IF($N48=0,0,IF(ISERROR(VLOOKUP($E48,'Source Data'!$B$29:$J$60, MATCH($L48, 'Source Data'!$B$26:$J$26,1),TRUE))=TRUE,"",VLOOKUP($E48,'Source Data'!$B$29:$J$60,MATCH($L48, 'Source Data'!$B$26:$J$26,1),TRUE))))</f>
        <v/>
      </c>
      <c r="S48" s="144" t="str">
        <f>IF(OR(AND(OR($J48="Retired",$J48="Permanent Low-Use"),$K48&lt;=2027),(AND($J48="New",$K48&gt;2027))),"N/A",IF($N48=0,0,IF(ISERROR(VLOOKUP($E48,'Source Data'!$B$29:$J$60, MATCH($L48, 'Source Data'!$B$26:$J$26,1),TRUE))=TRUE,"",VLOOKUP($E48,'Source Data'!$B$29:$J$60,MATCH($L48, 'Source Data'!$B$26:$J$26,1),TRUE))))</f>
        <v/>
      </c>
      <c r="T48" s="144" t="str">
        <f>IF(OR(AND(OR($J48="Retired",$J48="Permanent Low-Use"),$K48&lt;=2028),(AND($J48="New",$K48&gt;2028))),"N/A",IF($N48=0,0,IF(ISERROR(VLOOKUP($E48,'Source Data'!$B$29:$J$60, MATCH($L48, 'Source Data'!$B$26:$J$26,1),TRUE))=TRUE,"",VLOOKUP($E48,'Source Data'!$B$29:$J$60,MATCH($L48, 'Source Data'!$B$26:$J$26,1),TRUE))))</f>
        <v/>
      </c>
      <c r="U48" s="144" t="str">
        <f>IF(OR(AND(OR($J48="Retired",$J48="Permanent Low-Use"),$K48&lt;=2029),(AND($J48="New",$K48&gt;2029))),"N/A",IF($N48=0,0,IF(ISERROR(VLOOKUP($E48,'Source Data'!$B$29:$J$60, MATCH($L48, 'Source Data'!$B$26:$J$26,1),TRUE))=TRUE,"",VLOOKUP($E48,'Source Data'!$B$29:$J$60,MATCH($L48, 'Source Data'!$B$26:$J$26,1),TRUE))))</f>
        <v/>
      </c>
      <c r="V48" s="144" t="str">
        <f>IF(OR(AND(OR($J48="Retired",$J48="Permanent Low-Use"),$K48&lt;=2030),(AND($J48="New",$K48&gt;2030))),"N/A",IF($N48=0,0,IF(ISERROR(VLOOKUP($E48,'Source Data'!$B$29:$J$60, MATCH($L48, 'Source Data'!$B$26:$J$26,1),TRUE))=TRUE,"",VLOOKUP($E48,'Source Data'!$B$29:$J$60,MATCH($L48, 'Source Data'!$B$26:$J$26,1),TRUE))))</f>
        <v/>
      </c>
      <c r="W48" s="144" t="str">
        <f>IF(OR(AND(OR($J48="Retired",$J48="Permanent Low-Use"),$K48&lt;=2031),(AND($J48="New",$K48&gt;2031))),"N/A",IF($N48=0,0,IF(ISERROR(VLOOKUP($E48,'Source Data'!$B$29:$J$60, MATCH($L48, 'Source Data'!$B$26:$J$26,1),TRUE))=TRUE,"",VLOOKUP($E48,'Source Data'!$B$29:$J$60,MATCH($L48, 'Source Data'!$B$26:$J$26,1),TRUE))))</f>
        <v/>
      </c>
      <c r="X48" s="144" t="str">
        <f>IF(OR(AND(OR($J48="Retired",$J48="Permanent Low-Use"),$K48&lt;=2032),(AND($J48="New",$K48&gt;2032))),"N/A",IF($N48=0,0,IF(ISERROR(VLOOKUP($E48,'Source Data'!$B$29:$J$60, MATCH($L48, 'Source Data'!$B$26:$J$26,1),TRUE))=TRUE,"",VLOOKUP($E48,'Source Data'!$B$29:$J$60,MATCH($L48, 'Source Data'!$B$26:$J$26,1),TRUE))))</f>
        <v/>
      </c>
      <c r="Y48" s="144" t="str">
        <f>IF(OR(AND(OR($J48="Retired",$J48="Permanent Low-Use"),$K48&lt;=2033),(AND($J48="New",$K48&gt;2033))),"N/A",IF($N48=0,0,IF(ISERROR(VLOOKUP($E48,'Source Data'!$B$29:$J$60, MATCH($L48, 'Source Data'!$B$26:$J$26,1),TRUE))=TRUE,"",VLOOKUP($E48,'Source Data'!$B$29:$J$60,MATCH($L48, 'Source Data'!$B$26:$J$26,1),TRUE))))</f>
        <v/>
      </c>
      <c r="Z48" s="145" t="str">
        <f>IF(ISNUMBER($L48),IF(OR(AND(OR($J48="Retired",$J48="Permanent Low-Use"),$K48&lt;=2023),(AND($J48="New",$K48&gt;2023))),"N/A",VLOOKUP($F48,'Source Data'!$B$15:$I$22,7)),"")</f>
        <v/>
      </c>
      <c r="AA48" s="145" t="str">
        <f>IF(ISNUMBER($L48),IF(OR(AND(OR($J48="Retired",$J48="Permanent Low-Use"),$K48&lt;=2024),(AND($J48="New",$K48&gt;2024))),"N/A",VLOOKUP($F48,'Source Data'!$B$15:$I$22,7)),"")</f>
        <v/>
      </c>
      <c r="AB48" s="145" t="str">
        <f>IF(ISNUMBER($L48),IF(OR(AND(OR($J48="Retired",$J48="Permanent Low-Use"),$K48&lt;=2025),(AND($J48="New",$K48&gt;2025))),"N/A",VLOOKUP($F48,'Source Data'!$B$15:$I$22,5)),"")</f>
        <v/>
      </c>
      <c r="AC48" s="145" t="str">
        <f>IF(ISNUMBER($L48),IF(OR(AND(OR($J48="Retired",$J48="Permanent Low-Use"),$K48&lt;=2026),(AND($J48="New",$K48&gt;2026))),"N/A",VLOOKUP($F48,'Source Data'!$B$15:$I$22,5)),"")</f>
        <v/>
      </c>
      <c r="AD48" s="145" t="str">
        <f>IF(ISNUMBER($L48),IF(OR(AND(OR($J48="Retired",$J48="Permanent Low-Use"),$K48&lt;=2027),(AND($J48="New",$K48&gt;2027))),"N/A",VLOOKUP($F48,'Source Data'!$B$15:$I$22,5)),"")</f>
        <v/>
      </c>
      <c r="AE48" s="145" t="str">
        <f>IF(ISNUMBER($L48),IF(OR(AND(OR($J48="Retired",$J48="Permanent Low-Use"),$K48&lt;=2028),(AND($J48="New",$K48&gt;2028))),"N/A",VLOOKUP($F48,'Source Data'!$B$15:$I$22,5)),"")</f>
        <v/>
      </c>
      <c r="AF48" s="145" t="str">
        <f>IF(ISNUMBER($L48),IF(OR(AND(OR($J48="Retired",$J48="Permanent Low-Use"),$K48&lt;=2029),(AND($J48="New",$K48&gt;2029))),"N/A",VLOOKUP($F48,'Source Data'!$B$15:$I$22,5)),"")</f>
        <v/>
      </c>
      <c r="AG48" s="145" t="str">
        <f>IF(ISNUMBER($L48),IF(OR(AND(OR($J48="Retired",$J48="Permanent Low-Use"),$K48&lt;=2030),(AND($J48="New",$K48&gt;2030))),"N/A",VLOOKUP($F48,'Source Data'!$B$15:$I$22,5)),"")</f>
        <v/>
      </c>
      <c r="AH48" s="145" t="str">
        <f>IF(ISNUMBER($L48),IF(OR(AND(OR($J48="Retired",$J48="Permanent Low-Use"),$K48&lt;=2031),(AND($J48="New",$K48&gt;2031))),"N/A",VLOOKUP($F48,'Source Data'!$B$15:$I$22,5)),"")</f>
        <v/>
      </c>
      <c r="AI48" s="145" t="str">
        <f>IF(ISNUMBER($L48),IF(OR(AND(OR($J48="Retired",$J48="Permanent Low-Use"),$K48&lt;=2032),(AND($J48="New",$K48&gt;2032))),"N/A",VLOOKUP($F48,'Source Data'!$B$15:$I$22,5)),"")</f>
        <v/>
      </c>
      <c r="AJ48" s="145" t="str">
        <f>IF(ISNUMBER($L48),IF(OR(AND(OR($J48="Retired",$J48="Permanent Low-Use"),$K48&lt;=2033),(AND($J48="New",$K48&gt;2033))),"N/A",VLOOKUP($F48,'Source Data'!$B$15:$I$22,5)),"")</f>
        <v/>
      </c>
      <c r="AK48" s="145" t="str">
        <f>IF($N48= 0, "N/A", IF(ISERROR(VLOOKUP($F48, 'Source Data'!$B$4:$C$11,2)), "", VLOOKUP($F48, 'Source Data'!$B$4:$C$11,2)))</f>
        <v/>
      </c>
      <c r="AL48" s="158"/>
    </row>
    <row r="49" spans="1:38" ht="15.6">
      <c r="A49" s="158"/>
      <c r="B49" s="106"/>
      <c r="C49" s="106"/>
      <c r="D49" s="106"/>
      <c r="E49" s="104"/>
      <c r="F49" s="104"/>
      <c r="G49" s="102"/>
      <c r="H49" s="103"/>
      <c r="I49" s="104"/>
      <c r="J49" s="105"/>
      <c r="K49" s="102"/>
      <c r="L49" s="142" t="str">
        <f t="shared" si="6"/>
        <v/>
      </c>
      <c r="M49" s="142" t="str">
        <f>IF(ISERROR(VLOOKUP(E49,'Source Data'!$B$67:$J$97, MATCH(F49, 'Source Data'!$B$64:$J$64,1),TRUE))=TRUE,"",VLOOKUP(E49,'Source Data'!$B$67:$J$97,MATCH(F49, 'Source Data'!$B$64:$J$64,1),TRUE))</f>
        <v/>
      </c>
      <c r="N49" s="143" t="str">
        <f t="shared" si="7"/>
        <v/>
      </c>
      <c r="O49" s="144" t="str">
        <f>IF(OR(AND(OR($J49="Retired",$J49="Permanent Low-Use"),$K49&lt;=2023),(AND($J49="New",$K49&gt;2023))),"N/A",IF($N49=0,0,IF(ISERROR(VLOOKUP($E49,'Source Data'!$B$29:$J$60, MATCH($L49, 'Source Data'!$B$26:$J$26,1),TRUE))=TRUE,"",VLOOKUP($E49,'Source Data'!$B$29:$J$60,MATCH($L49, 'Source Data'!$B$26:$J$26,1),TRUE))))</f>
        <v/>
      </c>
      <c r="P49" s="144" t="str">
        <f>IF(OR(AND(OR($J49="Retired",$J49="Permanent Low-Use"),$K49&lt;=2024),(AND($J49="New",$K49&gt;2024))),"N/A",IF($N49=0,0,IF(ISERROR(VLOOKUP($E49,'Source Data'!$B$29:$J$60, MATCH($L49, 'Source Data'!$B$26:$J$26,1),TRUE))=TRUE,"",VLOOKUP($E49,'Source Data'!$B$29:$J$60,MATCH($L49, 'Source Data'!$B$26:$J$26,1),TRUE))))</f>
        <v/>
      </c>
      <c r="Q49" s="144" t="str">
        <f>IF(OR(AND(OR($J49="Retired",$J49="Permanent Low-Use"),$K49&lt;=2025),(AND($J49="New",$K49&gt;2025))),"N/A",IF($N49=0,0,IF(ISERROR(VLOOKUP($E49,'Source Data'!$B$29:$J$60, MATCH($L49, 'Source Data'!$B$26:$J$26,1),TRUE))=TRUE,"",VLOOKUP($E49,'Source Data'!$B$29:$J$60,MATCH($L49, 'Source Data'!$B$26:$J$26,1),TRUE))))</f>
        <v/>
      </c>
      <c r="R49" s="144" t="str">
        <f>IF(OR(AND(OR($J49="Retired",$J49="Permanent Low-Use"),$K49&lt;=2026),(AND($J49="New",$K49&gt;2026))),"N/A",IF($N49=0,0,IF(ISERROR(VLOOKUP($E49,'Source Data'!$B$29:$J$60, MATCH($L49, 'Source Data'!$B$26:$J$26,1),TRUE))=TRUE,"",VLOOKUP($E49,'Source Data'!$B$29:$J$60,MATCH($L49, 'Source Data'!$B$26:$J$26,1),TRUE))))</f>
        <v/>
      </c>
      <c r="S49" s="144" t="str">
        <f>IF(OR(AND(OR($J49="Retired",$J49="Permanent Low-Use"),$K49&lt;=2027),(AND($J49="New",$K49&gt;2027))),"N/A",IF($N49=0,0,IF(ISERROR(VLOOKUP($E49,'Source Data'!$B$29:$J$60, MATCH($L49, 'Source Data'!$B$26:$J$26,1),TRUE))=TRUE,"",VLOOKUP($E49,'Source Data'!$B$29:$J$60,MATCH($L49, 'Source Data'!$B$26:$J$26,1),TRUE))))</f>
        <v/>
      </c>
      <c r="T49" s="144" t="str">
        <f>IF(OR(AND(OR($J49="Retired",$J49="Permanent Low-Use"),$K49&lt;=2028),(AND($J49="New",$K49&gt;2028))),"N/A",IF($N49=0,0,IF(ISERROR(VLOOKUP($E49,'Source Data'!$B$29:$J$60, MATCH($L49, 'Source Data'!$B$26:$J$26,1),TRUE))=TRUE,"",VLOOKUP($E49,'Source Data'!$B$29:$J$60,MATCH($L49, 'Source Data'!$B$26:$J$26,1),TRUE))))</f>
        <v/>
      </c>
      <c r="U49" s="144" t="str">
        <f>IF(OR(AND(OR($J49="Retired",$J49="Permanent Low-Use"),$K49&lt;=2029),(AND($J49="New",$K49&gt;2029))),"N/A",IF($N49=0,0,IF(ISERROR(VLOOKUP($E49,'Source Data'!$B$29:$J$60, MATCH($L49, 'Source Data'!$B$26:$J$26,1),TRUE))=TRUE,"",VLOOKUP($E49,'Source Data'!$B$29:$J$60,MATCH($L49, 'Source Data'!$B$26:$J$26,1),TRUE))))</f>
        <v/>
      </c>
      <c r="V49" s="144" t="str">
        <f>IF(OR(AND(OR($J49="Retired",$J49="Permanent Low-Use"),$K49&lt;=2030),(AND($J49="New",$K49&gt;2030))),"N/A",IF($N49=0,0,IF(ISERROR(VLOOKUP($E49,'Source Data'!$B$29:$J$60, MATCH($L49, 'Source Data'!$B$26:$J$26,1),TRUE))=TRUE,"",VLOOKUP($E49,'Source Data'!$B$29:$J$60,MATCH($L49, 'Source Data'!$B$26:$J$26,1),TRUE))))</f>
        <v/>
      </c>
      <c r="W49" s="144" t="str">
        <f>IF(OR(AND(OR($J49="Retired",$J49="Permanent Low-Use"),$K49&lt;=2031),(AND($J49="New",$K49&gt;2031))),"N/A",IF($N49=0,0,IF(ISERROR(VLOOKUP($E49,'Source Data'!$B$29:$J$60, MATCH($L49, 'Source Data'!$B$26:$J$26,1),TRUE))=TRUE,"",VLOOKUP($E49,'Source Data'!$B$29:$J$60,MATCH($L49, 'Source Data'!$B$26:$J$26,1),TRUE))))</f>
        <v/>
      </c>
      <c r="X49" s="144" t="str">
        <f>IF(OR(AND(OR($J49="Retired",$J49="Permanent Low-Use"),$K49&lt;=2032),(AND($J49="New",$K49&gt;2032))),"N/A",IF($N49=0,0,IF(ISERROR(VLOOKUP($E49,'Source Data'!$B$29:$J$60, MATCH($L49, 'Source Data'!$B$26:$J$26,1),TRUE))=TRUE,"",VLOOKUP($E49,'Source Data'!$B$29:$J$60,MATCH($L49, 'Source Data'!$B$26:$J$26,1),TRUE))))</f>
        <v/>
      </c>
      <c r="Y49" s="144" t="str">
        <f>IF(OR(AND(OR($J49="Retired",$J49="Permanent Low-Use"),$K49&lt;=2033),(AND($J49="New",$K49&gt;2033))),"N/A",IF($N49=0,0,IF(ISERROR(VLOOKUP($E49,'Source Data'!$B$29:$J$60, MATCH($L49, 'Source Data'!$B$26:$J$26,1),TRUE))=TRUE,"",VLOOKUP($E49,'Source Data'!$B$29:$J$60,MATCH($L49, 'Source Data'!$B$26:$J$26,1),TRUE))))</f>
        <v/>
      </c>
      <c r="Z49" s="145" t="str">
        <f>IF(ISNUMBER($L49),IF(OR(AND(OR($J49="Retired",$J49="Permanent Low-Use"),$K49&lt;=2023),(AND($J49="New",$K49&gt;2023))),"N/A",VLOOKUP($F49,'Source Data'!$B$15:$I$22,7)),"")</f>
        <v/>
      </c>
      <c r="AA49" s="145" t="str">
        <f>IF(ISNUMBER($L49),IF(OR(AND(OR($J49="Retired",$J49="Permanent Low-Use"),$K49&lt;=2024),(AND($J49="New",$K49&gt;2024))),"N/A",VLOOKUP($F49,'Source Data'!$B$15:$I$22,7)),"")</f>
        <v/>
      </c>
      <c r="AB49" s="145" t="str">
        <f>IF(ISNUMBER($L49),IF(OR(AND(OR($J49="Retired",$J49="Permanent Low-Use"),$K49&lt;=2025),(AND($J49="New",$K49&gt;2025))),"N/A",VLOOKUP($F49,'Source Data'!$B$15:$I$22,5)),"")</f>
        <v/>
      </c>
      <c r="AC49" s="145" t="str">
        <f>IF(ISNUMBER($L49),IF(OR(AND(OR($J49="Retired",$J49="Permanent Low-Use"),$K49&lt;=2026),(AND($J49="New",$K49&gt;2026))),"N/A",VLOOKUP($F49,'Source Data'!$B$15:$I$22,5)),"")</f>
        <v/>
      </c>
      <c r="AD49" s="145" t="str">
        <f>IF(ISNUMBER($L49),IF(OR(AND(OR($J49="Retired",$J49="Permanent Low-Use"),$K49&lt;=2027),(AND($J49="New",$K49&gt;2027))),"N/A",VLOOKUP($F49,'Source Data'!$B$15:$I$22,5)),"")</f>
        <v/>
      </c>
      <c r="AE49" s="145" t="str">
        <f>IF(ISNUMBER($L49),IF(OR(AND(OR($J49="Retired",$J49="Permanent Low-Use"),$K49&lt;=2028),(AND($J49="New",$K49&gt;2028))),"N/A",VLOOKUP($F49,'Source Data'!$B$15:$I$22,5)),"")</f>
        <v/>
      </c>
      <c r="AF49" s="145" t="str">
        <f>IF(ISNUMBER($L49),IF(OR(AND(OR($J49="Retired",$J49="Permanent Low-Use"),$K49&lt;=2029),(AND($J49="New",$K49&gt;2029))),"N/A",VLOOKUP($F49,'Source Data'!$B$15:$I$22,5)),"")</f>
        <v/>
      </c>
      <c r="AG49" s="145" t="str">
        <f>IF(ISNUMBER($L49),IF(OR(AND(OR($J49="Retired",$J49="Permanent Low-Use"),$K49&lt;=2030),(AND($J49="New",$K49&gt;2030))),"N/A",VLOOKUP($F49,'Source Data'!$B$15:$I$22,5)),"")</f>
        <v/>
      </c>
      <c r="AH49" s="145" t="str">
        <f>IF(ISNUMBER($L49),IF(OR(AND(OR($J49="Retired",$J49="Permanent Low-Use"),$K49&lt;=2031),(AND($J49="New",$K49&gt;2031))),"N/A",VLOOKUP($F49,'Source Data'!$B$15:$I$22,5)),"")</f>
        <v/>
      </c>
      <c r="AI49" s="145" t="str">
        <f>IF(ISNUMBER($L49),IF(OR(AND(OR($J49="Retired",$J49="Permanent Low-Use"),$K49&lt;=2032),(AND($J49="New",$K49&gt;2032))),"N/A",VLOOKUP($F49,'Source Data'!$B$15:$I$22,5)),"")</f>
        <v/>
      </c>
      <c r="AJ49" s="145" t="str">
        <f>IF(ISNUMBER($L49),IF(OR(AND(OR($J49="Retired",$J49="Permanent Low-Use"),$K49&lt;=2033),(AND($J49="New",$K49&gt;2033))),"N/A",VLOOKUP($F49,'Source Data'!$B$15:$I$22,5)),"")</f>
        <v/>
      </c>
      <c r="AK49" s="145" t="str">
        <f>IF($N49= 0, "N/A", IF(ISERROR(VLOOKUP($F49, 'Source Data'!$B$4:$C$11,2)), "", VLOOKUP($F49, 'Source Data'!$B$4:$C$11,2)))</f>
        <v/>
      </c>
      <c r="AL49" s="158"/>
    </row>
    <row r="50" spans="1:38" ht="15.6">
      <c r="A50" s="158"/>
      <c r="B50" s="106"/>
      <c r="C50" s="106"/>
      <c r="D50" s="106"/>
      <c r="E50" s="104"/>
      <c r="F50" s="104"/>
      <c r="G50" s="102"/>
      <c r="H50" s="103"/>
      <c r="I50" s="104"/>
      <c r="J50" s="105"/>
      <c r="K50" s="105"/>
      <c r="L50" s="142" t="str">
        <f t="shared" si="6"/>
        <v/>
      </c>
      <c r="M50" s="142" t="str">
        <f>IF(ISERROR(VLOOKUP(E50,'Source Data'!$B$67:$J$97, MATCH(F50, 'Source Data'!$B$64:$J$64,1),TRUE))=TRUE,"",VLOOKUP(E50,'Source Data'!$B$67:$J$97,MATCH(F50, 'Source Data'!$B$64:$J$64,1),TRUE))</f>
        <v/>
      </c>
      <c r="N50" s="143" t="str">
        <f t="shared" si="7"/>
        <v/>
      </c>
      <c r="O50" s="144" t="str">
        <f>IF(OR(AND(OR($J50="Retired",$J50="Permanent Low-Use"),$K50&lt;=2023),(AND($J50="New",$K50&gt;2023))),"N/A",IF($N50=0,0,IF(ISERROR(VLOOKUP($E50,'Source Data'!$B$29:$J$60, MATCH($L50, 'Source Data'!$B$26:$J$26,1),TRUE))=TRUE,"",VLOOKUP($E50,'Source Data'!$B$29:$J$60,MATCH($L50, 'Source Data'!$B$26:$J$26,1),TRUE))))</f>
        <v/>
      </c>
      <c r="P50" s="144" t="str">
        <f>IF(OR(AND(OR($J50="Retired",$J50="Permanent Low-Use"),$K50&lt;=2024),(AND($J50="New",$K50&gt;2024))),"N/A",IF($N50=0,0,IF(ISERROR(VLOOKUP($E50,'Source Data'!$B$29:$J$60, MATCH($L50, 'Source Data'!$B$26:$J$26,1),TRUE))=TRUE,"",VLOOKUP($E50,'Source Data'!$B$29:$J$60,MATCH($L50, 'Source Data'!$B$26:$J$26,1),TRUE))))</f>
        <v/>
      </c>
      <c r="Q50" s="144" t="str">
        <f>IF(OR(AND(OR($J50="Retired",$J50="Permanent Low-Use"),$K50&lt;=2025),(AND($J50="New",$K50&gt;2025))),"N/A",IF($N50=0,0,IF(ISERROR(VLOOKUP($E50,'Source Data'!$B$29:$J$60, MATCH($L50, 'Source Data'!$B$26:$J$26,1),TRUE))=TRUE,"",VLOOKUP($E50,'Source Data'!$B$29:$J$60,MATCH($L50, 'Source Data'!$B$26:$J$26,1),TRUE))))</f>
        <v/>
      </c>
      <c r="R50" s="144" t="str">
        <f>IF(OR(AND(OR($J50="Retired",$J50="Permanent Low-Use"),$K50&lt;=2026),(AND($J50="New",$K50&gt;2026))),"N/A",IF($N50=0,0,IF(ISERROR(VLOOKUP($E50,'Source Data'!$B$29:$J$60, MATCH($L50, 'Source Data'!$B$26:$J$26,1),TRUE))=TRUE,"",VLOOKUP($E50,'Source Data'!$B$29:$J$60,MATCH($L50, 'Source Data'!$B$26:$J$26,1),TRUE))))</f>
        <v/>
      </c>
      <c r="S50" s="144" t="str">
        <f>IF(OR(AND(OR($J50="Retired",$J50="Permanent Low-Use"),$K50&lt;=2027),(AND($J50="New",$K50&gt;2027))),"N/A",IF($N50=0,0,IF(ISERROR(VLOOKUP($E50,'Source Data'!$B$29:$J$60, MATCH($L50, 'Source Data'!$B$26:$J$26,1),TRUE))=TRUE,"",VLOOKUP($E50,'Source Data'!$B$29:$J$60,MATCH($L50, 'Source Data'!$B$26:$J$26,1),TRUE))))</f>
        <v/>
      </c>
      <c r="T50" s="144" t="str">
        <f>IF(OR(AND(OR($J50="Retired",$J50="Permanent Low-Use"),$K50&lt;=2028),(AND($J50="New",$K50&gt;2028))),"N/A",IF($N50=0,0,IF(ISERROR(VLOOKUP($E50,'Source Data'!$B$29:$J$60, MATCH($L50, 'Source Data'!$B$26:$J$26,1),TRUE))=TRUE,"",VLOOKUP($E50,'Source Data'!$B$29:$J$60,MATCH($L50, 'Source Data'!$B$26:$J$26,1),TRUE))))</f>
        <v/>
      </c>
      <c r="U50" s="144" t="str">
        <f>IF(OR(AND(OR($J50="Retired",$J50="Permanent Low-Use"),$K50&lt;=2029),(AND($J50="New",$K50&gt;2029))),"N/A",IF($N50=0,0,IF(ISERROR(VLOOKUP($E50,'Source Data'!$B$29:$J$60, MATCH($L50, 'Source Data'!$B$26:$J$26,1),TRUE))=TRUE,"",VLOOKUP($E50,'Source Data'!$B$29:$J$60,MATCH($L50, 'Source Data'!$B$26:$J$26,1),TRUE))))</f>
        <v/>
      </c>
      <c r="V50" s="144" t="str">
        <f>IF(OR(AND(OR($J50="Retired",$J50="Permanent Low-Use"),$K50&lt;=2030),(AND($J50="New",$K50&gt;2030))),"N/A",IF($N50=0,0,IF(ISERROR(VLOOKUP($E50,'Source Data'!$B$29:$J$60, MATCH($L50, 'Source Data'!$B$26:$J$26,1),TRUE))=TRUE,"",VLOOKUP($E50,'Source Data'!$B$29:$J$60,MATCH($L50, 'Source Data'!$B$26:$J$26,1),TRUE))))</f>
        <v/>
      </c>
      <c r="W50" s="144" t="str">
        <f>IF(OR(AND(OR($J50="Retired",$J50="Permanent Low-Use"),$K50&lt;=2031),(AND($J50="New",$K50&gt;2031))),"N/A",IF($N50=0,0,IF(ISERROR(VLOOKUP($E50,'Source Data'!$B$29:$J$60, MATCH($L50, 'Source Data'!$B$26:$J$26,1),TRUE))=TRUE,"",VLOOKUP($E50,'Source Data'!$B$29:$J$60,MATCH($L50, 'Source Data'!$B$26:$J$26,1),TRUE))))</f>
        <v/>
      </c>
      <c r="X50" s="144" t="str">
        <f>IF(OR(AND(OR($J50="Retired",$J50="Permanent Low-Use"),$K50&lt;=2032),(AND($J50="New",$K50&gt;2032))),"N/A",IF($N50=0,0,IF(ISERROR(VLOOKUP($E50,'Source Data'!$B$29:$J$60, MATCH($L50, 'Source Data'!$B$26:$J$26,1),TRUE))=TRUE,"",VLOOKUP($E50,'Source Data'!$B$29:$J$60,MATCH($L50, 'Source Data'!$B$26:$J$26,1),TRUE))))</f>
        <v/>
      </c>
      <c r="Y50" s="144" t="str">
        <f>IF(OR(AND(OR($J50="Retired",$J50="Permanent Low-Use"),$K50&lt;=2033),(AND($J50="New",$K50&gt;2033))),"N/A",IF($N50=0,0,IF(ISERROR(VLOOKUP($E50,'Source Data'!$B$29:$J$60, MATCH($L50, 'Source Data'!$B$26:$J$26,1),TRUE))=TRUE,"",VLOOKUP($E50,'Source Data'!$B$29:$J$60,MATCH($L50, 'Source Data'!$B$26:$J$26,1),TRUE))))</f>
        <v/>
      </c>
      <c r="Z50" s="145" t="str">
        <f>IF(ISNUMBER($L50),IF(OR(AND(OR($J50="Retired",$J50="Permanent Low-Use"),$K50&lt;=2023),(AND($J50="New",$K50&gt;2023))),"N/A",VLOOKUP($F50,'Source Data'!$B$15:$I$22,7)),"")</f>
        <v/>
      </c>
      <c r="AA50" s="145" t="str">
        <f>IF(ISNUMBER($L50),IF(OR(AND(OR($J50="Retired",$J50="Permanent Low-Use"),$K50&lt;=2024),(AND($J50="New",$K50&gt;2024))),"N/A",VLOOKUP($F50,'Source Data'!$B$15:$I$22,7)),"")</f>
        <v/>
      </c>
      <c r="AB50" s="145" t="str">
        <f>IF(ISNUMBER($L50),IF(OR(AND(OR($J50="Retired",$J50="Permanent Low-Use"),$K50&lt;=2025),(AND($J50="New",$K50&gt;2025))),"N/A",VLOOKUP($F50,'Source Data'!$B$15:$I$22,5)),"")</f>
        <v/>
      </c>
      <c r="AC50" s="145" t="str">
        <f>IF(ISNUMBER($L50),IF(OR(AND(OR($J50="Retired",$J50="Permanent Low-Use"),$K50&lt;=2026),(AND($J50="New",$K50&gt;2026))),"N/A",VLOOKUP($F50,'Source Data'!$B$15:$I$22,5)),"")</f>
        <v/>
      </c>
      <c r="AD50" s="145" t="str">
        <f>IF(ISNUMBER($L50),IF(OR(AND(OR($J50="Retired",$J50="Permanent Low-Use"),$K50&lt;=2027),(AND($J50="New",$K50&gt;2027))),"N/A",VLOOKUP($F50,'Source Data'!$B$15:$I$22,5)),"")</f>
        <v/>
      </c>
      <c r="AE50" s="145" t="str">
        <f>IF(ISNUMBER($L50),IF(OR(AND(OR($J50="Retired",$J50="Permanent Low-Use"),$K50&lt;=2028),(AND($J50="New",$K50&gt;2028))),"N/A",VLOOKUP($F50,'Source Data'!$B$15:$I$22,5)),"")</f>
        <v/>
      </c>
      <c r="AF50" s="145" t="str">
        <f>IF(ISNUMBER($L50),IF(OR(AND(OR($J50="Retired",$J50="Permanent Low-Use"),$K50&lt;=2029),(AND($J50="New",$K50&gt;2029))),"N/A",VLOOKUP($F50,'Source Data'!$B$15:$I$22,5)),"")</f>
        <v/>
      </c>
      <c r="AG50" s="145" t="str">
        <f>IF(ISNUMBER($L50),IF(OR(AND(OR($J50="Retired",$J50="Permanent Low-Use"),$K50&lt;=2030),(AND($J50="New",$K50&gt;2030))),"N/A",VLOOKUP($F50,'Source Data'!$B$15:$I$22,5)),"")</f>
        <v/>
      </c>
      <c r="AH50" s="145" t="str">
        <f>IF(ISNUMBER($L50),IF(OR(AND(OR($J50="Retired",$J50="Permanent Low-Use"),$K50&lt;=2031),(AND($J50="New",$K50&gt;2031))),"N/A",VLOOKUP($F50,'Source Data'!$B$15:$I$22,5)),"")</f>
        <v/>
      </c>
      <c r="AI50" s="145" t="str">
        <f>IF(ISNUMBER($L50),IF(OR(AND(OR($J50="Retired",$J50="Permanent Low-Use"),$K50&lt;=2032),(AND($J50="New",$K50&gt;2032))),"N/A",VLOOKUP($F50,'Source Data'!$B$15:$I$22,5)),"")</f>
        <v/>
      </c>
      <c r="AJ50" s="145" t="str">
        <f>IF(ISNUMBER($L50),IF(OR(AND(OR($J50="Retired",$J50="Permanent Low-Use"),$K50&lt;=2033),(AND($J50="New",$K50&gt;2033))),"N/A",VLOOKUP($F50,'Source Data'!$B$15:$I$22,5)),"")</f>
        <v/>
      </c>
      <c r="AK50" s="145" t="str">
        <f>IF($N50= 0, "N/A", IF(ISERROR(VLOOKUP($F50, 'Source Data'!$B$4:$C$11,2)), "", VLOOKUP($F50, 'Source Data'!$B$4:$C$11,2)))</f>
        <v/>
      </c>
      <c r="AL50" s="158"/>
    </row>
    <row r="51" spans="1:38" ht="15.6">
      <c r="A51" s="158"/>
      <c r="B51" s="106"/>
      <c r="C51" s="106"/>
      <c r="D51" s="106"/>
      <c r="E51" s="104"/>
      <c r="F51" s="104"/>
      <c r="G51" s="102"/>
      <c r="H51" s="103"/>
      <c r="I51" s="104"/>
      <c r="J51" s="105"/>
      <c r="K51" s="102"/>
      <c r="L51" s="142" t="str">
        <f t="shared" si="6"/>
        <v/>
      </c>
      <c r="M51" s="142" t="str">
        <f>IF(ISERROR(VLOOKUP(E51,'Source Data'!$B$67:$J$97, MATCH(F51, 'Source Data'!$B$64:$J$64,1),TRUE))=TRUE,"",VLOOKUP(E51,'Source Data'!$B$67:$J$97,MATCH(F51, 'Source Data'!$B$64:$J$64,1),TRUE))</f>
        <v/>
      </c>
      <c r="N51" s="143" t="str">
        <f t="shared" si="7"/>
        <v/>
      </c>
      <c r="O51" s="144" t="str">
        <f>IF(OR(AND(OR($J51="Retired",$J51="Permanent Low-Use"),$K51&lt;=2023),(AND($J51="New",$K51&gt;2023))),"N/A",IF($N51=0,0,IF(ISERROR(VLOOKUP($E51,'Source Data'!$B$29:$J$60, MATCH($L51, 'Source Data'!$B$26:$J$26,1),TRUE))=TRUE,"",VLOOKUP($E51,'Source Data'!$B$29:$J$60,MATCH($L51, 'Source Data'!$B$26:$J$26,1),TRUE))))</f>
        <v/>
      </c>
      <c r="P51" s="144" t="str">
        <f>IF(OR(AND(OR($J51="Retired",$J51="Permanent Low-Use"),$K51&lt;=2024),(AND($J51="New",$K51&gt;2024))),"N/A",IF($N51=0,0,IF(ISERROR(VLOOKUP($E51,'Source Data'!$B$29:$J$60, MATCH($L51, 'Source Data'!$B$26:$J$26,1),TRUE))=TRUE,"",VLOOKUP($E51,'Source Data'!$B$29:$J$60,MATCH($L51, 'Source Data'!$B$26:$J$26,1),TRUE))))</f>
        <v/>
      </c>
      <c r="Q51" s="144" t="str">
        <f>IF(OR(AND(OR($J51="Retired",$J51="Permanent Low-Use"),$K51&lt;=2025),(AND($J51="New",$K51&gt;2025))),"N/A",IF($N51=0,0,IF(ISERROR(VLOOKUP($E51,'Source Data'!$B$29:$J$60, MATCH($L51, 'Source Data'!$B$26:$J$26,1),TRUE))=TRUE,"",VLOOKUP($E51,'Source Data'!$B$29:$J$60,MATCH($L51, 'Source Data'!$B$26:$J$26,1),TRUE))))</f>
        <v/>
      </c>
      <c r="R51" s="144" t="str">
        <f>IF(OR(AND(OR($J51="Retired",$J51="Permanent Low-Use"),$K51&lt;=2026),(AND($J51="New",$K51&gt;2026))),"N/A",IF($N51=0,0,IF(ISERROR(VLOOKUP($E51,'Source Data'!$B$29:$J$60, MATCH($L51, 'Source Data'!$B$26:$J$26,1),TRUE))=TRUE,"",VLOOKUP($E51,'Source Data'!$B$29:$J$60,MATCH($L51, 'Source Data'!$B$26:$J$26,1),TRUE))))</f>
        <v/>
      </c>
      <c r="S51" s="144" t="str">
        <f>IF(OR(AND(OR($J51="Retired",$J51="Permanent Low-Use"),$K51&lt;=2027),(AND($J51="New",$K51&gt;2027))),"N/A",IF($N51=0,0,IF(ISERROR(VLOOKUP($E51,'Source Data'!$B$29:$J$60, MATCH($L51, 'Source Data'!$B$26:$J$26,1),TRUE))=TRUE,"",VLOOKUP($E51,'Source Data'!$B$29:$J$60,MATCH($L51, 'Source Data'!$B$26:$J$26,1),TRUE))))</f>
        <v/>
      </c>
      <c r="T51" s="144" t="str">
        <f>IF(OR(AND(OR($J51="Retired",$J51="Permanent Low-Use"),$K51&lt;=2028),(AND($J51="New",$K51&gt;2028))),"N/A",IF($N51=0,0,IF(ISERROR(VLOOKUP($E51,'Source Data'!$B$29:$J$60, MATCH($L51, 'Source Data'!$B$26:$J$26,1),TRUE))=TRUE,"",VLOOKUP($E51,'Source Data'!$B$29:$J$60,MATCH($L51, 'Source Data'!$B$26:$J$26,1),TRUE))))</f>
        <v/>
      </c>
      <c r="U51" s="144" t="str">
        <f>IF(OR(AND(OR($J51="Retired",$J51="Permanent Low-Use"),$K51&lt;=2029),(AND($J51="New",$K51&gt;2029))),"N/A",IF($N51=0,0,IF(ISERROR(VLOOKUP($E51,'Source Data'!$B$29:$J$60, MATCH($L51, 'Source Data'!$B$26:$J$26,1),TRUE))=TRUE,"",VLOOKUP($E51,'Source Data'!$B$29:$J$60,MATCH($L51, 'Source Data'!$B$26:$J$26,1),TRUE))))</f>
        <v/>
      </c>
      <c r="V51" s="144" t="str">
        <f>IF(OR(AND(OR($J51="Retired",$J51="Permanent Low-Use"),$K51&lt;=2030),(AND($J51="New",$K51&gt;2030))),"N/A",IF($N51=0,0,IF(ISERROR(VLOOKUP($E51,'Source Data'!$B$29:$J$60, MATCH($L51, 'Source Data'!$B$26:$J$26,1),TRUE))=TRUE,"",VLOOKUP($E51,'Source Data'!$B$29:$J$60,MATCH($L51, 'Source Data'!$B$26:$J$26,1),TRUE))))</f>
        <v/>
      </c>
      <c r="W51" s="144" t="str">
        <f>IF(OR(AND(OR($J51="Retired",$J51="Permanent Low-Use"),$K51&lt;=2031),(AND($J51="New",$K51&gt;2031))),"N/A",IF($N51=0,0,IF(ISERROR(VLOOKUP($E51,'Source Data'!$B$29:$J$60, MATCH($L51, 'Source Data'!$B$26:$J$26,1),TRUE))=TRUE,"",VLOOKUP($E51,'Source Data'!$B$29:$J$60,MATCH($L51, 'Source Data'!$B$26:$J$26,1),TRUE))))</f>
        <v/>
      </c>
      <c r="X51" s="144" t="str">
        <f>IF(OR(AND(OR($J51="Retired",$J51="Permanent Low-Use"),$K51&lt;=2032),(AND($J51="New",$K51&gt;2032))),"N/A",IF($N51=0,0,IF(ISERROR(VLOOKUP($E51,'Source Data'!$B$29:$J$60, MATCH($L51, 'Source Data'!$B$26:$J$26,1),TRUE))=TRUE,"",VLOOKUP($E51,'Source Data'!$B$29:$J$60,MATCH($L51, 'Source Data'!$B$26:$J$26,1),TRUE))))</f>
        <v/>
      </c>
      <c r="Y51" s="144" t="str">
        <f>IF(OR(AND(OR($J51="Retired",$J51="Permanent Low-Use"),$K51&lt;=2033),(AND($J51="New",$K51&gt;2033))),"N/A",IF($N51=0,0,IF(ISERROR(VLOOKUP($E51,'Source Data'!$B$29:$J$60, MATCH($L51, 'Source Data'!$B$26:$J$26,1),TRUE))=TRUE,"",VLOOKUP($E51,'Source Data'!$B$29:$J$60,MATCH($L51, 'Source Data'!$B$26:$J$26,1),TRUE))))</f>
        <v/>
      </c>
      <c r="Z51" s="145" t="str">
        <f>IF(ISNUMBER($L51),IF(OR(AND(OR($J51="Retired",$J51="Permanent Low-Use"),$K51&lt;=2023),(AND($J51="New",$K51&gt;2023))),"N/A",VLOOKUP($F51,'Source Data'!$B$15:$I$22,7)),"")</f>
        <v/>
      </c>
      <c r="AA51" s="145" t="str">
        <f>IF(ISNUMBER($L51),IF(OR(AND(OR($J51="Retired",$J51="Permanent Low-Use"),$K51&lt;=2024),(AND($J51="New",$K51&gt;2024))),"N/A",VLOOKUP($F51,'Source Data'!$B$15:$I$22,7)),"")</f>
        <v/>
      </c>
      <c r="AB51" s="145" t="str">
        <f>IF(ISNUMBER($L51),IF(OR(AND(OR($J51="Retired",$J51="Permanent Low-Use"),$K51&lt;=2025),(AND($J51="New",$K51&gt;2025))),"N/A",VLOOKUP($F51,'Source Data'!$B$15:$I$22,5)),"")</f>
        <v/>
      </c>
      <c r="AC51" s="145" t="str">
        <f>IF(ISNUMBER($L51),IF(OR(AND(OR($J51="Retired",$J51="Permanent Low-Use"),$K51&lt;=2026),(AND($J51="New",$K51&gt;2026))),"N/A",VLOOKUP($F51,'Source Data'!$B$15:$I$22,5)),"")</f>
        <v/>
      </c>
      <c r="AD51" s="145" t="str">
        <f>IF(ISNUMBER($L51),IF(OR(AND(OR($J51="Retired",$J51="Permanent Low-Use"),$K51&lt;=2027),(AND($J51="New",$K51&gt;2027))),"N/A",VLOOKUP($F51,'Source Data'!$B$15:$I$22,5)),"")</f>
        <v/>
      </c>
      <c r="AE51" s="145" t="str">
        <f>IF(ISNUMBER($L51),IF(OR(AND(OR($J51="Retired",$J51="Permanent Low-Use"),$K51&lt;=2028),(AND($J51="New",$K51&gt;2028))),"N/A",VLOOKUP($F51,'Source Data'!$B$15:$I$22,5)),"")</f>
        <v/>
      </c>
      <c r="AF51" s="145" t="str">
        <f>IF(ISNUMBER($L51),IF(OR(AND(OR($J51="Retired",$J51="Permanent Low-Use"),$K51&lt;=2029),(AND($J51="New",$K51&gt;2029))),"N/A",VLOOKUP($F51,'Source Data'!$B$15:$I$22,5)),"")</f>
        <v/>
      </c>
      <c r="AG51" s="145" t="str">
        <f>IF(ISNUMBER($L51),IF(OR(AND(OR($J51="Retired",$J51="Permanent Low-Use"),$K51&lt;=2030),(AND($J51="New",$K51&gt;2030))),"N/A",VLOOKUP($F51,'Source Data'!$B$15:$I$22,5)),"")</f>
        <v/>
      </c>
      <c r="AH51" s="145" t="str">
        <f>IF(ISNUMBER($L51),IF(OR(AND(OR($J51="Retired",$J51="Permanent Low-Use"),$K51&lt;=2031),(AND($J51="New",$K51&gt;2031))),"N/A",VLOOKUP($F51,'Source Data'!$B$15:$I$22,5)),"")</f>
        <v/>
      </c>
      <c r="AI51" s="145" t="str">
        <f>IF(ISNUMBER($L51),IF(OR(AND(OR($J51="Retired",$J51="Permanent Low-Use"),$K51&lt;=2032),(AND($J51="New",$K51&gt;2032))),"N/A",VLOOKUP($F51,'Source Data'!$B$15:$I$22,5)),"")</f>
        <v/>
      </c>
      <c r="AJ51" s="145" t="str">
        <f>IF(ISNUMBER($L51),IF(OR(AND(OR($J51="Retired",$J51="Permanent Low-Use"),$K51&lt;=2033),(AND($J51="New",$K51&gt;2033))),"N/A",VLOOKUP($F51,'Source Data'!$B$15:$I$22,5)),"")</f>
        <v/>
      </c>
      <c r="AK51" s="145" t="str">
        <f>IF($N51= 0, "N/A", IF(ISERROR(VLOOKUP($F51, 'Source Data'!$B$4:$C$11,2)), "", VLOOKUP($F51, 'Source Data'!$B$4:$C$11,2)))</f>
        <v/>
      </c>
      <c r="AL51" s="158"/>
    </row>
    <row r="52" spans="1:38" ht="15.6">
      <c r="A52" s="158"/>
      <c r="B52" s="106"/>
      <c r="C52" s="106"/>
      <c r="D52" s="106"/>
      <c r="E52" s="104"/>
      <c r="F52" s="104"/>
      <c r="G52" s="102"/>
      <c r="H52" s="103"/>
      <c r="I52" s="104"/>
      <c r="J52" s="105"/>
      <c r="K52" s="102"/>
      <c r="L52" s="142" t="str">
        <f t="shared" si="6"/>
        <v/>
      </c>
      <c r="M52" s="142" t="str">
        <f>IF(ISERROR(VLOOKUP(E52,'Source Data'!$B$67:$J$97, MATCH(F52, 'Source Data'!$B$64:$J$64,1),TRUE))=TRUE,"",VLOOKUP(E52,'Source Data'!$B$67:$J$97,MATCH(F52, 'Source Data'!$B$64:$J$64,1),TRUE))</f>
        <v/>
      </c>
      <c r="N52" s="143" t="str">
        <f t="shared" si="7"/>
        <v/>
      </c>
      <c r="O52" s="144" t="str">
        <f>IF(OR(AND(OR($J52="Retired",$J52="Permanent Low-Use"),$K52&lt;=2023),(AND($J52="New",$K52&gt;2023))),"N/A",IF($N52=0,0,IF(ISERROR(VLOOKUP($E52,'Source Data'!$B$29:$J$60, MATCH($L52, 'Source Data'!$B$26:$J$26,1),TRUE))=TRUE,"",VLOOKUP($E52,'Source Data'!$B$29:$J$60,MATCH($L52, 'Source Data'!$B$26:$J$26,1),TRUE))))</f>
        <v/>
      </c>
      <c r="P52" s="144" t="str">
        <f>IF(OR(AND(OR($J52="Retired",$J52="Permanent Low-Use"),$K52&lt;=2024),(AND($J52="New",$K52&gt;2024))),"N/A",IF($N52=0,0,IF(ISERROR(VLOOKUP($E52,'Source Data'!$B$29:$J$60, MATCH($L52, 'Source Data'!$B$26:$J$26,1),TRUE))=TRUE,"",VLOOKUP($E52,'Source Data'!$B$29:$J$60,MATCH($L52, 'Source Data'!$B$26:$J$26,1),TRUE))))</f>
        <v/>
      </c>
      <c r="Q52" s="144" t="str">
        <f>IF(OR(AND(OR($J52="Retired",$J52="Permanent Low-Use"),$K52&lt;=2025),(AND($J52="New",$K52&gt;2025))),"N/A",IF($N52=0,0,IF(ISERROR(VLOOKUP($E52,'Source Data'!$B$29:$J$60, MATCH($L52, 'Source Data'!$B$26:$J$26,1),TRUE))=TRUE,"",VLOOKUP($E52,'Source Data'!$B$29:$J$60,MATCH($L52, 'Source Data'!$B$26:$J$26,1),TRUE))))</f>
        <v/>
      </c>
      <c r="R52" s="144" t="str">
        <f>IF(OR(AND(OR($J52="Retired",$J52="Permanent Low-Use"),$K52&lt;=2026),(AND($J52="New",$K52&gt;2026))),"N/A",IF($N52=0,0,IF(ISERROR(VLOOKUP($E52,'Source Data'!$B$29:$J$60, MATCH($L52, 'Source Data'!$B$26:$J$26,1),TRUE))=TRUE,"",VLOOKUP($E52,'Source Data'!$B$29:$J$60,MATCH($L52, 'Source Data'!$B$26:$J$26,1),TRUE))))</f>
        <v/>
      </c>
      <c r="S52" s="144" t="str">
        <f>IF(OR(AND(OR($J52="Retired",$J52="Permanent Low-Use"),$K52&lt;=2027),(AND($J52="New",$K52&gt;2027))),"N/A",IF($N52=0,0,IF(ISERROR(VLOOKUP($E52,'Source Data'!$B$29:$J$60, MATCH($L52, 'Source Data'!$B$26:$J$26,1),TRUE))=TRUE,"",VLOOKUP($E52,'Source Data'!$B$29:$J$60,MATCH($L52, 'Source Data'!$B$26:$J$26,1),TRUE))))</f>
        <v/>
      </c>
      <c r="T52" s="144" t="str">
        <f>IF(OR(AND(OR($J52="Retired",$J52="Permanent Low-Use"),$K52&lt;=2028),(AND($J52="New",$K52&gt;2028))),"N/A",IF($N52=0,0,IF(ISERROR(VLOOKUP($E52,'Source Data'!$B$29:$J$60, MATCH($L52, 'Source Data'!$B$26:$J$26,1),TRUE))=TRUE,"",VLOOKUP($E52,'Source Data'!$B$29:$J$60,MATCH($L52, 'Source Data'!$B$26:$J$26,1),TRUE))))</f>
        <v/>
      </c>
      <c r="U52" s="144" t="str">
        <f>IF(OR(AND(OR($J52="Retired",$J52="Permanent Low-Use"),$K52&lt;=2029),(AND($J52="New",$K52&gt;2029))),"N/A",IF($N52=0,0,IF(ISERROR(VLOOKUP($E52,'Source Data'!$B$29:$J$60, MATCH($L52, 'Source Data'!$B$26:$J$26,1),TRUE))=TRUE,"",VLOOKUP($E52,'Source Data'!$B$29:$J$60,MATCH($L52, 'Source Data'!$B$26:$J$26,1),TRUE))))</f>
        <v/>
      </c>
      <c r="V52" s="144" t="str">
        <f>IF(OR(AND(OR($J52="Retired",$J52="Permanent Low-Use"),$K52&lt;=2030),(AND($J52="New",$K52&gt;2030))),"N/A",IF($N52=0,0,IF(ISERROR(VLOOKUP($E52,'Source Data'!$B$29:$J$60, MATCH($L52, 'Source Data'!$B$26:$J$26,1),TRUE))=TRUE,"",VLOOKUP($E52,'Source Data'!$B$29:$J$60,MATCH($L52, 'Source Data'!$B$26:$J$26,1),TRUE))))</f>
        <v/>
      </c>
      <c r="W52" s="144" t="str">
        <f>IF(OR(AND(OR($J52="Retired",$J52="Permanent Low-Use"),$K52&lt;=2031),(AND($J52="New",$K52&gt;2031))),"N/A",IF($N52=0,0,IF(ISERROR(VLOOKUP($E52,'Source Data'!$B$29:$J$60, MATCH($L52, 'Source Data'!$B$26:$J$26,1),TRUE))=TRUE,"",VLOOKUP($E52,'Source Data'!$B$29:$J$60,MATCH($L52, 'Source Data'!$B$26:$J$26,1),TRUE))))</f>
        <v/>
      </c>
      <c r="X52" s="144" t="str">
        <f>IF(OR(AND(OR($J52="Retired",$J52="Permanent Low-Use"),$K52&lt;=2032),(AND($J52="New",$K52&gt;2032))),"N/A",IF($N52=0,0,IF(ISERROR(VLOOKUP($E52,'Source Data'!$B$29:$J$60, MATCH($L52, 'Source Data'!$B$26:$J$26,1),TRUE))=TRUE,"",VLOOKUP($E52,'Source Data'!$B$29:$J$60,MATCH($L52, 'Source Data'!$B$26:$J$26,1),TRUE))))</f>
        <v/>
      </c>
      <c r="Y52" s="144" t="str">
        <f>IF(OR(AND(OR($J52="Retired",$J52="Permanent Low-Use"),$K52&lt;=2033),(AND($J52="New",$K52&gt;2033))),"N/A",IF($N52=0,0,IF(ISERROR(VLOOKUP($E52,'Source Data'!$B$29:$J$60, MATCH($L52, 'Source Data'!$B$26:$J$26,1),TRUE))=TRUE,"",VLOOKUP($E52,'Source Data'!$B$29:$J$60,MATCH($L52, 'Source Data'!$B$26:$J$26,1),TRUE))))</f>
        <v/>
      </c>
      <c r="Z52" s="145" t="str">
        <f>IF(ISNUMBER($L52),IF(OR(AND(OR($J52="Retired",$J52="Permanent Low-Use"),$K52&lt;=2023),(AND($J52="New",$K52&gt;2023))),"N/A",VLOOKUP($F52,'Source Data'!$B$15:$I$22,7)),"")</f>
        <v/>
      </c>
      <c r="AA52" s="145" t="str">
        <f>IF(ISNUMBER($L52),IF(OR(AND(OR($J52="Retired",$J52="Permanent Low-Use"),$K52&lt;=2024),(AND($J52="New",$K52&gt;2024))),"N/A",VLOOKUP($F52,'Source Data'!$B$15:$I$22,7)),"")</f>
        <v/>
      </c>
      <c r="AB52" s="145" t="str">
        <f>IF(ISNUMBER($L52),IF(OR(AND(OR($J52="Retired",$J52="Permanent Low-Use"),$K52&lt;=2025),(AND($J52="New",$K52&gt;2025))),"N/A",VLOOKUP($F52,'Source Data'!$B$15:$I$22,5)),"")</f>
        <v/>
      </c>
      <c r="AC52" s="145" t="str">
        <f>IF(ISNUMBER($L52),IF(OR(AND(OR($J52="Retired",$J52="Permanent Low-Use"),$K52&lt;=2026),(AND($J52="New",$K52&gt;2026))),"N/A",VLOOKUP($F52,'Source Data'!$B$15:$I$22,5)),"")</f>
        <v/>
      </c>
      <c r="AD52" s="145" t="str">
        <f>IF(ISNUMBER($L52),IF(OR(AND(OR($J52="Retired",$J52="Permanent Low-Use"),$K52&lt;=2027),(AND($J52="New",$K52&gt;2027))),"N/A",VLOOKUP($F52,'Source Data'!$B$15:$I$22,5)),"")</f>
        <v/>
      </c>
      <c r="AE52" s="145" t="str">
        <f>IF(ISNUMBER($L52),IF(OR(AND(OR($J52="Retired",$J52="Permanent Low-Use"),$K52&lt;=2028),(AND($J52="New",$K52&gt;2028))),"N/A",VLOOKUP($F52,'Source Data'!$B$15:$I$22,5)),"")</f>
        <v/>
      </c>
      <c r="AF52" s="145" t="str">
        <f>IF(ISNUMBER($L52),IF(OR(AND(OR($J52="Retired",$J52="Permanent Low-Use"),$K52&lt;=2029),(AND($J52="New",$K52&gt;2029))),"N/A",VLOOKUP($F52,'Source Data'!$B$15:$I$22,5)),"")</f>
        <v/>
      </c>
      <c r="AG52" s="145" t="str">
        <f>IF(ISNUMBER($L52),IF(OR(AND(OR($J52="Retired",$J52="Permanent Low-Use"),$K52&lt;=2030),(AND($J52="New",$K52&gt;2030))),"N/A",VLOOKUP($F52,'Source Data'!$B$15:$I$22,5)),"")</f>
        <v/>
      </c>
      <c r="AH52" s="145" t="str">
        <f>IF(ISNUMBER($L52),IF(OR(AND(OR($J52="Retired",$J52="Permanent Low-Use"),$K52&lt;=2031),(AND($J52="New",$K52&gt;2031))),"N/A",VLOOKUP($F52,'Source Data'!$B$15:$I$22,5)),"")</f>
        <v/>
      </c>
      <c r="AI52" s="145" t="str">
        <f>IF(ISNUMBER($L52),IF(OR(AND(OR($J52="Retired",$J52="Permanent Low-Use"),$K52&lt;=2032),(AND($J52="New",$K52&gt;2032))),"N/A",VLOOKUP($F52,'Source Data'!$B$15:$I$22,5)),"")</f>
        <v/>
      </c>
      <c r="AJ52" s="145" t="str">
        <f>IF(ISNUMBER($L52),IF(OR(AND(OR($J52="Retired",$J52="Permanent Low-Use"),$K52&lt;=2033),(AND($J52="New",$K52&gt;2033))),"N/A",VLOOKUP($F52,'Source Data'!$B$15:$I$22,5)),"")</f>
        <v/>
      </c>
      <c r="AK52" s="145" t="str">
        <f>IF($N52= 0, "N/A", IF(ISERROR(VLOOKUP($F52, 'Source Data'!$B$4:$C$11,2)), "", VLOOKUP($F52, 'Source Data'!$B$4:$C$11,2)))</f>
        <v/>
      </c>
      <c r="AL52" s="158"/>
    </row>
    <row r="53" spans="1:38" ht="15.6">
      <c r="A53" s="158"/>
      <c r="B53" s="106"/>
      <c r="C53" s="106"/>
      <c r="D53" s="106"/>
      <c r="E53" s="104"/>
      <c r="F53" s="104"/>
      <c r="G53" s="102"/>
      <c r="H53" s="103"/>
      <c r="I53" s="104"/>
      <c r="J53" s="105"/>
      <c r="K53" s="102"/>
      <c r="L53" s="142" t="str">
        <f t="shared" si="6"/>
        <v/>
      </c>
      <c r="M53" s="142" t="str">
        <f>IF(ISERROR(VLOOKUP(E53,'Source Data'!$B$67:$J$97, MATCH(F53, 'Source Data'!$B$64:$J$64,1),TRUE))=TRUE,"",VLOOKUP(E53,'Source Data'!$B$67:$J$97,MATCH(F53, 'Source Data'!$B$64:$J$64,1),TRUE))</f>
        <v/>
      </c>
      <c r="N53" s="143" t="str">
        <f t="shared" si="7"/>
        <v/>
      </c>
      <c r="O53" s="144" t="str">
        <f>IF(OR(AND(OR($J53="Retired",$J53="Permanent Low-Use"),$K53&lt;=2023),(AND($J53="New",$K53&gt;2023))),"N/A",IF($N53=0,0,IF(ISERROR(VLOOKUP($E53,'Source Data'!$B$29:$J$60, MATCH($L53, 'Source Data'!$B$26:$J$26,1),TRUE))=TRUE,"",VLOOKUP($E53,'Source Data'!$B$29:$J$60,MATCH($L53, 'Source Data'!$B$26:$J$26,1),TRUE))))</f>
        <v/>
      </c>
      <c r="P53" s="144" t="str">
        <f>IF(OR(AND(OR($J53="Retired",$J53="Permanent Low-Use"),$K53&lt;=2024),(AND($J53="New",$K53&gt;2024))),"N/A",IF($N53=0,0,IF(ISERROR(VLOOKUP($E53,'Source Data'!$B$29:$J$60, MATCH($L53, 'Source Data'!$B$26:$J$26,1),TRUE))=TRUE,"",VLOOKUP($E53,'Source Data'!$B$29:$J$60,MATCH($L53, 'Source Data'!$B$26:$J$26,1),TRUE))))</f>
        <v/>
      </c>
      <c r="Q53" s="144" t="str">
        <f>IF(OR(AND(OR($J53="Retired",$J53="Permanent Low-Use"),$K53&lt;=2025),(AND($J53="New",$K53&gt;2025))),"N/A",IF($N53=0,0,IF(ISERROR(VLOOKUP($E53,'Source Data'!$B$29:$J$60, MATCH($L53, 'Source Data'!$B$26:$J$26,1),TRUE))=TRUE,"",VLOOKUP($E53,'Source Data'!$B$29:$J$60,MATCH($L53, 'Source Data'!$B$26:$J$26,1),TRUE))))</f>
        <v/>
      </c>
      <c r="R53" s="144" t="str">
        <f>IF(OR(AND(OR($J53="Retired",$J53="Permanent Low-Use"),$K53&lt;=2026),(AND($J53="New",$K53&gt;2026))),"N/A",IF($N53=0,0,IF(ISERROR(VLOOKUP($E53,'Source Data'!$B$29:$J$60, MATCH($L53, 'Source Data'!$B$26:$J$26,1),TRUE))=TRUE,"",VLOOKUP($E53,'Source Data'!$B$29:$J$60,MATCH($L53, 'Source Data'!$B$26:$J$26,1),TRUE))))</f>
        <v/>
      </c>
      <c r="S53" s="144" t="str">
        <f>IF(OR(AND(OR($J53="Retired",$J53="Permanent Low-Use"),$K53&lt;=2027),(AND($J53="New",$K53&gt;2027))),"N/A",IF($N53=0,0,IF(ISERROR(VLOOKUP($E53,'Source Data'!$B$29:$J$60, MATCH($L53, 'Source Data'!$B$26:$J$26,1),TRUE))=TRUE,"",VLOOKUP($E53,'Source Data'!$B$29:$J$60,MATCH($L53, 'Source Data'!$B$26:$J$26,1),TRUE))))</f>
        <v/>
      </c>
      <c r="T53" s="144" t="str">
        <f>IF(OR(AND(OR($J53="Retired",$J53="Permanent Low-Use"),$K53&lt;=2028),(AND($J53="New",$K53&gt;2028))),"N/A",IF($N53=0,0,IF(ISERROR(VLOOKUP($E53,'Source Data'!$B$29:$J$60, MATCH($L53, 'Source Data'!$B$26:$J$26,1),TRUE))=TRUE,"",VLOOKUP($E53,'Source Data'!$B$29:$J$60,MATCH($L53, 'Source Data'!$B$26:$J$26,1),TRUE))))</f>
        <v/>
      </c>
      <c r="U53" s="144" t="str">
        <f>IF(OR(AND(OR($J53="Retired",$J53="Permanent Low-Use"),$K53&lt;=2029),(AND($J53="New",$K53&gt;2029))),"N/A",IF($N53=0,0,IF(ISERROR(VLOOKUP($E53,'Source Data'!$B$29:$J$60, MATCH($L53, 'Source Data'!$B$26:$J$26,1),TRUE))=TRUE,"",VLOOKUP($E53,'Source Data'!$B$29:$J$60,MATCH($L53, 'Source Data'!$B$26:$J$26,1),TRUE))))</f>
        <v/>
      </c>
      <c r="V53" s="144" t="str">
        <f>IF(OR(AND(OR($J53="Retired",$J53="Permanent Low-Use"),$K53&lt;=2030),(AND($J53="New",$K53&gt;2030))),"N/A",IF($N53=0,0,IF(ISERROR(VLOOKUP($E53,'Source Data'!$B$29:$J$60, MATCH($L53, 'Source Data'!$B$26:$J$26,1),TRUE))=TRUE,"",VLOOKUP($E53,'Source Data'!$B$29:$J$60,MATCH($L53, 'Source Data'!$B$26:$J$26,1),TRUE))))</f>
        <v/>
      </c>
      <c r="W53" s="144" t="str">
        <f>IF(OR(AND(OR($J53="Retired",$J53="Permanent Low-Use"),$K53&lt;=2031),(AND($J53="New",$K53&gt;2031))),"N/A",IF($N53=0,0,IF(ISERROR(VLOOKUP($E53,'Source Data'!$B$29:$J$60, MATCH($L53, 'Source Data'!$B$26:$J$26,1),TRUE))=TRUE,"",VLOOKUP($E53,'Source Data'!$B$29:$J$60,MATCH($L53, 'Source Data'!$B$26:$J$26,1),TRUE))))</f>
        <v/>
      </c>
      <c r="X53" s="144" t="str">
        <f>IF(OR(AND(OR($J53="Retired",$J53="Permanent Low-Use"),$K53&lt;=2032),(AND($J53="New",$K53&gt;2032))),"N/A",IF($N53=0,0,IF(ISERROR(VLOOKUP($E53,'Source Data'!$B$29:$J$60, MATCH($L53, 'Source Data'!$B$26:$J$26,1),TRUE))=TRUE,"",VLOOKUP($E53,'Source Data'!$B$29:$J$60,MATCH($L53, 'Source Data'!$B$26:$J$26,1),TRUE))))</f>
        <v/>
      </c>
      <c r="Y53" s="144" t="str">
        <f>IF(OR(AND(OR($J53="Retired",$J53="Permanent Low-Use"),$K53&lt;=2033),(AND($J53="New",$K53&gt;2033))),"N/A",IF($N53=0,0,IF(ISERROR(VLOOKUP($E53,'Source Data'!$B$29:$J$60, MATCH($L53, 'Source Data'!$B$26:$J$26,1),TRUE))=TRUE,"",VLOOKUP($E53,'Source Data'!$B$29:$J$60,MATCH($L53, 'Source Data'!$B$26:$J$26,1),TRUE))))</f>
        <v/>
      </c>
      <c r="Z53" s="145" t="str">
        <f>IF(ISNUMBER($L53),IF(OR(AND(OR($J53="Retired",$J53="Permanent Low-Use"),$K53&lt;=2023),(AND($J53="New",$K53&gt;2023))),"N/A",VLOOKUP($F53,'Source Data'!$B$15:$I$22,7)),"")</f>
        <v/>
      </c>
      <c r="AA53" s="145" t="str">
        <f>IF(ISNUMBER($L53),IF(OR(AND(OR($J53="Retired",$J53="Permanent Low-Use"),$K53&lt;=2024),(AND($J53="New",$K53&gt;2024))),"N/A",VLOOKUP($F53,'Source Data'!$B$15:$I$22,7)),"")</f>
        <v/>
      </c>
      <c r="AB53" s="145" t="str">
        <f>IF(ISNUMBER($L53),IF(OR(AND(OR($J53="Retired",$J53="Permanent Low-Use"),$K53&lt;=2025),(AND($J53="New",$K53&gt;2025))),"N/A",VLOOKUP($F53,'Source Data'!$B$15:$I$22,5)),"")</f>
        <v/>
      </c>
      <c r="AC53" s="145" t="str">
        <f>IF(ISNUMBER($L53),IF(OR(AND(OR($J53="Retired",$J53="Permanent Low-Use"),$K53&lt;=2026),(AND($J53="New",$K53&gt;2026))),"N/A",VLOOKUP($F53,'Source Data'!$B$15:$I$22,5)),"")</f>
        <v/>
      </c>
      <c r="AD53" s="145" t="str">
        <f>IF(ISNUMBER($L53),IF(OR(AND(OR($J53="Retired",$J53="Permanent Low-Use"),$K53&lt;=2027),(AND($J53="New",$K53&gt;2027))),"N/A",VLOOKUP($F53,'Source Data'!$B$15:$I$22,5)),"")</f>
        <v/>
      </c>
      <c r="AE53" s="145" t="str">
        <f>IF(ISNUMBER($L53),IF(OR(AND(OR($J53="Retired",$J53="Permanent Low-Use"),$K53&lt;=2028),(AND($J53="New",$K53&gt;2028))),"N/A",VLOOKUP($F53,'Source Data'!$B$15:$I$22,5)),"")</f>
        <v/>
      </c>
      <c r="AF53" s="145" t="str">
        <f>IF(ISNUMBER($L53),IF(OR(AND(OR($J53="Retired",$J53="Permanent Low-Use"),$K53&lt;=2029),(AND($J53="New",$K53&gt;2029))),"N/A",VLOOKUP($F53,'Source Data'!$B$15:$I$22,5)),"")</f>
        <v/>
      </c>
      <c r="AG53" s="145" t="str">
        <f>IF(ISNUMBER($L53),IF(OR(AND(OR($J53="Retired",$J53="Permanent Low-Use"),$K53&lt;=2030),(AND($J53="New",$K53&gt;2030))),"N/A",VLOOKUP($F53,'Source Data'!$B$15:$I$22,5)),"")</f>
        <v/>
      </c>
      <c r="AH53" s="145" t="str">
        <f>IF(ISNUMBER($L53),IF(OR(AND(OR($J53="Retired",$J53="Permanent Low-Use"),$K53&lt;=2031),(AND($J53="New",$K53&gt;2031))),"N/A",VLOOKUP($F53,'Source Data'!$B$15:$I$22,5)),"")</f>
        <v/>
      </c>
      <c r="AI53" s="145" t="str">
        <f>IF(ISNUMBER($L53),IF(OR(AND(OR($J53="Retired",$J53="Permanent Low-Use"),$K53&lt;=2032),(AND($J53="New",$K53&gt;2032))),"N/A",VLOOKUP($F53,'Source Data'!$B$15:$I$22,5)),"")</f>
        <v/>
      </c>
      <c r="AJ53" s="145" t="str">
        <f>IF(ISNUMBER($L53),IF(OR(AND(OR($J53="Retired",$J53="Permanent Low-Use"),$K53&lt;=2033),(AND($J53="New",$K53&gt;2033))),"N/A",VLOOKUP($F53,'Source Data'!$B$15:$I$22,5)),"")</f>
        <v/>
      </c>
      <c r="AK53" s="145" t="str">
        <f>IF($N53= 0, "N/A", IF(ISERROR(VLOOKUP($F53, 'Source Data'!$B$4:$C$11,2)), "", VLOOKUP($F53, 'Source Data'!$B$4:$C$11,2)))</f>
        <v/>
      </c>
      <c r="AL53" s="158"/>
    </row>
    <row r="54" spans="1:38" ht="15.6">
      <c r="A54" s="158"/>
      <c r="B54" s="106"/>
      <c r="C54" s="106"/>
      <c r="D54" s="106"/>
      <c r="E54" s="104"/>
      <c r="F54" s="104"/>
      <c r="G54" s="102"/>
      <c r="H54" s="103"/>
      <c r="I54" s="104"/>
      <c r="J54" s="105"/>
      <c r="K54" s="102"/>
      <c r="L54" s="142" t="str">
        <f t="shared" si="6"/>
        <v/>
      </c>
      <c r="M54" s="142" t="str">
        <f>IF(ISERROR(VLOOKUP(E54,'Source Data'!$B$67:$J$97, MATCH(F54, 'Source Data'!$B$64:$J$64,1),TRUE))=TRUE,"",VLOOKUP(E54,'Source Data'!$B$67:$J$97,MATCH(F54, 'Source Data'!$B$64:$J$64,1),TRUE))</f>
        <v/>
      </c>
      <c r="N54" s="143" t="str">
        <f t="shared" si="7"/>
        <v/>
      </c>
      <c r="O54" s="144" t="str">
        <f>IF(OR(AND(OR($J54="Retired",$J54="Permanent Low-Use"),$K54&lt;=2023),(AND($J54="New",$K54&gt;2023))),"N/A",IF($N54=0,0,IF(ISERROR(VLOOKUP($E54,'Source Data'!$B$29:$J$60, MATCH($L54, 'Source Data'!$B$26:$J$26,1),TRUE))=TRUE,"",VLOOKUP($E54,'Source Data'!$B$29:$J$60,MATCH($L54, 'Source Data'!$B$26:$J$26,1),TRUE))))</f>
        <v/>
      </c>
      <c r="P54" s="144" t="str">
        <f>IF(OR(AND(OR($J54="Retired",$J54="Permanent Low-Use"),$K54&lt;=2024),(AND($J54="New",$K54&gt;2024))),"N/A",IF($N54=0,0,IF(ISERROR(VLOOKUP($E54,'Source Data'!$B$29:$J$60, MATCH($L54, 'Source Data'!$B$26:$J$26,1),TRUE))=TRUE,"",VLOOKUP($E54,'Source Data'!$B$29:$J$60,MATCH($L54, 'Source Data'!$B$26:$J$26,1),TRUE))))</f>
        <v/>
      </c>
      <c r="Q54" s="144" t="str">
        <f>IF(OR(AND(OR($J54="Retired",$J54="Permanent Low-Use"),$K54&lt;=2025),(AND($J54="New",$K54&gt;2025))),"N/A",IF($N54=0,0,IF(ISERROR(VLOOKUP($E54,'Source Data'!$B$29:$J$60, MATCH($L54, 'Source Data'!$B$26:$J$26,1),TRUE))=TRUE,"",VLOOKUP($E54,'Source Data'!$B$29:$J$60,MATCH($L54, 'Source Data'!$B$26:$J$26,1),TRUE))))</f>
        <v/>
      </c>
      <c r="R54" s="144" t="str">
        <f>IF(OR(AND(OR($J54="Retired",$J54="Permanent Low-Use"),$K54&lt;=2026),(AND($J54="New",$K54&gt;2026))),"N/A",IF($N54=0,0,IF(ISERROR(VLOOKUP($E54,'Source Data'!$B$29:$J$60, MATCH($L54, 'Source Data'!$B$26:$J$26,1),TRUE))=TRUE,"",VLOOKUP($E54,'Source Data'!$B$29:$J$60,MATCH($L54, 'Source Data'!$B$26:$J$26,1),TRUE))))</f>
        <v/>
      </c>
      <c r="S54" s="144" t="str">
        <f>IF(OR(AND(OR($J54="Retired",$J54="Permanent Low-Use"),$K54&lt;=2027),(AND($J54="New",$K54&gt;2027))),"N/A",IF($N54=0,0,IF(ISERROR(VLOOKUP($E54,'Source Data'!$B$29:$J$60, MATCH($L54, 'Source Data'!$B$26:$J$26,1),TRUE))=TRUE,"",VLOOKUP($E54,'Source Data'!$B$29:$J$60,MATCH($L54, 'Source Data'!$B$26:$J$26,1),TRUE))))</f>
        <v/>
      </c>
      <c r="T54" s="144" t="str">
        <f>IF(OR(AND(OR($J54="Retired",$J54="Permanent Low-Use"),$K54&lt;=2028),(AND($J54="New",$K54&gt;2028))),"N/A",IF($N54=0,0,IF(ISERROR(VLOOKUP($E54,'Source Data'!$B$29:$J$60, MATCH($L54, 'Source Data'!$B$26:$J$26,1),TRUE))=TRUE,"",VLOOKUP($E54,'Source Data'!$B$29:$J$60,MATCH($L54, 'Source Data'!$B$26:$J$26,1),TRUE))))</f>
        <v/>
      </c>
      <c r="U54" s="144" t="str">
        <f>IF(OR(AND(OR($J54="Retired",$J54="Permanent Low-Use"),$K54&lt;=2029),(AND($J54="New",$K54&gt;2029))),"N/A",IF($N54=0,0,IF(ISERROR(VLOOKUP($E54,'Source Data'!$B$29:$J$60, MATCH($L54, 'Source Data'!$B$26:$J$26,1),TRUE))=TRUE,"",VLOOKUP($E54,'Source Data'!$B$29:$J$60,MATCH($L54, 'Source Data'!$B$26:$J$26,1),TRUE))))</f>
        <v/>
      </c>
      <c r="V54" s="144" t="str">
        <f>IF(OR(AND(OR($J54="Retired",$J54="Permanent Low-Use"),$K54&lt;=2030),(AND($J54="New",$K54&gt;2030))),"N/A",IF($N54=0,0,IF(ISERROR(VLOOKUP($E54,'Source Data'!$B$29:$J$60, MATCH($L54, 'Source Data'!$B$26:$J$26,1),TRUE))=TRUE,"",VLOOKUP($E54,'Source Data'!$B$29:$J$60,MATCH($L54, 'Source Data'!$B$26:$J$26,1),TRUE))))</f>
        <v/>
      </c>
      <c r="W54" s="144" t="str">
        <f>IF(OR(AND(OR($J54="Retired",$J54="Permanent Low-Use"),$K54&lt;=2031),(AND($J54="New",$K54&gt;2031))),"N/A",IF($N54=0,0,IF(ISERROR(VLOOKUP($E54,'Source Data'!$B$29:$J$60, MATCH($L54, 'Source Data'!$B$26:$J$26,1),TRUE))=TRUE,"",VLOOKUP($E54,'Source Data'!$B$29:$J$60,MATCH($L54, 'Source Data'!$B$26:$J$26,1),TRUE))))</f>
        <v/>
      </c>
      <c r="X54" s="144" t="str">
        <f>IF(OR(AND(OR($J54="Retired",$J54="Permanent Low-Use"),$K54&lt;=2032),(AND($J54="New",$K54&gt;2032))),"N/A",IF($N54=0,0,IF(ISERROR(VLOOKUP($E54,'Source Data'!$B$29:$J$60, MATCH($L54, 'Source Data'!$B$26:$J$26,1),TRUE))=TRUE,"",VLOOKUP($E54,'Source Data'!$B$29:$J$60,MATCH($L54, 'Source Data'!$B$26:$J$26,1),TRUE))))</f>
        <v/>
      </c>
      <c r="Y54" s="144" t="str">
        <f>IF(OR(AND(OR($J54="Retired",$J54="Permanent Low-Use"),$K54&lt;=2033),(AND($J54="New",$K54&gt;2033))),"N/A",IF($N54=0,0,IF(ISERROR(VLOOKUP($E54,'Source Data'!$B$29:$J$60, MATCH($L54, 'Source Data'!$B$26:$J$26,1),TRUE))=TRUE,"",VLOOKUP($E54,'Source Data'!$B$29:$J$60,MATCH($L54, 'Source Data'!$B$26:$J$26,1),TRUE))))</f>
        <v/>
      </c>
      <c r="Z54" s="145" t="str">
        <f>IF(ISNUMBER($L54),IF(OR(AND(OR($J54="Retired",$J54="Permanent Low-Use"),$K54&lt;=2023),(AND($J54="New",$K54&gt;2023))),"N/A",VLOOKUP($F54,'Source Data'!$B$15:$I$22,7)),"")</f>
        <v/>
      </c>
      <c r="AA54" s="145" t="str">
        <f>IF(ISNUMBER($L54),IF(OR(AND(OR($J54="Retired",$J54="Permanent Low-Use"),$K54&lt;=2024),(AND($J54="New",$K54&gt;2024))),"N/A",VLOOKUP($F54,'Source Data'!$B$15:$I$22,7)),"")</f>
        <v/>
      </c>
      <c r="AB54" s="145" t="str">
        <f>IF(ISNUMBER($L54),IF(OR(AND(OR($J54="Retired",$J54="Permanent Low-Use"),$K54&lt;=2025),(AND($J54="New",$K54&gt;2025))),"N/A",VLOOKUP($F54,'Source Data'!$B$15:$I$22,5)),"")</f>
        <v/>
      </c>
      <c r="AC54" s="145" t="str">
        <f>IF(ISNUMBER($L54),IF(OR(AND(OR($J54="Retired",$J54="Permanent Low-Use"),$K54&lt;=2026),(AND($J54="New",$K54&gt;2026))),"N/A",VLOOKUP($F54,'Source Data'!$B$15:$I$22,5)),"")</f>
        <v/>
      </c>
      <c r="AD54" s="145" t="str">
        <f>IF(ISNUMBER($L54),IF(OR(AND(OR($J54="Retired",$J54="Permanent Low-Use"),$K54&lt;=2027),(AND($J54="New",$K54&gt;2027))),"N/A",VLOOKUP($F54,'Source Data'!$B$15:$I$22,5)),"")</f>
        <v/>
      </c>
      <c r="AE54" s="145" t="str">
        <f>IF(ISNUMBER($L54),IF(OR(AND(OR($J54="Retired",$J54="Permanent Low-Use"),$K54&lt;=2028),(AND($J54="New",$K54&gt;2028))),"N/A",VLOOKUP($F54,'Source Data'!$B$15:$I$22,5)),"")</f>
        <v/>
      </c>
      <c r="AF54" s="145" t="str">
        <f>IF(ISNUMBER($L54),IF(OR(AND(OR($J54="Retired",$J54="Permanent Low-Use"),$K54&lt;=2029),(AND($J54="New",$K54&gt;2029))),"N/A",VLOOKUP($F54,'Source Data'!$B$15:$I$22,5)),"")</f>
        <v/>
      </c>
      <c r="AG54" s="145" t="str">
        <f>IF(ISNUMBER($L54),IF(OR(AND(OR($J54="Retired",$J54="Permanent Low-Use"),$K54&lt;=2030),(AND($J54="New",$K54&gt;2030))),"N/A",VLOOKUP($F54,'Source Data'!$B$15:$I$22,5)),"")</f>
        <v/>
      </c>
      <c r="AH54" s="145" t="str">
        <f>IF(ISNUMBER($L54),IF(OR(AND(OR($J54="Retired",$J54="Permanent Low-Use"),$K54&lt;=2031),(AND($J54="New",$K54&gt;2031))),"N/A",VLOOKUP($F54,'Source Data'!$B$15:$I$22,5)),"")</f>
        <v/>
      </c>
      <c r="AI54" s="145" t="str">
        <f>IF(ISNUMBER($L54),IF(OR(AND(OR($J54="Retired",$J54="Permanent Low-Use"),$K54&lt;=2032),(AND($J54="New",$K54&gt;2032))),"N/A",VLOOKUP($F54,'Source Data'!$B$15:$I$22,5)),"")</f>
        <v/>
      </c>
      <c r="AJ54" s="145" t="str">
        <f>IF(ISNUMBER($L54),IF(OR(AND(OR($J54="Retired",$J54="Permanent Low-Use"),$K54&lt;=2033),(AND($J54="New",$K54&gt;2033))),"N/A",VLOOKUP($F54,'Source Data'!$B$15:$I$22,5)),"")</f>
        <v/>
      </c>
      <c r="AK54" s="145" t="str">
        <f>IF($N54= 0, "N/A", IF(ISERROR(VLOOKUP($F54, 'Source Data'!$B$4:$C$11,2)), "", VLOOKUP($F54, 'Source Data'!$B$4:$C$11,2)))</f>
        <v/>
      </c>
      <c r="AL54" s="158"/>
    </row>
    <row r="55" spans="1:38" ht="15.6">
      <c r="A55" s="158"/>
      <c r="B55" s="107"/>
      <c r="C55" s="107"/>
      <c r="D55" s="107"/>
      <c r="E55" s="108"/>
      <c r="F55" s="108"/>
      <c r="G55" s="102"/>
      <c r="H55" s="103"/>
      <c r="I55" s="108"/>
      <c r="J55" s="105"/>
      <c r="K55" s="102"/>
      <c r="L55" s="142" t="str">
        <f t="shared" si="6"/>
        <v/>
      </c>
      <c r="M55" s="142" t="str">
        <f>IF(ISERROR(VLOOKUP(E55,'Source Data'!$B$67:$J$97, MATCH(F55, 'Source Data'!$B$64:$J$64,1),TRUE))=TRUE,"",VLOOKUP(E55,'Source Data'!$B$67:$J$97,MATCH(F55, 'Source Data'!$B$64:$J$64,1),TRUE))</f>
        <v/>
      </c>
      <c r="N55" s="143" t="str">
        <f t="shared" si="7"/>
        <v/>
      </c>
      <c r="O55" s="144" t="str">
        <f>IF(OR(AND(OR($J55="Retired",$J55="Permanent Low-Use"),$K55&lt;=2023),(AND($J55="New",$K55&gt;2023))),"N/A",IF($N55=0,0,IF(ISERROR(VLOOKUP($E55,'Source Data'!$B$29:$J$60, MATCH($L55, 'Source Data'!$B$26:$J$26,1),TRUE))=TRUE,"",VLOOKUP($E55,'Source Data'!$B$29:$J$60,MATCH($L55, 'Source Data'!$B$26:$J$26,1),TRUE))))</f>
        <v/>
      </c>
      <c r="P55" s="144" t="str">
        <f>IF(OR(AND(OR($J55="Retired",$J55="Permanent Low-Use"),$K55&lt;=2024),(AND($J55="New",$K55&gt;2024))),"N/A",IF($N55=0,0,IF(ISERROR(VLOOKUP($E55,'Source Data'!$B$29:$J$60, MATCH($L55, 'Source Data'!$B$26:$J$26,1),TRUE))=TRUE,"",VLOOKUP($E55,'Source Data'!$B$29:$J$60,MATCH($L55, 'Source Data'!$B$26:$J$26,1),TRUE))))</f>
        <v/>
      </c>
      <c r="Q55" s="144" t="str">
        <f>IF(OR(AND(OR($J55="Retired",$J55="Permanent Low-Use"),$K55&lt;=2025),(AND($J55="New",$K55&gt;2025))),"N/A",IF($N55=0,0,IF(ISERROR(VLOOKUP($E55,'Source Data'!$B$29:$J$60, MATCH($L55, 'Source Data'!$B$26:$J$26,1),TRUE))=TRUE,"",VLOOKUP($E55,'Source Data'!$B$29:$J$60,MATCH($L55, 'Source Data'!$B$26:$J$26,1),TRUE))))</f>
        <v/>
      </c>
      <c r="R55" s="144" t="str">
        <f>IF(OR(AND(OR($J55="Retired",$J55="Permanent Low-Use"),$K55&lt;=2026),(AND($J55="New",$K55&gt;2026))),"N/A",IF($N55=0,0,IF(ISERROR(VLOOKUP($E55,'Source Data'!$B$29:$J$60, MATCH($L55, 'Source Data'!$B$26:$J$26,1),TRUE))=TRUE,"",VLOOKUP($E55,'Source Data'!$B$29:$J$60,MATCH($L55, 'Source Data'!$B$26:$J$26,1),TRUE))))</f>
        <v/>
      </c>
      <c r="S55" s="144" t="str">
        <f>IF(OR(AND(OR($J55="Retired",$J55="Permanent Low-Use"),$K55&lt;=2027),(AND($J55="New",$K55&gt;2027))),"N/A",IF($N55=0,0,IF(ISERROR(VLOOKUP($E55,'Source Data'!$B$29:$J$60, MATCH($L55, 'Source Data'!$B$26:$J$26,1),TRUE))=TRUE,"",VLOOKUP($E55,'Source Data'!$B$29:$J$60,MATCH($L55, 'Source Data'!$B$26:$J$26,1),TRUE))))</f>
        <v/>
      </c>
      <c r="T55" s="144" t="str">
        <f>IF(OR(AND(OR($J55="Retired",$J55="Permanent Low-Use"),$K55&lt;=2028),(AND($J55="New",$K55&gt;2028))),"N/A",IF($N55=0,0,IF(ISERROR(VLOOKUP($E55,'Source Data'!$B$29:$J$60, MATCH($L55, 'Source Data'!$B$26:$J$26,1),TRUE))=TRUE,"",VLOOKUP($E55,'Source Data'!$B$29:$J$60,MATCH($L55, 'Source Data'!$B$26:$J$26,1),TRUE))))</f>
        <v/>
      </c>
      <c r="U55" s="144" t="str">
        <f>IF(OR(AND(OR($J55="Retired",$J55="Permanent Low-Use"),$K55&lt;=2029),(AND($J55="New",$K55&gt;2029))),"N/A",IF($N55=0,0,IF(ISERROR(VLOOKUP($E55,'Source Data'!$B$29:$J$60, MATCH($L55, 'Source Data'!$B$26:$J$26,1),TRUE))=TRUE,"",VLOOKUP($E55,'Source Data'!$B$29:$J$60,MATCH($L55, 'Source Data'!$B$26:$J$26,1),TRUE))))</f>
        <v/>
      </c>
      <c r="V55" s="144" t="str">
        <f>IF(OR(AND(OR($J55="Retired",$J55="Permanent Low-Use"),$K55&lt;=2030),(AND($J55="New",$K55&gt;2030))),"N/A",IF($N55=0,0,IF(ISERROR(VLOOKUP($E55,'Source Data'!$B$29:$J$60, MATCH($L55, 'Source Data'!$B$26:$J$26,1),TRUE))=TRUE,"",VLOOKUP($E55,'Source Data'!$B$29:$J$60,MATCH($L55, 'Source Data'!$B$26:$J$26,1),TRUE))))</f>
        <v/>
      </c>
      <c r="W55" s="144" t="str">
        <f>IF(OR(AND(OR($J55="Retired",$J55="Permanent Low-Use"),$K55&lt;=2031),(AND($J55="New",$K55&gt;2031))),"N/A",IF($N55=0,0,IF(ISERROR(VLOOKUP($E55,'Source Data'!$B$29:$J$60, MATCH($L55, 'Source Data'!$B$26:$J$26,1),TRUE))=TRUE,"",VLOOKUP($E55,'Source Data'!$B$29:$J$60,MATCH($L55, 'Source Data'!$B$26:$J$26,1),TRUE))))</f>
        <v/>
      </c>
      <c r="X55" s="144" t="str">
        <f>IF(OR(AND(OR($J55="Retired",$J55="Permanent Low-Use"),$K55&lt;=2032),(AND($J55="New",$K55&gt;2032))),"N/A",IF($N55=0,0,IF(ISERROR(VLOOKUP($E55,'Source Data'!$B$29:$J$60, MATCH($L55, 'Source Data'!$B$26:$J$26,1),TRUE))=TRUE,"",VLOOKUP($E55,'Source Data'!$B$29:$J$60,MATCH($L55, 'Source Data'!$B$26:$J$26,1),TRUE))))</f>
        <v/>
      </c>
      <c r="Y55" s="144" t="str">
        <f>IF(OR(AND(OR($J55="Retired",$J55="Permanent Low-Use"),$K55&lt;=2033),(AND($J55="New",$K55&gt;2033))),"N/A",IF($N55=0,0,IF(ISERROR(VLOOKUP($E55,'Source Data'!$B$29:$J$60, MATCH($L55, 'Source Data'!$B$26:$J$26,1),TRUE))=TRUE,"",VLOOKUP($E55,'Source Data'!$B$29:$J$60,MATCH($L55, 'Source Data'!$B$26:$J$26,1),TRUE))))</f>
        <v/>
      </c>
      <c r="Z55" s="145" t="str">
        <f>IF(ISNUMBER($L55),IF(OR(AND(OR($J55="Retired",$J55="Permanent Low-Use"),$K55&lt;=2023),(AND($J55="New",$K55&gt;2023))),"N/A",VLOOKUP($F55,'Source Data'!$B$15:$I$22,7)),"")</f>
        <v/>
      </c>
      <c r="AA55" s="145" t="str">
        <f>IF(ISNUMBER($L55),IF(OR(AND(OR($J55="Retired",$J55="Permanent Low-Use"),$K55&lt;=2024),(AND($J55="New",$K55&gt;2024))),"N/A",VLOOKUP($F55,'Source Data'!$B$15:$I$22,7)),"")</f>
        <v/>
      </c>
      <c r="AB55" s="145" t="str">
        <f>IF(ISNUMBER($L55),IF(OR(AND(OR($J55="Retired",$J55="Permanent Low-Use"),$K55&lt;=2025),(AND($J55="New",$K55&gt;2025))),"N/A",VLOOKUP($F55,'Source Data'!$B$15:$I$22,5)),"")</f>
        <v/>
      </c>
      <c r="AC55" s="145" t="str">
        <f>IF(ISNUMBER($L55),IF(OR(AND(OR($J55="Retired",$J55="Permanent Low-Use"),$K55&lt;=2026),(AND($J55="New",$K55&gt;2026))),"N/A",VLOOKUP($F55,'Source Data'!$B$15:$I$22,5)),"")</f>
        <v/>
      </c>
      <c r="AD55" s="145" t="str">
        <f>IF(ISNUMBER($L55),IF(OR(AND(OR($J55="Retired",$J55="Permanent Low-Use"),$K55&lt;=2027),(AND($J55="New",$K55&gt;2027))),"N/A",VLOOKUP($F55,'Source Data'!$B$15:$I$22,5)),"")</f>
        <v/>
      </c>
      <c r="AE55" s="145" t="str">
        <f>IF(ISNUMBER($L55),IF(OR(AND(OR($J55="Retired",$J55="Permanent Low-Use"),$K55&lt;=2028),(AND($J55="New",$K55&gt;2028))),"N/A",VLOOKUP($F55,'Source Data'!$B$15:$I$22,5)),"")</f>
        <v/>
      </c>
      <c r="AF55" s="145" t="str">
        <f>IF(ISNUMBER($L55),IF(OR(AND(OR($J55="Retired",$J55="Permanent Low-Use"),$K55&lt;=2029),(AND($J55="New",$K55&gt;2029))),"N/A",VLOOKUP($F55,'Source Data'!$B$15:$I$22,5)),"")</f>
        <v/>
      </c>
      <c r="AG55" s="145" t="str">
        <f>IF(ISNUMBER($L55),IF(OR(AND(OR($J55="Retired",$J55="Permanent Low-Use"),$K55&lt;=2030),(AND($J55="New",$K55&gt;2030))),"N/A",VLOOKUP($F55,'Source Data'!$B$15:$I$22,5)),"")</f>
        <v/>
      </c>
      <c r="AH55" s="145" t="str">
        <f>IF(ISNUMBER($L55),IF(OR(AND(OR($J55="Retired",$J55="Permanent Low-Use"),$K55&lt;=2031),(AND($J55="New",$K55&gt;2031))),"N/A",VLOOKUP($F55,'Source Data'!$B$15:$I$22,5)),"")</f>
        <v/>
      </c>
      <c r="AI55" s="145" t="str">
        <f>IF(ISNUMBER($L55),IF(OR(AND(OR($J55="Retired",$J55="Permanent Low-Use"),$K55&lt;=2032),(AND($J55="New",$K55&gt;2032))),"N/A",VLOOKUP($F55,'Source Data'!$B$15:$I$22,5)),"")</f>
        <v/>
      </c>
      <c r="AJ55" s="145" t="str">
        <f>IF(ISNUMBER($L55),IF(OR(AND(OR($J55="Retired",$J55="Permanent Low-Use"),$K55&lt;=2033),(AND($J55="New",$K55&gt;2033))),"N/A",VLOOKUP($F55,'Source Data'!$B$15:$I$22,5)),"")</f>
        <v/>
      </c>
      <c r="AK55" s="145" t="str">
        <f>IF($N55= 0, "N/A", IF(ISERROR(VLOOKUP($F55, 'Source Data'!$B$4:$C$11,2)), "", VLOOKUP($F55, 'Source Data'!$B$4:$C$11,2)))</f>
        <v/>
      </c>
      <c r="AL55" s="158"/>
    </row>
    <row r="56" spans="1:38" ht="15.6">
      <c r="A56" s="158"/>
      <c r="B56" s="106"/>
      <c r="C56" s="106"/>
      <c r="D56" s="106"/>
      <c r="E56" s="104"/>
      <c r="F56" s="104"/>
      <c r="G56" s="102"/>
      <c r="H56" s="103"/>
      <c r="I56" s="104"/>
      <c r="J56" s="105"/>
      <c r="K56" s="102"/>
      <c r="L56" s="142" t="str">
        <f t="shared" si="6"/>
        <v/>
      </c>
      <c r="M56" s="142" t="str">
        <f>IF(ISERROR(VLOOKUP(E56,'Source Data'!$B$67:$J$97, MATCH(F56, 'Source Data'!$B$64:$J$64,1),TRUE))=TRUE,"",VLOOKUP(E56,'Source Data'!$B$67:$J$97,MATCH(F56, 'Source Data'!$B$64:$J$64,1),TRUE))</f>
        <v/>
      </c>
      <c r="N56" s="143" t="str">
        <f t="shared" si="7"/>
        <v/>
      </c>
      <c r="O56" s="144" t="str">
        <f>IF(OR(AND(OR($J56="Retired",$J56="Permanent Low-Use"),$K56&lt;=2023),(AND($J56="New",$K56&gt;2023))),"N/A",IF($N56=0,0,IF(ISERROR(VLOOKUP($E56,'Source Data'!$B$29:$J$60, MATCH($L56, 'Source Data'!$B$26:$J$26,1),TRUE))=TRUE,"",VLOOKUP($E56,'Source Data'!$B$29:$J$60,MATCH($L56, 'Source Data'!$B$26:$J$26,1),TRUE))))</f>
        <v/>
      </c>
      <c r="P56" s="144" t="str">
        <f>IF(OR(AND(OR($J56="Retired",$J56="Permanent Low-Use"),$K56&lt;=2024),(AND($J56="New",$K56&gt;2024))),"N/A",IF($N56=0,0,IF(ISERROR(VLOOKUP($E56,'Source Data'!$B$29:$J$60, MATCH($L56, 'Source Data'!$B$26:$J$26,1),TRUE))=TRUE,"",VLOOKUP($E56,'Source Data'!$B$29:$J$60,MATCH($L56, 'Source Data'!$B$26:$J$26,1),TRUE))))</f>
        <v/>
      </c>
      <c r="Q56" s="144" t="str">
        <f>IF(OR(AND(OR($J56="Retired",$J56="Permanent Low-Use"),$K56&lt;=2025),(AND($J56="New",$K56&gt;2025))),"N/A",IF($N56=0,0,IF(ISERROR(VLOOKUP($E56,'Source Data'!$B$29:$J$60, MATCH($L56, 'Source Data'!$B$26:$J$26,1),TRUE))=TRUE,"",VLOOKUP($E56,'Source Data'!$B$29:$J$60,MATCH($L56, 'Source Data'!$B$26:$J$26,1),TRUE))))</f>
        <v/>
      </c>
      <c r="R56" s="144" t="str">
        <f>IF(OR(AND(OR($J56="Retired",$J56="Permanent Low-Use"),$K56&lt;=2026),(AND($J56="New",$K56&gt;2026))),"N/A",IF($N56=0,0,IF(ISERROR(VLOOKUP($E56,'Source Data'!$B$29:$J$60, MATCH($L56, 'Source Data'!$B$26:$J$26,1),TRUE))=TRUE,"",VLOOKUP($E56,'Source Data'!$B$29:$J$60,MATCH($L56, 'Source Data'!$B$26:$J$26,1),TRUE))))</f>
        <v/>
      </c>
      <c r="S56" s="144" t="str">
        <f>IF(OR(AND(OR($J56="Retired",$J56="Permanent Low-Use"),$K56&lt;=2027),(AND($J56="New",$K56&gt;2027))),"N/A",IF($N56=0,0,IF(ISERROR(VLOOKUP($E56,'Source Data'!$B$29:$J$60, MATCH($L56, 'Source Data'!$B$26:$J$26,1),TRUE))=TRUE,"",VLOOKUP($E56,'Source Data'!$B$29:$J$60,MATCH($L56, 'Source Data'!$B$26:$J$26,1),TRUE))))</f>
        <v/>
      </c>
      <c r="T56" s="144" t="str">
        <f>IF(OR(AND(OR($J56="Retired",$J56="Permanent Low-Use"),$K56&lt;=2028),(AND($J56="New",$K56&gt;2028))),"N/A",IF($N56=0,0,IF(ISERROR(VLOOKUP($E56,'Source Data'!$B$29:$J$60, MATCH($L56, 'Source Data'!$B$26:$J$26,1),TRUE))=TRUE,"",VLOOKUP($E56,'Source Data'!$B$29:$J$60,MATCH($L56, 'Source Data'!$B$26:$J$26,1),TRUE))))</f>
        <v/>
      </c>
      <c r="U56" s="144" t="str">
        <f>IF(OR(AND(OR($J56="Retired",$J56="Permanent Low-Use"),$K56&lt;=2029),(AND($J56="New",$K56&gt;2029))),"N/A",IF($N56=0,0,IF(ISERROR(VLOOKUP($E56,'Source Data'!$B$29:$J$60, MATCH($L56, 'Source Data'!$B$26:$J$26,1),TRUE))=TRUE,"",VLOOKUP($E56,'Source Data'!$B$29:$J$60,MATCH($L56, 'Source Data'!$B$26:$J$26,1),TRUE))))</f>
        <v/>
      </c>
      <c r="V56" s="144" t="str">
        <f>IF(OR(AND(OR($J56="Retired",$J56="Permanent Low-Use"),$K56&lt;=2030),(AND($J56="New",$K56&gt;2030))),"N/A",IF($N56=0,0,IF(ISERROR(VLOOKUP($E56,'Source Data'!$B$29:$J$60, MATCH($L56, 'Source Data'!$B$26:$J$26,1),TRUE))=TRUE,"",VLOOKUP($E56,'Source Data'!$B$29:$J$60,MATCH($L56, 'Source Data'!$B$26:$J$26,1),TRUE))))</f>
        <v/>
      </c>
      <c r="W56" s="144" t="str">
        <f>IF(OR(AND(OR($J56="Retired",$J56="Permanent Low-Use"),$K56&lt;=2031),(AND($J56="New",$K56&gt;2031))),"N/A",IF($N56=0,0,IF(ISERROR(VLOOKUP($E56,'Source Data'!$B$29:$J$60, MATCH($L56, 'Source Data'!$B$26:$J$26,1),TRUE))=TRUE,"",VLOOKUP($E56,'Source Data'!$B$29:$J$60,MATCH($L56, 'Source Data'!$B$26:$J$26,1),TRUE))))</f>
        <v/>
      </c>
      <c r="X56" s="144" t="str">
        <f>IF(OR(AND(OR($J56="Retired",$J56="Permanent Low-Use"),$K56&lt;=2032),(AND($J56="New",$K56&gt;2032))),"N/A",IF($N56=0,0,IF(ISERROR(VLOOKUP($E56,'Source Data'!$B$29:$J$60, MATCH($L56, 'Source Data'!$B$26:$J$26,1),TRUE))=TRUE,"",VLOOKUP($E56,'Source Data'!$B$29:$J$60,MATCH($L56, 'Source Data'!$B$26:$J$26,1),TRUE))))</f>
        <v/>
      </c>
      <c r="Y56" s="144" t="str">
        <f>IF(OR(AND(OR($J56="Retired",$J56="Permanent Low-Use"),$K56&lt;=2033),(AND($J56="New",$K56&gt;2033))),"N/A",IF($N56=0,0,IF(ISERROR(VLOOKUP($E56,'Source Data'!$B$29:$J$60, MATCH($L56, 'Source Data'!$B$26:$J$26,1),TRUE))=TRUE,"",VLOOKUP($E56,'Source Data'!$B$29:$J$60,MATCH($L56, 'Source Data'!$B$26:$J$26,1),TRUE))))</f>
        <v/>
      </c>
      <c r="Z56" s="145" t="str">
        <f>IF(ISNUMBER($L56),IF(OR(AND(OR($J56="Retired",$J56="Permanent Low-Use"),$K56&lt;=2023),(AND($J56="New",$K56&gt;2023))),"N/A",VLOOKUP($F56,'Source Data'!$B$15:$I$22,7)),"")</f>
        <v/>
      </c>
      <c r="AA56" s="145" t="str">
        <f>IF(ISNUMBER($L56),IF(OR(AND(OR($J56="Retired",$J56="Permanent Low-Use"),$K56&lt;=2024),(AND($J56="New",$K56&gt;2024))),"N/A",VLOOKUP($F56,'Source Data'!$B$15:$I$22,7)),"")</f>
        <v/>
      </c>
      <c r="AB56" s="145" t="str">
        <f>IF(ISNUMBER($L56),IF(OR(AND(OR($J56="Retired",$J56="Permanent Low-Use"),$K56&lt;=2025),(AND($J56="New",$K56&gt;2025))),"N/A",VLOOKUP($F56,'Source Data'!$B$15:$I$22,5)),"")</f>
        <v/>
      </c>
      <c r="AC56" s="145" t="str">
        <f>IF(ISNUMBER($L56),IF(OR(AND(OR($J56="Retired",$J56="Permanent Low-Use"),$K56&lt;=2026),(AND($J56="New",$K56&gt;2026))),"N/A",VLOOKUP($F56,'Source Data'!$B$15:$I$22,5)),"")</f>
        <v/>
      </c>
      <c r="AD56" s="145" t="str">
        <f>IF(ISNUMBER($L56),IF(OR(AND(OR($J56="Retired",$J56="Permanent Low-Use"),$K56&lt;=2027),(AND($J56="New",$K56&gt;2027))),"N/A",VLOOKUP($F56,'Source Data'!$B$15:$I$22,5)),"")</f>
        <v/>
      </c>
      <c r="AE56" s="145" t="str">
        <f>IF(ISNUMBER($L56),IF(OR(AND(OR($J56="Retired",$J56="Permanent Low-Use"),$K56&lt;=2028),(AND($J56="New",$K56&gt;2028))),"N/A",VLOOKUP($F56,'Source Data'!$B$15:$I$22,5)),"")</f>
        <v/>
      </c>
      <c r="AF56" s="145" t="str">
        <f>IF(ISNUMBER($L56),IF(OR(AND(OR($J56="Retired",$J56="Permanent Low-Use"),$K56&lt;=2029),(AND($J56="New",$K56&gt;2029))),"N/A",VLOOKUP($F56,'Source Data'!$B$15:$I$22,5)),"")</f>
        <v/>
      </c>
      <c r="AG56" s="145" t="str">
        <f>IF(ISNUMBER($L56),IF(OR(AND(OR($J56="Retired",$J56="Permanent Low-Use"),$K56&lt;=2030),(AND($J56="New",$K56&gt;2030))),"N/A",VLOOKUP($F56,'Source Data'!$B$15:$I$22,5)),"")</f>
        <v/>
      </c>
      <c r="AH56" s="145" t="str">
        <f>IF(ISNUMBER($L56),IF(OR(AND(OR($J56="Retired",$J56="Permanent Low-Use"),$K56&lt;=2031),(AND($J56="New",$K56&gt;2031))),"N/A",VLOOKUP($F56,'Source Data'!$B$15:$I$22,5)),"")</f>
        <v/>
      </c>
      <c r="AI56" s="145" t="str">
        <f>IF(ISNUMBER($L56),IF(OR(AND(OR($J56="Retired",$J56="Permanent Low-Use"),$K56&lt;=2032),(AND($J56="New",$K56&gt;2032))),"N/A",VLOOKUP($F56,'Source Data'!$B$15:$I$22,5)),"")</f>
        <v/>
      </c>
      <c r="AJ56" s="145" t="str">
        <f>IF(ISNUMBER($L56),IF(OR(AND(OR($J56="Retired",$J56="Permanent Low-Use"),$K56&lt;=2033),(AND($J56="New",$K56&gt;2033))),"N/A",VLOOKUP($F56,'Source Data'!$B$15:$I$22,5)),"")</f>
        <v/>
      </c>
      <c r="AK56" s="145" t="str">
        <f>IF($N56= 0, "N/A", IF(ISERROR(VLOOKUP($F56, 'Source Data'!$B$4:$C$11,2)), "", VLOOKUP($F56, 'Source Data'!$B$4:$C$11,2)))</f>
        <v/>
      </c>
      <c r="AL56" s="158"/>
    </row>
    <row r="57" spans="1:38" ht="15.6">
      <c r="A57" s="158"/>
      <c r="B57" s="107"/>
      <c r="C57" s="107"/>
      <c r="D57" s="107"/>
      <c r="E57" s="108"/>
      <c r="F57" s="108"/>
      <c r="G57" s="102"/>
      <c r="H57" s="103"/>
      <c r="I57" s="108"/>
      <c r="J57" s="105"/>
      <c r="K57" s="102"/>
      <c r="L57" s="142" t="str">
        <f t="shared" si="6"/>
        <v/>
      </c>
      <c r="M57" s="142" t="str">
        <f>IF(ISERROR(VLOOKUP(E57,'Source Data'!$B$67:$J$97, MATCH(F57, 'Source Data'!$B$64:$J$64,1),TRUE))=TRUE,"",VLOOKUP(E57,'Source Data'!$B$67:$J$97,MATCH(F57, 'Source Data'!$B$64:$J$64,1),TRUE))</f>
        <v/>
      </c>
      <c r="N57" s="143" t="str">
        <f t="shared" si="7"/>
        <v/>
      </c>
      <c r="O57" s="144" t="str">
        <f>IF(OR(AND(OR($J57="Retired",$J57="Permanent Low-Use"),$K57&lt;=2023),(AND($J57="New",$K57&gt;2023))),"N/A",IF($N57=0,0,IF(ISERROR(VLOOKUP($E57,'Source Data'!$B$29:$J$60, MATCH($L57, 'Source Data'!$B$26:$J$26,1),TRUE))=TRUE,"",VLOOKUP($E57,'Source Data'!$B$29:$J$60,MATCH($L57, 'Source Data'!$B$26:$J$26,1),TRUE))))</f>
        <v/>
      </c>
      <c r="P57" s="144" t="str">
        <f>IF(OR(AND(OR($J57="Retired",$J57="Permanent Low-Use"),$K57&lt;=2024),(AND($J57="New",$K57&gt;2024))),"N/A",IF($N57=0,0,IF(ISERROR(VLOOKUP($E57,'Source Data'!$B$29:$J$60, MATCH($L57, 'Source Data'!$B$26:$J$26,1),TRUE))=TRUE,"",VLOOKUP($E57,'Source Data'!$B$29:$J$60,MATCH($L57, 'Source Data'!$B$26:$J$26,1),TRUE))))</f>
        <v/>
      </c>
      <c r="Q57" s="144" t="str">
        <f>IF(OR(AND(OR($J57="Retired",$J57="Permanent Low-Use"),$K57&lt;=2025),(AND($J57="New",$K57&gt;2025))),"N/A",IF($N57=0,0,IF(ISERROR(VLOOKUP($E57,'Source Data'!$B$29:$J$60, MATCH($L57, 'Source Data'!$B$26:$J$26,1),TRUE))=TRUE,"",VLOOKUP($E57,'Source Data'!$B$29:$J$60,MATCH($L57, 'Source Data'!$B$26:$J$26,1),TRUE))))</f>
        <v/>
      </c>
      <c r="R57" s="144" t="str">
        <f>IF(OR(AND(OR($J57="Retired",$J57="Permanent Low-Use"),$K57&lt;=2026),(AND($J57="New",$K57&gt;2026))),"N/A",IF($N57=0,0,IF(ISERROR(VLOOKUP($E57,'Source Data'!$B$29:$J$60, MATCH($L57, 'Source Data'!$B$26:$J$26,1),TRUE))=TRUE,"",VLOOKUP($E57,'Source Data'!$B$29:$J$60,MATCH($L57, 'Source Data'!$B$26:$J$26,1),TRUE))))</f>
        <v/>
      </c>
      <c r="S57" s="144" t="str">
        <f>IF(OR(AND(OR($J57="Retired",$J57="Permanent Low-Use"),$K57&lt;=2027),(AND($J57="New",$K57&gt;2027))),"N/A",IF($N57=0,0,IF(ISERROR(VLOOKUP($E57,'Source Data'!$B$29:$J$60, MATCH($L57, 'Source Data'!$B$26:$J$26,1),TRUE))=TRUE,"",VLOOKUP($E57,'Source Data'!$B$29:$J$60,MATCH($L57, 'Source Data'!$B$26:$J$26,1),TRUE))))</f>
        <v/>
      </c>
      <c r="T57" s="144" t="str">
        <f>IF(OR(AND(OR($J57="Retired",$J57="Permanent Low-Use"),$K57&lt;=2028),(AND($J57="New",$K57&gt;2028))),"N/A",IF($N57=0,0,IF(ISERROR(VLOOKUP($E57,'Source Data'!$B$29:$J$60, MATCH($L57, 'Source Data'!$B$26:$J$26,1),TRUE))=TRUE,"",VLOOKUP($E57,'Source Data'!$B$29:$J$60,MATCH($L57, 'Source Data'!$B$26:$J$26,1),TRUE))))</f>
        <v/>
      </c>
      <c r="U57" s="144" t="str">
        <f>IF(OR(AND(OR($J57="Retired",$J57="Permanent Low-Use"),$K57&lt;=2029),(AND($J57="New",$K57&gt;2029))),"N/A",IF($N57=0,0,IF(ISERROR(VLOOKUP($E57,'Source Data'!$B$29:$J$60, MATCH($L57, 'Source Data'!$B$26:$J$26,1),TRUE))=TRUE,"",VLOOKUP($E57,'Source Data'!$B$29:$J$60,MATCH($L57, 'Source Data'!$B$26:$J$26,1),TRUE))))</f>
        <v/>
      </c>
      <c r="V57" s="144" t="str">
        <f>IF(OR(AND(OR($J57="Retired",$J57="Permanent Low-Use"),$K57&lt;=2030),(AND($J57="New",$K57&gt;2030))),"N/A",IF($N57=0,0,IF(ISERROR(VLOOKUP($E57,'Source Data'!$B$29:$J$60, MATCH($L57, 'Source Data'!$B$26:$J$26,1),TRUE))=TRUE,"",VLOOKUP($E57,'Source Data'!$B$29:$J$60,MATCH($L57, 'Source Data'!$B$26:$J$26,1),TRUE))))</f>
        <v/>
      </c>
      <c r="W57" s="144" t="str">
        <f>IF(OR(AND(OR($J57="Retired",$J57="Permanent Low-Use"),$K57&lt;=2031),(AND($J57="New",$K57&gt;2031))),"N/A",IF($N57=0,0,IF(ISERROR(VLOOKUP($E57,'Source Data'!$B$29:$J$60, MATCH($L57, 'Source Data'!$B$26:$J$26,1),TRUE))=TRUE,"",VLOOKUP($E57,'Source Data'!$B$29:$J$60,MATCH($L57, 'Source Data'!$B$26:$J$26,1),TRUE))))</f>
        <v/>
      </c>
      <c r="X57" s="144" t="str">
        <f>IF(OR(AND(OR($J57="Retired",$J57="Permanent Low-Use"),$K57&lt;=2032),(AND($J57="New",$K57&gt;2032))),"N/A",IF($N57=0,0,IF(ISERROR(VLOOKUP($E57,'Source Data'!$B$29:$J$60, MATCH($L57, 'Source Data'!$B$26:$J$26,1),TRUE))=TRUE,"",VLOOKUP($E57,'Source Data'!$B$29:$J$60,MATCH($L57, 'Source Data'!$B$26:$J$26,1),TRUE))))</f>
        <v/>
      </c>
      <c r="Y57" s="144" t="str">
        <f>IF(OR(AND(OR($J57="Retired",$J57="Permanent Low-Use"),$K57&lt;=2033),(AND($J57="New",$K57&gt;2033))),"N/A",IF($N57=0,0,IF(ISERROR(VLOOKUP($E57,'Source Data'!$B$29:$J$60, MATCH($L57, 'Source Data'!$B$26:$J$26,1),TRUE))=TRUE,"",VLOOKUP($E57,'Source Data'!$B$29:$J$60,MATCH($L57, 'Source Data'!$B$26:$J$26,1),TRUE))))</f>
        <v/>
      </c>
      <c r="Z57" s="145" t="str">
        <f>IF(ISNUMBER($L57),IF(OR(AND(OR($J57="Retired",$J57="Permanent Low-Use"),$K57&lt;=2023),(AND($J57="New",$K57&gt;2023))),"N/A",VLOOKUP($F57,'Source Data'!$B$15:$I$22,7)),"")</f>
        <v/>
      </c>
      <c r="AA57" s="145" t="str">
        <f>IF(ISNUMBER($L57),IF(OR(AND(OR($J57="Retired",$J57="Permanent Low-Use"),$K57&lt;=2024),(AND($J57="New",$K57&gt;2024))),"N/A",VLOOKUP($F57,'Source Data'!$B$15:$I$22,7)),"")</f>
        <v/>
      </c>
      <c r="AB57" s="145" t="str">
        <f>IF(ISNUMBER($L57),IF(OR(AND(OR($J57="Retired",$J57="Permanent Low-Use"),$K57&lt;=2025),(AND($J57="New",$K57&gt;2025))),"N/A",VLOOKUP($F57,'Source Data'!$B$15:$I$22,5)),"")</f>
        <v/>
      </c>
      <c r="AC57" s="145" t="str">
        <f>IF(ISNUMBER($L57),IF(OR(AND(OR($J57="Retired",$J57="Permanent Low-Use"),$K57&lt;=2026),(AND($J57="New",$K57&gt;2026))),"N/A",VLOOKUP($F57,'Source Data'!$B$15:$I$22,5)),"")</f>
        <v/>
      </c>
      <c r="AD57" s="145" t="str">
        <f>IF(ISNUMBER($L57),IF(OR(AND(OR($J57="Retired",$J57="Permanent Low-Use"),$K57&lt;=2027),(AND($J57="New",$K57&gt;2027))),"N/A",VLOOKUP($F57,'Source Data'!$B$15:$I$22,5)),"")</f>
        <v/>
      </c>
      <c r="AE57" s="145" t="str">
        <f>IF(ISNUMBER($L57),IF(OR(AND(OR($J57="Retired",$J57="Permanent Low-Use"),$K57&lt;=2028),(AND($J57="New",$K57&gt;2028))),"N/A",VLOOKUP($F57,'Source Data'!$B$15:$I$22,5)),"")</f>
        <v/>
      </c>
      <c r="AF57" s="145" t="str">
        <f>IF(ISNUMBER($L57),IF(OR(AND(OR($J57="Retired",$J57="Permanent Low-Use"),$K57&lt;=2029),(AND($J57="New",$K57&gt;2029))),"N/A",VLOOKUP($F57,'Source Data'!$B$15:$I$22,5)),"")</f>
        <v/>
      </c>
      <c r="AG57" s="145" t="str">
        <f>IF(ISNUMBER($L57),IF(OR(AND(OR($J57="Retired",$J57="Permanent Low-Use"),$K57&lt;=2030),(AND($J57="New",$K57&gt;2030))),"N/A",VLOOKUP($F57,'Source Data'!$B$15:$I$22,5)),"")</f>
        <v/>
      </c>
      <c r="AH57" s="145" t="str">
        <f>IF(ISNUMBER($L57),IF(OR(AND(OR($J57="Retired",$J57="Permanent Low-Use"),$K57&lt;=2031),(AND($J57="New",$K57&gt;2031))),"N/A",VLOOKUP($F57,'Source Data'!$B$15:$I$22,5)),"")</f>
        <v/>
      </c>
      <c r="AI57" s="145" t="str">
        <f>IF(ISNUMBER($L57),IF(OR(AND(OR($J57="Retired",$J57="Permanent Low-Use"),$K57&lt;=2032),(AND($J57="New",$K57&gt;2032))),"N/A",VLOOKUP($F57,'Source Data'!$B$15:$I$22,5)),"")</f>
        <v/>
      </c>
      <c r="AJ57" s="145" t="str">
        <f>IF(ISNUMBER($L57),IF(OR(AND(OR($J57="Retired",$J57="Permanent Low-Use"),$K57&lt;=2033),(AND($J57="New",$K57&gt;2033))),"N/A",VLOOKUP($F57,'Source Data'!$B$15:$I$22,5)),"")</f>
        <v/>
      </c>
      <c r="AK57" s="145" t="str">
        <f>IF($N57= 0, "N/A", IF(ISERROR(VLOOKUP($F57, 'Source Data'!$B$4:$C$11,2)), "", VLOOKUP($F57, 'Source Data'!$B$4:$C$11,2)))</f>
        <v/>
      </c>
      <c r="AL57" s="158"/>
    </row>
    <row r="58" spans="1:38" ht="15.6">
      <c r="A58" s="158"/>
      <c r="B58" s="106"/>
      <c r="C58" s="106"/>
      <c r="D58" s="106"/>
      <c r="E58" s="104"/>
      <c r="F58" s="104"/>
      <c r="G58" s="102"/>
      <c r="H58" s="103"/>
      <c r="I58" s="104"/>
      <c r="J58" s="105"/>
      <c r="K58" s="102"/>
      <c r="L58" s="142" t="str">
        <f t="shared" si="6"/>
        <v/>
      </c>
      <c r="M58" s="142" t="str">
        <f>IF(ISERROR(VLOOKUP(E58,'Source Data'!$B$67:$J$97, MATCH(F58, 'Source Data'!$B$64:$J$64,1),TRUE))=TRUE,"",VLOOKUP(E58,'Source Data'!$B$67:$J$97,MATCH(F58, 'Source Data'!$B$64:$J$64,1),TRUE))</f>
        <v/>
      </c>
      <c r="N58" s="143" t="str">
        <f t="shared" si="7"/>
        <v/>
      </c>
      <c r="O58" s="144" t="str">
        <f>IF(OR(AND(OR($J58="Retired",$J58="Permanent Low-Use"),$K58&lt;=2023),(AND($J58="New",$K58&gt;2023))),"N/A",IF($N58=0,0,IF(ISERROR(VLOOKUP($E58,'Source Data'!$B$29:$J$60, MATCH($L58, 'Source Data'!$B$26:$J$26,1),TRUE))=TRUE,"",VLOOKUP($E58,'Source Data'!$B$29:$J$60,MATCH($L58, 'Source Data'!$B$26:$J$26,1),TRUE))))</f>
        <v/>
      </c>
      <c r="P58" s="144" t="str">
        <f>IF(OR(AND(OR($J58="Retired",$J58="Permanent Low-Use"),$K58&lt;=2024),(AND($J58="New",$K58&gt;2024))),"N/A",IF($N58=0,0,IF(ISERROR(VLOOKUP($E58,'Source Data'!$B$29:$J$60, MATCH($L58, 'Source Data'!$B$26:$J$26,1),TRUE))=TRUE,"",VLOOKUP($E58,'Source Data'!$B$29:$J$60,MATCH($L58, 'Source Data'!$B$26:$J$26,1),TRUE))))</f>
        <v/>
      </c>
      <c r="Q58" s="144" t="str">
        <f>IF(OR(AND(OR($J58="Retired",$J58="Permanent Low-Use"),$K58&lt;=2025),(AND($J58="New",$K58&gt;2025))),"N/A",IF($N58=0,0,IF(ISERROR(VLOOKUP($E58,'Source Data'!$B$29:$J$60, MATCH($L58, 'Source Data'!$B$26:$J$26,1),TRUE))=TRUE,"",VLOOKUP($E58,'Source Data'!$B$29:$J$60,MATCH($L58, 'Source Data'!$B$26:$J$26,1),TRUE))))</f>
        <v/>
      </c>
      <c r="R58" s="144" t="str">
        <f>IF(OR(AND(OR($J58="Retired",$J58="Permanent Low-Use"),$K58&lt;=2026),(AND($J58="New",$K58&gt;2026))),"N/A",IF($N58=0,0,IF(ISERROR(VLOOKUP($E58,'Source Data'!$B$29:$J$60, MATCH($L58, 'Source Data'!$B$26:$J$26,1),TRUE))=TRUE,"",VLOOKUP($E58,'Source Data'!$B$29:$J$60,MATCH($L58, 'Source Data'!$B$26:$J$26,1),TRUE))))</f>
        <v/>
      </c>
      <c r="S58" s="144" t="str">
        <f>IF(OR(AND(OR($J58="Retired",$J58="Permanent Low-Use"),$K58&lt;=2027),(AND($J58="New",$K58&gt;2027))),"N/A",IF($N58=0,0,IF(ISERROR(VLOOKUP($E58,'Source Data'!$B$29:$J$60, MATCH($L58, 'Source Data'!$B$26:$J$26,1),TRUE))=TRUE,"",VLOOKUP($E58,'Source Data'!$B$29:$J$60,MATCH($L58, 'Source Data'!$B$26:$J$26,1),TRUE))))</f>
        <v/>
      </c>
      <c r="T58" s="144" t="str">
        <f>IF(OR(AND(OR($J58="Retired",$J58="Permanent Low-Use"),$K58&lt;=2028),(AND($J58="New",$K58&gt;2028))),"N/A",IF($N58=0,0,IF(ISERROR(VLOOKUP($E58,'Source Data'!$B$29:$J$60, MATCH($L58, 'Source Data'!$B$26:$J$26,1),TRUE))=TRUE,"",VLOOKUP($E58,'Source Data'!$B$29:$J$60,MATCH($L58, 'Source Data'!$B$26:$J$26,1),TRUE))))</f>
        <v/>
      </c>
      <c r="U58" s="144" t="str">
        <f>IF(OR(AND(OR($J58="Retired",$J58="Permanent Low-Use"),$K58&lt;=2029),(AND($J58="New",$K58&gt;2029))),"N/A",IF($N58=0,0,IF(ISERROR(VLOOKUP($E58,'Source Data'!$B$29:$J$60, MATCH($L58, 'Source Data'!$B$26:$J$26,1),TRUE))=TRUE,"",VLOOKUP($E58,'Source Data'!$B$29:$J$60,MATCH($L58, 'Source Data'!$B$26:$J$26,1),TRUE))))</f>
        <v/>
      </c>
      <c r="V58" s="144" t="str">
        <f>IF(OR(AND(OR($J58="Retired",$J58="Permanent Low-Use"),$K58&lt;=2030),(AND($J58="New",$K58&gt;2030))),"N/A",IF($N58=0,0,IF(ISERROR(VLOOKUP($E58,'Source Data'!$B$29:$J$60, MATCH($L58, 'Source Data'!$B$26:$J$26,1),TRUE))=TRUE,"",VLOOKUP($E58,'Source Data'!$B$29:$J$60,MATCH($L58, 'Source Data'!$B$26:$J$26,1),TRUE))))</f>
        <v/>
      </c>
      <c r="W58" s="144" t="str">
        <f>IF(OR(AND(OR($J58="Retired",$J58="Permanent Low-Use"),$K58&lt;=2031),(AND($J58="New",$K58&gt;2031))),"N/A",IF($N58=0,0,IF(ISERROR(VLOOKUP($E58,'Source Data'!$B$29:$J$60, MATCH($L58, 'Source Data'!$B$26:$J$26,1),TRUE))=TRUE,"",VLOOKUP($E58,'Source Data'!$B$29:$J$60,MATCH($L58, 'Source Data'!$B$26:$J$26,1),TRUE))))</f>
        <v/>
      </c>
      <c r="X58" s="144" t="str">
        <f>IF(OR(AND(OR($J58="Retired",$J58="Permanent Low-Use"),$K58&lt;=2032),(AND($J58="New",$K58&gt;2032))),"N/A",IF($N58=0,0,IF(ISERROR(VLOOKUP($E58,'Source Data'!$B$29:$J$60, MATCH($L58, 'Source Data'!$B$26:$J$26,1),TRUE))=TRUE,"",VLOOKUP($E58,'Source Data'!$B$29:$J$60,MATCH($L58, 'Source Data'!$B$26:$J$26,1),TRUE))))</f>
        <v/>
      </c>
      <c r="Y58" s="144" t="str">
        <f>IF(OR(AND(OR($J58="Retired",$J58="Permanent Low-Use"),$K58&lt;=2033),(AND($J58="New",$K58&gt;2033))),"N/A",IF($N58=0,0,IF(ISERROR(VLOOKUP($E58,'Source Data'!$B$29:$J$60, MATCH($L58, 'Source Data'!$B$26:$J$26,1),TRUE))=TRUE,"",VLOOKUP($E58,'Source Data'!$B$29:$J$60,MATCH($L58, 'Source Data'!$B$26:$J$26,1),TRUE))))</f>
        <v/>
      </c>
      <c r="Z58" s="145" t="str">
        <f>IF(ISNUMBER($L58),IF(OR(AND(OR($J58="Retired",$J58="Permanent Low-Use"),$K58&lt;=2023),(AND($J58="New",$K58&gt;2023))),"N/A",VLOOKUP($F58,'Source Data'!$B$15:$I$22,7)),"")</f>
        <v/>
      </c>
      <c r="AA58" s="145" t="str">
        <f>IF(ISNUMBER($L58),IF(OR(AND(OR($J58="Retired",$J58="Permanent Low-Use"),$K58&lt;=2024),(AND($J58="New",$K58&gt;2024))),"N/A",VLOOKUP($F58,'Source Data'!$B$15:$I$22,7)),"")</f>
        <v/>
      </c>
      <c r="AB58" s="145" t="str">
        <f>IF(ISNUMBER($L58),IF(OR(AND(OR($J58="Retired",$J58="Permanent Low-Use"),$K58&lt;=2025),(AND($J58="New",$K58&gt;2025))),"N/A",VLOOKUP($F58,'Source Data'!$B$15:$I$22,5)),"")</f>
        <v/>
      </c>
      <c r="AC58" s="145" t="str">
        <f>IF(ISNUMBER($L58),IF(OR(AND(OR($J58="Retired",$J58="Permanent Low-Use"),$K58&lt;=2026),(AND($J58="New",$K58&gt;2026))),"N/A",VLOOKUP($F58,'Source Data'!$B$15:$I$22,5)),"")</f>
        <v/>
      </c>
      <c r="AD58" s="145" t="str">
        <f>IF(ISNUMBER($L58),IF(OR(AND(OR($J58="Retired",$J58="Permanent Low-Use"),$K58&lt;=2027),(AND($J58="New",$K58&gt;2027))),"N/A",VLOOKUP($F58,'Source Data'!$B$15:$I$22,5)),"")</f>
        <v/>
      </c>
      <c r="AE58" s="145" t="str">
        <f>IF(ISNUMBER($L58),IF(OR(AND(OR($J58="Retired",$J58="Permanent Low-Use"),$K58&lt;=2028),(AND($J58="New",$K58&gt;2028))),"N/A",VLOOKUP($F58,'Source Data'!$B$15:$I$22,5)),"")</f>
        <v/>
      </c>
      <c r="AF58" s="145" t="str">
        <f>IF(ISNUMBER($L58),IF(OR(AND(OR($J58="Retired",$J58="Permanent Low-Use"),$K58&lt;=2029),(AND($J58="New",$K58&gt;2029))),"N/A",VLOOKUP($F58,'Source Data'!$B$15:$I$22,5)),"")</f>
        <v/>
      </c>
      <c r="AG58" s="145" t="str">
        <f>IF(ISNUMBER($L58),IF(OR(AND(OR($J58="Retired",$J58="Permanent Low-Use"),$K58&lt;=2030),(AND($J58="New",$K58&gt;2030))),"N/A",VLOOKUP($F58,'Source Data'!$B$15:$I$22,5)),"")</f>
        <v/>
      </c>
      <c r="AH58" s="145" t="str">
        <f>IF(ISNUMBER($L58),IF(OR(AND(OR($J58="Retired",$J58="Permanent Low-Use"),$K58&lt;=2031),(AND($J58="New",$K58&gt;2031))),"N/A",VLOOKUP($F58,'Source Data'!$B$15:$I$22,5)),"")</f>
        <v/>
      </c>
      <c r="AI58" s="145" t="str">
        <f>IF(ISNUMBER($L58),IF(OR(AND(OR($J58="Retired",$J58="Permanent Low-Use"),$K58&lt;=2032),(AND($J58="New",$K58&gt;2032))),"N/A",VLOOKUP($F58,'Source Data'!$B$15:$I$22,5)),"")</f>
        <v/>
      </c>
      <c r="AJ58" s="145" t="str">
        <f>IF(ISNUMBER($L58),IF(OR(AND(OR($J58="Retired",$J58="Permanent Low-Use"),$K58&lt;=2033),(AND($J58="New",$K58&gt;2033))),"N/A",VLOOKUP($F58,'Source Data'!$B$15:$I$22,5)),"")</f>
        <v/>
      </c>
      <c r="AK58" s="145" t="str">
        <f>IF($N58= 0, "N/A", IF(ISERROR(VLOOKUP($F58, 'Source Data'!$B$4:$C$11,2)), "", VLOOKUP($F58, 'Source Data'!$B$4:$C$11,2)))</f>
        <v/>
      </c>
      <c r="AL58" s="158"/>
    </row>
    <row r="59" spans="1:38" ht="15.6">
      <c r="A59" s="158"/>
      <c r="B59" s="107"/>
      <c r="C59" s="107"/>
      <c r="D59" s="107"/>
      <c r="E59" s="108"/>
      <c r="F59" s="108"/>
      <c r="G59" s="102"/>
      <c r="H59" s="103"/>
      <c r="I59" s="108"/>
      <c r="J59" s="105"/>
      <c r="K59" s="102"/>
      <c r="L59" s="142" t="str">
        <f t="shared" si="6"/>
        <v/>
      </c>
      <c r="M59" s="142" t="str">
        <f>IF(ISERROR(VLOOKUP(E59,'Source Data'!$B$67:$J$97, MATCH(F59, 'Source Data'!$B$64:$J$64,1),TRUE))=TRUE,"",VLOOKUP(E59,'Source Data'!$B$67:$J$97,MATCH(F59, 'Source Data'!$B$64:$J$64,1),TRUE))</f>
        <v/>
      </c>
      <c r="N59" s="143" t="str">
        <f t="shared" si="7"/>
        <v/>
      </c>
      <c r="O59" s="144" t="str">
        <f>IF(OR(AND(OR($J59="Retired",$J59="Permanent Low-Use"),$K59&lt;=2023),(AND($J59="New",$K59&gt;2023))),"N/A",IF($N59=0,0,IF(ISERROR(VLOOKUP($E59,'Source Data'!$B$29:$J$60, MATCH($L59, 'Source Data'!$B$26:$J$26,1),TRUE))=TRUE,"",VLOOKUP($E59,'Source Data'!$B$29:$J$60,MATCH($L59, 'Source Data'!$B$26:$J$26,1),TRUE))))</f>
        <v/>
      </c>
      <c r="P59" s="144" t="str">
        <f>IF(OR(AND(OR($J59="Retired",$J59="Permanent Low-Use"),$K59&lt;=2024),(AND($J59="New",$K59&gt;2024))),"N/A",IF($N59=0,0,IF(ISERROR(VLOOKUP($E59,'Source Data'!$B$29:$J$60, MATCH($L59, 'Source Data'!$B$26:$J$26,1),TRUE))=TRUE,"",VLOOKUP($E59,'Source Data'!$B$29:$J$60,MATCH($L59, 'Source Data'!$B$26:$J$26,1),TRUE))))</f>
        <v/>
      </c>
      <c r="Q59" s="144" t="str">
        <f>IF(OR(AND(OR($J59="Retired",$J59="Permanent Low-Use"),$K59&lt;=2025),(AND($J59="New",$K59&gt;2025))),"N/A",IF($N59=0,0,IF(ISERROR(VLOOKUP($E59,'Source Data'!$B$29:$J$60, MATCH($L59, 'Source Data'!$B$26:$J$26,1),TRUE))=TRUE,"",VLOOKUP($E59,'Source Data'!$B$29:$J$60,MATCH($L59, 'Source Data'!$B$26:$J$26,1),TRUE))))</f>
        <v/>
      </c>
      <c r="R59" s="144" t="str">
        <f>IF(OR(AND(OR($J59="Retired",$J59="Permanent Low-Use"),$K59&lt;=2026),(AND($J59="New",$K59&gt;2026))),"N/A",IF($N59=0,0,IF(ISERROR(VLOOKUP($E59,'Source Data'!$B$29:$J$60, MATCH($L59, 'Source Data'!$B$26:$J$26,1),TRUE))=TRUE,"",VLOOKUP($E59,'Source Data'!$B$29:$J$60,MATCH($L59, 'Source Data'!$B$26:$J$26,1),TRUE))))</f>
        <v/>
      </c>
      <c r="S59" s="144" t="str">
        <f>IF(OR(AND(OR($J59="Retired",$J59="Permanent Low-Use"),$K59&lt;=2027),(AND($J59="New",$K59&gt;2027))),"N/A",IF($N59=0,0,IF(ISERROR(VLOOKUP($E59,'Source Data'!$B$29:$J$60, MATCH($L59, 'Source Data'!$B$26:$J$26,1),TRUE))=TRUE,"",VLOOKUP($E59,'Source Data'!$B$29:$J$60,MATCH($L59, 'Source Data'!$B$26:$J$26,1),TRUE))))</f>
        <v/>
      </c>
      <c r="T59" s="144" t="str">
        <f>IF(OR(AND(OR($J59="Retired",$J59="Permanent Low-Use"),$K59&lt;=2028),(AND($J59="New",$K59&gt;2028))),"N/A",IF($N59=0,0,IF(ISERROR(VLOOKUP($E59,'Source Data'!$B$29:$J$60, MATCH($L59, 'Source Data'!$B$26:$J$26,1),TRUE))=TRUE,"",VLOOKUP($E59,'Source Data'!$B$29:$J$60,MATCH($L59, 'Source Data'!$B$26:$J$26,1),TRUE))))</f>
        <v/>
      </c>
      <c r="U59" s="144" t="str">
        <f>IF(OR(AND(OR($J59="Retired",$J59="Permanent Low-Use"),$K59&lt;=2029),(AND($J59="New",$K59&gt;2029))),"N/A",IF($N59=0,0,IF(ISERROR(VLOOKUP($E59,'Source Data'!$B$29:$J$60, MATCH($L59, 'Source Data'!$B$26:$J$26,1),TRUE))=TRUE,"",VLOOKUP($E59,'Source Data'!$B$29:$J$60,MATCH($L59, 'Source Data'!$B$26:$J$26,1),TRUE))))</f>
        <v/>
      </c>
      <c r="V59" s="144" t="str">
        <f>IF(OR(AND(OR($J59="Retired",$J59="Permanent Low-Use"),$K59&lt;=2030),(AND($J59="New",$K59&gt;2030))),"N/A",IF($N59=0,0,IF(ISERROR(VLOOKUP($E59,'Source Data'!$B$29:$J$60, MATCH($L59, 'Source Data'!$B$26:$J$26,1),TRUE))=TRUE,"",VLOOKUP($E59,'Source Data'!$B$29:$J$60,MATCH($L59, 'Source Data'!$B$26:$J$26,1),TRUE))))</f>
        <v/>
      </c>
      <c r="W59" s="144" t="str">
        <f>IF(OR(AND(OR($J59="Retired",$J59="Permanent Low-Use"),$K59&lt;=2031),(AND($J59="New",$K59&gt;2031))),"N/A",IF($N59=0,0,IF(ISERROR(VLOOKUP($E59,'Source Data'!$B$29:$J$60, MATCH($L59, 'Source Data'!$B$26:$J$26,1),TRUE))=TRUE,"",VLOOKUP($E59,'Source Data'!$B$29:$J$60,MATCH($L59, 'Source Data'!$B$26:$J$26,1),TRUE))))</f>
        <v/>
      </c>
      <c r="X59" s="144" t="str">
        <f>IF(OR(AND(OR($J59="Retired",$J59="Permanent Low-Use"),$K59&lt;=2032),(AND($J59="New",$K59&gt;2032))),"N/A",IF($N59=0,0,IF(ISERROR(VLOOKUP($E59,'Source Data'!$B$29:$J$60, MATCH($L59, 'Source Data'!$B$26:$J$26,1),TRUE))=TRUE,"",VLOOKUP($E59,'Source Data'!$B$29:$J$60,MATCH($L59, 'Source Data'!$B$26:$J$26,1),TRUE))))</f>
        <v/>
      </c>
      <c r="Y59" s="144" t="str">
        <f>IF(OR(AND(OR($J59="Retired",$J59="Permanent Low-Use"),$K59&lt;=2033),(AND($J59="New",$K59&gt;2033))),"N/A",IF($N59=0,0,IF(ISERROR(VLOOKUP($E59,'Source Data'!$B$29:$J$60, MATCH($L59, 'Source Data'!$B$26:$J$26,1),TRUE))=TRUE,"",VLOOKUP($E59,'Source Data'!$B$29:$J$60,MATCH($L59, 'Source Data'!$B$26:$J$26,1),TRUE))))</f>
        <v/>
      </c>
      <c r="Z59" s="145" t="str">
        <f>IF(ISNUMBER($L59),IF(OR(AND(OR($J59="Retired",$J59="Permanent Low-Use"),$K59&lt;=2023),(AND($J59="New",$K59&gt;2023))),"N/A",VLOOKUP($F59,'Source Data'!$B$15:$I$22,7)),"")</f>
        <v/>
      </c>
      <c r="AA59" s="145" t="str">
        <f>IF(ISNUMBER($L59),IF(OR(AND(OR($J59="Retired",$J59="Permanent Low-Use"),$K59&lt;=2024),(AND($J59="New",$K59&gt;2024))),"N/A",VLOOKUP($F59,'Source Data'!$B$15:$I$22,7)),"")</f>
        <v/>
      </c>
      <c r="AB59" s="145" t="str">
        <f>IF(ISNUMBER($L59),IF(OR(AND(OR($J59="Retired",$J59="Permanent Low-Use"),$K59&lt;=2025),(AND($J59="New",$K59&gt;2025))),"N/A",VLOOKUP($F59,'Source Data'!$B$15:$I$22,5)),"")</f>
        <v/>
      </c>
      <c r="AC59" s="145" t="str">
        <f>IF(ISNUMBER($L59),IF(OR(AND(OR($J59="Retired",$J59="Permanent Low-Use"),$K59&lt;=2026),(AND($J59="New",$K59&gt;2026))),"N/A",VLOOKUP($F59,'Source Data'!$B$15:$I$22,5)),"")</f>
        <v/>
      </c>
      <c r="AD59" s="145" t="str">
        <f>IF(ISNUMBER($L59),IF(OR(AND(OR($J59="Retired",$J59="Permanent Low-Use"),$K59&lt;=2027),(AND($J59="New",$K59&gt;2027))),"N/A",VLOOKUP($F59,'Source Data'!$B$15:$I$22,5)),"")</f>
        <v/>
      </c>
      <c r="AE59" s="145" t="str">
        <f>IF(ISNUMBER($L59),IF(OR(AND(OR($J59="Retired",$J59="Permanent Low-Use"),$K59&lt;=2028),(AND($J59="New",$K59&gt;2028))),"N/A",VLOOKUP($F59,'Source Data'!$B$15:$I$22,5)),"")</f>
        <v/>
      </c>
      <c r="AF59" s="145" t="str">
        <f>IF(ISNUMBER($L59),IF(OR(AND(OR($J59="Retired",$J59="Permanent Low-Use"),$K59&lt;=2029),(AND($J59="New",$K59&gt;2029))),"N/A",VLOOKUP($F59,'Source Data'!$B$15:$I$22,5)),"")</f>
        <v/>
      </c>
      <c r="AG59" s="145" t="str">
        <f>IF(ISNUMBER($L59),IF(OR(AND(OR($J59="Retired",$J59="Permanent Low-Use"),$K59&lt;=2030),(AND($J59="New",$K59&gt;2030))),"N/A",VLOOKUP($F59,'Source Data'!$B$15:$I$22,5)),"")</f>
        <v/>
      </c>
      <c r="AH59" s="145" t="str">
        <f>IF(ISNUMBER($L59),IF(OR(AND(OR($J59="Retired",$J59="Permanent Low-Use"),$K59&lt;=2031),(AND($J59="New",$K59&gt;2031))),"N/A",VLOOKUP($F59,'Source Data'!$B$15:$I$22,5)),"")</f>
        <v/>
      </c>
      <c r="AI59" s="145" t="str">
        <f>IF(ISNUMBER($L59),IF(OR(AND(OR($J59="Retired",$J59="Permanent Low-Use"),$K59&lt;=2032),(AND($J59="New",$K59&gt;2032))),"N/A",VLOOKUP($F59,'Source Data'!$B$15:$I$22,5)),"")</f>
        <v/>
      </c>
      <c r="AJ59" s="145" t="str">
        <f>IF(ISNUMBER($L59),IF(OR(AND(OR($J59="Retired",$J59="Permanent Low-Use"),$K59&lt;=2033),(AND($J59="New",$K59&gt;2033))),"N/A",VLOOKUP($F59,'Source Data'!$B$15:$I$22,5)),"")</f>
        <v/>
      </c>
      <c r="AK59" s="145" t="str">
        <f>IF($N59= 0, "N/A", IF(ISERROR(VLOOKUP($F59, 'Source Data'!$B$4:$C$11,2)), "", VLOOKUP($F59, 'Source Data'!$B$4:$C$11,2)))</f>
        <v/>
      </c>
      <c r="AL59" s="158"/>
    </row>
    <row r="60" spans="1:38" ht="15.6">
      <c r="A60" s="158"/>
      <c r="B60" s="106"/>
      <c r="C60" s="106"/>
      <c r="D60" s="106"/>
      <c r="E60" s="104"/>
      <c r="F60" s="104"/>
      <c r="G60" s="102"/>
      <c r="H60" s="103"/>
      <c r="I60" s="104"/>
      <c r="J60" s="105"/>
      <c r="K60" s="102"/>
      <c r="L60" s="142" t="str">
        <f t="shared" si="6"/>
        <v/>
      </c>
      <c r="M60" s="142" t="str">
        <f>IF(ISERROR(VLOOKUP(E60,'Source Data'!$B$67:$J$97, MATCH(F60, 'Source Data'!$B$64:$J$64,1),TRUE))=TRUE,"",VLOOKUP(E60,'Source Data'!$B$67:$J$97,MATCH(F60, 'Source Data'!$B$64:$J$64,1),TRUE))</f>
        <v/>
      </c>
      <c r="N60" s="143" t="str">
        <f t="shared" si="7"/>
        <v/>
      </c>
      <c r="O60" s="144" t="str">
        <f>IF(OR(AND(OR($J60="Retired",$J60="Permanent Low-Use"),$K60&lt;=2023),(AND($J60="New",$K60&gt;2023))),"N/A",IF($N60=0,0,IF(ISERROR(VLOOKUP($E60,'Source Data'!$B$29:$J$60, MATCH($L60, 'Source Data'!$B$26:$J$26,1),TRUE))=TRUE,"",VLOOKUP($E60,'Source Data'!$B$29:$J$60,MATCH($L60, 'Source Data'!$B$26:$J$26,1),TRUE))))</f>
        <v/>
      </c>
      <c r="P60" s="144" t="str">
        <f>IF(OR(AND(OR($J60="Retired",$J60="Permanent Low-Use"),$K60&lt;=2024),(AND($J60="New",$K60&gt;2024))),"N/A",IF($N60=0,0,IF(ISERROR(VLOOKUP($E60,'Source Data'!$B$29:$J$60, MATCH($L60, 'Source Data'!$B$26:$J$26,1),TRUE))=TRUE,"",VLOOKUP($E60,'Source Data'!$B$29:$J$60,MATCH($L60, 'Source Data'!$B$26:$J$26,1),TRUE))))</f>
        <v/>
      </c>
      <c r="Q60" s="144" t="str">
        <f>IF(OR(AND(OR($J60="Retired",$J60="Permanent Low-Use"),$K60&lt;=2025),(AND($J60="New",$K60&gt;2025))),"N/A",IF($N60=0,0,IF(ISERROR(VLOOKUP($E60,'Source Data'!$B$29:$J$60, MATCH($L60, 'Source Data'!$B$26:$J$26,1),TRUE))=TRUE,"",VLOOKUP($E60,'Source Data'!$B$29:$J$60,MATCH($L60, 'Source Data'!$B$26:$J$26,1),TRUE))))</f>
        <v/>
      </c>
      <c r="R60" s="144" t="str">
        <f>IF(OR(AND(OR($J60="Retired",$J60="Permanent Low-Use"),$K60&lt;=2026),(AND($J60="New",$K60&gt;2026))),"N/A",IF($N60=0,0,IF(ISERROR(VLOOKUP($E60,'Source Data'!$B$29:$J$60, MATCH($L60, 'Source Data'!$B$26:$J$26,1),TRUE))=TRUE,"",VLOOKUP($E60,'Source Data'!$B$29:$J$60,MATCH($L60, 'Source Data'!$B$26:$J$26,1),TRUE))))</f>
        <v/>
      </c>
      <c r="S60" s="144" t="str">
        <f>IF(OR(AND(OR($J60="Retired",$J60="Permanent Low-Use"),$K60&lt;=2027),(AND($J60="New",$K60&gt;2027))),"N/A",IF($N60=0,0,IF(ISERROR(VLOOKUP($E60,'Source Data'!$B$29:$J$60, MATCH($L60, 'Source Data'!$B$26:$J$26,1),TRUE))=TRUE,"",VLOOKUP($E60,'Source Data'!$B$29:$J$60,MATCH($L60, 'Source Data'!$B$26:$J$26,1),TRUE))))</f>
        <v/>
      </c>
      <c r="T60" s="144" t="str">
        <f>IF(OR(AND(OR($J60="Retired",$J60="Permanent Low-Use"),$K60&lt;=2028),(AND($J60="New",$K60&gt;2028))),"N/A",IF($N60=0,0,IF(ISERROR(VLOOKUP($E60,'Source Data'!$B$29:$J$60, MATCH($L60, 'Source Data'!$B$26:$J$26,1),TRUE))=TRUE,"",VLOOKUP($E60,'Source Data'!$B$29:$J$60,MATCH($L60, 'Source Data'!$B$26:$J$26,1),TRUE))))</f>
        <v/>
      </c>
      <c r="U60" s="144" t="str">
        <f>IF(OR(AND(OR($J60="Retired",$J60="Permanent Low-Use"),$K60&lt;=2029),(AND($J60="New",$K60&gt;2029))),"N/A",IF($N60=0,0,IF(ISERROR(VLOOKUP($E60,'Source Data'!$B$29:$J$60, MATCH($L60, 'Source Data'!$B$26:$J$26,1),TRUE))=TRUE,"",VLOOKUP($E60,'Source Data'!$B$29:$J$60,MATCH($L60, 'Source Data'!$B$26:$J$26,1),TRUE))))</f>
        <v/>
      </c>
      <c r="V60" s="144" t="str">
        <f>IF(OR(AND(OR($J60="Retired",$J60="Permanent Low-Use"),$K60&lt;=2030),(AND($J60="New",$K60&gt;2030))),"N/A",IF($N60=0,0,IF(ISERROR(VLOOKUP($E60,'Source Data'!$B$29:$J$60, MATCH($L60, 'Source Data'!$B$26:$J$26,1),TRUE))=TRUE,"",VLOOKUP($E60,'Source Data'!$B$29:$J$60,MATCH($L60, 'Source Data'!$B$26:$J$26,1),TRUE))))</f>
        <v/>
      </c>
      <c r="W60" s="144" t="str">
        <f>IF(OR(AND(OR($J60="Retired",$J60="Permanent Low-Use"),$K60&lt;=2031),(AND($J60="New",$K60&gt;2031))),"N/A",IF($N60=0,0,IF(ISERROR(VLOOKUP($E60,'Source Data'!$B$29:$J$60, MATCH($L60, 'Source Data'!$B$26:$J$26,1),TRUE))=TRUE,"",VLOOKUP($E60,'Source Data'!$B$29:$J$60,MATCH($L60, 'Source Data'!$B$26:$J$26,1),TRUE))))</f>
        <v/>
      </c>
      <c r="X60" s="144" t="str">
        <f>IF(OR(AND(OR($J60="Retired",$J60="Permanent Low-Use"),$K60&lt;=2032),(AND($J60="New",$K60&gt;2032))),"N/A",IF($N60=0,0,IF(ISERROR(VLOOKUP($E60,'Source Data'!$B$29:$J$60, MATCH($L60, 'Source Data'!$B$26:$J$26,1),TRUE))=TRUE,"",VLOOKUP($E60,'Source Data'!$B$29:$J$60,MATCH($L60, 'Source Data'!$B$26:$J$26,1),TRUE))))</f>
        <v/>
      </c>
      <c r="Y60" s="144" t="str">
        <f>IF(OR(AND(OR($J60="Retired",$J60="Permanent Low-Use"),$K60&lt;=2033),(AND($J60="New",$K60&gt;2033))),"N/A",IF($N60=0,0,IF(ISERROR(VLOOKUP($E60,'Source Data'!$B$29:$J$60, MATCH($L60, 'Source Data'!$B$26:$J$26,1),TRUE))=TRUE,"",VLOOKUP($E60,'Source Data'!$B$29:$J$60,MATCH($L60, 'Source Data'!$B$26:$J$26,1),TRUE))))</f>
        <v/>
      </c>
      <c r="Z60" s="145" t="str">
        <f>IF(ISNUMBER($L60),IF(OR(AND(OR($J60="Retired",$J60="Permanent Low-Use"),$K60&lt;=2023),(AND($J60="New",$K60&gt;2023))),"N/A",VLOOKUP($F60,'Source Data'!$B$15:$I$22,7)),"")</f>
        <v/>
      </c>
      <c r="AA60" s="145" t="str">
        <f>IF(ISNUMBER($L60),IF(OR(AND(OR($J60="Retired",$J60="Permanent Low-Use"),$K60&lt;=2024),(AND($J60="New",$K60&gt;2024))),"N/A",VLOOKUP($F60,'Source Data'!$B$15:$I$22,7)),"")</f>
        <v/>
      </c>
      <c r="AB60" s="145" t="str">
        <f>IF(ISNUMBER($L60),IF(OR(AND(OR($J60="Retired",$J60="Permanent Low-Use"),$K60&lt;=2025),(AND($J60="New",$K60&gt;2025))),"N/A",VLOOKUP($F60,'Source Data'!$B$15:$I$22,5)),"")</f>
        <v/>
      </c>
      <c r="AC60" s="145" t="str">
        <f>IF(ISNUMBER($L60),IF(OR(AND(OR($J60="Retired",$J60="Permanent Low-Use"),$K60&lt;=2026),(AND($J60="New",$K60&gt;2026))),"N/A",VLOOKUP($F60,'Source Data'!$B$15:$I$22,5)),"")</f>
        <v/>
      </c>
      <c r="AD60" s="145" t="str">
        <f>IF(ISNUMBER($L60),IF(OR(AND(OR($J60="Retired",$J60="Permanent Low-Use"),$K60&lt;=2027),(AND($J60="New",$K60&gt;2027))),"N/A",VLOOKUP($F60,'Source Data'!$B$15:$I$22,5)),"")</f>
        <v/>
      </c>
      <c r="AE60" s="145" t="str">
        <f>IF(ISNUMBER($L60),IF(OR(AND(OR($J60="Retired",$J60="Permanent Low-Use"),$K60&lt;=2028),(AND($J60="New",$K60&gt;2028))),"N/A",VLOOKUP($F60,'Source Data'!$B$15:$I$22,5)),"")</f>
        <v/>
      </c>
      <c r="AF60" s="145" t="str">
        <f>IF(ISNUMBER($L60),IF(OR(AND(OR($J60="Retired",$J60="Permanent Low-Use"),$K60&lt;=2029),(AND($J60="New",$K60&gt;2029))),"N/A",VLOOKUP($F60,'Source Data'!$B$15:$I$22,5)),"")</f>
        <v/>
      </c>
      <c r="AG60" s="145" t="str">
        <f>IF(ISNUMBER($L60),IF(OR(AND(OR($J60="Retired",$J60="Permanent Low-Use"),$K60&lt;=2030),(AND($J60="New",$K60&gt;2030))),"N/A",VLOOKUP($F60,'Source Data'!$B$15:$I$22,5)),"")</f>
        <v/>
      </c>
      <c r="AH60" s="145" t="str">
        <f>IF(ISNUMBER($L60),IF(OR(AND(OR($J60="Retired",$J60="Permanent Low-Use"),$K60&lt;=2031),(AND($J60="New",$K60&gt;2031))),"N/A",VLOOKUP($F60,'Source Data'!$B$15:$I$22,5)),"")</f>
        <v/>
      </c>
      <c r="AI60" s="145" t="str">
        <f>IF(ISNUMBER($L60),IF(OR(AND(OR($J60="Retired",$J60="Permanent Low-Use"),$K60&lt;=2032),(AND($J60="New",$K60&gt;2032))),"N/A",VLOOKUP($F60,'Source Data'!$B$15:$I$22,5)),"")</f>
        <v/>
      </c>
      <c r="AJ60" s="145" t="str">
        <f>IF(ISNUMBER($L60),IF(OR(AND(OR($J60="Retired",$J60="Permanent Low-Use"),$K60&lt;=2033),(AND($J60="New",$K60&gt;2033))),"N/A",VLOOKUP($F60,'Source Data'!$B$15:$I$22,5)),"")</f>
        <v/>
      </c>
      <c r="AK60" s="145" t="str">
        <f>IF($N60= 0, "N/A", IF(ISERROR(VLOOKUP($F60, 'Source Data'!$B$4:$C$11,2)), "", VLOOKUP($F60, 'Source Data'!$B$4:$C$11,2)))</f>
        <v/>
      </c>
      <c r="AL60" s="158"/>
    </row>
    <row r="61" spans="1:38" ht="15.6">
      <c r="A61" s="158"/>
      <c r="B61" s="106"/>
      <c r="C61" s="106"/>
      <c r="D61" s="106"/>
      <c r="E61" s="104"/>
      <c r="F61" s="104"/>
      <c r="G61" s="102"/>
      <c r="H61" s="103"/>
      <c r="I61" s="104"/>
      <c r="J61" s="105"/>
      <c r="K61" s="102"/>
      <c r="L61" s="142" t="str">
        <f t="shared" si="6"/>
        <v/>
      </c>
      <c r="M61" s="142" t="str">
        <f>IF(ISERROR(VLOOKUP(E61,'Source Data'!$B$67:$J$97, MATCH(F61, 'Source Data'!$B$64:$J$64,1),TRUE))=TRUE,"",VLOOKUP(E61,'Source Data'!$B$67:$J$97,MATCH(F61, 'Source Data'!$B$64:$J$64,1),TRUE))</f>
        <v/>
      </c>
      <c r="N61" s="143" t="str">
        <f t="shared" si="7"/>
        <v/>
      </c>
      <c r="O61" s="144" t="str">
        <f>IF(OR(AND(OR($J61="Retired",$J61="Permanent Low-Use"),$K61&lt;=2023),(AND($J61="New",$K61&gt;2023))),"N/A",IF($N61=0,0,IF(ISERROR(VLOOKUP($E61,'Source Data'!$B$29:$J$60, MATCH($L61, 'Source Data'!$B$26:$J$26,1),TRUE))=TRUE,"",VLOOKUP($E61,'Source Data'!$B$29:$J$60,MATCH($L61, 'Source Data'!$B$26:$J$26,1),TRUE))))</f>
        <v/>
      </c>
      <c r="P61" s="144" t="str">
        <f>IF(OR(AND(OR($J61="Retired",$J61="Permanent Low-Use"),$K61&lt;=2024),(AND($J61="New",$K61&gt;2024))),"N/A",IF($N61=0,0,IF(ISERROR(VLOOKUP($E61,'Source Data'!$B$29:$J$60, MATCH($L61, 'Source Data'!$B$26:$J$26,1),TRUE))=TRUE,"",VLOOKUP($E61,'Source Data'!$B$29:$J$60,MATCH($L61, 'Source Data'!$B$26:$J$26,1),TRUE))))</f>
        <v/>
      </c>
      <c r="Q61" s="144" t="str">
        <f>IF(OR(AND(OR($J61="Retired",$J61="Permanent Low-Use"),$K61&lt;=2025),(AND($J61="New",$K61&gt;2025))),"N/A",IF($N61=0,0,IF(ISERROR(VLOOKUP($E61,'Source Data'!$B$29:$J$60, MATCH($L61, 'Source Data'!$B$26:$J$26,1),TRUE))=TRUE,"",VLOOKUP($E61,'Source Data'!$B$29:$J$60,MATCH($L61, 'Source Data'!$B$26:$J$26,1),TRUE))))</f>
        <v/>
      </c>
      <c r="R61" s="144" t="str">
        <f>IF(OR(AND(OR($J61="Retired",$J61="Permanent Low-Use"),$K61&lt;=2026),(AND($J61="New",$K61&gt;2026))),"N/A",IF($N61=0,0,IF(ISERROR(VLOOKUP($E61,'Source Data'!$B$29:$J$60, MATCH($L61, 'Source Data'!$B$26:$J$26,1),TRUE))=TRUE,"",VLOOKUP($E61,'Source Data'!$B$29:$J$60,MATCH($L61, 'Source Data'!$B$26:$J$26,1),TRUE))))</f>
        <v/>
      </c>
      <c r="S61" s="144" t="str">
        <f>IF(OR(AND(OR($J61="Retired",$J61="Permanent Low-Use"),$K61&lt;=2027),(AND($J61="New",$K61&gt;2027))),"N/A",IF($N61=0,0,IF(ISERROR(VLOOKUP($E61,'Source Data'!$B$29:$J$60, MATCH($L61, 'Source Data'!$B$26:$J$26,1),TRUE))=TRUE,"",VLOOKUP($E61,'Source Data'!$B$29:$J$60,MATCH($L61, 'Source Data'!$B$26:$J$26,1),TRUE))))</f>
        <v/>
      </c>
      <c r="T61" s="144" t="str">
        <f>IF(OR(AND(OR($J61="Retired",$J61="Permanent Low-Use"),$K61&lt;=2028),(AND($J61="New",$K61&gt;2028))),"N/A",IF($N61=0,0,IF(ISERROR(VLOOKUP($E61,'Source Data'!$B$29:$J$60, MATCH($L61, 'Source Data'!$B$26:$J$26,1),TRUE))=TRUE,"",VLOOKUP($E61,'Source Data'!$B$29:$J$60,MATCH($L61, 'Source Data'!$B$26:$J$26,1),TRUE))))</f>
        <v/>
      </c>
      <c r="U61" s="144" t="str">
        <f>IF(OR(AND(OR($J61="Retired",$J61="Permanent Low-Use"),$K61&lt;=2029),(AND($J61="New",$K61&gt;2029))),"N/A",IF($N61=0,0,IF(ISERROR(VLOOKUP($E61,'Source Data'!$B$29:$J$60, MATCH($L61, 'Source Data'!$B$26:$J$26,1),TRUE))=TRUE,"",VLOOKUP($E61,'Source Data'!$B$29:$J$60,MATCH($L61, 'Source Data'!$B$26:$J$26,1),TRUE))))</f>
        <v/>
      </c>
      <c r="V61" s="144" t="str">
        <f>IF(OR(AND(OR($J61="Retired",$J61="Permanent Low-Use"),$K61&lt;=2030),(AND($J61="New",$K61&gt;2030))),"N/A",IF($N61=0,0,IF(ISERROR(VLOOKUP($E61,'Source Data'!$B$29:$J$60, MATCH($L61, 'Source Data'!$B$26:$J$26,1),TRUE))=TRUE,"",VLOOKUP($E61,'Source Data'!$B$29:$J$60,MATCH($L61, 'Source Data'!$B$26:$J$26,1),TRUE))))</f>
        <v/>
      </c>
      <c r="W61" s="144" t="str">
        <f>IF(OR(AND(OR($J61="Retired",$J61="Permanent Low-Use"),$K61&lt;=2031),(AND($J61="New",$K61&gt;2031))),"N/A",IF($N61=0,0,IF(ISERROR(VLOOKUP($E61,'Source Data'!$B$29:$J$60, MATCH($L61, 'Source Data'!$B$26:$J$26,1),TRUE))=TRUE,"",VLOOKUP($E61,'Source Data'!$B$29:$J$60,MATCH($L61, 'Source Data'!$B$26:$J$26,1),TRUE))))</f>
        <v/>
      </c>
      <c r="X61" s="144" t="str">
        <f>IF(OR(AND(OR($J61="Retired",$J61="Permanent Low-Use"),$K61&lt;=2032),(AND($J61="New",$K61&gt;2032))),"N/A",IF($N61=0,0,IF(ISERROR(VLOOKUP($E61,'Source Data'!$B$29:$J$60, MATCH($L61, 'Source Data'!$B$26:$J$26,1),TRUE))=TRUE,"",VLOOKUP($E61,'Source Data'!$B$29:$J$60,MATCH($L61, 'Source Data'!$B$26:$J$26,1),TRUE))))</f>
        <v/>
      </c>
      <c r="Y61" s="144" t="str">
        <f>IF(OR(AND(OR($J61="Retired",$J61="Permanent Low-Use"),$K61&lt;=2033),(AND($J61="New",$K61&gt;2033))),"N/A",IF($N61=0,0,IF(ISERROR(VLOOKUP($E61,'Source Data'!$B$29:$J$60, MATCH($L61, 'Source Data'!$B$26:$J$26,1),TRUE))=TRUE,"",VLOOKUP($E61,'Source Data'!$B$29:$J$60,MATCH($L61, 'Source Data'!$B$26:$J$26,1),TRUE))))</f>
        <v/>
      </c>
      <c r="Z61" s="145" t="str">
        <f>IF(ISNUMBER($L61),IF(OR(AND(OR($J61="Retired",$J61="Permanent Low-Use"),$K61&lt;=2023),(AND($J61="New",$K61&gt;2023))),"N/A",VLOOKUP($F61,'Source Data'!$B$15:$I$22,7)),"")</f>
        <v/>
      </c>
      <c r="AA61" s="145" t="str">
        <f>IF(ISNUMBER($L61),IF(OR(AND(OR($J61="Retired",$J61="Permanent Low-Use"),$K61&lt;=2024),(AND($J61="New",$K61&gt;2024))),"N/A",VLOOKUP($F61,'Source Data'!$B$15:$I$22,7)),"")</f>
        <v/>
      </c>
      <c r="AB61" s="145" t="str">
        <f>IF(ISNUMBER($L61),IF(OR(AND(OR($J61="Retired",$J61="Permanent Low-Use"),$K61&lt;=2025),(AND($J61="New",$K61&gt;2025))),"N/A",VLOOKUP($F61,'Source Data'!$B$15:$I$22,5)),"")</f>
        <v/>
      </c>
      <c r="AC61" s="145" t="str">
        <f>IF(ISNUMBER($L61),IF(OR(AND(OR($J61="Retired",$J61="Permanent Low-Use"),$K61&lt;=2026),(AND($J61="New",$K61&gt;2026))),"N/A",VLOOKUP($F61,'Source Data'!$B$15:$I$22,5)),"")</f>
        <v/>
      </c>
      <c r="AD61" s="145" t="str">
        <f>IF(ISNUMBER($L61),IF(OR(AND(OR($J61="Retired",$J61="Permanent Low-Use"),$K61&lt;=2027),(AND($J61="New",$K61&gt;2027))),"N/A",VLOOKUP($F61,'Source Data'!$B$15:$I$22,5)),"")</f>
        <v/>
      </c>
      <c r="AE61" s="145" t="str">
        <f>IF(ISNUMBER($L61),IF(OR(AND(OR($J61="Retired",$J61="Permanent Low-Use"),$K61&lt;=2028),(AND($J61="New",$K61&gt;2028))),"N/A",VLOOKUP($F61,'Source Data'!$B$15:$I$22,5)),"")</f>
        <v/>
      </c>
      <c r="AF61" s="145" t="str">
        <f>IF(ISNUMBER($L61),IF(OR(AND(OR($J61="Retired",$J61="Permanent Low-Use"),$K61&lt;=2029),(AND($J61="New",$K61&gt;2029))),"N/A",VLOOKUP($F61,'Source Data'!$B$15:$I$22,5)),"")</f>
        <v/>
      </c>
      <c r="AG61" s="145" t="str">
        <f>IF(ISNUMBER($L61),IF(OR(AND(OR($J61="Retired",$J61="Permanent Low-Use"),$K61&lt;=2030),(AND($J61="New",$K61&gt;2030))),"N/A",VLOOKUP($F61,'Source Data'!$B$15:$I$22,5)),"")</f>
        <v/>
      </c>
      <c r="AH61" s="145" t="str">
        <f>IF(ISNUMBER($L61),IF(OR(AND(OR($J61="Retired",$J61="Permanent Low-Use"),$K61&lt;=2031),(AND($J61="New",$K61&gt;2031))),"N/A",VLOOKUP($F61,'Source Data'!$B$15:$I$22,5)),"")</f>
        <v/>
      </c>
      <c r="AI61" s="145" t="str">
        <f>IF(ISNUMBER($L61),IF(OR(AND(OR($J61="Retired",$J61="Permanent Low-Use"),$K61&lt;=2032),(AND($J61="New",$K61&gt;2032))),"N/A",VLOOKUP($F61,'Source Data'!$B$15:$I$22,5)),"")</f>
        <v/>
      </c>
      <c r="AJ61" s="145" t="str">
        <f>IF(ISNUMBER($L61),IF(OR(AND(OR($J61="Retired",$J61="Permanent Low-Use"),$K61&lt;=2033),(AND($J61="New",$K61&gt;2033))),"N/A",VLOOKUP($F61,'Source Data'!$B$15:$I$22,5)),"")</f>
        <v/>
      </c>
      <c r="AK61" s="145" t="str">
        <f>IF($N61= 0, "N/A", IF(ISERROR(VLOOKUP($F61, 'Source Data'!$B$4:$C$11,2)), "", VLOOKUP($F61, 'Source Data'!$B$4:$C$11,2)))</f>
        <v/>
      </c>
      <c r="AL61" s="158"/>
    </row>
    <row r="62" spans="1:38" ht="15.6">
      <c r="A62" s="158"/>
      <c r="B62" s="106"/>
      <c r="C62" s="106"/>
      <c r="D62" s="106"/>
      <c r="E62" s="104"/>
      <c r="F62" s="104"/>
      <c r="G62" s="102"/>
      <c r="H62" s="103"/>
      <c r="I62" s="104"/>
      <c r="J62" s="105"/>
      <c r="K62" s="102"/>
      <c r="L62" s="142" t="str">
        <f t="shared" si="6"/>
        <v/>
      </c>
      <c r="M62" s="142" t="str">
        <f>IF(ISERROR(VLOOKUP(E62,'Source Data'!$B$67:$J$97, MATCH(F62, 'Source Data'!$B$64:$J$64,1),TRUE))=TRUE,"",VLOOKUP(E62,'Source Data'!$B$67:$J$97,MATCH(F62, 'Source Data'!$B$64:$J$64,1),TRUE))</f>
        <v/>
      </c>
      <c r="N62" s="143" t="str">
        <f t="shared" si="7"/>
        <v/>
      </c>
      <c r="O62" s="144" t="str">
        <f>IF(OR(AND(OR($J62="Retired",$J62="Permanent Low-Use"),$K62&lt;=2023),(AND($J62="New",$K62&gt;2023))),"N/A",IF($N62=0,0,IF(ISERROR(VLOOKUP($E62,'Source Data'!$B$29:$J$60, MATCH($L62, 'Source Data'!$B$26:$J$26,1),TRUE))=TRUE,"",VLOOKUP($E62,'Source Data'!$B$29:$J$60,MATCH($L62, 'Source Data'!$B$26:$J$26,1),TRUE))))</f>
        <v/>
      </c>
      <c r="P62" s="144" t="str">
        <f>IF(OR(AND(OR($J62="Retired",$J62="Permanent Low-Use"),$K62&lt;=2024),(AND($J62="New",$K62&gt;2024))),"N/A",IF($N62=0,0,IF(ISERROR(VLOOKUP($E62,'Source Data'!$B$29:$J$60, MATCH($L62, 'Source Data'!$B$26:$J$26,1),TRUE))=TRUE,"",VLOOKUP($E62,'Source Data'!$B$29:$J$60,MATCH($L62, 'Source Data'!$B$26:$J$26,1),TRUE))))</f>
        <v/>
      </c>
      <c r="Q62" s="144" t="str">
        <f>IF(OR(AND(OR($J62="Retired",$J62="Permanent Low-Use"),$K62&lt;=2025),(AND($J62="New",$K62&gt;2025))),"N/A",IF($N62=0,0,IF(ISERROR(VLOOKUP($E62,'Source Data'!$B$29:$J$60, MATCH($L62, 'Source Data'!$B$26:$J$26,1),TRUE))=TRUE,"",VLOOKUP($E62,'Source Data'!$B$29:$J$60,MATCH($L62, 'Source Data'!$B$26:$J$26,1),TRUE))))</f>
        <v/>
      </c>
      <c r="R62" s="144" t="str">
        <f>IF(OR(AND(OR($J62="Retired",$J62="Permanent Low-Use"),$K62&lt;=2026),(AND($J62="New",$K62&gt;2026))),"N/A",IF($N62=0,0,IF(ISERROR(VLOOKUP($E62,'Source Data'!$B$29:$J$60, MATCH($L62, 'Source Data'!$B$26:$J$26,1),TRUE))=TRUE,"",VLOOKUP($E62,'Source Data'!$B$29:$J$60,MATCH($L62, 'Source Data'!$B$26:$J$26,1),TRUE))))</f>
        <v/>
      </c>
      <c r="S62" s="144" t="str">
        <f>IF(OR(AND(OR($J62="Retired",$J62="Permanent Low-Use"),$K62&lt;=2027),(AND($J62="New",$K62&gt;2027))),"N/A",IF($N62=0,0,IF(ISERROR(VLOOKUP($E62,'Source Data'!$B$29:$J$60, MATCH($L62, 'Source Data'!$B$26:$J$26,1),TRUE))=TRUE,"",VLOOKUP($E62,'Source Data'!$B$29:$J$60,MATCH($L62, 'Source Data'!$B$26:$J$26,1),TRUE))))</f>
        <v/>
      </c>
      <c r="T62" s="144" t="str">
        <f>IF(OR(AND(OR($J62="Retired",$J62="Permanent Low-Use"),$K62&lt;=2028),(AND($J62="New",$K62&gt;2028))),"N/A",IF($N62=0,0,IF(ISERROR(VLOOKUP($E62,'Source Data'!$B$29:$J$60, MATCH($L62, 'Source Data'!$B$26:$J$26,1),TRUE))=TRUE,"",VLOOKUP($E62,'Source Data'!$B$29:$J$60,MATCH($L62, 'Source Data'!$B$26:$J$26,1),TRUE))))</f>
        <v/>
      </c>
      <c r="U62" s="144" t="str">
        <f>IF(OR(AND(OR($J62="Retired",$J62="Permanent Low-Use"),$K62&lt;=2029),(AND($J62="New",$K62&gt;2029))),"N/A",IF($N62=0,0,IF(ISERROR(VLOOKUP($E62,'Source Data'!$B$29:$J$60, MATCH($L62, 'Source Data'!$B$26:$J$26,1),TRUE))=TRUE,"",VLOOKUP($E62,'Source Data'!$B$29:$J$60,MATCH($L62, 'Source Data'!$B$26:$J$26,1),TRUE))))</f>
        <v/>
      </c>
      <c r="V62" s="144" t="str">
        <f>IF(OR(AND(OR($J62="Retired",$J62="Permanent Low-Use"),$K62&lt;=2030),(AND($J62="New",$K62&gt;2030))),"N/A",IF($N62=0,0,IF(ISERROR(VLOOKUP($E62,'Source Data'!$B$29:$J$60, MATCH($L62, 'Source Data'!$B$26:$J$26,1),TRUE))=TRUE,"",VLOOKUP($E62,'Source Data'!$B$29:$J$60,MATCH($L62, 'Source Data'!$B$26:$J$26,1),TRUE))))</f>
        <v/>
      </c>
      <c r="W62" s="144" t="str">
        <f>IF(OR(AND(OR($J62="Retired",$J62="Permanent Low-Use"),$K62&lt;=2031),(AND($J62="New",$K62&gt;2031))),"N/A",IF($N62=0,0,IF(ISERROR(VLOOKUP($E62,'Source Data'!$B$29:$J$60, MATCH($L62, 'Source Data'!$B$26:$J$26,1),TRUE))=TRUE,"",VLOOKUP($E62,'Source Data'!$B$29:$J$60,MATCH($L62, 'Source Data'!$B$26:$J$26,1),TRUE))))</f>
        <v/>
      </c>
      <c r="X62" s="144" t="str">
        <f>IF(OR(AND(OR($J62="Retired",$J62="Permanent Low-Use"),$K62&lt;=2032),(AND($J62="New",$K62&gt;2032))),"N/A",IF($N62=0,0,IF(ISERROR(VLOOKUP($E62,'Source Data'!$B$29:$J$60, MATCH($L62, 'Source Data'!$B$26:$J$26,1),TRUE))=TRUE,"",VLOOKUP($E62,'Source Data'!$B$29:$J$60,MATCH($L62, 'Source Data'!$B$26:$J$26,1),TRUE))))</f>
        <v/>
      </c>
      <c r="Y62" s="144" t="str">
        <f>IF(OR(AND(OR($J62="Retired",$J62="Permanent Low-Use"),$K62&lt;=2033),(AND($J62="New",$K62&gt;2033))),"N/A",IF($N62=0,0,IF(ISERROR(VLOOKUP($E62,'Source Data'!$B$29:$J$60, MATCH($L62, 'Source Data'!$B$26:$J$26,1),TRUE))=TRUE,"",VLOOKUP($E62,'Source Data'!$B$29:$J$60,MATCH($L62, 'Source Data'!$B$26:$J$26,1),TRUE))))</f>
        <v/>
      </c>
      <c r="Z62" s="145" t="str">
        <f>IF(ISNUMBER($L62),IF(OR(AND(OR($J62="Retired",$J62="Permanent Low-Use"),$K62&lt;=2023),(AND($J62="New",$K62&gt;2023))),"N/A",VLOOKUP($F62,'Source Data'!$B$15:$I$22,7)),"")</f>
        <v/>
      </c>
      <c r="AA62" s="145" t="str">
        <f>IF(ISNUMBER($L62),IF(OR(AND(OR($J62="Retired",$J62="Permanent Low-Use"),$K62&lt;=2024),(AND($J62="New",$K62&gt;2024))),"N/A",VLOOKUP($F62,'Source Data'!$B$15:$I$22,7)),"")</f>
        <v/>
      </c>
      <c r="AB62" s="145" t="str">
        <f>IF(ISNUMBER($L62),IF(OR(AND(OR($J62="Retired",$J62="Permanent Low-Use"),$K62&lt;=2025),(AND($J62="New",$K62&gt;2025))),"N/A",VLOOKUP($F62,'Source Data'!$B$15:$I$22,5)),"")</f>
        <v/>
      </c>
      <c r="AC62" s="145" t="str">
        <f>IF(ISNUMBER($L62),IF(OR(AND(OR($J62="Retired",$J62="Permanent Low-Use"),$K62&lt;=2026),(AND($J62="New",$K62&gt;2026))),"N/A",VLOOKUP($F62,'Source Data'!$B$15:$I$22,5)),"")</f>
        <v/>
      </c>
      <c r="AD62" s="145" t="str">
        <f>IF(ISNUMBER($L62),IF(OR(AND(OR($J62="Retired",$J62="Permanent Low-Use"),$K62&lt;=2027),(AND($J62="New",$K62&gt;2027))),"N/A",VLOOKUP($F62,'Source Data'!$B$15:$I$22,5)),"")</f>
        <v/>
      </c>
      <c r="AE62" s="145" t="str">
        <f>IF(ISNUMBER($L62),IF(OR(AND(OR($J62="Retired",$J62="Permanent Low-Use"),$K62&lt;=2028),(AND($J62="New",$K62&gt;2028))),"N/A",VLOOKUP($F62,'Source Data'!$B$15:$I$22,5)),"")</f>
        <v/>
      </c>
      <c r="AF62" s="145" t="str">
        <f>IF(ISNUMBER($L62),IF(OR(AND(OR($J62="Retired",$J62="Permanent Low-Use"),$K62&lt;=2029),(AND($J62="New",$K62&gt;2029))),"N/A",VLOOKUP($F62,'Source Data'!$B$15:$I$22,5)),"")</f>
        <v/>
      </c>
      <c r="AG62" s="145" t="str">
        <f>IF(ISNUMBER($L62),IF(OR(AND(OR($J62="Retired",$J62="Permanent Low-Use"),$K62&lt;=2030),(AND($J62="New",$K62&gt;2030))),"N/A",VLOOKUP($F62,'Source Data'!$B$15:$I$22,5)),"")</f>
        <v/>
      </c>
      <c r="AH62" s="145" t="str">
        <f>IF(ISNUMBER($L62),IF(OR(AND(OR($J62="Retired",$J62="Permanent Low-Use"),$K62&lt;=2031),(AND($J62="New",$K62&gt;2031))),"N/A",VLOOKUP($F62,'Source Data'!$B$15:$I$22,5)),"")</f>
        <v/>
      </c>
      <c r="AI62" s="145" t="str">
        <f>IF(ISNUMBER($L62),IF(OR(AND(OR($J62="Retired",$J62="Permanent Low-Use"),$K62&lt;=2032),(AND($J62="New",$K62&gt;2032))),"N/A",VLOOKUP($F62,'Source Data'!$B$15:$I$22,5)),"")</f>
        <v/>
      </c>
      <c r="AJ62" s="145" t="str">
        <f>IF(ISNUMBER($L62),IF(OR(AND(OR($J62="Retired",$J62="Permanent Low-Use"),$K62&lt;=2033),(AND($J62="New",$K62&gt;2033))),"N/A",VLOOKUP($F62,'Source Data'!$B$15:$I$22,5)),"")</f>
        <v/>
      </c>
      <c r="AK62" s="145" t="str">
        <f>IF($N62= 0, "N/A", IF(ISERROR(VLOOKUP($F62, 'Source Data'!$B$4:$C$11,2)), "", VLOOKUP($F62, 'Source Data'!$B$4:$C$11,2)))</f>
        <v/>
      </c>
      <c r="AL62" s="158"/>
    </row>
    <row r="63" spans="1:38" ht="15.6">
      <c r="A63" s="158"/>
      <c r="B63" s="106"/>
      <c r="C63" s="106"/>
      <c r="D63" s="106"/>
      <c r="E63" s="104"/>
      <c r="F63" s="104"/>
      <c r="G63" s="102"/>
      <c r="H63" s="103"/>
      <c r="I63" s="104"/>
      <c r="J63" s="105"/>
      <c r="K63" s="102"/>
      <c r="L63" s="142" t="str">
        <f t="shared" si="6"/>
        <v/>
      </c>
      <c r="M63" s="142" t="str">
        <f>IF(ISERROR(VLOOKUP(E63,'Source Data'!$B$67:$J$97, MATCH(F63, 'Source Data'!$B$64:$J$64,1),TRUE))=TRUE,"",VLOOKUP(E63,'Source Data'!$B$67:$J$97,MATCH(F63, 'Source Data'!$B$64:$J$64,1),TRUE))</f>
        <v/>
      </c>
      <c r="N63" s="143" t="str">
        <f t="shared" si="7"/>
        <v/>
      </c>
      <c r="O63" s="144" t="str">
        <f>IF(OR(AND(OR($J63="Retired",$J63="Permanent Low-Use"),$K63&lt;=2023),(AND($J63="New",$K63&gt;2023))),"N/A",IF($N63=0,0,IF(ISERROR(VLOOKUP($E63,'Source Data'!$B$29:$J$60, MATCH($L63, 'Source Data'!$B$26:$J$26,1),TRUE))=TRUE,"",VLOOKUP($E63,'Source Data'!$B$29:$J$60,MATCH($L63, 'Source Data'!$B$26:$J$26,1),TRUE))))</f>
        <v/>
      </c>
      <c r="P63" s="144" t="str">
        <f>IF(OR(AND(OR($J63="Retired",$J63="Permanent Low-Use"),$K63&lt;=2024),(AND($J63="New",$K63&gt;2024))),"N/A",IF($N63=0,0,IF(ISERROR(VLOOKUP($E63,'Source Data'!$B$29:$J$60, MATCH($L63, 'Source Data'!$B$26:$J$26,1),TRUE))=TRUE,"",VLOOKUP($E63,'Source Data'!$B$29:$J$60,MATCH($L63, 'Source Data'!$B$26:$J$26,1),TRUE))))</f>
        <v/>
      </c>
      <c r="Q63" s="144" t="str">
        <f>IF(OR(AND(OR($J63="Retired",$J63="Permanent Low-Use"),$K63&lt;=2025),(AND($J63="New",$K63&gt;2025))),"N/A",IF($N63=0,0,IF(ISERROR(VLOOKUP($E63,'Source Data'!$B$29:$J$60, MATCH($L63, 'Source Data'!$B$26:$J$26,1),TRUE))=TRUE,"",VLOOKUP($E63,'Source Data'!$B$29:$J$60,MATCH($L63, 'Source Data'!$B$26:$J$26,1),TRUE))))</f>
        <v/>
      </c>
      <c r="R63" s="144" t="str">
        <f>IF(OR(AND(OR($J63="Retired",$J63="Permanent Low-Use"),$K63&lt;=2026),(AND($J63="New",$K63&gt;2026))),"N/A",IF($N63=0,0,IF(ISERROR(VLOOKUP($E63,'Source Data'!$B$29:$J$60, MATCH($L63, 'Source Data'!$B$26:$J$26,1),TRUE))=TRUE,"",VLOOKUP($E63,'Source Data'!$B$29:$J$60,MATCH($L63, 'Source Data'!$B$26:$J$26,1),TRUE))))</f>
        <v/>
      </c>
      <c r="S63" s="144" t="str">
        <f>IF(OR(AND(OR($J63="Retired",$J63="Permanent Low-Use"),$K63&lt;=2027),(AND($J63="New",$K63&gt;2027))),"N/A",IF($N63=0,0,IF(ISERROR(VLOOKUP($E63,'Source Data'!$B$29:$J$60, MATCH($L63, 'Source Data'!$B$26:$J$26,1),TRUE))=TRUE,"",VLOOKUP($E63,'Source Data'!$B$29:$J$60,MATCH($L63, 'Source Data'!$B$26:$J$26,1),TRUE))))</f>
        <v/>
      </c>
      <c r="T63" s="144" t="str">
        <f>IF(OR(AND(OR($J63="Retired",$J63="Permanent Low-Use"),$K63&lt;=2028),(AND($J63="New",$K63&gt;2028))),"N/A",IF($N63=0,0,IF(ISERROR(VLOOKUP($E63,'Source Data'!$B$29:$J$60, MATCH($L63, 'Source Data'!$B$26:$J$26,1),TRUE))=TRUE,"",VLOOKUP($E63,'Source Data'!$B$29:$J$60,MATCH($L63, 'Source Data'!$B$26:$J$26,1),TRUE))))</f>
        <v/>
      </c>
      <c r="U63" s="144" t="str">
        <f>IF(OR(AND(OR($J63="Retired",$J63="Permanent Low-Use"),$K63&lt;=2029),(AND($J63="New",$K63&gt;2029))),"N/A",IF($N63=0,0,IF(ISERROR(VLOOKUP($E63,'Source Data'!$B$29:$J$60, MATCH($L63, 'Source Data'!$B$26:$J$26,1),TRUE))=TRUE,"",VLOOKUP($E63,'Source Data'!$B$29:$J$60,MATCH($L63, 'Source Data'!$B$26:$J$26,1),TRUE))))</f>
        <v/>
      </c>
      <c r="V63" s="144" t="str">
        <f>IF(OR(AND(OR($J63="Retired",$J63="Permanent Low-Use"),$K63&lt;=2030),(AND($J63="New",$K63&gt;2030))),"N/A",IF($N63=0,0,IF(ISERROR(VLOOKUP($E63,'Source Data'!$B$29:$J$60, MATCH($L63, 'Source Data'!$B$26:$J$26,1),TRUE))=TRUE,"",VLOOKUP($E63,'Source Data'!$B$29:$J$60,MATCH($L63, 'Source Data'!$B$26:$J$26,1),TRUE))))</f>
        <v/>
      </c>
      <c r="W63" s="144" t="str">
        <f>IF(OR(AND(OR($J63="Retired",$J63="Permanent Low-Use"),$K63&lt;=2031),(AND($J63="New",$K63&gt;2031))),"N/A",IF($N63=0,0,IF(ISERROR(VLOOKUP($E63,'Source Data'!$B$29:$J$60, MATCH($L63, 'Source Data'!$B$26:$J$26,1),TRUE))=TRUE,"",VLOOKUP($E63,'Source Data'!$B$29:$J$60,MATCH($L63, 'Source Data'!$B$26:$J$26,1),TRUE))))</f>
        <v/>
      </c>
      <c r="X63" s="144" t="str">
        <f>IF(OR(AND(OR($J63="Retired",$J63="Permanent Low-Use"),$K63&lt;=2032),(AND($J63="New",$K63&gt;2032))),"N/A",IF($N63=0,0,IF(ISERROR(VLOOKUP($E63,'Source Data'!$B$29:$J$60, MATCH($L63, 'Source Data'!$B$26:$J$26,1),TRUE))=TRUE,"",VLOOKUP($E63,'Source Data'!$B$29:$J$60,MATCH($L63, 'Source Data'!$B$26:$J$26,1),TRUE))))</f>
        <v/>
      </c>
      <c r="Y63" s="144" t="str">
        <f>IF(OR(AND(OR($J63="Retired",$J63="Permanent Low-Use"),$K63&lt;=2033),(AND($J63="New",$K63&gt;2033))),"N/A",IF($N63=0,0,IF(ISERROR(VLOOKUP($E63,'Source Data'!$B$29:$J$60, MATCH($L63, 'Source Data'!$B$26:$J$26,1),TRUE))=TRUE,"",VLOOKUP($E63,'Source Data'!$B$29:$J$60,MATCH($L63, 'Source Data'!$B$26:$J$26,1),TRUE))))</f>
        <v/>
      </c>
      <c r="Z63" s="145" t="str">
        <f>IF(ISNUMBER($L63),IF(OR(AND(OR($J63="Retired",$J63="Permanent Low-Use"),$K63&lt;=2023),(AND($J63="New",$K63&gt;2023))),"N/A",VLOOKUP($F63,'Source Data'!$B$15:$I$22,7)),"")</f>
        <v/>
      </c>
      <c r="AA63" s="145" t="str">
        <f>IF(ISNUMBER($L63),IF(OR(AND(OR($J63="Retired",$J63="Permanent Low-Use"),$K63&lt;=2024),(AND($J63="New",$K63&gt;2024))),"N/A",VLOOKUP($F63,'Source Data'!$B$15:$I$22,7)),"")</f>
        <v/>
      </c>
      <c r="AB63" s="145" t="str">
        <f>IF(ISNUMBER($L63),IF(OR(AND(OR($J63="Retired",$J63="Permanent Low-Use"),$K63&lt;=2025),(AND($J63="New",$K63&gt;2025))),"N/A",VLOOKUP($F63,'Source Data'!$B$15:$I$22,5)),"")</f>
        <v/>
      </c>
      <c r="AC63" s="145" t="str">
        <f>IF(ISNUMBER($L63),IF(OR(AND(OR($J63="Retired",$J63="Permanent Low-Use"),$K63&lt;=2026),(AND($J63="New",$K63&gt;2026))),"N/A",VLOOKUP($F63,'Source Data'!$B$15:$I$22,5)),"")</f>
        <v/>
      </c>
      <c r="AD63" s="145" t="str">
        <f>IF(ISNUMBER($L63),IF(OR(AND(OR($J63="Retired",$J63="Permanent Low-Use"),$K63&lt;=2027),(AND($J63="New",$K63&gt;2027))),"N/A",VLOOKUP($F63,'Source Data'!$B$15:$I$22,5)),"")</f>
        <v/>
      </c>
      <c r="AE63" s="145" t="str">
        <f>IF(ISNUMBER($L63),IF(OR(AND(OR($J63="Retired",$J63="Permanent Low-Use"),$K63&lt;=2028),(AND($J63="New",$K63&gt;2028))),"N/A",VLOOKUP($F63,'Source Data'!$B$15:$I$22,5)),"")</f>
        <v/>
      </c>
      <c r="AF63" s="145" t="str">
        <f>IF(ISNUMBER($L63),IF(OR(AND(OR($J63="Retired",$J63="Permanent Low-Use"),$K63&lt;=2029),(AND($J63="New",$K63&gt;2029))),"N/A",VLOOKUP($F63,'Source Data'!$B$15:$I$22,5)),"")</f>
        <v/>
      </c>
      <c r="AG63" s="145" t="str">
        <f>IF(ISNUMBER($L63),IF(OR(AND(OR($J63="Retired",$J63="Permanent Low-Use"),$K63&lt;=2030),(AND($J63="New",$K63&gt;2030))),"N/A",VLOOKUP($F63,'Source Data'!$B$15:$I$22,5)),"")</f>
        <v/>
      </c>
      <c r="AH63" s="145" t="str">
        <f>IF(ISNUMBER($L63),IF(OR(AND(OR($J63="Retired",$J63="Permanent Low-Use"),$K63&lt;=2031),(AND($J63="New",$K63&gt;2031))),"N/A",VLOOKUP($F63,'Source Data'!$B$15:$I$22,5)),"")</f>
        <v/>
      </c>
      <c r="AI63" s="145" t="str">
        <f>IF(ISNUMBER($L63),IF(OR(AND(OR($J63="Retired",$J63="Permanent Low-Use"),$K63&lt;=2032),(AND($J63="New",$K63&gt;2032))),"N/A",VLOOKUP($F63,'Source Data'!$B$15:$I$22,5)),"")</f>
        <v/>
      </c>
      <c r="AJ63" s="145" t="str">
        <f>IF(ISNUMBER($L63),IF(OR(AND(OR($J63="Retired",$J63="Permanent Low-Use"),$K63&lt;=2033),(AND($J63="New",$K63&gt;2033))),"N/A",VLOOKUP($F63,'Source Data'!$B$15:$I$22,5)),"")</f>
        <v/>
      </c>
      <c r="AK63" s="145" t="str">
        <f>IF($N63= 0, "N/A", IF(ISERROR(VLOOKUP($F63, 'Source Data'!$B$4:$C$11,2)), "", VLOOKUP($F63, 'Source Data'!$B$4:$C$11,2)))</f>
        <v/>
      </c>
      <c r="AL63" s="158"/>
    </row>
    <row r="64" spans="1:38" ht="15.6">
      <c r="A64" s="158"/>
      <c r="B64" s="106"/>
      <c r="C64" s="106"/>
      <c r="D64" s="106"/>
      <c r="E64" s="104"/>
      <c r="F64" s="104"/>
      <c r="G64" s="102"/>
      <c r="H64" s="103"/>
      <c r="I64" s="104"/>
      <c r="J64" s="105"/>
      <c r="K64" s="102"/>
      <c r="L64" s="142" t="str">
        <f t="shared" si="6"/>
        <v/>
      </c>
      <c r="M64" s="142" t="str">
        <f>IF(ISERROR(VLOOKUP(E64,'Source Data'!$B$67:$J$97, MATCH(F64, 'Source Data'!$B$64:$J$64,1),TRUE))=TRUE,"",VLOOKUP(E64,'Source Data'!$B$67:$J$97,MATCH(F64, 'Source Data'!$B$64:$J$64,1),TRUE))</f>
        <v/>
      </c>
      <c r="N64" s="143" t="str">
        <f t="shared" si="7"/>
        <v/>
      </c>
      <c r="O64" s="144" t="str">
        <f>IF(OR(AND(OR($J64="Retired",$J64="Permanent Low-Use"),$K64&lt;=2023),(AND($J64="New",$K64&gt;2023))),"N/A",IF($N64=0,0,IF(ISERROR(VLOOKUP($E64,'Source Data'!$B$29:$J$60, MATCH($L64, 'Source Data'!$B$26:$J$26,1),TRUE))=TRUE,"",VLOOKUP($E64,'Source Data'!$B$29:$J$60,MATCH($L64, 'Source Data'!$B$26:$J$26,1),TRUE))))</f>
        <v/>
      </c>
      <c r="P64" s="144" t="str">
        <f>IF(OR(AND(OR($J64="Retired",$J64="Permanent Low-Use"),$K64&lt;=2024),(AND($J64="New",$K64&gt;2024))),"N/A",IF($N64=0,0,IF(ISERROR(VLOOKUP($E64,'Source Data'!$B$29:$J$60, MATCH($L64, 'Source Data'!$B$26:$J$26,1),TRUE))=TRUE,"",VLOOKUP($E64,'Source Data'!$B$29:$J$60,MATCH($L64, 'Source Data'!$B$26:$J$26,1),TRUE))))</f>
        <v/>
      </c>
      <c r="Q64" s="144" t="str">
        <f>IF(OR(AND(OR($J64="Retired",$J64="Permanent Low-Use"),$K64&lt;=2025),(AND($J64="New",$K64&gt;2025))),"N/A",IF($N64=0,0,IF(ISERROR(VLOOKUP($E64,'Source Data'!$B$29:$J$60, MATCH($L64, 'Source Data'!$B$26:$J$26,1),TRUE))=TRUE,"",VLOOKUP($E64,'Source Data'!$B$29:$J$60,MATCH($L64, 'Source Data'!$B$26:$J$26,1),TRUE))))</f>
        <v/>
      </c>
      <c r="R64" s="144" t="str">
        <f>IF(OR(AND(OR($J64="Retired",$J64="Permanent Low-Use"),$K64&lt;=2026),(AND($J64="New",$K64&gt;2026))),"N/A",IF($N64=0,0,IF(ISERROR(VLOOKUP($E64,'Source Data'!$B$29:$J$60, MATCH($L64, 'Source Data'!$B$26:$J$26,1),TRUE))=TRUE,"",VLOOKUP($E64,'Source Data'!$B$29:$J$60,MATCH($L64, 'Source Data'!$B$26:$J$26,1),TRUE))))</f>
        <v/>
      </c>
      <c r="S64" s="144" t="str">
        <f>IF(OR(AND(OR($J64="Retired",$J64="Permanent Low-Use"),$K64&lt;=2027),(AND($J64="New",$K64&gt;2027))),"N/A",IF($N64=0,0,IF(ISERROR(VLOOKUP($E64,'Source Data'!$B$29:$J$60, MATCH($L64, 'Source Data'!$B$26:$J$26,1),TRUE))=TRUE,"",VLOOKUP($E64,'Source Data'!$B$29:$J$60,MATCH($L64, 'Source Data'!$B$26:$J$26,1),TRUE))))</f>
        <v/>
      </c>
      <c r="T64" s="144" t="str">
        <f>IF(OR(AND(OR($J64="Retired",$J64="Permanent Low-Use"),$K64&lt;=2028),(AND($J64="New",$K64&gt;2028))),"N/A",IF($N64=0,0,IF(ISERROR(VLOOKUP($E64,'Source Data'!$B$29:$J$60, MATCH($L64, 'Source Data'!$B$26:$J$26,1),TRUE))=TRUE,"",VLOOKUP($E64,'Source Data'!$B$29:$J$60,MATCH($L64, 'Source Data'!$B$26:$J$26,1),TRUE))))</f>
        <v/>
      </c>
      <c r="U64" s="144" t="str">
        <f>IF(OR(AND(OR($J64="Retired",$J64="Permanent Low-Use"),$K64&lt;=2029),(AND($J64="New",$K64&gt;2029))),"N/A",IF($N64=0,0,IF(ISERROR(VLOOKUP($E64,'Source Data'!$B$29:$J$60, MATCH($L64, 'Source Data'!$B$26:$J$26,1),TRUE))=TRUE,"",VLOOKUP($E64,'Source Data'!$B$29:$J$60,MATCH($L64, 'Source Data'!$B$26:$J$26,1),TRUE))))</f>
        <v/>
      </c>
      <c r="V64" s="144" t="str">
        <f>IF(OR(AND(OR($J64="Retired",$J64="Permanent Low-Use"),$K64&lt;=2030),(AND($J64="New",$K64&gt;2030))),"N/A",IF($N64=0,0,IF(ISERROR(VLOOKUP($E64,'Source Data'!$B$29:$J$60, MATCH($L64, 'Source Data'!$B$26:$J$26,1),TRUE))=TRUE,"",VLOOKUP($E64,'Source Data'!$B$29:$J$60,MATCH($L64, 'Source Data'!$B$26:$J$26,1),TRUE))))</f>
        <v/>
      </c>
      <c r="W64" s="144" t="str">
        <f>IF(OR(AND(OR($J64="Retired",$J64="Permanent Low-Use"),$K64&lt;=2031),(AND($J64="New",$K64&gt;2031))),"N/A",IF($N64=0,0,IF(ISERROR(VLOOKUP($E64,'Source Data'!$B$29:$J$60, MATCH($L64, 'Source Data'!$B$26:$J$26,1),TRUE))=TRUE,"",VLOOKUP($E64,'Source Data'!$B$29:$J$60,MATCH($L64, 'Source Data'!$B$26:$J$26,1),TRUE))))</f>
        <v/>
      </c>
      <c r="X64" s="144" t="str">
        <f>IF(OR(AND(OR($J64="Retired",$J64="Permanent Low-Use"),$K64&lt;=2032),(AND($J64="New",$K64&gt;2032))),"N/A",IF($N64=0,0,IF(ISERROR(VLOOKUP($E64,'Source Data'!$B$29:$J$60, MATCH($L64, 'Source Data'!$B$26:$J$26,1),TRUE))=TRUE,"",VLOOKUP($E64,'Source Data'!$B$29:$J$60,MATCH($L64, 'Source Data'!$B$26:$J$26,1),TRUE))))</f>
        <v/>
      </c>
      <c r="Y64" s="144" t="str">
        <f>IF(OR(AND(OR($J64="Retired",$J64="Permanent Low-Use"),$K64&lt;=2033),(AND($J64="New",$K64&gt;2033))),"N/A",IF($N64=0,0,IF(ISERROR(VLOOKUP($E64,'Source Data'!$B$29:$J$60, MATCH($L64, 'Source Data'!$B$26:$J$26,1),TRUE))=TRUE,"",VLOOKUP($E64,'Source Data'!$B$29:$J$60,MATCH($L64, 'Source Data'!$B$26:$J$26,1),TRUE))))</f>
        <v/>
      </c>
      <c r="Z64" s="145" t="str">
        <f>IF(ISNUMBER($L64),IF(OR(AND(OR($J64="Retired",$J64="Permanent Low-Use"),$K64&lt;=2023),(AND($J64="New",$K64&gt;2023))),"N/A",VLOOKUP($F64,'Source Data'!$B$15:$I$22,7)),"")</f>
        <v/>
      </c>
      <c r="AA64" s="145" t="str">
        <f>IF(ISNUMBER($L64),IF(OR(AND(OR($J64="Retired",$J64="Permanent Low-Use"),$K64&lt;=2024),(AND($J64="New",$K64&gt;2024))),"N/A",VLOOKUP($F64,'Source Data'!$B$15:$I$22,7)),"")</f>
        <v/>
      </c>
      <c r="AB64" s="145" t="str">
        <f>IF(ISNUMBER($L64),IF(OR(AND(OR($J64="Retired",$J64="Permanent Low-Use"),$K64&lt;=2025),(AND($J64="New",$K64&gt;2025))),"N/A",VLOOKUP($F64,'Source Data'!$B$15:$I$22,5)),"")</f>
        <v/>
      </c>
      <c r="AC64" s="145" t="str">
        <f>IF(ISNUMBER($L64),IF(OR(AND(OR($J64="Retired",$J64="Permanent Low-Use"),$K64&lt;=2026),(AND($J64="New",$K64&gt;2026))),"N/A",VLOOKUP($F64,'Source Data'!$B$15:$I$22,5)),"")</f>
        <v/>
      </c>
      <c r="AD64" s="145" t="str">
        <f>IF(ISNUMBER($L64),IF(OR(AND(OR($J64="Retired",$J64="Permanent Low-Use"),$K64&lt;=2027),(AND($J64="New",$K64&gt;2027))),"N/A",VLOOKUP($F64,'Source Data'!$B$15:$I$22,5)),"")</f>
        <v/>
      </c>
      <c r="AE64" s="145" t="str">
        <f>IF(ISNUMBER($L64),IF(OR(AND(OR($J64="Retired",$J64="Permanent Low-Use"),$K64&lt;=2028),(AND($J64="New",$K64&gt;2028))),"N/A",VLOOKUP($F64,'Source Data'!$B$15:$I$22,5)),"")</f>
        <v/>
      </c>
      <c r="AF64" s="145" t="str">
        <f>IF(ISNUMBER($L64),IF(OR(AND(OR($J64="Retired",$J64="Permanent Low-Use"),$K64&lt;=2029),(AND($J64="New",$K64&gt;2029))),"N/A",VLOOKUP($F64,'Source Data'!$B$15:$I$22,5)),"")</f>
        <v/>
      </c>
      <c r="AG64" s="145" t="str">
        <f>IF(ISNUMBER($L64),IF(OR(AND(OR($J64="Retired",$J64="Permanent Low-Use"),$K64&lt;=2030),(AND($J64="New",$K64&gt;2030))),"N/A",VLOOKUP($F64,'Source Data'!$B$15:$I$22,5)),"")</f>
        <v/>
      </c>
      <c r="AH64" s="145" t="str">
        <f>IF(ISNUMBER($L64),IF(OR(AND(OR($J64="Retired",$J64="Permanent Low-Use"),$K64&lt;=2031),(AND($J64="New",$K64&gt;2031))),"N/A",VLOOKUP($F64,'Source Data'!$B$15:$I$22,5)),"")</f>
        <v/>
      </c>
      <c r="AI64" s="145" t="str">
        <f>IF(ISNUMBER($L64),IF(OR(AND(OR($J64="Retired",$J64="Permanent Low-Use"),$K64&lt;=2032),(AND($J64="New",$K64&gt;2032))),"N/A",VLOOKUP($F64,'Source Data'!$B$15:$I$22,5)),"")</f>
        <v/>
      </c>
      <c r="AJ64" s="145" t="str">
        <f>IF(ISNUMBER($L64),IF(OR(AND(OR($J64="Retired",$J64="Permanent Low-Use"),$K64&lt;=2033),(AND($J64="New",$K64&gt;2033))),"N/A",VLOOKUP($F64,'Source Data'!$B$15:$I$22,5)),"")</f>
        <v/>
      </c>
      <c r="AK64" s="145" t="str">
        <f>IF($N64= 0, "N/A", IF(ISERROR(VLOOKUP($F64, 'Source Data'!$B$4:$C$11,2)), "", VLOOKUP($F64, 'Source Data'!$B$4:$C$11,2)))</f>
        <v/>
      </c>
      <c r="AL64" s="158"/>
    </row>
    <row r="65" spans="1:38" ht="15.6">
      <c r="A65" s="158"/>
      <c r="B65" s="106"/>
      <c r="C65" s="106"/>
      <c r="D65" s="106"/>
      <c r="E65" s="104"/>
      <c r="F65" s="104"/>
      <c r="G65" s="102"/>
      <c r="H65" s="103"/>
      <c r="I65" s="104"/>
      <c r="J65" s="105"/>
      <c r="K65" s="102"/>
      <c r="L65" s="142" t="str">
        <f t="shared" si="6"/>
        <v/>
      </c>
      <c r="M65" s="142" t="str">
        <f>IF(ISERROR(VLOOKUP(E65,'Source Data'!$B$67:$J$97, MATCH(F65, 'Source Data'!$B$64:$J$64,1),TRUE))=TRUE,"",VLOOKUP(E65,'Source Data'!$B$67:$J$97,MATCH(F65, 'Source Data'!$B$64:$J$64,1),TRUE))</f>
        <v/>
      </c>
      <c r="N65" s="143" t="str">
        <f t="shared" si="7"/>
        <v/>
      </c>
      <c r="O65" s="144" t="str">
        <f>IF(OR(AND(OR($J65="Retired",$J65="Permanent Low-Use"),$K65&lt;=2023),(AND($J65="New",$K65&gt;2023))),"N/A",IF($N65=0,0,IF(ISERROR(VLOOKUP($E65,'Source Data'!$B$29:$J$60, MATCH($L65, 'Source Data'!$B$26:$J$26,1),TRUE))=TRUE,"",VLOOKUP($E65,'Source Data'!$B$29:$J$60,MATCH($L65, 'Source Data'!$B$26:$J$26,1),TRUE))))</f>
        <v/>
      </c>
      <c r="P65" s="144" t="str">
        <f>IF(OR(AND(OR($J65="Retired",$J65="Permanent Low-Use"),$K65&lt;=2024),(AND($J65="New",$K65&gt;2024))),"N/A",IF($N65=0,0,IF(ISERROR(VLOOKUP($E65,'Source Data'!$B$29:$J$60, MATCH($L65, 'Source Data'!$B$26:$J$26,1),TRUE))=TRUE,"",VLOOKUP($E65,'Source Data'!$B$29:$J$60,MATCH($L65, 'Source Data'!$B$26:$J$26,1),TRUE))))</f>
        <v/>
      </c>
      <c r="Q65" s="144" t="str">
        <f>IF(OR(AND(OR($J65="Retired",$J65="Permanent Low-Use"),$K65&lt;=2025),(AND($J65="New",$K65&gt;2025))),"N/A",IF($N65=0,0,IF(ISERROR(VLOOKUP($E65,'Source Data'!$B$29:$J$60, MATCH($L65, 'Source Data'!$B$26:$J$26,1),TRUE))=TRUE,"",VLOOKUP($E65,'Source Data'!$B$29:$J$60,MATCH($L65, 'Source Data'!$B$26:$J$26,1),TRUE))))</f>
        <v/>
      </c>
      <c r="R65" s="144" t="str">
        <f>IF(OR(AND(OR($J65="Retired",$J65="Permanent Low-Use"),$K65&lt;=2026),(AND($J65="New",$K65&gt;2026))),"N/A",IF($N65=0,0,IF(ISERROR(VLOOKUP($E65,'Source Data'!$B$29:$J$60, MATCH($L65, 'Source Data'!$B$26:$J$26,1),TRUE))=TRUE,"",VLOOKUP($E65,'Source Data'!$B$29:$J$60,MATCH($L65, 'Source Data'!$B$26:$J$26,1),TRUE))))</f>
        <v/>
      </c>
      <c r="S65" s="144" t="str">
        <f>IF(OR(AND(OR($J65="Retired",$J65="Permanent Low-Use"),$K65&lt;=2027),(AND($J65="New",$K65&gt;2027))),"N/A",IF($N65=0,0,IF(ISERROR(VLOOKUP($E65,'Source Data'!$B$29:$J$60, MATCH($L65, 'Source Data'!$B$26:$J$26,1),TRUE))=TRUE,"",VLOOKUP($E65,'Source Data'!$B$29:$J$60,MATCH($L65, 'Source Data'!$B$26:$J$26,1),TRUE))))</f>
        <v/>
      </c>
      <c r="T65" s="144" t="str">
        <f>IF(OR(AND(OR($J65="Retired",$J65="Permanent Low-Use"),$K65&lt;=2028),(AND($J65="New",$K65&gt;2028))),"N/A",IF($N65=0,0,IF(ISERROR(VLOOKUP($E65,'Source Data'!$B$29:$J$60, MATCH($L65, 'Source Data'!$B$26:$J$26,1),TRUE))=TRUE,"",VLOOKUP($E65,'Source Data'!$B$29:$J$60,MATCH($L65, 'Source Data'!$B$26:$J$26,1),TRUE))))</f>
        <v/>
      </c>
      <c r="U65" s="144" t="str">
        <f>IF(OR(AND(OR($J65="Retired",$J65="Permanent Low-Use"),$K65&lt;=2029),(AND($J65="New",$K65&gt;2029))),"N/A",IF($N65=0,0,IF(ISERROR(VLOOKUP($E65,'Source Data'!$B$29:$J$60, MATCH($L65, 'Source Data'!$B$26:$J$26,1),TRUE))=TRUE,"",VLOOKUP($E65,'Source Data'!$B$29:$J$60,MATCH($L65, 'Source Data'!$B$26:$J$26,1),TRUE))))</f>
        <v/>
      </c>
      <c r="V65" s="144" t="str">
        <f>IF(OR(AND(OR($J65="Retired",$J65="Permanent Low-Use"),$K65&lt;=2030),(AND($J65="New",$K65&gt;2030))),"N/A",IF($N65=0,0,IF(ISERROR(VLOOKUP($E65,'Source Data'!$B$29:$J$60, MATCH($L65, 'Source Data'!$B$26:$J$26,1),TRUE))=TRUE,"",VLOOKUP($E65,'Source Data'!$B$29:$J$60,MATCH($L65, 'Source Data'!$B$26:$J$26,1),TRUE))))</f>
        <v/>
      </c>
      <c r="W65" s="144" t="str">
        <f>IF(OR(AND(OR($J65="Retired",$J65="Permanent Low-Use"),$K65&lt;=2031),(AND($J65="New",$K65&gt;2031))),"N/A",IF($N65=0,0,IF(ISERROR(VLOOKUP($E65,'Source Data'!$B$29:$J$60, MATCH($L65, 'Source Data'!$B$26:$J$26,1),TRUE))=TRUE,"",VLOOKUP($E65,'Source Data'!$B$29:$J$60,MATCH($L65, 'Source Data'!$B$26:$J$26,1),TRUE))))</f>
        <v/>
      </c>
      <c r="X65" s="144" t="str">
        <f>IF(OR(AND(OR($J65="Retired",$J65="Permanent Low-Use"),$K65&lt;=2032),(AND($J65="New",$K65&gt;2032))),"N/A",IF($N65=0,0,IF(ISERROR(VLOOKUP($E65,'Source Data'!$B$29:$J$60, MATCH($L65, 'Source Data'!$B$26:$J$26,1),TRUE))=TRUE,"",VLOOKUP($E65,'Source Data'!$B$29:$J$60,MATCH($L65, 'Source Data'!$B$26:$J$26,1),TRUE))))</f>
        <v/>
      </c>
      <c r="Y65" s="144" t="str">
        <f>IF(OR(AND(OR($J65="Retired",$J65="Permanent Low-Use"),$K65&lt;=2033),(AND($J65="New",$K65&gt;2033))),"N/A",IF($N65=0,0,IF(ISERROR(VLOOKUP($E65,'Source Data'!$B$29:$J$60, MATCH($L65, 'Source Data'!$B$26:$J$26,1),TRUE))=TRUE,"",VLOOKUP($E65,'Source Data'!$B$29:$J$60,MATCH($L65, 'Source Data'!$B$26:$J$26,1),TRUE))))</f>
        <v/>
      </c>
      <c r="Z65" s="145" t="str">
        <f>IF(ISNUMBER($L65),IF(OR(AND(OR($J65="Retired",$J65="Permanent Low-Use"),$K65&lt;=2023),(AND($J65="New",$K65&gt;2023))),"N/A",VLOOKUP($F65,'Source Data'!$B$15:$I$22,7)),"")</f>
        <v/>
      </c>
      <c r="AA65" s="145" t="str">
        <f>IF(ISNUMBER($L65),IF(OR(AND(OR($J65="Retired",$J65="Permanent Low-Use"),$K65&lt;=2024),(AND($J65="New",$K65&gt;2024))),"N/A",VLOOKUP($F65,'Source Data'!$B$15:$I$22,7)),"")</f>
        <v/>
      </c>
      <c r="AB65" s="145" t="str">
        <f>IF(ISNUMBER($L65),IF(OR(AND(OR($J65="Retired",$J65="Permanent Low-Use"),$K65&lt;=2025),(AND($J65="New",$K65&gt;2025))),"N/A",VLOOKUP($F65,'Source Data'!$B$15:$I$22,5)),"")</f>
        <v/>
      </c>
      <c r="AC65" s="145" t="str">
        <f>IF(ISNUMBER($L65),IF(OR(AND(OR($J65="Retired",$J65="Permanent Low-Use"),$K65&lt;=2026),(AND($J65="New",$K65&gt;2026))),"N/A",VLOOKUP($F65,'Source Data'!$B$15:$I$22,5)),"")</f>
        <v/>
      </c>
      <c r="AD65" s="145" t="str">
        <f>IF(ISNUMBER($L65),IF(OR(AND(OR($J65="Retired",$J65="Permanent Low-Use"),$K65&lt;=2027),(AND($J65="New",$K65&gt;2027))),"N/A",VLOOKUP($F65,'Source Data'!$B$15:$I$22,5)),"")</f>
        <v/>
      </c>
      <c r="AE65" s="145" t="str">
        <f>IF(ISNUMBER($L65),IF(OR(AND(OR($J65="Retired",$J65="Permanent Low-Use"),$K65&lt;=2028),(AND($J65="New",$K65&gt;2028))),"N/A",VLOOKUP($F65,'Source Data'!$B$15:$I$22,5)),"")</f>
        <v/>
      </c>
      <c r="AF65" s="145" t="str">
        <f>IF(ISNUMBER($L65),IF(OR(AND(OR($J65="Retired",$J65="Permanent Low-Use"),$K65&lt;=2029),(AND($J65="New",$K65&gt;2029))),"N/A",VLOOKUP($F65,'Source Data'!$B$15:$I$22,5)),"")</f>
        <v/>
      </c>
      <c r="AG65" s="145" t="str">
        <f>IF(ISNUMBER($L65),IF(OR(AND(OR($J65="Retired",$J65="Permanent Low-Use"),$K65&lt;=2030),(AND($J65="New",$K65&gt;2030))),"N/A",VLOOKUP($F65,'Source Data'!$B$15:$I$22,5)),"")</f>
        <v/>
      </c>
      <c r="AH65" s="145" t="str">
        <f>IF(ISNUMBER($L65),IF(OR(AND(OR($J65="Retired",$J65="Permanent Low-Use"),$K65&lt;=2031),(AND($J65="New",$K65&gt;2031))),"N/A",VLOOKUP($F65,'Source Data'!$B$15:$I$22,5)),"")</f>
        <v/>
      </c>
      <c r="AI65" s="145" t="str">
        <f>IF(ISNUMBER($L65),IF(OR(AND(OR($J65="Retired",$J65="Permanent Low-Use"),$K65&lt;=2032),(AND($J65="New",$K65&gt;2032))),"N/A",VLOOKUP($F65,'Source Data'!$B$15:$I$22,5)),"")</f>
        <v/>
      </c>
      <c r="AJ65" s="145" t="str">
        <f>IF(ISNUMBER($L65),IF(OR(AND(OR($J65="Retired",$J65="Permanent Low-Use"),$K65&lt;=2033),(AND($J65="New",$K65&gt;2033))),"N/A",VLOOKUP($F65,'Source Data'!$B$15:$I$22,5)),"")</f>
        <v/>
      </c>
      <c r="AK65" s="145" t="str">
        <f>IF($N65= 0, "N/A", IF(ISERROR(VLOOKUP($F65, 'Source Data'!$B$4:$C$11,2)), "", VLOOKUP($F65, 'Source Data'!$B$4:$C$11,2)))</f>
        <v/>
      </c>
      <c r="AL65" s="158"/>
    </row>
    <row r="66" spans="1:38" ht="15.6">
      <c r="A66" s="158"/>
      <c r="B66" s="106"/>
      <c r="C66" s="106"/>
      <c r="D66" s="106"/>
      <c r="E66" s="104"/>
      <c r="F66" s="104"/>
      <c r="G66" s="102"/>
      <c r="H66" s="103"/>
      <c r="I66" s="104"/>
      <c r="J66" s="105"/>
      <c r="K66" s="102"/>
      <c r="L66" s="142" t="str">
        <f t="shared" si="6"/>
        <v/>
      </c>
      <c r="M66" s="142" t="str">
        <f>IF(ISERROR(VLOOKUP(E66,'Source Data'!$B$67:$J$97, MATCH(F66, 'Source Data'!$B$64:$J$64,1),TRUE))=TRUE,"",VLOOKUP(E66,'Source Data'!$B$67:$J$97,MATCH(F66, 'Source Data'!$B$64:$J$64,1),TRUE))</f>
        <v/>
      </c>
      <c r="N66" s="143" t="str">
        <f t="shared" si="7"/>
        <v/>
      </c>
      <c r="O66" s="144" t="str">
        <f>IF(OR(AND(OR($J66="Retired",$J66="Permanent Low-Use"),$K66&lt;=2023),(AND($J66="New",$K66&gt;2023))),"N/A",IF($N66=0,0,IF(ISERROR(VLOOKUP($E66,'Source Data'!$B$29:$J$60, MATCH($L66, 'Source Data'!$B$26:$J$26,1),TRUE))=TRUE,"",VLOOKUP($E66,'Source Data'!$B$29:$J$60,MATCH($L66, 'Source Data'!$B$26:$J$26,1),TRUE))))</f>
        <v/>
      </c>
      <c r="P66" s="144" t="str">
        <f>IF(OR(AND(OR($J66="Retired",$J66="Permanent Low-Use"),$K66&lt;=2024),(AND($J66="New",$K66&gt;2024))),"N/A",IF($N66=0,0,IF(ISERROR(VLOOKUP($E66,'Source Data'!$B$29:$J$60, MATCH($L66, 'Source Data'!$B$26:$J$26,1),TRUE))=TRUE,"",VLOOKUP($E66,'Source Data'!$B$29:$J$60,MATCH($L66, 'Source Data'!$B$26:$J$26,1),TRUE))))</f>
        <v/>
      </c>
      <c r="Q66" s="144" t="str">
        <f>IF(OR(AND(OR($J66="Retired",$J66="Permanent Low-Use"),$K66&lt;=2025),(AND($J66="New",$K66&gt;2025))),"N/A",IF($N66=0,0,IF(ISERROR(VLOOKUP($E66,'Source Data'!$B$29:$J$60, MATCH($L66, 'Source Data'!$B$26:$J$26,1),TRUE))=TRUE,"",VLOOKUP($E66,'Source Data'!$B$29:$J$60,MATCH($L66, 'Source Data'!$B$26:$J$26,1),TRUE))))</f>
        <v/>
      </c>
      <c r="R66" s="144" t="str">
        <f>IF(OR(AND(OR($J66="Retired",$J66="Permanent Low-Use"),$K66&lt;=2026),(AND($J66="New",$K66&gt;2026))),"N/A",IF($N66=0,0,IF(ISERROR(VLOOKUP($E66,'Source Data'!$B$29:$J$60, MATCH($L66, 'Source Data'!$B$26:$J$26,1),TRUE))=TRUE,"",VLOOKUP($E66,'Source Data'!$B$29:$J$60,MATCH($L66, 'Source Data'!$B$26:$J$26,1),TRUE))))</f>
        <v/>
      </c>
      <c r="S66" s="144" t="str">
        <f>IF(OR(AND(OR($J66="Retired",$J66="Permanent Low-Use"),$K66&lt;=2027),(AND($J66="New",$K66&gt;2027))),"N/A",IF($N66=0,0,IF(ISERROR(VLOOKUP($E66,'Source Data'!$B$29:$J$60, MATCH($L66, 'Source Data'!$B$26:$J$26,1),TRUE))=TRUE,"",VLOOKUP($E66,'Source Data'!$B$29:$J$60,MATCH($L66, 'Source Data'!$B$26:$J$26,1),TRUE))))</f>
        <v/>
      </c>
      <c r="T66" s="144" t="str">
        <f>IF(OR(AND(OR($J66="Retired",$J66="Permanent Low-Use"),$K66&lt;=2028),(AND($J66="New",$K66&gt;2028))),"N/A",IF($N66=0,0,IF(ISERROR(VLOOKUP($E66,'Source Data'!$B$29:$J$60, MATCH($L66, 'Source Data'!$B$26:$J$26,1),TRUE))=TRUE,"",VLOOKUP($E66,'Source Data'!$B$29:$J$60,MATCH($L66, 'Source Data'!$B$26:$J$26,1),TRUE))))</f>
        <v/>
      </c>
      <c r="U66" s="144" t="str">
        <f>IF(OR(AND(OR($J66="Retired",$J66="Permanent Low-Use"),$K66&lt;=2029),(AND($J66="New",$K66&gt;2029))),"N/A",IF($N66=0,0,IF(ISERROR(VLOOKUP($E66,'Source Data'!$B$29:$J$60, MATCH($L66, 'Source Data'!$B$26:$J$26,1),TRUE))=TRUE,"",VLOOKUP($E66,'Source Data'!$B$29:$J$60,MATCH($L66, 'Source Data'!$B$26:$J$26,1),TRUE))))</f>
        <v/>
      </c>
      <c r="V66" s="144" t="str">
        <f>IF(OR(AND(OR($J66="Retired",$J66="Permanent Low-Use"),$K66&lt;=2030),(AND($J66="New",$K66&gt;2030))),"N/A",IF($N66=0,0,IF(ISERROR(VLOOKUP($E66,'Source Data'!$B$29:$J$60, MATCH($L66, 'Source Data'!$B$26:$J$26,1),TRUE))=TRUE,"",VLOOKUP($E66,'Source Data'!$B$29:$J$60,MATCH($L66, 'Source Data'!$B$26:$J$26,1),TRUE))))</f>
        <v/>
      </c>
      <c r="W66" s="144" t="str">
        <f>IF(OR(AND(OR($J66="Retired",$J66="Permanent Low-Use"),$K66&lt;=2031),(AND($J66="New",$K66&gt;2031))),"N/A",IF($N66=0,0,IF(ISERROR(VLOOKUP($E66,'Source Data'!$B$29:$J$60, MATCH($L66, 'Source Data'!$B$26:$J$26,1),TRUE))=TRUE,"",VLOOKUP($E66,'Source Data'!$B$29:$J$60,MATCH($L66, 'Source Data'!$B$26:$J$26,1),TRUE))))</f>
        <v/>
      </c>
      <c r="X66" s="144" t="str">
        <f>IF(OR(AND(OR($J66="Retired",$J66="Permanent Low-Use"),$K66&lt;=2032),(AND($J66="New",$K66&gt;2032))),"N/A",IF($N66=0,0,IF(ISERROR(VLOOKUP($E66,'Source Data'!$B$29:$J$60, MATCH($L66, 'Source Data'!$B$26:$J$26,1),TRUE))=TRUE,"",VLOOKUP($E66,'Source Data'!$B$29:$J$60,MATCH($L66, 'Source Data'!$B$26:$J$26,1),TRUE))))</f>
        <v/>
      </c>
      <c r="Y66" s="144" t="str">
        <f>IF(OR(AND(OR($J66="Retired",$J66="Permanent Low-Use"),$K66&lt;=2033),(AND($J66="New",$K66&gt;2033))),"N/A",IF($N66=0,0,IF(ISERROR(VLOOKUP($E66,'Source Data'!$B$29:$J$60, MATCH($L66, 'Source Data'!$B$26:$J$26,1),TRUE))=TRUE,"",VLOOKUP($E66,'Source Data'!$B$29:$J$60,MATCH($L66, 'Source Data'!$B$26:$J$26,1),TRUE))))</f>
        <v/>
      </c>
      <c r="Z66" s="145" t="str">
        <f>IF(ISNUMBER($L66),IF(OR(AND(OR($J66="Retired",$J66="Permanent Low-Use"),$K66&lt;=2023),(AND($J66="New",$K66&gt;2023))),"N/A",VLOOKUP($F66,'Source Data'!$B$15:$I$22,7)),"")</f>
        <v/>
      </c>
      <c r="AA66" s="145" t="str">
        <f>IF(ISNUMBER($L66),IF(OR(AND(OR($J66="Retired",$J66="Permanent Low-Use"),$K66&lt;=2024),(AND($J66="New",$K66&gt;2024))),"N/A",VLOOKUP($F66,'Source Data'!$B$15:$I$22,7)),"")</f>
        <v/>
      </c>
      <c r="AB66" s="145" t="str">
        <f>IF(ISNUMBER($L66),IF(OR(AND(OR($J66="Retired",$J66="Permanent Low-Use"),$K66&lt;=2025),(AND($J66="New",$K66&gt;2025))),"N/A",VLOOKUP($F66,'Source Data'!$B$15:$I$22,5)),"")</f>
        <v/>
      </c>
      <c r="AC66" s="145" t="str">
        <f>IF(ISNUMBER($L66),IF(OR(AND(OR($J66="Retired",$J66="Permanent Low-Use"),$K66&lt;=2026),(AND($J66="New",$K66&gt;2026))),"N/A",VLOOKUP($F66,'Source Data'!$B$15:$I$22,5)),"")</f>
        <v/>
      </c>
      <c r="AD66" s="145" t="str">
        <f>IF(ISNUMBER($L66),IF(OR(AND(OR($J66="Retired",$J66="Permanent Low-Use"),$K66&lt;=2027),(AND($J66="New",$K66&gt;2027))),"N/A",VLOOKUP($F66,'Source Data'!$B$15:$I$22,5)),"")</f>
        <v/>
      </c>
      <c r="AE66" s="145" t="str">
        <f>IF(ISNUMBER($L66),IF(OR(AND(OR($J66="Retired",$J66="Permanent Low-Use"),$K66&lt;=2028),(AND($J66="New",$K66&gt;2028))),"N/A",VLOOKUP($F66,'Source Data'!$B$15:$I$22,5)),"")</f>
        <v/>
      </c>
      <c r="AF66" s="145" t="str">
        <f>IF(ISNUMBER($L66),IF(OR(AND(OR($J66="Retired",$J66="Permanent Low-Use"),$K66&lt;=2029),(AND($J66="New",$K66&gt;2029))),"N/A",VLOOKUP($F66,'Source Data'!$B$15:$I$22,5)),"")</f>
        <v/>
      </c>
      <c r="AG66" s="145" t="str">
        <f>IF(ISNUMBER($L66),IF(OR(AND(OR($J66="Retired",$J66="Permanent Low-Use"),$K66&lt;=2030),(AND($J66="New",$K66&gt;2030))),"N/A",VLOOKUP($F66,'Source Data'!$B$15:$I$22,5)),"")</f>
        <v/>
      </c>
      <c r="AH66" s="145" t="str">
        <f>IF(ISNUMBER($L66),IF(OR(AND(OR($J66="Retired",$J66="Permanent Low-Use"),$K66&lt;=2031),(AND($J66="New",$K66&gt;2031))),"N/A",VLOOKUP($F66,'Source Data'!$B$15:$I$22,5)),"")</f>
        <v/>
      </c>
      <c r="AI66" s="145" t="str">
        <f>IF(ISNUMBER($L66),IF(OR(AND(OR($J66="Retired",$J66="Permanent Low-Use"),$K66&lt;=2032),(AND($J66="New",$K66&gt;2032))),"N/A",VLOOKUP($F66,'Source Data'!$B$15:$I$22,5)),"")</f>
        <v/>
      </c>
      <c r="AJ66" s="145" t="str">
        <f>IF(ISNUMBER($L66),IF(OR(AND(OR($J66="Retired",$J66="Permanent Low-Use"),$K66&lt;=2033),(AND($J66="New",$K66&gt;2033))),"N/A",VLOOKUP($F66,'Source Data'!$B$15:$I$22,5)),"")</f>
        <v/>
      </c>
      <c r="AK66" s="145" t="str">
        <f>IF($N66= 0, "N/A", IF(ISERROR(VLOOKUP($F66, 'Source Data'!$B$4:$C$11,2)), "", VLOOKUP($F66, 'Source Data'!$B$4:$C$11,2)))</f>
        <v/>
      </c>
      <c r="AL66" s="158"/>
    </row>
    <row r="67" spans="1:38" ht="15.6">
      <c r="A67" s="158"/>
      <c r="B67" s="106"/>
      <c r="C67" s="106"/>
      <c r="D67" s="106"/>
      <c r="E67" s="104"/>
      <c r="F67" s="104"/>
      <c r="G67" s="102"/>
      <c r="H67" s="103"/>
      <c r="I67" s="104"/>
      <c r="J67" s="105"/>
      <c r="K67" s="105"/>
      <c r="L67" s="142" t="str">
        <f t="shared" si="6"/>
        <v/>
      </c>
      <c r="M67" s="142" t="str">
        <f>IF(ISERROR(VLOOKUP(E67,'Source Data'!$B$67:$J$97, MATCH(F67, 'Source Data'!$B$64:$J$64,1),TRUE))=TRUE,"",VLOOKUP(E67,'Source Data'!$B$67:$J$97,MATCH(F67, 'Source Data'!$B$64:$J$64,1),TRUE))</f>
        <v/>
      </c>
      <c r="N67" s="143" t="str">
        <f t="shared" si="7"/>
        <v/>
      </c>
      <c r="O67" s="144" t="str">
        <f>IF(OR(AND(OR($J67="Retired",$J67="Permanent Low-Use"),$K67&lt;=2023),(AND($J67="New",$K67&gt;2023))),"N/A",IF($N67=0,0,IF(ISERROR(VLOOKUP($E67,'Source Data'!$B$29:$J$60, MATCH($L67, 'Source Data'!$B$26:$J$26,1),TRUE))=TRUE,"",VLOOKUP($E67,'Source Data'!$B$29:$J$60,MATCH($L67, 'Source Data'!$B$26:$J$26,1),TRUE))))</f>
        <v/>
      </c>
      <c r="P67" s="144" t="str">
        <f>IF(OR(AND(OR($J67="Retired",$J67="Permanent Low-Use"),$K67&lt;=2024),(AND($J67="New",$K67&gt;2024))),"N/A",IF($N67=0,0,IF(ISERROR(VLOOKUP($E67,'Source Data'!$B$29:$J$60, MATCH($L67, 'Source Data'!$B$26:$J$26,1),TRUE))=TRUE,"",VLOOKUP($E67,'Source Data'!$B$29:$J$60,MATCH($L67, 'Source Data'!$B$26:$J$26,1),TRUE))))</f>
        <v/>
      </c>
      <c r="Q67" s="144" t="str">
        <f>IF(OR(AND(OR($J67="Retired",$J67="Permanent Low-Use"),$K67&lt;=2025),(AND($J67="New",$K67&gt;2025))),"N/A",IF($N67=0,0,IF(ISERROR(VLOOKUP($E67,'Source Data'!$B$29:$J$60, MATCH($L67, 'Source Data'!$B$26:$J$26,1),TRUE))=TRUE,"",VLOOKUP($E67,'Source Data'!$B$29:$J$60,MATCH($L67, 'Source Data'!$B$26:$J$26,1),TRUE))))</f>
        <v/>
      </c>
      <c r="R67" s="144" t="str">
        <f>IF(OR(AND(OR($J67="Retired",$J67="Permanent Low-Use"),$K67&lt;=2026),(AND($J67="New",$K67&gt;2026))),"N/A",IF($N67=0,0,IF(ISERROR(VLOOKUP($E67,'Source Data'!$B$29:$J$60, MATCH($L67, 'Source Data'!$B$26:$J$26,1),TRUE))=TRUE,"",VLOOKUP($E67,'Source Data'!$B$29:$J$60,MATCH($L67, 'Source Data'!$B$26:$J$26,1),TRUE))))</f>
        <v/>
      </c>
      <c r="S67" s="144" t="str">
        <f>IF(OR(AND(OR($J67="Retired",$J67="Permanent Low-Use"),$K67&lt;=2027),(AND($J67="New",$K67&gt;2027))),"N/A",IF($N67=0,0,IF(ISERROR(VLOOKUP($E67,'Source Data'!$B$29:$J$60, MATCH($L67, 'Source Data'!$B$26:$J$26,1),TRUE))=TRUE,"",VLOOKUP($E67,'Source Data'!$B$29:$J$60,MATCH($L67, 'Source Data'!$B$26:$J$26,1),TRUE))))</f>
        <v/>
      </c>
      <c r="T67" s="144" t="str">
        <f>IF(OR(AND(OR($J67="Retired",$J67="Permanent Low-Use"),$K67&lt;=2028),(AND($J67="New",$K67&gt;2028))),"N/A",IF($N67=0,0,IF(ISERROR(VLOOKUP($E67,'Source Data'!$B$29:$J$60, MATCH($L67, 'Source Data'!$B$26:$J$26,1),TRUE))=TRUE,"",VLOOKUP($E67,'Source Data'!$B$29:$J$60,MATCH($L67, 'Source Data'!$B$26:$J$26,1),TRUE))))</f>
        <v/>
      </c>
      <c r="U67" s="144" t="str">
        <f>IF(OR(AND(OR($J67="Retired",$J67="Permanent Low-Use"),$K67&lt;=2029),(AND($J67="New",$K67&gt;2029))),"N/A",IF($N67=0,0,IF(ISERROR(VLOOKUP($E67,'Source Data'!$B$29:$J$60, MATCH($L67, 'Source Data'!$B$26:$J$26,1),TRUE))=TRUE,"",VLOOKUP($E67,'Source Data'!$B$29:$J$60,MATCH($L67, 'Source Data'!$B$26:$J$26,1),TRUE))))</f>
        <v/>
      </c>
      <c r="V67" s="144" t="str">
        <f>IF(OR(AND(OR($J67="Retired",$J67="Permanent Low-Use"),$K67&lt;=2030),(AND($J67="New",$K67&gt;2030))),"N/A",IF($N67=0,0,IF(ISERROR(VLOOKUP($E67,'Source Data'!$B$29:$J$60, MATCH($L67, 'Source Data'!$B$26:$J$26,1),TRUE))=TRUE,"",VLOOKUP($E67,'Source Data'!$B$29:$J$60,MATCH($L67, 'Source Data'!$B$26:$J$26,1),TRUE))))</f>
        <v/>
      </c>
      <c r="W67" s="144" t="str">
        <f>IF(OR(AND(OR($J67="Retired",$J67="Permanent Low-Use"),$K67&lt;=2031),(AND($J67="New",$K67&gt;2031))),"N/A",IF($N67=0,0,IF(ISERROR(VLOOKUP($E67,'Source Data'!$B$29:$J$60, MATCH($L67, 'Source Data'!$B$26:$J$26,1),TRUE))=TRUE,"",VLOOKUP($E67,'Source Data'!$B$29:$J$60,MATCH($L67, 'Source Data'!$B$26:$J$26,1),TRUE))))</f>
        <v/>
      </c>
      <c r="X67" s="144" t="str">
        <f>IF(OR(AND(OR($J67="Retired",$J67="Permanent Low-Use"),$K67&lt;=2032),(AND($J67="New",$K67&gt;2032))),"N/A",IF($N67=0,0,IF(ISERROR(VLOOKUP($E67,'Source Data'!$B$29:$J$60, MATCH($L67, 'Source Data'!$B$26:$J$26,1),TRUE))=TRUE,"",VLOOKUP($E67,'Source Data'!$B$29:$J$60,MATCH($L67, 'Source Data'!$B$26:$J$26,1),TRUE))))</f>
        <v/>
      </c>
      <c r="Y67" s="144" t="str">
        <f>IF(OR(AND(OR($J67="Retired",$J67="Permanent Low-Use"),$K67&lt;=2033),(AND($J67="New",$K67&gt;2033))),"N/A",IF($N67=0,0,IF(ISERROR(VLOOKUP($E67,'Source Data'!$B$29:$J$60, MATCH($L67, 'Source Data'!$B$26:$J$26,1),TRUE))=TRUE,"",VLOOKUP($E67,'Source Data'!$B$29:$J$60,MATCH($L67, 'Source Data'!$B$26:$J$26,1),TRUE))))</f>
        <v/>
      </c>
      <c r="Z67" s="145" t="str">
        <f>IF(ISNUMBER($L67),IF(OR(AND(OR($J67="Retired",$J67="Permanent Low-Use"),$K67&lt;=2023),(AND($J67="New",$K67&gt;2023))),"N/A",VLOOKUP($F67,'Source Data'!$B$15:$I$22,7)),"")</f>
        <v/>
      </c>
      <c r="AA67" s="145" t="str">
        <f>IF(ISNUMBER($L67),IF(OR(AND(OR($J67="Retired",$J67="Permanent Low-Use"),$K67&lt;=2024),(AND($J67="New",$K67&gt;2024))),"N/A",VLOOKUP($F67,'Source Data'!$B$15:$I$22,7)),"")</f>
        <v/>
      </c>
      <c r="AB67" s="145" t="str">
        <f>IF(ISNUMBER($L67),IF(OR(AND(OR($J67="Retired",$J67="Permanent Low-Use"),$K67&lt;=2025),(AND($J67="New",$K67&gt;2025))),"N/A",VLOOKUP($F67,'Source Data'!$B$15:$I$22,5)),"")</f>
        <v/>
      </c>
      <c r="AC67" s="145" t="str">
        <f>IF(ISNUMBER($L67),IF(OR(AND(OR($J67="Retired",$J67="Permanent Low-Use"),$K67&lt;=2026),(AND($J67="New",$K67&gt;2026))),"N/A",VLOOKUP($F67,'Source Data'!$B$15:$I$22,5)),"")</f>
        <v/>
      </c>
      <c r="AD67" s="145" t="str">
        <f>IF(ISNUMBER($L67),IF(OR(AND(OR($J67="Retired",$J67="Permanent Low-Use"),$K67&lt;=2027),(AND($J67="New",$K67&gt;2027))),"N/A",VLOOKUP($F67,'Source Data'!$B$15:$I$22,5)),"")</f>
        <v/>
      </c>
      <c r="AE67" s="145" t="str">
        <f>IF(ISNUMBER($L67),IF(OR(AND(OR($J67="Retired",$J67="Permanent Low-Use"),$K67&lt;=2028),(AND($J67="New",$K67&gt;2028))),"N/A",VLOOKUP($F67,'Source Data'!$B$15:$I$22,5)),"")</f>
        <v/>
      </c>
      <c r="AF67" s="145" t="str">
        <f>IF(ISNUMBER($L67),IF(OR(AND(OR($J67="Retired",$J67="Permanent Low-Use"),$K67&lt;=2029),(AND($J67="New",$K67&gt;2029))),"N/A",VLOOKUP($F67,'Source Data'!$B$15:$I$22,5)),"")</f>
        <v/>
      </c>
      <c r="AG67" s="145" t="str">
        <f>IF(ISNUMBER($L67),IF(OR(AND(OR($J67="Retired",$J67="Permanent Low-Use"),$K67&lt;=2030),(AND($J67="New",$K67&gt;2030))),"N/A",VLOOKUP($F67,'Source Data'!$B$15:$I$22,5)),"")</f>
        <v/>
      </c>
      <c r="AH67" s="145" t="str">
        <f>IF(ISNUMBER($L67),IF(OR(AND(OR($J67="Retired",$J67="Permanent Low-Use"),$K67&lt;=2031),(AND($J67="New",$K67&gt;2031))),"N/A",VLOOKUP($F67,'Source Data'!$B$15:$I$22,5)),"")</f>
        <v/>
      </c>
      <c r="AI67" s="145" t="str">
        <f>IF(ISNUMBER($L67),IF(OR(AND(OR($J67="Retired",$J67="Permanent Low-Use"),$K67&lt;=2032),(AND($J67="New",$K67&gt;2032))),"N/A",VLOOKUP($F67,'Source Data'!$B$15:$I$22,5)),"")</f>
        <v/>
      </c>
      <c r="AJ67" s="145" t="str">
        <f>IF(ISNUMBER($L67),IF(OR(AND(OR($J67="Retired",$J67="Permanent Low-Use"),$K67&lt;=2033),(AND($J67="New",$K67&gt;2033))),"N/A",VLOOKUP($F67,'Source Data'!$B$15:$I$22,5)),"")</f>
        <v/>
      </c>
      <c r="AK67" s="145" t="str">
        <f>IF($N67= 0, "N/A", IF(ISERROR(VLOOKUP($F67, 'Source Data'!$B$4:$C$11,2)), "", VLOOKUP($F67, 'Source Data'!$B$4:$C$11,2)))</f>
        <v/>
      </c>
      <c r="AL67" s="158"/>
    </row>
    <row r="68" spans="1:38" ht="15.6">
      <c r="A68" s="158"/>
      <c r="B68" s="106"/>
      <c r="C68" s="106"/>
      <c r="D68" s="107"/>
      <c r="E68" s="104"/>
      <c r="F68" s="104"/>
      <c r="G68" s="102"/>
      <c r="H68" s="103"/>
      <c r="I68" s="108"/>
      <c r="J68" s="105"/>
      <c r="K68" s="102"/>
      <c r="L68" s="142" t="str">
        <f t="shared" si="6"/>
        <v/>
      </c>
      <c r="M68" s="142" t="str">
        <f>IF(ISERROR(VLOOKUP(E68,'Source Data'!$B$67:$J$97, MATCH(F68, 'Source Data'!$B$64:$J$64,1),TRUE))=TRUE,"",VLOOKUP(E68,'Source Data'!$B$67:$J$97,MATCH(F68, 'Source Data'!$B$64:$J$64,1),TRUE))</f>
        <v/>
      </c>
      <c r="N68" s="143" t="str">
        <f t="shared" si="7"/>
        <v/>
      </c>
      <c r="O68" s="144" t="str">
        <f>IF(OR(AND(OR($J68="Retired",$J68="Permanent Low-Use"),$K68&lt;=2023),(AND($J68="New",$K68&gt;2023))),"N/A",IF($N68=0,0,IF(ISERROR(VLOOKUP($E68,'Source Data'!$B$29:$J$60, MATCH($L68, 'Source Data'!$B$26:$J$26,1),TRUE))=TRUE,"",VLOOKUP($E68,'Source Data'!$B$29:$J$60,MATCH($L68, 'Source Data'!$B$26:$J$26,1),TRUE))))</f>
        <v/>
      </c>
      <c r="P68" s="144" t="str">
        <f>IF(OR(AND(OR($J68="Retired",$J68="Permanent Low-Use"),$K68&lt;=2024),(AND($J68="New",$K68&gt;2024))),"N/A",IF($N68=0,0,IF(ISERROR(VLOOKUP($E68,'Source Data'!$B$29:$J$60, MATCH($L68, 'Source Data'!$B$26:$J$26,1),TRUE))=TRUE,"",VLOOKUP($E68,'Source Data'!$B$29:$J$60,MATCH($L68, 'Source Data'!$B$26:$J$26,1),TRUE))))</f>
        <v/>
      </c>
      <c r="Q68" s="144" t="str">
        <f>IF(OR(AND(OR($J68="Retired",$J68="Permanent Low-Use"),$K68&lt;=2025),(AND($J68="New",$K68&gt;2025))),"N/A",IF($N68=0,0,IF(ISERROR(VLOOKUP($E68,'Source Data'!$B$29:$J$60, MATCH($L68, 'Source Data'!$B$26:$J$26,1),TRUE))=TRUE,"",VLOOKUP($E68,'Source Data'!$B$29:$J$60,MATCH($L68, 'Source Data'!$B$26:$J$26,1),TRUE))))</f>
        <v/>
      </c>
      <c r="R68" s="144" t="str">
        <f>IF(OR(AND(OR($J68="Retired",$J68="Permanent Low-Use"),$K68&lt;=2026),(AND($J68="New",$K68&gt;2026))),"N/A",IF($N68=0,0,IF(ISERROR(VLOOKUP($E68,'Source Data'!$B$29:$J$60, MATCH($L68, 'Source Data'!$B$26:$J$26,1),TRUE))=TRUE,"",VLOOKUP($E68,'Source Data'!$B$29:$J$60,MATCH($L68, 'Source Data'!$B$26:$J$26,1),TRUE))))</f>
        <v/>
      </c>
      <c r="S68" s="144" t="str">
        <f>IF(OR(AND(OR($J68="Retired",$J68="Permanent Low-Use"),$K68&lt;=2027),(AND($J68="New",$K68&gt;2027))),"N/A",IF($N68=0,0,IF(ISERROR(VLOOKUP($E68,'Source Data'!$B$29:$J$60, MATCH($L68, 'Source Data'!$B$26:$J$26,1),TRUE))=TRUE,"",VLOOKUP($E68,'Source Data'!$B$29:$J$60,MATCH($L68, 'Source Data'!$B$26:$J$26,1),TRUE))))</f>
        <v/>
      </c>
      <c r="T68" s="144" t="str">
        <f>IF(OR(AND(OR($J68="Retired",$J68="Permanent Low-Use"),$K68&lt;=2028),(AND($J68="New",$K68&gt;2028))),"N/A",IF($N68=0,0,IF(ISERROR(VLOOKUP($E68,'Source Data'!$B$29:$J$60, MATCH($L68, 'Source Data'!$B$26:$J$26,1),TRUE))=TRUE,"",VLOOKUP($E68,'Source Data'!$B$29:$J$60,MATCH($L68, 'Source Data'!$B$26:$J$26,1),TRUE))))</f>
        <v/>
      </c>
      <c r="U68" s="144" t="str">
        <f>IF(OR(AND(OR($J68="Retired",$J68="Permanent Low-Use"),$K68&lt;=2029),(AND($J68="New",$K68&gt;2029))),"N/A",IF($N68=0,0,IF(ISERROR(VLOOKUP($E68,'Source Data'!$B$29:$J$60, MATCH($L68, 'Source Data'!$B$26:$J$26,1),TRUE))=TRUE,"",VLOOKUP($E68,'Source Data'!$B$29:$J$60,MATCH($L68, 'Source Data'!$B$26:$J$26,1),TRUE))))</f>
        <v/>
      </c>
      <c r="V68" s="144" t="str">
        <f>IF(OR(AND(OR($J68="Retired",$J68="Permanent Low-Use"),$K68&lt;=2030),(AND($J68="New",$K68&gt;2030))),"N/A",IF($N68=0,0,IF(ISERROR(VLOOKUP($E68,'Source Data'!$B$29:$J$60, MATCH($L68, 'Source Data'!$B$26:$J$26,1),TRUE))=TRUE,"",VLOOKUP($E68,'Source Data'!$B$29:$J$60,MATCH($L68, 'Source Data'!$B$26:$J$26,1),TRUE))))</f>
        <v/>
      </c>
      <c r="W68" s="144" t="str">
        <f>IF(OR(AND(OR($J68="Retired",$J68="Permanent Low-Use"),$K68&lt;=2031),(AND($J68="New",$K68&gt;2031))),"N/A",IF($N68=0,0,IF(ISERROR(VLOOKUP($E68,'Source Data'!$B$29:$J$60, MATCH($L68, 'Source Data'!$B$26:$J$26,1),TRUE))=TRUE,"",VLOOKUP($E68,'Source Data'!$B$29:$J$60,MATCH($L68, 'Source Data'!$B$26:$J$26,1),TRUE))))</f>
        <v/>
      </c>
      <c r="X68" s="144" t="str">
        <f>IF(OR(AND(OR($J68="Retired",$J68="Permanent Low-Use"),$K68&lt;=2032),(AND($J68="New",$K68&gt;2032))),"N/A",IF($N68=0,0,IF(ISERROR(VLOOKUP($E68,'Source Data'!$B$29:$J$60, MATCH($L68, 'Source Data'!$B$26:$J$26,1),TRUE))=TRUE,"",VLOOKUP($E68,'Source Data'!$B$29:$J$60,MATCH($L68, 'Source Data'!$B$26:$J$26,1),TRUE))))</f>
        <v/>
      </c>
      <c r="Y68" s="144" t="str">
        <f>IF(OR(AND(OR($J68="Retired",$J68="Permanent Low-Use"),$K68&lt;=2033),(AND($J68="New",$K68&gt;2033))),"N/A",IF($N68=0,0,IF(ISERROR(VLOOKUP($E68,'Source Data'!$B$29:$J$60, MATCH($L68, 'Source Data'!$B$26:$J$26,1),TRUE))=TRUE,"",VLOOKUP($E68,'Source Data'!$B$29:$J$60,MATCH($L68, 'Source Data'!$B$26:$J$26,1),TRUE))))</f>
        <v/>
      </c>
      <c r="Z68" s="145" t="str">
        <f>IF(ISNUMBER($L68),IF(OR(AND(OR($J68="Retired",$J68="Permanent Low-Use"),$K68&lt;=2023),(AND($J68="New",$K68&gt;2023))),"N/A",VLOOKUP($F68,'Source Data'!$B$15:$I$22,7)),"")</f>
        <v/>
      </c>
      <c r="AA68" s="145" t="str">
        <f>IF(ISNUMBER($L68),IF(OR(AND(OR($J68="Retired",$J68="Permanent Low-Use"),$K68&lt;=2024),(AND($J68="New",$K68&gt;2024))),"N/A",VLOOKUP($F68,'Source Data'!$B$15:$I$22,7)),"")</f>
        <v/>
      </c>
      <c r="AB68" s="145" t="str">
        <f>IF(ISNUMBER($L68),IF(OR(AND(OR($J68="Retired",$J68="Permanent Low-Use"),$K68&lt;=2025),(AND($J68="New",$K68&gt;2025))),"N/A",VLOOKUP($F68,'Source Data'!$B$15:$I$22,5)),"")</f>
        <v/>
      </c>
      <c r="AC68" s="145" t="str">
        <f>IF(ISNUMBER($L68),IF(OR(AND(OR($J68="Retired",$J68="Permanent Low-Use"),$K68&lt;=2026),(AND($J68="New",$K68&gt;2026))),"N/A",VLOOKUP($F68,'Source Data'!$B$15:$I$22,5)),"")</f>
        <v/>
      </c>
      <c r="AD68" s="145" t="str">
        <f>IF(ISNUMBER($L68),IF(OR(AND(OR($J68="Retired",$J68="Permanent Low-Use"),$K68&lt;=2027),(AND($J68="New",$K68&gt;2027))),"N/A",VLOOKUP($F68,'Source Data'!$B$15:$I$22,5)),"")</f>
        <v/>
      </c>
      <c r="AE68" s="145" t="str">
        <f>IF(ISNUMBER($L68),IF(OR(AND(OR($J68="Retired",$J68="Permanent Low-Use"),$K68&lt;=2028),(AND($J68="New",$K68&gt;2028))),"N/A",VLOOKUP($F68,'Source Data'!$B$15:$I$22,5)),"")</f>
        <v/>
      </c>
      <c r="AF68" s="145" t="str">
        <f>IF(ISNUMBER($L68),IF(OR(AND(OR($J68="Retired",$J68="Permanent Low-Use"),$K68&lt;=2029),(AND($J68="New",$K68&gt;2029))),"N/A",VLOOKUP($F68,'Source Data'!$B$15:$I$22,5)),"")</f>
        <v/>
      </c>
      <c r="AG68" s="145" t="str">
        <f>IF(ISNUMBER($L68),IF(OR(AND(OR($J68="Retired",$J68="Permanent Low-Use"),$K68&lt;=2030),(AND($J68="New",$K68&gt;2030))),"N/A",VLOOKUP($F68,'Source Data'!$B$15:$I$22,5)),"")</f>
        <v/>
      </c>
      <c r="AH68" s="145" t="str">
        <f>IF(ISNUMBER($L68),IF(OR(AND(OR($J68="Retired",$J68="Permanent Low-Use"),$K68&lt;=2031),(AND($J68="New",$K68&gt;2031))),"N/A",VLOOKUP($F68,'Source Data'!$B$15:$I$22,5)),"")</f>
        <v/>
      </c>
      <c r="AI68" s="145" t="str">
        <f>IF(ISNUMBER($L68),IF(OR(AND(OR($J68="Retired",$J68="Permanent Low-Use"),$K68&lt;=2032),(AND($J68="New",$K68&gt;2032))),"N/A",VLOOKUP($F68,'Source Data'!$B$15:$I$22,5)),"")</f>
        <v/>
      </c>
      <c r="AJ68" s="145" t="str">
        <f>IF(ISNUMBER($L68),IF(OR(AND(OR($J68="Retired",$J68="Permanent Low-Use"),$K68&lt;=2033),(AND($J68="New",$K68&gt;2033))),"N/A",VLOOKUP($F68,'Source Data'!$B$15:$I$22,5)),"")</f>
        <v/>
      </c>
      <c r="AK68" s="145" t="str">
        <f>IF($N68= 0, "N/A", IF(ISERROR(VLOOKUP($F68, 'Source Data'!$B$4:$C$11,2)), "", VLOOKUP($F68, 'Source Data'!$B$4:$C$11,2)))</f>
        <v/>
      </c>
      <c r="AL68" s="158"/>
    </row>
    <row r="69" spans="1:38" ht="15.6">
      <c r="A69" s="158"/>
      <c r="B69" s="106"/>
      <c r="C69" s="106"/>
      <c r="D69" s="106"/>
      <c r="E69" s="104"/>
      <c r="F69" s="104"/>
      <c r="G69" s="102"/>
      <c r="H69" s="103"/>
      <c r="I69" s="104"/>
      <c r="J69" s="105"/>
      <c r="K69" s="102"/>
      <c r="L69" s="142" t="str">
        <f t="shared" si="6"/>
        <v/>
      </c>
      <c r="M69" s="142" t="str">
        <f>IF(ISERROR(VLOOKUP(E69,'Source Data'!$B$67:$J$97, MATCH(F69, 'Source Data'!$B$64:$J$64,1),TRUE))=TRUE,"",VLOOKUP(E69,'Source Data'!$B$67:$J$97,MATCH(F69, 'Source Data'!$B$64:$J$64,1),TRUE))</f>
        <v/>
      </c>
      <c r="N69" s="143" t="str">
        <f t="shared" si="7"/>
        <v/>
      </c>
      <c r="O69" s="144" t="str">
        <f>IF(OR(AND(OR($J69="Retired",$J69="Permanent Low-Use"),$K69&lt;=2023),(AND($J69="New",$K69&gt;2023))),"N/A",IF($N69=0,0,IF(ISERROR(VLOOKUP($E69,'Source Data'!$B$29:$J$60, MATCH($L69, 'Source Data'!$B$26:$J$26,1),TRUE))=TRUE,"",VLOOKUP($E69,'Source Data'!$B$29:$J$60,MATCH($L69, 'Source Data'!$B$26:$J$26,1),TRUE))))</f>
        <v/>
      </c>
      <c r="P69" s="144" t="str">
        <f>IF(OR(AND(OR($J69="Retired",$J69="Permanent Low-Use"),$K69&lt;=2024),(AND($J69="New",$K69&gt;2024))),"N/A",IF($N69=0,0,IF(ISERROR(VLOOKUP($E69,'Source Data'!$B$29:$J$60, MATCH($L69, 'Source Data'!$B$26:$J$26,1),TRUE))=TRUE,"",VLOOKUP($E69,'Source Data'!$B$29:$J$60,MATCH($L69, 'Source Data'!$B$26:$J$26,1),TRUE))))</f>
        <v/>
      </c>
      <c r="Q69" s="144" t="str">
        <f>IF(OR(AND(OR($J69="Retired",$J69="Permanent Low-Use"),$K69&lt;=2025),(AND($J69="New",$K69&gt;2025))),"N/A",IF($N69=0,0,IF(ISERROR(VLOOKUP($E69,'Source Data'!$B$29:$J$60, MATCH($L69, 'Source Data'!$B$26:$J$26,1),TRUE))=TRUE,"",VLOOKUP($E69,'Source Data'!$B$29:$J$60,MATCH($L69, 'Source Data'!$B$26:$J$26,1),TRUE))))</f>
        <v/>
      </c>
      <c r="R69" s="144" t="str">
        <f>IF(OR(AND(OR($J69="Retired",$J69="Permanent Low-Use"),$K69&lt;=2026),(AND($J69="New",$K69&gt;2026))),"N/A",IF($N69=0,0,IF(ISERROR(VLOOKUP($E69,'Source Data'!$B$29:$J$60, MATCH($L69, 'Source Data'!$B$26:$J$26,1),TRUE))=TRUE,"",VLOOKUP($E69,'Source Data'!$B$29:$J$60,MATCH($L69, 'Source Data'!$B$26:$J$26,1),TRUE))))</f>
        <v/>
      </c>
      <c r="S69" s="144" t="str">
        <f>IF(OR(AND(OR($J69="Retired",$J69="Permanent Low-Use"),$K69&lt;=2027),(AND($J69="New",$K69&gt;2027))),"N/A",IF($N69=0,0,IF(ISERROR(VLOOKUP($E69,'Source Data'!$B$29:$J$60, MATCH($L69, 'Source Data'!$B$26:$J$26,1),TRUE))=TRUE,"",VLOOKUP($E69,'Source Data'!$B$29:$J$60,MATCH($L69, 'Source Data'!$B$26:$J$26,1),TRUE))))</f>
        <v/>
      </c>
      <c r="T69" s="144" t="str">
        <f>IF(OR(AND(OR($J69="Retired",$J69="Permanent Low-Use"),$K69&lt;=2028),(AND($J69="New",$K69&gt;2028))),"N/A",IF($N69=0,0,IF(ISERROR(VLOOKUP($E69,'Source Data'!$B$29:$J$60, MATCH($L69, 'Source Data'!$B$26:$J$26,1),TRUE))=TRUE,"",VLOOKUP($E69,'Source Data'!$B$29:$J$60,MATCH($L69, 'Source Data'!$B$26:$J$26,1),TRUE))))</f>
        <v/>
      </c>
      <c r="U69" s="144" t="str">
        <f>IF(OR(AND(OR($J69="Retired",$J69="Permanent Low-Use"),$K69&lt;=2029),(AND($J69="New",$K69&gt;2029))),"N/A",IF($N69=0,0,IF(ISERROR(VLOOKUP($E69,'Source Data'!$B$29:$J$60, MATCH($L69, 'Source Data'!$B$26:$J$26,1),TRUE))=TRUE,"",VLOOKUP($E69,'Source Data'!$B$29:$J$60,MATCH($L69, 'Source Data'!$B$26:$J$26,1),TRUE))))</f>
        <v/>
      </c>
      <c r="V69" s="144" t="str">
        <f>IF(OR(AND(OR($J69="Retired",$J69="Permanent Low-Use"),$K69&lt;=2030),(AND($J69="New",$K69&gt;2030))),"N/A",IF($N69=0,0,IF(ISERROR(VLOOKUP($E69,'Source Data'!$B$29:$J$60, MATCH($L69, 'Source Data'!$B$26:$J$26,1),TRUE))=TRUE,"",VLOOKUP($E69,'Source Data'!$B$29:$J$60,MATCH($L69, 'Source Data'!$B$26:$J$26,1),TRUE))))</f>
        <v/>
      </c>
      <c r="W69" s="144" t="str">
        <f>IF(OR(AND(OR($J69="Retired",$J69="Permanent Low-Use"),$K69&lt;=2031),(AND($J69="New",$K69&gt;2031))),"N/A",IF($N69=0,0,IF(ISERROR(VLOOKUP($E69,'Source Data'!$B$29:$J$60, MATCH($L69, 'Source Data'!$B$26:$J$26,1),TRUE))=TRUE,"",VLOOKUP($E69,'Source Data'!$B$29:$J$60,MATCH($L69, 'Source Data'!$B$26:$J$26,1),TRUE))))</f>
        <v/>
      </c>
      <c r="X69" s="144" t="str">
        <f>IF(OR(AND(OR($J69="Retired",$J69="Permanent Low-Use"),$K69&lt;=2032),(AND($J69="New",$K69&gt;2032))),"N/A",IF($N69=0,0,IF(ISERROR(VLOOKUP($E69,'Source Data'!$B$29:$J$60, MATCH($L69, 'Source Data'!$B$26:$J$26,1),TRUE))=TRUE,"",VLOOKUP($E69,'Source Data'!$B$29:$J$60,MATCH($L69, 'Source Data'!$B$26:$J$26,1),TRUE))))</f>
        <v/>
      </c>
      <c r="Y69" s="144" t="str">
        <f>IF(OR(AND(OR($J69="Retired",$J69="Permanent Low-Use"),$K69&lt;=2033),(AND($J69="New",$K69&gt;2033))),"N/A",IF($N69=0,0,IF(ISERROR(VLOOKUP($E69,'Source Data'!$B$29:$J$60, MATCH($L69, 'Source Data'!$B$26:$J$26,1),TRUE))=TRUE,"",VLOOKUP($E69,'Source Data'!$B$29:$J$60,MATCH($L69, 'Source Data'!$B$26:$J$26,1),TRUE))))</f>
        <v/>
      </c>
      <c r="Z69" s="145" t="str">
        <f>IF(ISNUMBER($L69),IF(OR(AND(OR($J69="Retired",$J69="Permanent Low-Use"),$K69&lt;=2023),(AND($J69="New",$K69&gt;2023))),"N/A",VLOOKUP($F69,'Source Data'!$B$15:$I$22,7)),"")</f>
        <v/>
      </c>
      <c r="AA69" s="145" t="str">
        <f>IF(ISNUMBER($L69),IF(OR(AND(OR($J69="Retired",$J69="Permanent Low-Use"),$K69&lt;=2024),(AND($J69="New",$K69&gt;2024))),"N/A",VLOOKUP($F69,'Source Data'!$B$15:$I$22,7)),"")</f>
        <v/>
      </c>
      <c r="AB69" s="145" t="str">
        <f>IF(ISNUMBER($L69),IF(OR(AND(OR($J69="Retired",$J69="Permanent Low-Use"),$K69&lt;=2025),(AND($J69="New",$K69&gt;2025))),"N/A",VLOOKUP($F69,'Source Data'!$B$15:$I$22,5)),"")</f>
        <v/>
      </c>
      <c r="AC69" s="145" t="str">
        <f>IF(ISNUMBER($L69),IF(OR(AND(OR($J69="Retired",$J69="Permanent Low-Use"),$K69&lt;=2026),(AND($J69="New",$K69&gt;2026))),"N/A",VLOOKUP($F69,'Source Data'!$B$15:$I$22,5)),"")</f>
        <v/>
      </c>
      <c r="AD69" s="145" t="str">
        <f>IF(ISNUMBER($L69),IF(OR(AND(OR($J69="Retired",$J69="Permanent Low-Use"),$K69&lt;=2027),(AND($J69="New",$K69&gt;2027))),"N/A",VLOOKUP($F69,'Source Data'!$B$15:$I$22,5)),"")</f>
        <v/>
      </c>
      <c r="AE69" s="145" t="str">
        <f>IF(ISNUMBER($L69),IF(OR(AND(OR($J69="Retired",$J69="Permanent Low-Use"),$K69&lt;=2028),(AND($J69="New",$K69&gt;2028))),"N/A",VLOOKUP($F69,'Source Data'!$B$15:$I$22,5)),"")</f>
        <v/>
      </c>
      <c r="AF69" s="145" t="str">
        <f>IF(ISNUMBER($L69),IF(OR(AND(OR($J69="Retired",$J69="Permanent Low-Use"),$K69&lt;=2029),(AND($J69="New",$K69&gt;2029))),"N/A",VLOOKUP($F69,'Source Data'!$B$15:$I$22,5)),"")</f>
        <v/>
      </c>
      <c r="AG69" s="145" t="str">
        <f>IF(ISNUMBER($L69),IF(OR(AND(OR($J69="Retired",$J69="Permanent Low-Use"),$K69&lt;=2030),(AND($J69="New",$K69&gt;2030))),"N/A",VLOOKUP($F69,'Source Data'!$B$15:$I$22,5)),"")</f>
        <v/>
      </c>
      <c r="AH69" s="145" t="str">
        <f>IF(ISNUMBER($L69),IF(OR(AND(OR($J69="Retired",$J69="Permanent Low-Use"),$K69&lt;=2031),(AND($J69="New",$K69&gt;2031))),"N/A",VLOOKUP($F69,'Source Data'!$B$15:$I$22,5)),"")</f>
        <v/>
      </c>
      <c r="AI69" s="145" t="str">
        <f>IF(ISNUMBER($L69),IF(OR(AND(OR($J69="Retired",$J69="Permanent Low-Use"),$K69&lt;=2032),(AND($J69="New",$K69&gt;2032))),"N/A",VLOOKUP($F69,'Source Data'!$B$15:$I$22,5)),"")</f>
        <v/>
      </c>
      <c r="AJ69" s="145" t="str">
        <f>IF(ISNUMBER($L69),IF(OR(AND(OR($J69="Retired",$J69="Permanent Low-Use"),$K69&lt;=2033),(AND($J69="New",$K69&gt;2033))),"N/A",VLOOKUP($F69,'Source Data'!$B$15:$I$22,5)),"")</f>
        <v/>
      </c>
      <c r="AK69" s="145" t="str">
        <f>IF($N69= 0, "N/A", IF(ISERROR(VLOOKUP($F69, 'Source Data'!$B$4:$C$11,2)), "", VLOOKUP($F69, 'Source Data'!$B$4:$C$11,2)))</f>
        <v/>
      </c>
      <c r="AL69" s="158"/>
    </row>
    <row r="70" spans="1:38" ht="15.6">
      <c r="A70" s="158"/>
      <c r="B70" s="106"/>
      <c r="C70" s="106"/>
      <c r="D70" s="106"/>
      <c r="E70" s="104"/>
      <c r="F70" s="104"/>
      <c r="G70" s="102"/>
      <c r="H70" s="103"/>
      <c r="I70" s="104"/>
      <c r="J70" s="105"/>
      <c r="K70" s="102"/>
      <c r="L70" s="142" t="str">
        <f t="shared" si="6"/>
        <v/>
      </c>
      <c r="M70" s="142" t="str">
        <f>IF(ISERROR(VLOOKUP(E70,'Source Data'!$B$67:$J$97, MATCH(F70, 'Source Data'!$B$64:$J$64,1),TRUE))=TRUE,"",VLOOKUP(E70,'Source Data'!$B$67:$J$97,MATCH(F70, 'Source Data'!$B$64:$J$64,1),TRUE))</f>
        <v/>
      </c>
      <c r="N70" s="143" t="str">
        <f t="shared" si="7"/>
        <v/>
      </c>
      <c r="O70" s="144" t="str">
        <f>IF(OR(AND(OR($J70="Retired",$J70="Permanent Low-Use"),$K70&lt;=2023),(AND($J70="New",$K70&gt;2023))),"N/A",IF($N70=0,0,IF(ISERROR(VLOOKUP($E70,'Source Data'!$B$29:$J$60, MATCH($L70, 'Source Data'!$B$26:$J$26,1),TRUE))=TRUE,"",VLOOKUP($E70,'Source Data'!$B$29:$J$60,MATCH($L70, 'Source Data'!$B$26:$J$26,1),TRUE))))</f>
        <v/>
      </c>
      <c r="P70" s="144" t="str">
        <f>IF(OR(AND(OR($J70="Retired",$J70="Permanent Low-Use"),$K70&lt;=2024),(AND($J70="New",$K70&gt;2024))),"N/A",IF($N70=0,0,IF(ISERROR(VLOOKUP($E70,'Source Data'!$B$29:$J$60, MATCH($L70, 'Source Data'!$B$26:$J$26,1),TRUE))=TRUE,"",VLOOKUP($E70,'Source Data'!$B$29:$J$60,MATCH($L70, 'Source Data'!$B$26:$J$26,1),TRUE))))</f>
        <v/>
      </c>
      <c r="Q70" s="144" t="str">
        <f>IF(OR(AND(OR($J70="Retired",$J70="Permanent Low-Use"),$K70&lt;=2025),(AND($J70="New",$K70&gt;2025))),"N/A",IF($N70=0,0,IF(ISERROR(VLOOKUP($E70,'Source Data'!$B$29:$J$60, MATCH($L70, 'Source Data'!$B$26:$J$26,1),TRUE))=TRUE,"",VLOOKUP($E70,'Source Data'!$B$29:$J$60,MATCH($L70, 'Source Data'!$B$26:$J$26,1),TRUE))))</f>
        <v/>
      </c>
      <c r="R70" s="144" t="str">
        <f>IF(OR(AND(OR($J70="Retired",$J70="Permanent Low-Use"),$K70&lt;=2026),(AND($J70="New",$K70&gt;2026))),"N/A",IF($N70=0,0,IF(ISERROR(VLOOKUP($E70,'Source Data'!$B$29:$J$60, MATCH($L70, 'Source Data'!$B$26:$J$26,1),TRUE))=TRUE,"",VLOOKUP($E70,'Source Data'!$B$29:$J$60,MATCH($L70, 'Source Data'!$B$26:$J$26,1),TRUE))))</f>
        <v/>
      </c>
      <c r="S70" s="144" t="str">
        <f>IF(OR(AND(OR($J70="Retired",$J70="Permanent Low-Use"),$K70&lt;=2027),(AND($J70="New",$K70&gt;2027))),"N/A",IF($N70=0,0,IF(ISERROR(VLOOKUP($E70,'Source Data'!$B$29:$J$60, MATCH($L70, 'Source Data'!$B$26:$J$26,1),TRUE))=TRUE,"",VLOOKUP($E70,'Source Data'!$B$29:$J$60,MATCH($L70, 'Source Data'!$B$26:$J$26,1),TRUE))))</f>
        <v/>
      </c>
      <c r="T70" s="144" t="str">
        <f>IF(OR(AND(OR($J70="Retired",$J70="Permanent Low-Use"),$K70&lt;=2028),(AND($J70="New",$K70&gt;2028))),"N/A",IF($N70=0,0,IF(ISERROR(VLOOKUP($E70,'Source Data'!$B$29:$J$60, MATCH($L70, 'Source Data'!$B$26:$J$26,1),TRUE))=TRUE,"",VLOOKUP($E70,'Source Data'!$B$29:$J$60,MATCH($L70, 'Source Data'!$B$26:$J$26,1),TRUE))))</f>
        <v/>
      </c>
      <c r="U70" s="144" t="str">
        <f>IF(OR(AND(OR($J70="Retired",$J70="Permanent Low-Use"),$K70&lt;=2029),(AND($J70="New",$K70&gt;2029))),"N/A",IF($N70=0,0,IF(ISERROR(VLOOKUP($E70,'Source Data'!$B$29:$J$60, MATCH($L70, 'Source Data'!$B$26:$J$26,1),TRUE))=TRUE,"",VLOOKUP($E70,'Source Data'!$B$29:$J$60,MATCH($L70, 'Source Data'!$B$26:$J$26,1),TRUE))))</f>
        <v/>
      </c>
      <c r="V70" s="144" t="str">
        <f>IF(OR(AND(OR($J70="Retired",$J70="Permanent Low-Use"),$K70&lt;=2030),(AND($J70="New",$K70&gt;2030))),"N/A",IF($N70=0,0,IF(ISERROR(VLOOKUP($E70,'Source Data'!$B$29:$J$60, MATCH($L70, 'Source Data'!$B$26:$J$26,1),TRUE))=TRUE,"",VLOOKUP($E70,'Source Data'!$B$29:$J$60,MATCH($L70, 'Source Data'!$B$26:$J$26,1),TRUE))))</f>
        <v/>
      </c>
      <c r="W70" s="144" t="str">
        <f>IF(OR(AND(OR($J70="Retired",$J70="Permanent Low-Use"),$K70&lt;=2031),(AND($J70="New",$K70&gt;2031))),"N/A",IF($N70=0,0,IF(ISERROR(VLOOKUP($E70,'Source Data'!$B$29:$J$60, MATCH($L70, 'Source Data'!$B$26:$J$26,1),TRUE))=TRUE,"",VLOOKUP($E70,'Source Data'!$B$29:$J$60,MATCH($L70, 'Source Data'!$B$26:$J$26,1),TRUE))))</f>
        <v/>
      </c>
      <c r="X70" s="144" t="str">
        <f>IF(OR(AND(OR($J70="Retired",$J70="Permanent Low-Use"),$K70&lt;=2032),(AND($J70="New",$K70&gt;2032))),"N/A",IF($N70=0,0,IF(ISERROR(VLOOKUP($E70,'Source Data'!$B$29:$J$60, MATCH($L70, 'Source Data'!$B$26:$J$26,1),TRUE))=TRUE,"",VLOOKUP($E70,'Source Data'!$B$29:$J$60,MATCH($L70, 'Source Data'!$B$26:$J$26,1),TRUE))))</f>
        <v/>
      </c>
      <c r="Y70" s="144" t="str">
        <f>IF(OR(AND(OR($J70="Retired",$J70="Permanent Low-Use"),$K70&lt;=2033),(AND($J70="New",$K70&gt;2033))),"N/A",IF($N70=0,0,IF(ISERROR(VLOOKUP($E70,'Source Data'!$B$29:$J$60, MATCH($L70, 'Source Data'!$B$26:$J$26,1),TRUE))=TRUE,"",VLOOKUP($E70,'Source Data'!$B$29:$J$60,MATCH($L70, 'Source Data'!$B$26:$J$26,1),TRUE))))</f>
        <v/>
      </c>
      <c r="Z70" s="145" t="str">
        <f>IF(ISNUMBER($L70),IF(OR(AND(OR($J70="Retired",$J70="Permanent Low-Use"),$K70&lt;=2023),(AND($J70="New",$K70&gt;2023))),"N/A",VLOOKUP($F70,'Source Data'!$B$15:$I$22,7)),"")</f>
        <v/>
      </c>
      <c r="AA70" s="145" t="str">
        <f>IF(ISNUMBER($L70),IF(OR(AND(OR($J70="Retired",$J70="Permanent Low-Use"),$K70&lt;=2024),(AND($J70="New",$K70&gt;2024))),"N/A",VLOOKUP($F70,'Source Data'!$B$15:$I$22,7)),"")</f>
        <v/>
      </c>
      <c r="AB70" s="145" t="str">
        <f>IF(ISNUMBER($L70),IF(OR(AND(OR($J70="Retired",$J70="Permanent Low-Use"),$K70&lt;=2025),(AND($J70="New",$K70&gt;2025))),"N/A",VLOOKUP($F70,'Source Data'!$B$15:$I$22,5)),"")</f>
        <v/>
      </c>
      <c r="AC70" s="145" t="str">
        <f>IF(ISNUMBER($L70),IF(OR(AND(OR($J70="Retired",$J70="Permanent Low-Use"),$K70&lt;=2026),(AND($J70="New",$K70&gt;2026))),"N/A",VLOOKUP($F70,'Source Data'!$B$15:$I$22,5)),"")</f>
        <v/>
      </c>
      <c r="AD70" s="145" t="str">
        <f>IF(ISNUMBER($L70),IF(OR(AND(OR($J70="Retired",$J70="Permanent Low-Use"),$K70&lt;=2027),(AND($J70="New",$K70&gt;2027))),"N/A",VLOOKUP($F70,'Source Data'!$B$15:$I$22,5)),"")</f>
        <v/>
      </c>
      <c r="AE70" s="145" t="str">
        <f>IF(ISNUMBER($L70),IF(OR(AND(OR($J70="Retired",$J70="Permanent Low-Use"),$K70&lt;=2028),(AND($J70="New",$K70&gt;2028))),"N/A",VLOOKUP($F70,'Source Data'!$B$15:$I$22,5)),"")</f>
        <v/>
      </c>
      <c r="AF70" s="145" t="str">
        <f>IF(ISNUMBER($L70),IF(OR(AND(OR($J70="Retired",$J70="Permanent Low-Use"),$K70&lt;=2029),(AND($J70="New",$K70&gt;2029))),"N/A",VLOOKUP($F70,'Source Data'!$B$15:$I$22,5)),"")</f>
        <v/>
      </c>
      <c r="AG70" s="145" t="str">
        <f>IF(ISNUMBER($L70),IF(OR(AND(OR($J70="Retired",$J70="Permanent Low-Use"),$K70&lt;=2030),(AND($J70="New",$K70&gt;2030))),"N/A",VLOOKUP($F70,'Source Data'!$B$15:$I$22,5)),"")</f>
        <v/>
      </c>
      <c r="AH70" s="145" t="str">
        <f>IF(ISNUMBER($L70),IF(OR(AND(OR($J70="Retired",$J70="Permanent Low-Use"),$K70&lt;=2031),(AND($J70="New",$K70&gt;2031))),"N/A",VLOOKUP($F70,'Source Data'!$B$15:$I$22,5)),"")</f>
        <v/>
      </c>
      <c r="AI70" s="145" t="str">
        <f>IF(ISNUMBER($L70),IF(OR(AND(OR($J70="Retired",$J70="Permanent Low-Use"),$K70&lt;=2032),(AND($J70="New",$K70&gt;2032))),"N/A",VLOOKUP($F70,'Source Data'!$B$15:$I$22,5)),"")</f>
        <v/>
      </c>
      <c r="AJ70" s="145" t="str">
        <f>IF(ISNUMBER($L70),IF(OR(AND(OR($J70="Retired",$J70="Permanent Low-Use"),$K70&lt;=2033),(AND($J70="New",$K70&gt;2033))),"N/A",VLOOKUP($F70,'Source Data'!$B$15:$I$22,5)),"")</f>
        <v/>
      </c>
      <c r="AK70" s="145" t="str">
        <f>IF($N70= 0, "N/A", IF(ISERROR(VLOOKUP($F70, 'Source Data'!$B$4:$C$11,2)), "", VLOOKUP($F70, 'Source Data'!$B$4:$C$11,2)))</f>
        <v/>
      </c>
      <c r="AL70" s="158"/>
    </row>
    <row r="71" spans="1:38" ht="15.6">
      <c r="A71" s="158"/>
      <c r="B71" s="106"/>
      <c r="C71" s="106"/>
      <c r="D71" s="106"/>
      <c r="E71" s="104"/>
      <c r="F71" s="104"/>
      <c r="G71" s="102"/>
      <c r="H71" s="103"/>
      <c r="I71" s="104"/>
      <c r="J71" s="105"/>
      <c r="K71" s="102"/>
      <c r="L71" s="142" t="str">
        <f t="shared" si="6"/>
        <v/>
      </c>
      <c r="M71" s="142" t="str">
        <f>IF(ISERROR(VLOOKUP(E71,'Source Data'!$B$67:$J$97, MATCH(F71, 'Source Data'!$B$64:$J$64,1),TRUE))=TRUE,"",VLOOKUP(E71,'Source Data'!$B$67:$J$97,MATCH(F71, 'Source Data'!$B$64:$J$64,1),TRUE))</f>
        <v/>
      </c>
      <c r="N71" s="143" t="str">
        <f t="shared" si="7"/>
        <v/>
      </c>
      <c r="O71" s="144" t="str">
        <f>IF(OR(AND(OR($J71="Retired",$J71="Permanent Low-Use"),$K71&lt;=2023),(AND($J71="New",$K71&gt;2023))),"N/A",IF($N71=0,0,IF(ISERROR(VLOOKUP($E71,'Source Data'!$B$29:$J$60, MATCH($L71, 'Source Data'!$B$26:$J$26,1),TRUE))=TRUE,"",VLOOKUP($E71,'Source Data'!$B$29:$J$60,MATCH($L71, 'Source Data'!$B$26:$J$26,1),TRUE))))</f>
        <v/>
      </c>
      <c r="P71" s="144" t="str">
        <f>IF(OR(AND(OR($J71="Retired",$J71="Permanent Low-Use"),$K71&lt;=2024),(AND($J71="New",$K71&gt;2024))),"N/A",IF($N71=0,0,IF(ISERROR(VLOOKUP($E71,'Source Data'!$B$29:$J$60, MATCH($L71, 'Source Data'!$B$26:$J$26,1),TRUE))=TRUE,"",VLOOKUP($E71,'Source Data'!$B$29:$J$60,MATCH($L71, 'Source Data'!$B$26:$J$26,1),TRUE))))</f>
        <v/>
      </c>
      <c r="Q71" s="144" t="str">
        <f>IF(OR(AND(OR($J71="Retired",$J71="Permanent Low-Use"),$K71&lt;=2025),(AND($J71="New",$K71&gt;2025))),"N/A",IF($N71=0,0,IF(ISERROR(VLOOKUP($E71,'Source Data'!$B$29:$J$60, MATCH($L71, 'Source Data'!$B$26:$J$26,1),TRUE))=TRUE,"",VLOOKUP($E71,'Source Data'!$B$29:$J$60,MATCH($L71, 'Source Data'!$B$26:$J$26,1),TRUE))))</f>
        <v/>
      </c>
      <c r="R71" s="144" t="str">
        <f>IF(OR(AND(OR($J71="Retired",$J71="Permanent Low-Use"),$K71&lt;=2026),(AND($J71="New",$K71&gt;2026))),"N/A",IF($N71=0,0,IF(ISERROR(VLOOKUP($E71,'Source Data'!$B$29:$J$60, MATCH($L71, 'Source Data'!$B$26:$J$26,1),TRUE))=TRUE,"",VLOOKUP($E71,'Source Data'!$B$29:$J$60,MATCH($L71, 'Source Data'!$B$26:$J$26,1),TRUE))))</f>
        <v/>
      </c>
      <c r="S71" s="144" t="str">
        <f>IF(OR(AND(OR($J71="Retired",$J71="Permanent Low-Use"),$K71&lt;=2027),(AND($J71="New",$K71&gt;2027))),"N/A",IF($N71=0,0,IF(ISERROR(VLOOKUP($E71,'Source Data'!$B$29:$J$60, MATCH($L71, 'Source Data'!$B$26:$J$26,1),TRUE))=TRUE,"",VLOOKUP($E71,'Source Data'!$B$29:$J$60,MATCH($L71, 'Source Data'!$B$26:$J$26,1),TRUE))))</f>
        <v/>
      </c>
      <c r="T71" s="144" t="str">
        <f>IF(OR(AND(OR($J71="Retired",$J71="Permanent Low-Use"),$K71&lt;=2028),(AND($J71="New",$K71&gt;2028))),"N/A",IF($N71=0,0,IF(ISERROR(VLOOKUP($E71,'Source Data'!$B$29:$J$60, MATCH($L71, 'Source Data'!$B$26:$J$26,1),TRUE))=TRUE,"",VLOOKUP($E71,'Source Data'!$B$29:$J$60,MATCH($L71, 'Source Data'!$B$26:$J$26,1),TRUE))))</f>
        <v/>
      </c>
      <c r="U71" s="144" t="str">
        <f>IF(OR(AND(OR($J71="Retired",$J71="Permanent Low-Use"),$K71&lt;=2029),(AND($J71="New",$K71&gt;2029))),"N/A",IF($N71=0,0,IF(ISERROR(VLOOKUP($E71,'Source Data'!$B$29:$J$60, MATCH($L71, 'Source Data'!$B$26:$J$26,1),TRUE))=TRUE,"",VLOOKUP($E71,'Source Data'!$B$29:$J$60,MATCH($L71, 'Source Data'!$B$26:$J$26,1),TRUE))))</f>
        <v/>
      </c>
      <c r="V71" s="144" t="str">
        <f>IF(OR(AND(OR($J71="Retired",$J71="Permanent Low-Use"),$K71&lt;=2030),(AND($J71="New",$K71&gt;2030))),"N/A",IF($N71=0,0,IF(ISERROR(VLOOKUP($E71,'Source Data'!$B$29:$J$60, MATCH($L71, 'Source Data'!$B$26:$J$26,1),TRUE))=TRUE,"",VLOOKUP($E71,'Source Data'!$B$29:$J$60,MATCH($L71, 'Source Data'!$B$26:$J$26,1),TRUE))))</f>
        <v/>
      </c>
      <c r="W71" s="144" t="str">
        <f>IF(OR(AND(OR($J71="Retired",$J71="Permanent Low-Use"),$K71&lt;=2031),(AND($J71="New",$K71&gt;2031))),"N/A",IF($N71=0,0,IF(ISERROR(VLOOKUP($E71,'Source Data'!$B$29:$J$60, MATCH($L71, 'Source Data'!$B$26:$J$26,1),TRUE))=TRUE,"",VLOOKUP($E71,'Source Data'!$B$29:$J$60,MATCH($L71, 'Source Data'!$B$26:$J$26,1),TRUE))))</f>
        <v/>
      </c>
      <c r="X71" s="144" t="str">
        <f>IF(OR(AND(OR($J71="Retired",$J71="Permanent Low-Use"),$K71&lt;=2032),(AND($J71="New",$K71&gt;2032))),"N/A",IF($N71=0,0,IF(ISERROR(VLOOKUP($E71,'Source Data'!$B$29:$J$60, MATCH($L71, 'Source Data'!$B$26:$J$26,1),TRUE))=TRUE,"",VLOOKUP($E71,'Source Data'!$B$29:$J$60,MATCH($L71, 'Source Data'!$B$26:$J$26,1),TRUE))))</f>
        <v/>
      </c>
      <c r="Y71" s="144" t="str">
        <f>IF(OR(AND(OR($J71="Retired",$J71="Permanent Low-Use"),$K71&lt;=2033),(AND($J71="New",$K71&gt;2033))),"N/A",IF($N71=0,0,IF(ISERROR(VLOOKUP($E71,'Source Data'!$B$29:$J$60, MATCH($L71, 'Source Data'!$B$26:$J$26,1),TRUE))=TRUE,"",VLOOKUP($E71,'Source Data'!$B$29:$J$60,MATCH($L71, 'Source Data'!$B$26:$J$26,1),TRUE))))</f>
        <v/>
      </c>
      <c r="Z71" s="145" t="str">
        <f>IF(ISNUMBER($L71),IF(OR(AND(OR($J71="Retired",$J71="Permanent Low-Use"),$K71&lt;=2023),(AND($J71="New",$K71&gt;2023))),"N/A",VLOOKUP($F71,'Source Data'!$B$15:$I$22,7)),"")</f>
        <v/>
      </c>
      <c r="AA71" s="145" t="str">
        <f>IF(ISNUMBER($L71),IF(OR(AND(OR($J71="Retired",$J71="Permanent Low-Use"),$K71&lt;=2024),(AND($J71="New",$K71&gt;2024))),"N/A",VLOOKUP($F71,'Source Data'!$B$15:$I$22,7)),"")</f>
        <v/>
      </c>
      <c r="AB71" s="145" t="str">
        <f>IF(ISNUMBER($L71),IF(OR(AND(OR($J71="Retired",$J71="Permanent Low-Use"),$K71&lt;=2025),(AND($J71="New",$K71&gt;2025))),"N/A",VLOOKUP($F71,'Source Data'!$B$15:$I$22,5)),"")</f>
        <v/>
      </c>
      <c r="AC71" s="145" t="str">
        <f>IF(ISNUMBER($L71),IF(OR(AND(OR($J71="Retired",$J71="Permanent Low-Use"),$K71&lt;=2026),(AND($J71="New",$K71&gt;2026))),"N/A",VLOOKUP($F71,'Source Data'!$B$15:$I$22,5)),"")</f>
        <v/>
      </c>
      <c r="AD71" s="145" t="str">
        <f>IF(ISNUMBER($L71),IF(OR(AND(OR($J71="Retired",$J71="Permanent Low-Use"),$K71&lt;=2027),(AND($J71="New",$K71&gt;2027))),"N/A",VLOOKUP($F71,'Source Data'!$B$15:$I$22,5)),"")</f>
        <v/>
      </c>
      <c r="AE71" s="145" t="str">
        <f>IF(ISNUMBER($L71),IF(OR(AND(OR($J71="Retired",$J71="Permanent Low-Use"),$K71&lt;=2028),(AND($J71="New",$K71&gt;2028))),"N/A",VLOOKUP($F71,'Source Data'!$B$15:$I$22,5)),"")</f>
        <v/>
      </c>
      <c r="AF71" s="145" t="str">
        <f>IF(ISNUMBER($L71),IF(OR(AND(OR($J71="Retired",$J71="Permanent Low-Use"),$K71&lt;=2029),(AND($J71="New",$K71&gt;2029))),"N/A",VLOOKUP($F71,'Source Data'!$B$15:$I$22,5)),"")</f>
        <v/>
      </c>
      <c r="AG71" s="145" t="str">
        <f>IF(ISNUMBER($L71),IF(OR(AND(OR($J71="Retired",$J71="Permanent Low-Use"),$K71&lt;=2030),(AND($J71="New",$K71&gt;2030))),"N/A",VLOOKUP($F71,'Source Data'!$B$15:$I$22,5)),"")</f>
        <v/>
      </c>
      <c r="AH71" s="145" t="str">
        <f>IF(ISNUMBER($L71),IF(OR(AND(OR($J71="Retired",$J71="Permanent Low-Use"),$K71&lt;=2031),(AND($J71="New",$K71&gt;2031))),"N/A",VLOOKUP($F71,'Source Data'!$B$15:$I$22,5)),"")</f>
        <v/>
      </c>
      <c r="AI71" s="145" t="str">
        <f>IF(ISNUMBER($L71),IF(OR(AND(OR($J71="Retired",$J71="Permanent Low-Use"),$K71&lt;=2032),(AND($J71="New",$K71&gt;2032))),"N/A",VLOOKUP($F71,'Source Data'!$B$15:$I$22,5)),"")</f>
        <v/>
      </c>
      <c r="AJ71" s="145" t="str">
        <f>IF(ISNUMBER($L71),IF(OR(AND(OR($J71="Retired",$J71="Permanent Low-Use"),$K71&lt;=2033),(AND($J71="New",$K71&gt;2033))),"N/A",VLOOKUP($F71,'Source Data'!$B$15:$I$22,5)),"")</f>
        <v/>
      </c>
      <c r="AK71" s="145" t="str">
        <f>IF($N71= 0, "N/A", IF(ISERROR(VLOOKUP($F71, 'Source Data'!$B$4:$C$11,2)), "", VLOOKUP($F71, 'Source Data'!$B$4:$C$11,2)))</f>
        <v/>
      </c>
      <c r="AL71" s="158"/>
    </row>
    <row r="72" spans="1:38" ht="15.6">
      <c r="A72" s="158"/>
      <c r="B72" s="106"/>
      <c r="C72" s="106"/>
      <c r="D72" s="106"/>
      <c r="E72" s="104"/>
      <c r="F72" s="104"/>
      <c r="G72" s="102"/>
      <c r="H72" s="103"/>
      <c r="I72" s="104"/>
      <c r="J72" s="105"/>
      <c r="K72" s="102"/>
      <c r="L72" s="142" t="str">
        <f t="shared" si="6"/>
        <v/>
      </c>
      <c r="M72" s="142" t="str">
        <f>IF(ISERROR(VLOOKUP(E72,'Source Data'!$B$67:$J$97, MATCH(F72, 'Source Data'!$B$64:$J$64,1),TRUE))=TRUE,"",VLOOKUP(E72,'Source Data'!$B$67:$J$97,MATCH(F72, 'Source Data'!$B$64:$J$64,1),TRUE))</f>
        <v/>
      </c>
      <c r="N72" s="143" t="str">
        <f t="shared" si="7"/>
        <v/>
      </c>
      <c r="O72" s="144" t="str">
        <f>IF(OR(AND(OR($J72="Retired",$J72="Permanent Low-Use"),$K72&lt;=2023),(AND($J72="New",$K72&gt;2023))),"N/A",IF($N72=0,0,IF(ISERROR(VLOOKUP($E72,'Source Data'!$B$29:$J$60, MATCH($L72, 'Source Data'!$B$26:$J$26,1),TRUE))=TRUE,"",VLOOKUP($E72,'Source Data'!$B$29:$J$60,MATCH($L72, 'Source Data'!$B$26:$J$26,1),TRUE))))</f>
        <v/>
      </c>
      <c r="P72" s="144" t="str">
        <f>IF(OR(AND(OR($J72="Retired",$J72="Permanent Low-Use"),$K72&lt;=2024),(AND($J72="New",$K72&gt;2024))),"N/A",IF($N72=0,0,IF(ISERROR(VLOOKUP($E72,'Source Data'!$B$29:$J$60, MATCH($L72, 'Source Data'!$B$26:$J$26,1),TRUE))=TRUE,"",VLOOKUP($E72,'Source Data'!$B$29:$J$60,MATCH($L72, 'Source Data'!$B$26:$J$26,1),TRUE))))</f>
        <v/>
      </c>
      <c r="Q72" s="144" t="str">
        <f>IF(OR(AND(OR($J72="Retired",$J72="Permanent Low-Use"),$K72&lt;=2025),(AND($J72="New",$K72&gt;2025))),"N/A",IF($N72=0,0,IF(ISERROR(VLOOKUP($E72,'Source Data'!$B$29:$J$60, MATCH($L72, 'Source Data'!$B$26:$J$26,1),TRUE))=TRUE,"",VLOOKUP($E72,'Source Data'!$B$29:$J$60,MATCH($L72, 'Source Data'!$B$26:$J$26,1),TRUE))))</f>
        <v/>
      </c>
      <c r="R72" s="144" t="str">
        <f>IF(OR(AND(OR($J72="Retired",$J72="Permanent Low-Use"),$K72&lt;=2026),(AND($J72="New",$K72&gt;2026))),"N/A",IF($N72=0,0,IF(ISERROR(VLOOKUP($E72,'Source Data'!$B$29:$J$60, MATCH($L72, 'Source Data'!$B$26:$J$26,1),TRUE))=TRUE,"",VLOOKUP($E72,'Source Data'!$B$29:$J$60,MATCH($L72, 'Source Data'!$B$26:$J$26,1),TRUE))))</f>
        <v/>
      </c>
      <c r="S72" s="144" t="str">
        <f>IF(OR(AND(OR($J72="Retired",$J72="Permanent Low-Use"),$K72&lt;=2027),(AND($J72="New",$K72&gt;2027))),"N/A",IF($N72=0,0,IF(ISERROR(VLOOKUP($E72,'Source Data'!$B$29:$J$60, MATCH($L72, 'Source Data'!$B$26:$J$26,1),TRUE))=TRUE,"",VLOOKUP($E72,'Source Data'!$B$29:$J$60,MATCH($L72, 'Source Data'!$B$26:$J$26,1),TRUE))))</f>
        <v/>
      </c>
      <c r="T72" s="144" t="str">
        <f>IF(OR(AND(OR($J72="Retired",$J72="Permanent Low-Use"),$K72&lt;=2028),(AND($J72="New",$K72&gt;2028))),"N/A",IF($N72=0,0,IF(ISERROR(VLOOKUP($E72,'Source Data'!$B$29:$J$60, MATCH($L72, 'Source Data'!$B$26:$J$26,1),TRUE))=TRUE,"",VLOOKUP($E72,'Source Data'!$B$29:$J$60,MATCH($L72, 'Source Data'!$B$26:$J$26,1),TRUE))))</f>
        <v/>
      </c>
      <c r="U72" s="144" t="str">
        <f>IF(OR(AND(OR($J72="Retired",$J72="Permanent Low-Use"),$K72&lt;=2029),(AND($J72="New",$K72&gt;2029))),"N/A",IF($N72=0,0,IF(ISERROR(VLOOKUP($E72,'Source Data'!$B$29:$J$60, MATCH($L72, 'Source Data'!$B$26:$J$26,1),TRUE))=TRUE,"",VLOOKUP($E72,'Source Data'!$B$29:$J$60,MATCH($L72, 'Source Data'!$B$26:$J$26,1),TRUE))))</f>
        <v/>
      </c>
      <c r="V72" s="144" t="str">
        <f>IF(OR(AND(OR($J72="Retired",$J72="Permanent Low-Use"),$K72&lt;=2030),(AND($J72="New",$K72&gt;2030))),"N/A",IF($N72=0,0,IF(ISERROR(VLOOKUP($E72,'Source Data'!$B$29:$J$60, MATCH($L72, 'Source Data'!$B$26:$J$26,1),TRUE))=TRUE,"",VLOOKUP($E72,'Source Data'!$B$29:$J$60,MATCH($L72, 'Source Data'!$B$26:$J$26,1),TRUE))))</f>
        <v/>
      </c>
      <c r="W72" s="144" t="str">
        <f>IF(OR(AND(OR($J72="Retired",$J72="Permanent Low-Use"),$K72&lt;=2031),(AND($J72="New",$K72&gt;2031))),"N/A",IF($N72=0,0,IF(ISERROR(VLOOKUP($E72,'Source Data'!$B$29:$J$60, MATCH($L72, 'Source Data'!$B$26:$J$26,1),TRUE))=TRUE,"",VLOOKUP($E72,'Source Data'!$B$29:$J$60,MATCH($L72, 'Source Data'!$B$26:$J$26,1),TRUE))))</f>
        <v/>
      </c>
      <c r="X72" s="144" t="str">
        <f>IF(OR(AND(OR($J72="Retired",$J72="Permanent Low-Use"),$K72&lt;=2032),(AND($J72="New",$K72&gt;2032))),"N/A",IF($N72=0,0,IF(ISERROR(VLOOKUP($E72,'Source Data'!$B$29:$J$60, MATCH($L72, 'Source Data'!$B$26:$J$26,1),TRUE))=TRUE,"",VLOOKUP($E72,'Source Data'!$B$29:$J$60,MATCH($L72, 'Source Data'!$B$26:$J$26,1),TRUE))))</f>
        <v/>
      </c>
      <c r="Y72" s="144" t="str">
        <f>IF(OR(AND(OR($J72="Retired",$J72="Permanent Low-Use"),$K72&lt;=2033),(AND($J72="New",$K72&gt;2033))),"N/A",IF($N72=0,0,IF(ISERROR(VLOOKUP($E72,'Source Data'!$B$29:$J$60, MATCH($L72, 'Source Data'!$B$26:$J$26,1),TRUE))=TRUE,"",VLOOKUP($E72,'Source Data'!$B$29:$J$60,MATCH($L72, 'Source Data'!$B$26:$J$26,1),TRUE))))</f>
        <v/>
      </c>
      <c r="Z72" s="145" t="str">
        <f>IF(ISNUMBER($L72),IF(OR(AND(OR($J72="Retired",$J72="Permanent Low-Use"),$K72&lt;=2023),(AND($J72="New",$K72&gt;2023))),"N/A",VLOOKUP($F72,'Source Data'!$B$15:$I$22,7)),"")</f>
        <v/>
      </c>
      <c r="AA72" s="145" t="str">
        <f>IF(ISNUMBER($L72),IF(OR(AND(OR($J72="Retired",$J72="Permanent Low-Use"),$K72&lt;=2024),(AND($J72="New",$K72&gt;2024))),"N/A",VLOOKUP($F72,'Source Data'!$B$15:$I$22,7)),"")</f>
        <v/>
      </c>
      <c r="AB72" s="145" t="str">
        <f>IF(ISNUMBER($L72),IF(OR(AND(OR($J72="Retired",$J72="Permanent Low-Use"),$K72&lt;=2025),(AND($J72="New",$K72&gt;2025))),"N/A",VLOOKUP($F72,'Source Data'!$B$15:$I$22,5)),"")</f>
        <v/>
      </c>
      <c r="AC72" s="145" t="str">
        <f>IF(ISNUMBER($L72),IF(OR(AND(OR($J72="Retired",$J72="Permanent Low-Use"),$K72&lt;=2026),(AND($J72="New",$K72&gt;2026))),"N/A",VLOOKUP($F72,'Source Data'!$B$15:$I$22,5)),"")</f>
        <v/>
      </c>
      <c r="AD72" s="145" t="str">
        <f>IF(ISNUMBER($L72),IF(OR(AND(OR($J72="Retired",$J72="Permanent Low-Use"),$K72&lt;=2027),(AND($J72="New",$K72&gt;2027))),"N/A",VLOOKUP($F72,'Source Data'!$B$15:$I$22,5)),"")</f>
        <v/>
      </c>
      <c r="AE72" s="145" t="str">
        <f>IF(ISNUMBER($L72),IF(OR(AND(OR($J72="Retired",$J72="Permanent Low-Use"),$K72&lt;=2028),(AND($J72="New",$K72&gt;2028))),"N/A",VLOOKUP($F72,'Source Data'!$B$15:$I$22,5)),"")</f>
        <v/>
      </c>
      <c r="AF72" s="145" t="str">
        <f>IF(ISNUMBER($L72),IF(OR(AND(OR($J72="Retired",$J72="Permanent Low-Use"),$K72&lt;=2029),(AND($J72="New",$K72&gt;2029))),"N/A",VLOOKUP($F72,'Source Data'!$B$15:$I$22,5)),"")</f>
        <v/>
      </c>
      <c r="AG72" s="145" t="str">
        <f>IF(ISNUMBER($L72),IF(OR(AND(OR($J72="Retired",$J72="Permanent Low-Use"),$K72&lt;=2030),(AND($J72="New",$K72&gt;2030))),"N/A",VLOOKUP($F72,'Source Data'!$B$15:$I$22,5)),"")</f>
        <v/>
      </c>
      <c r="AH72" s="145" t="str">
        <f>IF(ISNUMBER($L72),IF(OR(AND(OR($J72="Retired",$J72="Permanent Low-Use"),$K72&lt;=2031),(AND($J72="New",$K72&gt;2031))),"N/A",VLOOKUP($F72,'Source Data'!$B$15:$I$22,5)),"")</f>
        <v/>
      </c>
      <c r="AI72" s="145" t="str">
        <f>IF(ISNUMBER($L72),IF(OR(AND(OR($J72="Retired",$J72="Permanent Low-Use"),$K72&lt;=2032),(AND($J72="New",$K72&gt;2032))),"N/A",VLOOKUP($F72,'Source Data'!$B$15:$I$22,5)),"")</f>
        <v/>
      </c>
      <c r="AJ72" s="145" t="str">
        <f>IF(ISNUMBER($L72),IF(OR(AND(OR($J72="Retired",$J72="Permanent Low-Use"),$K72&lt;=2033),(AND($J72="New",$K72&gt;2033))),"N/A",VLOOKUP($F72,'Source Data'!$B$15:$I$22,5)),"")</f>
        <v/>
      </c>
      <c r="AK72" s="145" t="str">
        <f>IF($N72= 0, "N/A", IF(ISERROR(VLOOKUP($F72, 'Source Data'!$B$4:$C$11,2)), "", VLOOKUP($F72, 'Source Data'!$B$4:$C$11,2)))</f>
        <v/>
      </c>
      <c r="AL72" s="158"/>
    </row>
    <row r="73" spans="1:38" ht="15.6">
      <c r="A73" s="158"/>
      <c r="B73" s="106"/>
      <c r="C73" s="106"/>
      <c r="D73" s="106"/>
      <c r="E73" s="104"/>
      <c r="F73" s="104"/>
      <c r="G73" s="102"/>
      <c r="H73" s="103"/>
      <c r="I73" s="104"/>
      <c r="J73" s="105"/>
      <c r="K73" s="102"/>
      <c r="L73" s="142" t="str">
        <f t="shared" si="6"/>
        <v/>
      </c>
      <c r="M73" s="142" t="str">
        <f>IF(ISERROR(VLOOKUP(E73,'Source Data'!$B$67:$J$97, MATCH(F73, 'Source Data'!$B$64:$J$64,1),TRUE))=TRUE,"",VLOOKUP(E73,'Source Data'!$B$67:$J$97,MATCH(F73, 'Source Data'!$B$64:$J$64,1),TRUE))</f>
        <v/>
      </c>
      <c r="N73" s="143" t="str">
        <f t="shared" si="7"/>
        <v/>
      </c>
      <c r="O73" s="144" t="str">
        <f>IF(OR(AND(OR($J73="Retired",$J73="Permanent Low-Use"),$K73&lt;=2023),(AND($J73="New",$K73&gt;2023))),"N/A",IF($N73=0,0,IF(ISERROR(VLOOKUP($E73,'Source Data'!$B$29:$J$60, MATCH($L73, 'Source Data'!$B$26:$J$26,1),TRUE))=TRUE,"",VLOOKUP($E73,'Source Data'!$B$29:$J$60,MATCH($L73, 'Source Data'!$B$26:$J$26,1),TRUE))))</f>
        <v/>
      </c>
      <c r="P73" s="144" t="str">
        <f>IF(OR(AND(OR($J73="Retired",$J73="Permanent Low-Use"),$K73&lt;=2024),(AND($J73="New",$K73&gt;2024))),"N/A",IF($N73=0,0,IF(ISERROR(VLOOKUP($E73,'Source Data'!$B$29:$J$60, MATCH($L73, 'Source Data'!$B$26:$J$26,1),TRUE))=TRUE,"",VLOOKUP($E73,'Source Data'!$B$29:$J$60,MATCH($L73, 'Source Data'!$B$26:$J$26,1),TRUE))))</f>
        <v/>
      </c>
      <c r="Q73" s="144" t="str">
        <f>IF(OR(AND(OR($J73="Retired",$J73="Permanent Low-Use"),$K73&lt;=2025),(AND($J73="New",$K73&gt;2025))),"N/A",IF($N73=0,0,IF(ISERROR(VLOOKUP($E73,'Source Data'!$B$29:$J$60, MATCH($L73, 'Source Data'!$B$26:$J$26,1),TRUE))=TRUE,"",VLOOKUP($E73,'Source Data'!$B$29:$J$60,MATCH($L73, 'Source Data'!$B$26:$J$26,1),TRUE))))</f>
        <v/>
      </c>
      <c r="R73" s="144" t="str">
        <f>IF(OR(AND(OR($J73="Retired",$J73="Permanent Low-Use"),$K73&lt;=2026),(AND($J73="New",$K73&gt;2026))),"N/A",IF($N73=0,0,IF(ISERROR(VLOOKUP($E73,'Source Data'!$B$29:$J$60, MATCH($L73, 'Source Data'!$B$26:$J$26,1),TRUE))=TRUE,"",VLOOKUP($E73,'Source Data'!$B$29:$J$60,MATCH($L73, 'Source Data'!$B$26:$J$26,1),TRUE))))</f>
        <v/>
      </c>
      <c r="S73" s="144" t="str">
        <f>IF(OR(AND(OR($J73="Retired",$J73="Permanent Low-Use"),$K73&lt;=2027),(AND($J73="New",$K73&gt;2027))),"N/A",IF($N73=0,0,IF(ISERROR(VLOOKUP($E73,'Source Data'!$B$29:$J$60, MATCH($L73, 'Source Data'!$B$26:$J$26,1),TRUE))=TRUE,"",VLOOKUP($E73,'Source Data'!$B$29:$J$60,MATCH($L73, 'Source Data'!$B$26:$J$26,1),TRUE))))</f>
        <v/>
      </c>
      <c r="T73" s="144" t="str">
        <f>IF(OR(AND(OR($J73="Retired",$J73="Permanent Low-Use"),$K73&lt;=2028),(AND($J73="New",$K73&gt;2028))),"N/A",IF($N73=0,0,IF(ISERROR(VLOOKUP($E73,'Source Data'!$B$29:$J$60, MATCH($L73, 'Source Data'!$B$26:$J$26,1),TRUE))=TRUE,"",VLOOKUP($E73,'Source Data'!$B$29:$J$60,MATCH($L73, 'Source Data'!$B$26:$J$26,1),TRUE))))</f>
        <v/>
      </c>
      <c r="U73" s="144" t="str">
        <f>IF(OR(AND(OR($J73="Retired",$J73="Permanent Low-Use"),$K73&lt;=2029),(AND($J73="New",$K73&gt;2029))),"N/A",IF($N73=0,0,IF(ISERROR(VLOOKUP($E73,'Source Data'!$B$29:$J$60, MATCH($L73, 'Source Data'!$B$26:$J$26,1),TRUE))=TRUE,"",VLOOKUP($E73,'Source Data'!$B$29:$J$60,MATCH($L73, 'Source Data'!$B$26:$J$26,1),TRUE))))</f>
        <v/>
      </c>
      <c r="V73" s="144" t="str">
        <f>IF(OR(AND(OR($J73="Retired",$J73="Permanent Low-Use"),$K73&lt;=2030),(AND($J73="New",$K73&gt;2030))),"N/A",IF($N73=0,0,IF(ISERROR(VLOOKUP($E73,'Source Data'!$B$29:$J$60, MATCH($L73, 'Source Data'!$B$26:$J$26,1),TRUE))=TRUE,"",VLOOKUP($E73,'Source Data'!$B$29:$J$60,MATCH($L73, 'Source Data'!$B$26:$J$26,1),TRUE))))</f>
        <v/>
      </c>
      <c r="W73" s="144" t="str">
        <f>IF(OR(AND(OR($J73="Retired",$J73="Permanent Low-Use"),$K73&lt;=2031),(AND($J73="New",$K73&gt;2031))),"N/A",IF($N73=0,0,IF(ISERROR(VLOOKUP($E73,'Source Data'!$B$29:$J$60, MATCH($L73, 'Source Data'!$B$26:$J$26,1),TRUE))=TRUE,"",VLOOKUP($E73,'Source Data'!$B$29:$J$60,MATCH($L73, 'Source Data'!$B$26:$J$26,1),TRUE))))</f>
        <v/>
      </c>
      <c r="X73" s="144" t="str">
        <f>IF(OR(AND(OR($J73="Retired",$J73="Permanent Low-Use"),$K73&lt;=2032),(AND($J73="New",$K73&gt;2032))),"N/A",IF($N73=0,0,IF(ISERROR(VLOOKUP($E73,'Source Data'!$B$29:$J$60, MATCH($L73, 'Source Data'!$B$26:$J$26,1),TRUE))=TRUE,"",VLOOKUP($E73,'Source Data'!$B$29:$J$60,MATCH($L73, 'Source Data'!$B$26:$J$26,1),TRUE))))</f>
        <v/>
      </c>
      <c r="Y73" s="144" t="str">
        <f>IF(OR(AND(OR($J73="Retired",$J73="Permanent Low-Use"),$K73&lt;=2033),(AND($J73="New",$K73&gt;2033))),"N/A",IF($N73=0,0,IF(ISERROR(VLOOKUP($E73,'Source Data'!$B$29:$J$60, MATCH($L73, 'Source Data'!$B$26:$J$26,1),TRUE))=TRUE,"",VLOOKUP($E73,'Source Data'!$B$29:$J$60,MATCH($L73, 'Source Data'!$B$26:$J$26,1),TRUE))))</f>
        <v/>
      </c>
      <c r="Z73" s="145" t="str">
        <f>IF(ISNUMBER($L73),IF(OR(AND(OR($J73="Retired",$J73="Permanent Low-Use"),$K73&lt;=2023),(AND($J73="New",$K73&gt;2023))),"N/A",VLOOKUP($F73,'Source Data'!$B$15:$I$22,7)),"")</f>
        <v/>
      </c>
      <c r="AA73" s="145" t="str">
        <f>IF(ISNUMBER($L73),IF(OR(AND(OR($J73="Retired",$J73="Permanent Low-Use"),$K73&lt;=2024),(AND($J73="New",$K73&gt;2024))),"N/A",VLOOKUP($F73,'Source Data'!$B$15:$I$22,7)),"")</f>
        <v/>
      </c>
      <c r="AB73" s="145" t="str">
        <f>IF(ISNUMBER($L73),IF(OR(AND(OR($J73="Retired",$J73="Permanent Low-Use"),$K73&lt;=2025),(AND($J73="New",$K73&gt;2025))),"N/A",VLOOKUP($F73,'Source Data'!$B$15:$I$22,5)),"")</f>
        <v/>
      </c>
      <c r="AC73" s="145" t="str">
        <f>IF(ISNUMBER($L73),IF(OR(AND(OR($J73="Retired",$J73="Permanent Low-Use"),$K73&lt;=2026),(AND($J73="New",$K73&gt;2026))),"N/A",VLOOKUP($F73,'Source Data'!$B$15:$I$22,5)),"")</f>
        <v/>
      </c>
      <c r="AD73" s="145" t="str">
        <f>IF(ISNUMBER($L73),IF(OR(AND(OR($J73="Retired",$J73="Permanent Low-Use"),$K73&lt;=2027),(AND($J73="New",$K73&gt;2027))),"N/A",VLOOKUP($F73,'Source Data'!$B$15:$I$22,5)),"")</f>
        <v/>
      </c>
      <c r="AE73" s="145" t="str">
        <f>IF(ISNUMBER($L73),IF(OR(AND(OR($J73="Retired",$J73="Permanent Low-Use"),$K73&lt;=2028),(AND($J73="New",$K73&gt;2028))),"N/A",VLOOKUP($F73,'Source Data'!$B$15:$I$22,5)),"")</f>
        <v/>
      </c>
      <c r="AF73" s="145" t="str">
        <f>IF(ISNUMBER($L73),IF(OR(AND(OR($J73="Retired",$J73="Permanent Low-Use"),$K73&lt;=2029),(AND($J73="New",$K73&gt;2029))),"N/A",VLOOKUP($F73,'Source Data'!$B$15:$I$22,5)),"")</f>
        <v/>
      </c>
      <c r="AG73" s="145" t="str">
        <f>IF(ISNUMBER($L73),IF(OR(AND(OR($J73="Retired",$J73="Permanent Low-Use"),$K73&lt;=2030),(AND($J73="New",$K73&gt;2030))),"N/A",VLOOKUP($F73,'Source Data'!$B$15:$I$22,5)),"")</f>
        <v/>
      </c>
      <c r="AH73" s="145" t="str">
        <f>IF(ISNUMBER($L73),IF(OR(AND(OR($J73="Retired",$J73="Permanent Low-Use"),$K73&lt;=2031),(AND($J73="New",$K73&gt;2031))),"N/A",VLOOKUP($F73,'Source Data'!$B$15:$I$22,5)),"")</f>
        <v/>
      </c>
      <c r="AI73" s="145" t="str">
        <f>IF(ISNUMBER($L73),IF(OR(AND(OR($J73="Retired",$J73="Permanent Low-Use"),$K73&lt;=2032),(AND($J73="New",$K73&gt;2032))),"N/A",VLOOKUP($F73,'Source Data'!$B$15:$I$22,5)),"")</f>
        <v/>
      </c>
      <c r="AJ73" s="145" t="str">
        <f>IF(ISNUMBER($L73),IF(OR(AND(OR($J73="Retired",$J73="Permanent Low-Use"),$K73&lt;=2033),(AND($J73="New",$K73&gt;2033))),"N/A",VLOOKUP($F73,'Source Data'!$B$15:$I$22,5)),"")</f>
        <v/>
      </c>
      <c r="AK73" s="145" t="str">
        <f>IF($N73= 0, "N/A", IF(ISERROR(VLOOKUP($F73, 'Source Data'!$B$4:$C$11,2)), "", VLOOKUP($F73, 'Source Data'!$B$4:$C$11,2)))</f>
        <v/>
      </c>
      <c r="AL73" s="158"/>
    </row>
    <row r="74" spans="1:38" ht="15.6">
      <c r="A74" s="158"/>
      <c r="B74" s="106"/>
      <c r="C74" s="106"/>
      <c r="D74" s="106"/>
      <c r="E74" s="104"/>
      <c r="F74" s="104"/>
      <c r="G74" s="102"/>
      <c r="H74" s="103"/>
      <c r="I74" s="104"/>
      <c r="J74" s="105"/>
      <c r="K74" s="102"/>
      <c r="L74" s="142" t="str">
        <f t="shared" si="6"/>
        <v/>
      </c>
      <c r="M74" s="142" t="str">
        <f>IF(ISERROR(VLOOKUP(E74,'Source Data'!$B$67:$J$97, MATCH(F74, 'Source Data'!$B$64:$J$64,1),TRUE))=TRUE,"",VLOOKUP(E74,'Source Data'!$B$67:$J$97,MATCH(F74, 'Source Data'!$B$64:$J$64,1),TRUE))</f>
        <v/>
      </c>
      <c r="N74" s="143" t="str">
        <f t="shared" si="7"/>
        <v/>
      </c>
      <c r="O74" s="144" t="str">
        <f>IF(OR(AND(OR($J74="Retired",$J74="Permanent Low-Use"),$K74&lt;=2023),(AND($J74="New",$K74&gt;2023))),"N/A",IF($N74=0,0,IF(ISERROR(VLOOKUP($E74,'Source Data'!$B$29:$J$60, MATCH($L74, 'Source Data'!$B$26:$J$26,1),TRUE))=TRUE,"",VLOOKUP($E74,'Source Data'!$B$29:$J$60,MATCH($L74, 'Source Data'!$B$26:$J$26,1),TRUE))))</f>
        <v/>
      </c>
      <c r="P74" s="144" t="str">
        <f>IF(OR(AND(OR($J74="Retired",$J74="Permanent Low-Use"),$K74&lt;=2024),(AND($J74="New",$K74&gt;2024))),"N/A",IF($N74=0,0,IF(ISERROR(VLOOKUP($E74,'Source Data'!$B$29:$J$60, MATCH($L74, 'Source Data'!$B$26:$J$26,1),TRUE))=TRUE,"",VLOOKUP($E74,'Source Data'!$B$29:$J$60,MATCH($L74, 'Source Data'!$B$26:$J$26,1),TRUE))))</f>
        <v/>
      </c>
      <c r="Q74" s="144" t="str">
        <f>IF(OR(AND(OR($J74="Retired",$J74="Permanent Low-Use"),$K74&lt;=2025),(AND($J74="New",$K74&gt;2025))),"N/A",IF($N74=0,0,IF(ISERROR(VLOOKUP($E74,'Source Data'!$B$29:$J$60, MATCH($L74, 'Source Data'!$B$26:$J$26,1),TRUE))=TRUE,"",VLOOKUP($E74,'Source Data'!$B$29:$J$60,MATCH($L74, 'Source Data'!$B$26:$J$26,1),TRUE))))</f>
        <v/>
      </c>
      <c r="R74" s="144" t="str">
        <f>IF(OR(AND(OR($J74="Retired",$J74="Permanent Low-Use"),$K74&lt;=2026),(AND($J74="New",$K74&gt;2026))),"N/A",IF($N74=0,0,IF(ISERROR(VLOOKUP($E74,'Source Data'!$B$29:$J$60, MATCH($L74, 'Source Data'!$B$26:$J$26,1),TRUE))=TRUE,"",VLOOKUP($E74,'Source Data'!$B$29:$J$60,MATCH($L74, 'Source Data'!$B$26:$J$26,1),TRUE))))</f>
        <v/>
      </c>
      <c r="S74" s="144" t="str">
        <f>IF(OR(AND(OR($J74="Retired",$J74="Permanent Low-Use"),$K74&lt;=2027),(AND($J74="New",$K74&gt;2027))),"N/A",IF($N74=0,0,IF(ISERROR(VLOOKUP($E74,'Source Data'!$B$29:$J$60, MATCH($L74, 'Source Data'!$B$26:$J$26,1),TRUE))=TRUE,"",VLOOKUP($E74,'Source Data'!$B$29:$J$60,MATCH($L74, 'Source Data'!$B$26:$J$26,1),TRUE))))</f>
        <v/>
      </c>
      <c r="T74" s="144" t="str">
        <f>IF(OR(AND(OR($J74="Retired",$J74="Permanent Low-Use"),$K74&lt;=2028),(AND($J74="New",$K74&gt;2028))),"N/A",IF($N74=0,0,IF(ISERROR(VLOOKUP($E74,'Source Data'!$B$29:$J$60, MATCH($L74, 'Source Data'!$B$26:$J$26,1),TRUE))=TRUE,"",VLOOKUP($E74,'Source Data'!$B$29:$J$60,MATCH($L74, 'Source Data'!$B$26:$J$26,1),TRUE))))</f>
        <v/>
      </c>
      <c r="U74" s="144" t="str">
        <f>IF(OR(AND(OR($J74="Retired",$J74="Permanent Low-Use"),$K74&lt;=2029),(AND($J74="New",$K74&gt;2029))),"N/A",IF($N74=0,0,IF(ISERROR(VLOOKUP($E74,'Source Data'!$B$29:$J$60, MATCH($L74, 'Source Data'!$B$26:$J$26,1),TRUE))=TRUE,"",VLOOKUP($E74,'Source Data'!$B$29:$J$60,MATCH($L74, 'Source Data'!$B$26:$J$26,1),TRUE))))</f>
        <v/>
      </c>
      <c r="V74" s="144" t="str">
        <f>IF(OR(AND(OR($J74="Retired",$J74="Permanent Low-Use"),$K74&lt;=2030),(AND($J74="New",$K74&gt;2030))),"N/A",IF($N74=0,0,IF(ISERROR(VLOOKUP($E74,'Source Data'!$B$29:$J$60, MATCH($L74, 'Source Data'!$B$26:$J$26,1),TRUE))=TRUE,"",VLOOKUP($E74,'Source Data'!$B$29:$J$60,MATCH($L74, 'Source Data'!$B$26:$J$26,1),TRUE))))</f>
        <v/>
      </c>
      <c r="W74" s="144" t="str">
        <f>IF(OR(AND(OR($J74="Retired",$J74="Permanent Low-Use"),$K74&lt;=2031),(AND($J74="New",$K74&gt;2031))),"N/A",IF($N74=0,0,IF(ISERROR(VLOOKUP($E74,'Source Data'!$B$29:$J$60, MATCH($L74, 'Source Data'!$B$26:$J$26,1),TRUE))=TRUE,"",VLOOKUP($E74,'Source Data'!$B$29:$J$60,MATCH($L74, 'Source Data'!$B$26:$J$26,1),TRUE))))</f>
        <v/>
      </c>
      <c r="X74" s="144" t="str">
        <f>IF(OR(AND(OR($J74="Retired",$J74="Permanent Low-Use"),$K74&lt;=2032),(AND($J74="New",$K74&gt;2032))),"N/A",IF($N74=0,0,IF(ISERROR(VLOOKUP($E74,'Source Data'!$B$29:$J$60, MATCH($L74, 'Source Data'!$B$26:$J$26,1),TRUE))=TRUE,"",VLOOKUP($E74,'Source Data'!$B$29:$J$60,MATCH($L74, 'Source Data'!$B$26:$J$26,1),TRUE))))</f>
        <v/>
      </c>
      <c r="Y74" s="144" t="str">
        <f>IF(OR(AND(OR($J74="Retired",$J74="Permanent Low-Use"),$K74&lt;=2033),(AND($J74="New",$K74&gt;2033))),"N/A",IF($N74=0,0,IF(ISERROR(VLOOKUP($E74,'Source Data'!$B$29:$J$60, MATCH($L74, 'Source Data'!$B$26:$J$26,1),TRUE))=TRUE,"",VLOOKUP($E74,'Source Data'!$B$29:$J$60,MATCH($L74, 'Source Data'!$B$26:$J$26,1),TRUE))))</f>
        <v/>
      </c>
      <c r="Z74" s="145" t="str">
        <f>IF(ISNUMBER($L74),IF(OR(AND(OR($J74="Retired",$J74="Permanent Low-Use"),$K74&lt;=2023),(AND($J74="New",$K74&gt;2023))),"N/A",VLOOKUP($F74,'Source Data'!$B$15:$I$22,7)),"")</f>
        <v/>
      </c>
      <c r="AA74" s="145" t="str">
        <f>IF(ISNUMBER($L74),IF(OR(AND(OR($J74="Retired",$J74="Permanent Low-Use"),$K74&lt;=2024),(AND($J74="New",$K74&gt;2024))),"N/A",VLOOKUP($F74,'Source Data'!$B$15:$I$22,7)),"")</f>
        <v/>
      </c>
      <c r="AB74" s="145" t="str">
        <f>IF(ISNUMBER($L74),IF(OR(AND(OR($J74="Retired",$J74="Permanent Low-Use"),$K74&lt;=2025),(AND($J74="New",$K74&gt;2025))),"N/A",VLOOKUP($F74,'Source Data'!$B$15:$I$22,5)),"")</f>
        <v/>
      </c>
      <c r="AC74" s="145" t="str">
        <f>IF(ISNUMBER($L74),IF(OR(AND(OR($J74="Retired",$J74="Permanent Low-Use"),$K74&lt;=2026),(AND($J74="New",$K74&gt;2026))),"N/A",VLOOKUP($F74,'Source Data'!$B$15:$I$22,5)),"")</f>
        <v/>
      </c>
      <c r="AD74" s="145" t="str">
        <f>IF(ISNUMBER($L74),IF(OR(AND(OR($J74="Retired",$J74="Permanent Low-Use"),$K74&lt;=2027),(AND($J74="New",$K74&gt;2027))),"N/A",VLOOKUP($F74,'Source Data'!$B$15:$I$22,5)),"")</f>
        <v/>
      </c>
      <c r="AE74" s="145" t="str">
        <f>IF(ISNUMBER($L74),IF(OR(AND(OR($J74="Retired",$J74="Permanent Low-Use"),$K74&lt;=2028),(AND($J74="New",$K74&gt;2028))),"N/A",VLOOKUP($F74,'Source Data'!$B$15:$I$22,5)),"")</f>
        <v/>
      </c>
      <c r="AF74" s="145" t="str">
        <f>IF(ISNUMBER($L74),IF(OR(AND(OR($J74="Retired",$J74="Permanent Low-Use"),$K74&lt;=2029),(AND($J74="New",$K74&gt;2029))),"N/A",VLOOKUP($F74,'Source Data'!$B$15:$I$22,5)),"")</f>
        <v/>
      </c>
      <c r="AG74" s="145" t="str">
        <f>IF(ISNUMBER($L74),IF(OR(AND(OR($J74="Retired",$J74="Permanent Low-Use"),$K74&lt;=2030),(AND($J74="New",$K74&gt;2030))),"N/A",VLOOKUP($F74,'Source Data'!$B$15:$I$22,5)),"")</f>
        <v/>
      </c>
      <c r="AH74" s="145" t="str">
        <f>IF(ISNUMBER($L74),IF(OR(AND(OR($J74="Retired",$J74="Permanent Low-Use"),$K74&lt;=2031),(AND($J74="New",$K74&gt;2031))),"N/A",VLOOKUP($F74,'Source Data'!$B$15:$I$22,5)),"")</f>
        <v/>
      </c>
      <c r="AI74" s="145" t="str">
        <f>IF(ISNUMBER($L74),IF(OR(AND(OR($J74="Retired",$J74="Permanent Low-Use"),$K74&lt;=2032),(AND($J74="New",$K74&gt;2032))),"N/A",VLOOKUP($F74,'Source Data'!$B$15:$I$22,5)),"")</f>
        <v/>
      </c>
      <c r="AJ74" s="145" t="str">
        <f>IF(ISNUMBER($L74),IF(OR(AND(OR($J74="Retired",$J74="Permanent Low-Use"),$K74&lt;=2033),(AND($J74="New",$K74&gt;2033))),"N/A",VLOOKUP($F74,'Source Data'!$B$15:$I$22,5)),"")</f>
        <v/>
      </c>
      <c r="AK74" s="145" t="str">
        <f>IF($N74= 0, "N/A", IF(ISERROR(VLOOKUP($F74, 'Source Data'!$B$4:$C$11,2)), "", VLOOKUP($F74, 'Source Data'!$B$4:$C$11,2)))</f>
        <v/>
      </c>
      <c r="AL74" s="158"/>
    </row>
    <row r="75" spans="1:38" ht="15.6">
      <c r="A75" s="158"/>
      <c r="B75" s="106"/>
      <c r="C75" s="106"/>
      <c r="D75" s="106"/>
      <c r="E75" s="104"/>
      <c r="F75" s="104"/>
      <c r="G75" s="102"/>
      <c r="H75" s="103"/>
      <c r="I75" s="104"/>
      <c r="J75" s="105"/>
      <c r="K75" s="102"/>
      <c r="L75" s="142" t="str">
        <f t="shared" si="6"/>
        <v/>
      </c>
      <c r="M75" s="142" t="str">
        <f>IF(ISERROR(VLOOKUP(E75,'Source Data'!$B$67:$J$97, MATCH(F75, 'Source Data'!$B$64:$J$64,1),TRUE))=TRUE,"",VLOOKUP(E75,'Source Data'!$B$67:$J$97,MATCH(F75, 'Source Data'!$B$64:$J$64,1),TRUE))</f>
        <v/>
      </c>
      <c r="N75" s="143" t="str">
        <f t="shared" si="7"/>
        <v/>
      </c>
      <c r="O75" s="144" t="str">
        <f>IF(OR(AND(OR($J75="Retired",$J75="Permanent Low-Use"),$K75&lt;=2023),(AND($J75="New",$K75&gt;2023))),"N/A",IF($N75=0,0,IF(ISERROR(VLOOKUP($E75,'Source Data'!$B$29:$J$60, MATCH($L75, 'Source Data'!$B$26:$J$26,1),TRUE))=TRUE,"",VLOOKUP($E75,'Source Data'!$B$29:$J$60,MATCH($L75, 'Source Data'!$B$26:$J$26,1),TRUE))))</f>
        <v/>
      </c>
      <c r="P75" s="144" t="str">
        <f>IF(OR(AND(OR($J75="Retired",$J75="Permanent Low-Use"),$K75&lt;=2024),(AND($J75="New",$K75&gt;2024))),"N/A",IF($N75=0,0,IF(ISERROR(VLOOKUP($E75,'Source Data'!$B$29:$J$60, MATCH($L75, 'Source Data'!$B$26:$J$26,1),TRUE))=TRUE,"",VLOOKUP($E75,'Source Data'!$B$29:$J$60,MATCH($L75, 'Source Data'!$B$26:$J$26,1),TRUE))))</f>
        <v/>
      </c>
      <c r="Q75" s="144" t="str">
        <f>IF(OR(AND(OR($J75="Retired",$J75="Permanent Low-Use"),$K75&lt;=2025),(AND($J75="New",$K75&gt;2025))),"N/A",IF($N75=0,0,IF(ISERROR(VLOOKUP($E75,'Source Data'!$B$29:$J$60, MATCH($L75, 'Source Data'!$B$26:$J$26,1),TRUE))=TRUE,"",VLOOKUP($E75,'Source Data'!$B$29:$J$60,MATCH($L75, 'Source Data'!$B$26:$J$26,1),TRUE))))</f>
        <v/>
      </c>
      <c r="R75" s="144" t="str">
        <f>IF(OR(AND(OR($J75="Retired",$J75="Permanent Low-Use"),$K75&lt;=2026),(AND($J75="New",$K75&gt;2026))),"N/A",IF($N75=0,0,IF(ISERROR(VLOOKUP($E75,'Source Data'!$B$29:$J$60, MATCH($L75, 'Source Data'!$B$26:$J$26,1),TRUE))=TRUE,"",VLOOKUP($E75,'Source Data'!$B$29:$J$60,MATCH($L75, 'Source Data'!$B$26:$J$26,1),TRUE))))</f>
        <v/>
      </c>
      <c r="S75" s="144" t="str">
        <f>IF(OR(AND(OR($J75="Retired",$J75="Permanent Low-Use"),$K75&lt;=2027),(AND($J75="New",$K75&gt;2027))),"N/A",IF($N75=0,0,IF(ISERROR(VLOOKUP($E75,'Source Data'!$B$29:$J$60, MATCH($L75, 'Source Data'!$B$26:$J$26,1),TRUE))=TRUE,"",VLOOKUP($E75,'Source Data'!$B$29:$J$60,MATCH($L75, 'Source Data'!$B$26:$J$26,1),TRUE))))</f>
        <v/>
      </c>
      <c r="T75" s="144" t="str">
        <f>IF(OR(AND(OR($J75="Retired",$J75="Permanent Low-Use"),$K75&lt;=2028),(AND($J75="New",$K75&gt;2028))),"N/A",IF($N75=0,0,IF(ISERROR(VLOOKUP($E75,'Source Data'!$B$29:$J$60, MATCH($L75, 'Source Data'!$B$26:$J$26,1),TRUE))=TRUE,"",VLOOKUP($E75,'Source Data'!$B$29:$J$60,MATCH($L75, 'Source Data'!$B$26:$J$26,1),TRUE))))</f>
        <v/>
      </c>
      <c r="U75" s="144" t="str">
        <f>IF(OR(AND(OR($J75="Retired",$J75="Permanent Low-Use"),$K75&lt;=2029),(AND($J75="New",$K75&gt;2029))),"N/A",IF($N75=0,0,IF(ISERROR(VLOOKUP($E75,'Source Data'!$B$29:$J$60, MATCH($L75, 'Source Data'!$B$26:$J$26,1),TRUE))=TRUE,"",VLOOKUP($E75,'Source Data'!$B$29:$J$60,MATCH($L75, 'Source Data'!$B$26:$J$26,1),TRUE))))</f>
        <v/>
      </c>
      <c r="V75" s="144" t="str">
        <f>IF(OR(AND(OR($J75="Retired",$J75="Permanent Low-Use"),$K75&lt;=2030),(AND($J75="New",$K75&gt;2030))),"N/A",IF($N75=0,0,IF(ISERROR(VLOOKUP($E75,'Source Data'!$B$29:$J$60, MATCH($L75, 'Source Data'!$B$26:$J$26,1),TRUE))=TRUE,"",VLOOKUP($E75,'Source Data'!$B$29:$J$60,MATCH($L75, 'Source Data'!$B$26:$J$26,1),TRUE))))</f>
        <v/>
      </c>
      <c r="W75" s="144" t="str">
        <f>IF(OR(AND(OR($J75="Retired",$J75="Permanent Low-Use"),$K75&lt;=2031),(AND($J75="New",$K75&gt;2031))),"N/A",IF($N75=0,0,IF(ISERROR(VLOOKUP($E75,'Source Data'!$B$29:$J$60, MATCH($L75, 'Source Data'!$B$26:$J$26,1),TRUE))=TRUE,"",VLOOKUP($E75,'Source Data'!$B$29:$J$60,MATCH($L75, 'Source Data'!$B$26:$J$26,1),TRUE))))</f>
        <v/>
      </c>
      <c r="X75" s="144" t="str">
        <f>IF(OR(AND(OR($J75="Retired",$J75="Permanent Low-Use"),$K75&lt;=2032),(AND($J75="New",$K75&gt;2032))),"N/A",IF($N75=0,0,IF(ISERROR(VLOOKUP($E75,'Source Data'!$B$29:$J$60, MATCH($L75, 'Source Data'!$B$26:$J$26,1),TRUE))=TRUE,"",VLOOKUP($E75,'Source Data'!$B$29:$J$60,MATCH($L75, 'Source Data'!$B$26:$J$26,1),TRUE))))</f>
        <v/>
      </c>
      <c r="Y75" s="144" t="str">
        <f>IF(OR(AND(OR($J75="Retired",$J75="Permanent Low-Use"),$K75&lt;=2033),(AND($J75="New",$K75&gt;2033))),"N/A",IF($N75=0,0,IF(ISERROR(VLOOKUP($E75,'Source Data'!$B$29:$J$60, MATCH($L75, 'Source Data'!$B$26:$J$26,1),TRUE))=TRUE,"",VLOOKUP($E75,'Source Data'!$B$29:$J$60,MATCH($L75, 'Source Data'!$B$26:$J$26,1),TRUE))))</f>
        <v/>
      </c>
      <c r="Z75" s="145" t="str">
        <f>IF(ISNUMBER($L75),IF(OR(AND(OR($J75="Retired",$J75="Permanent Low-Use"),$K75&lt;=2023),(AND($J75="New",$K75&gt;2023))),"N/A",VLOOKUP($F75,'Source Data'!$B$15:$I$22,7)),"")</f>
        <v/>
      </c>
      <c r="AA75" s="145" t="str">
        <f>IF(ISNUMBER($L75),IF(OR(AND(OR($J75="Retired",$J75="Permanent Low-Use"),$K75&lt;=2024),(AND($J75="New",$K75&gt;2024))),"N/A",VLOOKUP($F75,'Source Data'!$B$15:$I$22,7)),"")</f>
        <v/>
      </c>
      <c r="AB75" s="145" t="str">
        <f>IF(ISNUMBER($L75),IF(OR(AND(OR($J75="Retired",$J75="Permanent Low-Use"),$K75&lt;=2025),(AND($J75="New",$K75&gt;2025))),"N/A",VLOOKUP($F75,'Source Data'!$B$15:$I$22,5)),"")</f>
        <v/>
      </c>
      <c r="AC75" s="145" t="str">
        <f>IF(ISNUMBER($L75),IF(OR(AND(OR($J75="Retired",$J75="Permanent Low-Use"),$K75&lt;=2026),(AND($J75="New",$K75&gt;2026))),"N/A",VLOOKUP($F75,'Source Data'!$B$15:$I$22,5)),"")</f>
        <v/>
      </c>
      <c r="AD75" s="145" t="str">
        <f>IF(ISNUMBER($L75),IF(OR(AND(OR($J75="Retired",$J75="Permanent Low-Use"),$K75&lt;=2027),(AND($J75="New",$K75&gt;2027))),"N/A",VLOOKUP($F75,'Source Data'!$B$15:$I$22,5)),"")</f>
        <v/>
      </c>
      <c r="AE75" s="145" t="str">
        <f>IF(ISNUMBER($L75),IF(OR(AND(OR($J75="Retired",$J75="Permanent Low-Use"),$K75&lt;=2028),(AND($J75="New",$K75&gt;2028))),"N/A",VLOOKUP($F75,'Source Data'!$B$15:$I$22,5)),"")</f>
        <v/>
      </c>
      <c r="AF75" s="145" t="str">
        <f>IF(ISNUMBER($L75),IF(OR(AND(OR($J75="Retired",$J75="Permanent Low-Use"),$K75&lt;=2029),(AND($J75="New",$K75&gt;2029))),"N/A",VLOOKUP($F75,'Source Data'!$B$15:$I$22,5)),"")</f>
        <v/>
      </c>
      <c r="AG75" s="145" t="str">
        <f>IF(ISNUMBER($L75),IF(OR(AND(OR($J75="Retired",$J75="Permanent Low-Use"),$K75&lt;=2030),(AND($J75="New",$K75&gt;2030))),"N/A",VLOOKUP($F75,'Source Data'!$B$15:$I$22,5)),"")</f>
        <v/>
      </c>
      <c r="AH75" s="145" t="str">
        <f>IF(ISNUMBER($L75),IF(OR(AND(OR($J75="Retired",$J75="Permanent Low-Use"),$K75&lt;=2031),(AND($J75="New",$K75&gt;2031))),"N/A",VLOOKUP($F75,'Source Data'!$B$15:$I$22,5)),"")</f>
        <v/>
      </c>
      <c r="AI75" s="145" t="str">
        <f>IF(ISNUMBER($L75),IF(OR(AND(OR($J75="Retired",$J75="Permanent Low-Use"),$K75&lt;=2032),(AND($J75="New",$K75&gt;2032))),"N/A",VLOOKUP($F75,'Source Data'!$B$15:$I$22,5)),"")</f>
        <v/>
      </c>
      <c r="AJ75" s="145" t="str">
        <f>IF(ISNUMBER($L75),IF(OR(AND(OR($J75="Retired",$J75="Permanent Low-Use"),$K75&lt;=2033),(AND($J75="New",$K75&gt;2033))),"N/A",VLOOKUP($F75,'Source Data'!$B$15:$I$22,5)),"")</f>
        <v/>
      </c>
      <c r="AK75" s="145" t="str">
        <f>IF($N75= 0, "N/A", IF(ISERROR(VLOOKUP($F75, 'Source Data'!$B$4:$C$11,2)), "", VLOOKUP($F75, 'Source Data'!$B$4:$C$11,2)))</f>
        <v/>
      </c>
      <c r="AL75" s="158"/>
    </row>
    <row r="76" spans="1:38" ht="15.6">
      <c r="A76" s="158"/>
      <c r="B76" s="106"/>
      <c r="C76" s="106"/>
      <c r="D76" s="106"/>
      <c r="E76" s="104"/>
      <c r="F76" s="104"/>
      <c r="G76" s="102"/>
      <c r="H76" s="103"/>
      <c r="I76" s="104"/>
      <c r="J76" s="105"/>
      <c r="K76" s="102"/>
      <c r="L76" s="142" t="str">
        <f t="shared" si="6"/>
        <v/>
      </c>
      <c r="M76" s="142" t="str">
        <f>IF(ISERROR(VLOOKUP(E76,'Source Data'!$B$67:$J$97, MATCH(F76, 'Source Data'!$B$64:$J$64,1),TRUE))=TRUE,"",VLOOKUP(E76,'Source Data'!$B$67:$J$97,MATCH(F76, 'Source Data'!$B$64:$J$64,1),TRUE))</f>
        <v/>
      </c>
      <c r="N76" s="143" t="str">
        <f t="shared" si="7"/>
        <v/>
      </c>
      <c r="O76" s="144" t="str">
        <f>IF(OR(AND(OR($J76="Retired",$J76="Permanent Low-Use"),$K76&lt;=2023),(AND($J76="New",$K76&gt;2023))),"N/A",IF($N76=0,0,IF(ISERROR(VLOOKUP($E76,'Source Data'!$B$29:$J$60, MATCH($L76, 'Source Data'!$B$26:$J$26,1),TRUE))=TRUE,"",VLOOKUP($E76,'Source Data'!$B$29:$J$60,MATCH($L76, 'Source Data'!$B$26:$J$26,1),TRUE))))</f>
        <v/>
      </c>
      <c r="P76" s="144" t="str">
        <f>IF(OR(AND(OR($J76="Retired",$J76="Permanent Low-Use"),$K76&lt;=2024),(AND($J76="New",$K76&gt;2024))),"N/A",IF($N76=0,0,IF(ISERROR(VLOOKUP($E76,'Source Data'!$B$29:$J$60, MATCH($L76, 'Source Data'!$B$26:$J$26,1),TRUE))=TRUE,"",VLOOKUP($E76,'Source Data'!$B$29:$J$60,MATCH($L76, 'Source Data'!$B$26:$J$26,1),TRUE))))</f>
        <v/>
      </c>
      <c r="Q76" s="144" t="str">
        <f>IF(OR(AND(OR($J76="Retired",$J76="Permanent Low-Use"),$K76&lt;=2025),(AND($J76="New",$K76&gt;2025))),"N/A",IF($N76=0,0,IF(ISERROR(VLOOKUP($E76,'Source Data'!$B$29:$J$60, MATCH($L76, 'Source Data'!$B$26:$J$26,1),TRUE))=TRUE,"",VLOOKUP($E76,'Source Data'!$B$29:$J$60,MATCH($L76, 'Source Data'!$B$26:$J$26,1),TRUE))))</f>
        <v/>
      </c>
      <c r="R76" s="144" t="str">
        <f>IF(OR(AND(OR($J76="Retired",$J76="Permanent Low-Use"),$K76&lt;=2026),(AND($J76="New",$K76&gt;2026))),"N/A",IF($N76=0,0,IF(ISERROR(VLOOKUP($E76,'Source Data'!$B$29:$J$60, MATCH($L76, 'Source Data'!$B$26:$J$26,1),TRUE))=TRUE,"",VLOOKUP($E76,'Source Data'!$B$29:$J$60,MATCH($L76, 'Source Data'!$B$26:$J$26,1),TRUE))))</f>
        <v/>
      </c>
      <c r="S76" s="144" t="str">
        <f>IF(OR(AND(OR($J76="Retired",$J76="Permanent Low-Use"),$K76&lt;=2027),(AND($J76="New",$K76&gt;2027))),"N/A",IF($N76=0,0,IF(ISERROR(VLOOKUP($E76,'Source Data'!$B$29:$J$60, MATCH($L76, 'Source Data'!$B$26:$J$26,1),TRUE))=TRUE,"",VLOOKUP($E76,'Source Data'!$B$29:$J$60,MATCH($L76, 'Source Data'!$B$26:$J$26,1),TRUE))))</f>
        <v/>
      </c>
      <c r="T76" s="144" t="str">
        <f>IF(OR(AND(OR($J76="Retired",$J76="Permanent Low-Use"),$K76&lt;=2028),(AND($J76="New",$K76&gt;2028))),"N/A",IF($N76=0,0,IF(ISERROR(VLOOKUP($E76,'Source Data'!$B$29:$J$60, MATCH($L76, 'Source Data'!$B$26:$J$26,1),TRUE))=TRUE,"",VLOOKUP($E76,'Source Data'!$B$29:$J$60,MATCH($L76, 'Source Data'!$B$26:$J$26,1),TRUE))))</f>
        <v/>
      </c>
      <c r="U76" s="144" t="str">
        <f>IF(OR(AND(OR($J76="Retired",$J76="Permanent Low-Use"),$K76&lt;=2029),(AND($J76="New",$K76&gt;2029))),"N/A",IF($N76=0,0,IF(ISERROR(VLOOKUP($E76,'Source Data'!$B$29:$J$60, MATCH($L76, 'Source Data'!$B$26:$J$26,1),TRUE))=TRUE,"",VLOOKUP($E76,'Source Data'!$B$29:$J$60,MATCH($L76, 'Source Data'!$B$26:$J$26,1),TRUE))))</f>
        <v/>
      </c>
      <c r="V76" s="144" t="str">
        <f>IF(OR(AND(OR($J76="Retired",$J76="Permanent Low-Use"),$K76&lt;=2030),(AND($J76="New",$K76&gt;2030))),"N/A",IF($N76=0,0,IF(ISERROR(VLOOKUP($E76,'Source Data'!$B$29:$J$60, MATCH($L76, 'Source Data'!$B$26:$J$26,1),TRUE))=TRUE,"",VLOOKUP($E76,'Source Data'!$B$29:$J$60,MATCH($L76, 'Source Data'!$B$26:$J$26,1),TRUE))))</f>
        <v/>
      </c>
      <c r="W76" s="144" t="str">
        <f>IF(OR(AND(OR($J76="Retired",$J76="Permanent Low-Use"),$K76&lt;=2031),(AND($J76="New",$K76&gt;2031))),"N/A",IF($N76=0,0,IF(ISERROR(VLOOKUP($E76,'Source Data'!$B$29:$J$60, MATCH($L76, 'Source Data'!$B$26:$J$26,1),TRUE))=TRUE,"",VLOOKUP($E76,'Source Data'!$B$29:$J$60,MATCH($L76, 'Source Data'!$B$26:$J$26,1),TRUE))))</f>
        <v/>
      </c>
      <c r="X76" s="144" t="str">
        <f>IF(OR(AND(OR($J76="Retired",$J76="Permanent Low-Use"),$K76&lt;=2032),(AND($J76="New",$K76&gt;2032))),"N/A",IF($N76=0,0,IF(ISERROR(VLOOKUP($E76,'Source Data'!$B$29:$J$60, MATCH($L76, 'Source Data'!$B$26:$J$26,1),TRUE))=TRUE,"",VLOOKUP($E76,'Source Data'!$B$29:$J$60,MATCH($L76, 'Source Data'!$B$26:$J$26,1),TRUE))))</f>
        <v/>
      </c>
      <c r="Y76" s="144" t="str">
        <f>IF(OR(AND(OR($J76="Retired",$J76="Permanent Low-Use"),$K76&lt;=2033),(AND($J76="New",$K76&gt;2033))),"N/A",IF($N76=0,0,IF(ISERROR(VLOOKUP($E76,'Source Data'!$B$29:$J$60, MATCH($L76, 'Source Data'!$B$26:$J$26,1),TRUE))=TRUE,"",VLOOKUP($E76,'Source Data'!$B$29:$J$60,MATCH($L76, 'Source Data'!$B$26:$J$26,1),TRUE))))</f>
        <v/>
      </c>
      <c r="Z76" s="145" t="str">
        <f>IF(ISNUMBER($L76),IF(OR(AND(OR($J76="Retired",$J76="Permanent Low-Use"),$K76&lt;=2023),(AND($J76="New",$K76&gt;2023))),"N/A",VLOOKUP($F76,'Source Data'!$B$15:$I$22,7)),"")</f>
        <v/>
      </c>
      <c r="AA76" s="145" t="str">
        <f>IF(ISNUMBER($L76),IF(OR(AND(OR($J76="Retired",$J76="Permanent Low-Use"),$K76&lt;=2024),(AND($J76="New",$K76&gt;2024))),"N/A",VLOOKUP($F76,'Source Data'!$B$15:$I$22,7)),"")</f>
        <v/>
      </c>
      <c r="AB76" s="145" t="str">
        <f>IF(ISNUMBER($L76),IF(OR(AND(OR($J76="Retired",$J76="Permanent Low-Use"),$K76&lt;=2025),(AND($J76="New",$K76&gt;2025))),"N/A",VLOOKUP($F76,'Source Data'!$B$15:$I$22,5)),"")</f>
        <v/>
      </c>
      <c r="AC76" s="145" t="str">
        <f>IF(ISNUMBER($L76),IF(OR(AND(OR($J76="Retired",$J76="Permanent Low-Use"),$K76&lt;=2026),(AND($J76="New",$K76&gt;2026))),"N/A",VLOOKUP($F76,'Source Data'!$B$15:$I$22,5)),"")</f>
        <v/>
      </c>
      <c r="AD76" s="145" t="str">
        <f>IF(ISNUMBER($L76),IF(OR(AND(OR($J76="Retired",$J76="Permanent Low-Use"),$K76&lt;=2027),(AND($J76="New",$K76&gt;2027))),"N/A",VLOOKUP($F76,'Source Data'!$B$15:$I$22,5)),"")</f>
        <v/>
      </c>
      <c r="AE76" s="145" t="str">
        <f>IF(ISNUMBER($L76),IF(OR(AND(OR($J76="Retired",$J76="Permanent Low-Use"),$K76&lt;=2028),(AND($J76="New",$K76&gt;2028))),"N/A",VLOOKUP($F76,'Source Data'!$B$15:$I$22,5)),"")</f>
        <v/>
      </c>
      <c r="AF76" s="145" t="str">
        <f>IF(ISNUMBER($L76),IF(OR(AND(OR($J76="Retired",$J76="Permanent Low-Use"),$K76&lt;=2029),(AND($J76="New",$K76&gt;2029))),"N/A",VLOOKUP($F76,'Source Data'!$B$15:$I$22,5)),"")</f>
        <v/>
      </c>
      <c r="AG76" s="145" t="str">
        <f>IF(ISNUMBER($L76),IF(OR(AND(OR($J76="Retired",$J76="Permanent Low-Use"),$K76&lt;=2030),(AND($J76="New",$K76&gt;2030))),"N/A",VLOOKUP($F76,'Source Data'!$B$15:$I$22,5)),"")</f>
        <v/>
      </c>
      <c r="AH76" s="145" t="str">
        <f>IF(ISNUMBER($L76),IF(OR(AND(OR($J76="Retired",$J76="Permanent Low-Use"),$K76&lt;=2031),(AND($J76="New",$K76&gt;2031))),"N/A",VLOOKUP($F76,'Source Data'!$B$15:$I$22,5)),"")</f>
        <v/>
      </c>
      <c r="AI76" s="145" t="str">
        <f>IF(ISNUMBER($L76),IF(OR(AND(OR($J76="Retired",$J76="Permanent Low-Use"),$K76&lt;=2032),(AND($J76="New",$K76&gt;2032))),"N/A",VLOOKUP($F76,'Source Data'!$B$15:$I$22,5)),"")</f>
        <v/>
      </c>
      <c r="AJ76" s="145" t="str">
        <f>IF(ISNUMBER($L76),IF(OR(AND(OR($J76="Retired",$J76="Permanent Low-Use"),$K76&lt;=2033),(AND($J76="New",$K76&gt;2033))),"N/A",VLOOKUP($F76,'Source Data'!$B$15:$I$22,5)),"")</f>
        <v/>
      </c>
      <c r="AK76" s="145" t="str">
        <f>IF($N76= 0, "N/A", IF(ISERROR(VLOOKUP($F76, 'Source Data'!$B$4:$C$11,2)), "", VLOOKUP($F76, 'Source Data'!$B$4:$C$11,2)))</f>
        <v/>
      </c>
      <c r="AL76" s="158"/>
    </row>
    <row r="77" spans="1:38" ht="15.6">
      <c r="A77" s="158"/>
      <c r="B77" s="106"/>
      <c r="C77" s="106"/>
      <c r="D77" s="106"/>
      <c r="E77" s="104"/>
      <c r="F77" s="104"/>
      <c r="G77" s="102"/>
      <c r="H77" s="103"/>
      <c r="I77" s="104"/>
      <c r="J77" s="105"/>
      <c r="K77" s="102"/>
      <c r="L77" s="142" t="str">
        <f t="shared" si="6"/>
        <v/>
      </c>
      <c r="M77" s="142" t="str">
        <f>IF(ISERROR(VLOOKUP(E77,'Source Data'!$B$67:$J$97, MATCH(F77, 'Source Data'!$B$64:$J$64,1),TRUE))=TRUE,"",VLOOKUP(E77,'Source Data'!$B$67:$J$97,MATCH(F77, 'Source Data'!$B$64:$J$64,1),TRUE))</f>
        <v/>
      </c>
      <c r="N77" s="143" t="str">
        <f t="shared" si="7"/>
        <v/>
      </c>
      <c r="O77" s="144" t="str">
        <f>IF(OR(AND(OR($J77="Retired",$J77="Permanent Low-Use"),$K77&lt;=2023),(AND($J77="New",$K77&gt;2023))),"N/A",IF($N77=0,0,IF(ISERROR(VLOOKUP($E77,'Source Data'!$B$29:$J$60, MATCH($L77, 'Source Data'!$B$26:$J$26,1),TRUE))=TRUE,"",VLOOKUP($E77,'Source Data'!$B$29:$J$60,MATCH($L77, 'Source Data'!$B$26:$J$26,1),TRUE))))</f>
        <v/>
      </c>
      <c r="P77" s="144" t="str">
        <f>IF(OR(AND(OR($J77="Retired",$J77="Permanent Low-Use"),$K77&lt;=2024),(AND($J77="New",$K77&gt;2024))),"N/A",IF($N77=0,0,IF(ISERROR(VLOOKUP($E77,'Source Data'!$B$29:$J$60, MATCH($L77, 'Source Data'!$B$26:$J$26,1),TRUE))=TRUE,"",VLOOKUP($E77,'Source Data'!$B$29:$J$60,MATCH($L77, 'Source Data'!$B$26:$J$26,1),TRUE))))</f>
        <v/>
      </c>
      <c r="Q77" s="144" t="str">
        <f>IF(OR(AND(OR($J77="Retired",$J77="Permanent Low-Use"),$K77&lt;=2025),(AND($J77="New",$K77&gt;2025))),"N/A",IF($N77=0,0,IF(ISERROR(VLOOKUP($E77,'Source Data'!$B$29:$J$60, MATCH($L77, 'Source Data'!$B$26:$J$26,1),TRUE))=TRUE,"",VLOOKUP($E77,'Source Data'!$B$29:$J$60,MATCH($L77, 'Source Data'!$B$26:$J$26,1),TRUE))))</f>
        <v/>
      </c>
      <c r="R77" s="144" t="str">
        <f>IF(OR(AND(OR($J77="Retired",$J77="Permanent Low-Use"),$K77&lt;=2026),(AND($J77="New",$K77&gt;2026))),"N/A",IF($N77=0,0,IF(ISERROR(VLOOKUP($E77,'Source Data'!$B$29:$J$60, MATCH($L77, 'Source Data'!$B$26:$J$26,1),TRUE))=TRUE,"",VLOOKUP($E77,'Source Data'!$B$29:$J$60,MATCH($L77, 'Source Data'!$B$26:$J$26,1),TRUE))))</f>
        <v/>
      </c>
      <c r="S77" s="144" t="str">
        <f>IF(OR(AND(OR($J77="Retired",$J77="Permanent Low-Use"),$K77&lt;=2027),(AND($J77="New",$K77&gt;2027))),"N/A",IF($N77=0,0,IF(ISERROR(VLOOKUP($E77,'Source Data'!$B$29:$J$60, MATCH($L77, 'Source Data'!$B$26:$J$26,1),TRUE))=TRUE,"",VLOOKUP($E77,'Source Data'!$B$29:$J$60,MATCH($L77, 'Source Data'!$B$26:$J$26,1),TRUE))))</f>
        <v/>
      </c>
      <c r="T77" s="144" t="str">
        <f>IF(OR(AND(OR($J77="Retired",$J77="Permanent Low-Use"),$K77&lt;=2028),(AND($J77="New",$K77&gt;2028))),"N/A",IF($N77=0,0,IF(ISERROR(VLOOKUP($E77,'Source Data'!$B$29:$J$60, MATCH($L77, 'Source Data'!$B$26:$J$26,1),TRUE))=TRUE,"",VLOOKUP($E77,'Source Data'!$B$29:$J$60,MATCH($L77, 'Source Data'!$B$26:$J$26,1),TRUE))))</f>
        <v/>
      </c>
      <c r="U77" s="144" t="str">
        <f>IF(OR(AND(OR($J77="Retired",$J77="Permanent Low-Use"),$K77&lt;=2029),(AND($J77="New",$K77&gt;2029))),"N/A",IF($N77=0,0,IF(ISERROR(VLOOKUP($E77,'Source Data'!$B$29:$J$60, MATCH($L77, 'Source Data'!$B$26:$J$26,1),TRUE))=TRUE,"",VLOOKUP($E77,'Source Data'!$B$29:$J$60,MATCH($L77, 'Source Data'!$B$26:$J$26,1),TRUE))))</f>
        <v/>
      </c>
      <c r="V77" s="144" t="str">
        <f>IF(OR(AND(OR($J77="Retired",$J77="Permanent Low-Use"),$K77&lt;=2030),(AND($J77="New",$K77&gt;2030))),"N/A",IF($N77=0,0,IF(ISERROR(VLOOKUP($E77,'Source Data'!$B$29:$J$60, MATCH($L77, 'Source Data'!$B$26:$J$26,1),TRUE))=TRUE,"",VLOOKUP($E77,'Source Data'!$B$29:$J$60,MATCH($L77, 'Source Data'!$B$26:$J$26,1),TRUE))))</f>
        <v/>
      </c>
      <c r="W77" s="144" t="str">
        <f>IF(OR(AND(OR($J77="Retired",$J77="Permanent Low-Use"),$K77&lt;=2031),(AND($J77="New",$K77&gt;2031))),"N/A",IF($N77=0,0,IF(ISERROR(VLOOKUP($E77,'Source Data'!$B$29:$J$60, MATCH($L77, 'Source Data'!$B$26:$J$26,1),TRUE))=TRUE,"",VLOOKUP($E77,'Source Data'!$B$29:$J$60,MATCH($L77, 'Source Data'!$B$26:$J$26,1),TRUE))))</f>
        <v/>
      </c>
      <c r="X77" s="144" t="str">
        <f>IF(OR(AND(OR($J77="Retired",$J77="Permanent Low-Use"),$K77&lt;=2032),(AND($J77="New",$K77&gt;2032))),"N/A",IF($N77=0,0,IF(ISERROR(VLOOKUP($E77,'Source Data'!$B$29:$J$60, MATCH($L77, 'Source Data'!$B$26:$J$26,1),TRUE))=TRUE,"",VLOOKUP($E77,'Source Data'!$B$29:$J$60,MATCH($L77, 'Source Data'!$B$26:$J$26,1),TRUE))))</f>
        <v/>
      </c>
      <c r="Y77" s="144" t="str">
        <f>IF(OR(AND(OR($J77="Retired",$J77="Permanent Low-Use"),$K77&lt;=2033),(AND($J77="New",$K77&gt;2033))),"N/A",IF($N77=0,0,IF(ISERROR(VLOOKUP($E77,'Source Data'!$B$29:$J$60, MATCH($L77, 'Source Data'!$B$26:$J$26,1),TRUE))=TRUE,"",VLOOKUP($E77,'Source Data'!$B$29:$J$60,MATCH($L77, 'Source Data'!$B$26:$J$26,1),TRUE))))</f>
        <v/>
      </c>
      <c r="Z77" s="145" t="str">
        <f>IF(ISNUMBER($L77),IF(OR(AND(OR($J77="Retired",$J77="Permanent Low-Use"),$K77&lt;=2023),(AND($J77="New",$K77&gt;2023))),"N/A",VLOOKUP($F77,'Source Data'!$B$15:$I$22,7)),"")</f>
        <v/>
      </c>
      <c r="AA77" s="145" t="str">
        <f>IF(ISNUMBER($L77),IF(OR(AND(OR($J77="Retired",$J77="Permanent Low-Use"),$K77&lt;=2024),(AND($J77="New",$K77&gt;2024))),"N/A",VLOOKUP($F77,'Source Data'!$B$15:$I$22,7)),"")</f>
        <v/>
      </c>
      <c r="AB77" s="145" t="str">
        <f>IF(ISNUMBER($L77),IF(OR(AND(OR($J77="Retired",$J77="Permanent Low-Use"),$K77&lt;=2025),(AND($J77="New",$K77&gt;2025))),"N/A",VLOOKUP($F77,'Source Data'!$B$15:$I$22,5)),"")</f>
        <v/>
      </c>
      <c r="AC77" s="145" t="str">
        <f>IF(ISNUMBER($L77),IF(OR(AND(OR($J77="Retired",$J77="Permanent Low-Use"),$K77&lt;=2026),(AND($J77="New",$K77&gt;2026))),"N/A",VLOOKUP($F77,'Source Data'!$B$15:$I$22,5)),"")</f>
        <v/>
      </c>
      <c r="AD77" s="145" t="str">
        <f>IF(ISNUMBER($L77),IF(OR(AND(OR($J77="Retired",$J77="Permanent Low-Use"),$K77&lt;=2027),(AND($J77="New",$K77&gt;2027))),"N/A",VLOOKUP($F77,'Source Data'!$B$15:$I$22,5)),"")</f>
        <v/>
      </c>
      <c r="AE77" s="145" t="str">
        <f>IF(ISNUMBER($L77),IF(OR(AND(OR($J77="Retired",$J77="Permanent Low-Use"),$K77&lt;=2028),(AND($J77="New",$K77&gt;2028))),"N/A",VLOOKUP($F77,'Source Data'!$B$15:$I$22,5)),"")</f>
        <v/>
      </c>
      <c r="AF77" s="145" t="str">
        <f>IF(ISNUMBER($L77),IF(OR(AND(OR($J77="Retired",$J77="Permanent Low-Use"),$K77&lt;=2029),(AND($J77="New",$K77&gt;2029))),"N/A",VLOOKUP($F77,'Source Data'!$B$15:$I$22,5)),"")</f>
        <v/>
      </c>
      <c r="AG77" s="145" t="str">
        <f>IF(ISNUMBER($L77),IF(OR(AND(OR($J77="Retired",$J77="Permanent Low-Use"),$K77&lt;=2030),(AND($J77="New",$K77&gt;2030))),"N/A",VLOOKUP($F77,'Source Data'!$B$15:$I$22,5)),"")</f>
        <v/>
      </c>
      <c r="AH77" s="145" t="str">
        <f>IF(ISNUMBER($L77),IF(OR(AND(OR($J77="Retired",$J77="Permanent Low-Use"),$K77&lt;=2031),(AND($J77="New",$K77&gt;2031))),"N/A",VLOOKUP($F77,'Source Data'!$B$15:$I$22,5)),"")</f>
        <v/>
      </c>
      <c r="AI77" s="145" t="str">
        <f>IF(ISNUMBER($L77),IF(OR(AND(OR($J77="Retired",$J77="Permanent Low-Use"),$K77&lt;=2032),(AND($J77="New",$K77&gt;2032))),"N/A",VLOOKUP($F77,'Source Data'!$B$15:$I$22,5)),"")</f>
        <v/>
      </c>
      <c r="AJ77" s="145" t="str">
        <f>IF(ISNUMBER($L77),IF(OR(AND(OR($J77="Retired",$J77="Permanent Low-Use"),$K77&lt;=2033),(AND($J77="New",$K77&gt;2033))),"N/A",VLOOKUP($F77,'Source Data'!$B$15:$I$22,5)),"")</f>
        <v/>
      </c>
      <c r="AK77" s="145" t="str">
        <f>IF($N77= 0, "N/A", IF(ISERROR(VLOOKUP($F77, 'Source Data'!$B$4:$C$11,2)), "", VLOOKUP($F77, 'Source Data'!$B$4:$C$11,2)))</f>
        <v/>
      </c>
      <c r="AL77" s="158"/>
    </row>
    <row r="78" spans="1:38" ht="15.6">
      <c r="A78" s="158"/>
      <c r="B78" s="106"/>
      <c r="C78" s="106"/>
      <c r="D78" s="106"/>
      <c r="E78" s="104"/>
      <c r="F78" s="104"/>
      <c r="G78" s="102"/>
      <c r="H78" s="103"/>
      <c r="I78" s="104"/>
      <c r="J78" s="105"/>
      <c r="K78" s="102"/>
      <c r="L78" s="142" t="str">
        <f t="shared" si="6"/>
        <v/>
      </c>
      <c r="M78" s="142" t="str">
        <f>IF(ISERROR(VLOOKUP(E78,'Source Data'!$B$67:$J$97, MATCH(F78, 'Source Data'!$B$64:$J$64,1),TRUE))=TRUE,"",VLOOKUP(E78,'Source Data'!$B$67:$J$97,MATCH(F78, 'Source Data'!$B$64:$J$64,1),TRUE))</f>
        <v/>
      </c>
      <c r="N78" s="143" t="str">
        <f t="shared" si="7"/>
        <v/>
      </c>
      <c r="O78" s="144" t="str">
        <f>IF(OR(AND(OR($J78="Retired",$J78="Permanent Low-Use"),$K78&lt;=2023),(AND($J78="New",$K78&gt;2023))),"N/A",IF($N78=0,0,IF(ISERROR(VLOOKUP($E78,'Source Data'!$B$29:$J$60, MATCH($L78, 'Source Data'!$B$26:$J$26,1),TRUE))=TRUE,"",VLOOKUP($E78,'Source Data'!$B$29:$J$60,MATCH($L78, 'Source Data'!$B$26:$J$26,1),TRUE))))</f>
        <v/>
      </c>
      <c r="P78" s="144" t="str">
        <f>IF(OR(AND(OR($J78="Retired",$J78="Permanent Low-Use"),$K78&lt;=2024),(AND($J78="New",$K78&gt;2024))),"N/A",IF($N78=0,0,IF(ISERROR(VLOOKUP($E78,'Source Data'!$B$29:$J$60, MATCH($L78, 'Source Data'!$B$26:$J$26,1),TRUE))=TRUE,"",VLOOKUP($E78,'Source Data'!$B$29:$J$60,MATCH($L78, 'Source Data'!$B$26:$J$26,1),TRUE))))</f>
        <v/>
      </c>
      <c r="Q78" s="144" t="str">
        <f>IF(OR(AND(OR($J78="Retired",$J78="Permanent Low-Use"),$K78&lt;=2025),(AND($J78="New",$K78&gt;2025))),"N/A",IF($N78=0,0,IF(ISERROR(VLOOKUP($E78,'Source Data'!$B$29:$J$60, MATCH($L78, 'Source Data'!$B$26:$J$26,1),TRUE))=TRUE,"",VLOOKUP($E78,'Source Data'!$B$29:$J$60,MATCH($L78, 'Source Data'!$B$26:$J$26,1),TRUE))))</f>
        <v/>
      </c>
      <c r="R78" s="144" t="str">
        <f>IF(OR(AND(OR($J78="Retired",$J78="Permanent Low-Use"),$K78&lt;=2026),(AND($J78="New",$K78&gt;2026))),"N/A",IF($N78=0,0,IF(ISERROR(VLOOKUP($E78,'Source Data'!$B$29:$J$60, MATCH($L78, 'Source Data'!$B$26:$J$26,1),TRUE))=TRUE,"",VLOOKUP($E78,'Source Data'!$B$29:$J$60,MATCH($L78, 'Source Data'!$B$26:$J$26,1),TRUE))))</f>
        <v/>
      </c>
      <c r="S78" s="144" t="str">
        <f>IF(OR(AND(OR($J78="Retired",$J78="Permanent Low-Use"),$K78&lt;=2027),(AND($J78="New",$K78&gt;2027))),"N/A",IF($N78=0,0,IF(ISERROR(VLOOKUP($E78,'Source Data'!$B$29:$J$60, MATCH($L78, 'Source Data'!$B$26:$J$26,1),TRUE))=TRUE,"",VLOOKUP($E78,'Source Data'!$B$29:$J$60,MATCH($L78, 'Source Data'!$B$26:$J$26,1),TRUE))))</f>
        <v/>
      </c>
      <c r="T78" s="144" t="str">
        <f>IF(OR(AND(OR($J78="Retired",$J78="Permanent Low-Use"),$K78&lt;=2028),(AND($J78="New",$K78&gt;2028))),"N/A",IF($N78=0,0,IF(ISERROR(VLOOKUP($E78,'Source Data'!$B$29:$J$60, MATCH($L78, 'Source Data'!$B$26:$J$26,1),TRUE))=TRUE,"",VLOOKUP($E78,'Source Data'!$B$29:$J$60,MATCH($L78, 'Source Data'!$B$26:$J$26,1),TRUE))))</f>
        <v/>
      </c>
      <c r="U78" s="144" t="str">
        <f>IF(OR(AND(OR($J78="Retired",$J78="Permanent Low-Use"),$K78&lt;=2029),(AND($J78="New",$K78&gt;2029))),"N/A",IF($N78=0,0,IF(ISERROR(VLOOKUP($E78,'Source Data'!$B$29:$J$60, MATCH($L78, 'Source Data'!$B$26:$J$26,1),TRUE))=TRUE,"",VLOOKUP($E78,'Source Data'!$B$29:$J$60,MATCH($L78, 'Source Data'!$B$26:$J$26,1),TRUE))))</f>
        <v/>
      </c>
      <c r="V78" s="144" t="str">
        <f>IF(OR(AND(OR($J78="Retired",$J78="Permanent Low-Use"),$K78&lt;=2030),(AND($J78="New",$K78&gt;2030))),"N/A",IF($N78=0,0,IF(ISERROR(VLOOKUP($E78,'Source Data'!$B$29:$J$60, MATCH($L78, 'Source Data'!$B$26:$J$26,1),TRUE))=TRUE,"",VLOOKUP($E78,'Source Data'!$B$29:$J$60,MATCH($L78, 'Source Data'!$B$26:$J$26,1),TRUE))))</f>
        <v/>
      </c>
      <c r="W78" s="144" t="str">
        <f>IF(OR(AND(OR($J78="Retired",$J78="Permanent Low-Use"),$K78&lt;=2031),(AND($J78="New",$K78&gt;2031))),"N/A",IF($N78=0,0,IF(ISERROR(VLOOKUP($E78,'Source Data'!$B$29:$J$60, MATCH($L78, 'Source Data'!$B$26:$J$26,1),TRUE))=TRUE,"",VLOOKUP($E78,'Source Data'!$B$29:$J$60,MATCH($L78, 'Source Data'!$B$26:$J$26,1),TRUE))))</f>
        <v/>
      </c>
      <c r="X78" s="144" t="str">
        <f>IF(OR(AND(OR($J78="Retired",$J78="Permanent Low-Use"),$K78&lt;=2032),(AND($J78="New",$K78&gt;2032))),"N/A",IF($N78=0,0,IF(ISERROR(VLOOKUP($E78,'Source Data'!$B$29:$J$60, MATCH($L78, 'Source Data'!$B$26:$J$26,1),TRUE))=TRUE,"",VLOOKUP($E78,'Source Data'!$B$29:$J$60,MATCH($L78, 'Source Data'!$B$26:$J$26,1),TRUE))))</f>
        <v/>
      </c>
      <c r="Y78" s="144" t="str">
        <f>IF(OR(AND(OR($J78="Retired",$J78="Permanent Low-Use"),$K78&lt;=2033),(AND($J78="New",$K78&gt;2033))),"N/A",IF($N78=0,0,IF(ISERROR(VLOOKUP($E78,'Source Data'!$B$29:$J$60, MATCH($L78, 'Source Data'!$B$26:$J$26,1),TRUE))=TRUE,"",VLOOKUP($E78,'Source Data'!$B$29:$J$60,MATCH($L78, 'Source Data'!$B$26:$J$26,1),TRUE))))</f>
        <v/>
      </c>
      <c r="Z78" s="145" t="str">
        <f>IF(ISNUMBER($L78),IF(OR(AND(OR($J78="Retired",$J78="Permanent Low-Use"),$K78&lt;=2023),(AND($J78="New",$K78&gt;2023))),"N/A",VLOOKUP($F78,'Source Data'!$B$15:$I$22,7)),"")</f>
        <v/>
      </c>
      <c r="AA78" s="145" t="str">
        <f>IF(ISNUMBER($L78),IF(OR(AND(OR($J78="Retired",$J78="Permanent Low-Use"),$K78&lt;=2024),(AND($J78="New",$K78&gt;2024))),"N/A",VLOOKUP($F78,'Source Data'!$B$15:$I$22,7)),"")</f>
        <v/>
      </c>
      <c r="AB78" s="145" t="str">
        <f>IF(ISNUMBER($L78),IF(OR(AND(OR($J78="Retired",$J78="Permanent Low-Use"),$K78&lt;=2025),(AND($J78="New",$K78&gt;2025))),"N/A",VLOOKUP($F78,'Source Data'!$B$15:$I$22,5)),"")</f>
        <v/>
      </c>
      <c r="AC78" s="145" t="str">
        <f>IF(ISNUMBER($L78),IF(OR(AND(OR($J78="Retired",$J78="Permanent Low-Use"),$K78&lt;=2026),(AND($J78="New",$K78&gt;2026))),"N/A",VLOOKUP($F78,'Source Data'!$B$15:$I$22,5)),"")</f>
        <v/>
      </c>
      <c r="AD78" s="145" t="str">
        <f>IF(ISNUMBER($L78),IF(OR(AND(OR($J78="Retired",$J78="Permanent Low-Use"),$K78&lt;=2027),(AND($J78="New",$K78&gt;2027))),"N/A",VLOOKUP($F78,'Source Data'!$B$15:$I$22,5)),"")</f>
        <v/>
      </c>
      <c r="AE78" s="145" t="str">
        <f>IF(ISNUMBER($L78),IF(OR(AND(OR($J78="Retired",$J78="Permanent Low-Use"),$K78&lt;=2028),(AND($J78="New",$K78&gt;2028))),"N/A",VLOOKUP($F78,'Source Data'!$B$15:$I$22,5)),"")</f>
        <v/>
      </c>
      <c r="AF78" s="145" t="str">
        <f>IF(ISNUMBER($L78),IF(OR(AND(OR($J78="Retired",$J78="Permanent Low-Use"),$K78&lt;=2029),(AND($J78="New",$K78&gt;2029))),"N/A",VLOOKUP($F78,'Source Data'!$B$15:$I$22,5)),"")</f>
        <v/>
      </c>
      <c r="AG78" s="145" t="str">
        <f>IF(ISNUMBER($L78),IF(OR(AND(OR($J78="Retired",$J78="Permanent Low-Use"),$K78&lt;=2030),(AND($J78="New",$K78&gt;2030))),"N/A",VLOOKUP($F78,'Source Data'!$B$15:$I$22,5)),"")</f>
        <v/>
      </c>
      <c r="AH78" s="145" t="str">
        <f>IF(ISNUMBER($L78),IF(OR(AND(OR($J78="Retired",$J78="Permanent Low-Use"),$K78&lt;=2031),(AND($J78="New",$K78&gt;2031))),"N/A",VLOOKUP($F78,'Source Data'!$B$15:$I$22,5)),"")</f>
        <v/>
      </c>
      <c r="AI78" s="145" t="str">
        <f>IF(ISNUMBER($L78),IF(OR(AND(OR($J78="Retired",$J78="Permanent Low-Use"),$K78&lt;=2032),(AND($J78="New",$K78&gt;2032))),"N/A",VLOOKUP($F78,'Source Data'!$B$15:$I$22,5)),"")</f>
        <v/>
      </c>
      <c r="AJ78" s="145" t="str">
        <f>IF(ISNUMBER($L78),IF(OR(AND(OR($J78="Retired",$J78="Permanent Low-Use"),$K78&lt;=2033),(AND($J78="New",$K78&gt;2033))),"N/A",VLOOKUP($F78,'Source Data'!$B$15:$I$22,5)),"")</f>
        <v/>
      </c>
      <c r="AK78" s="145" t="str">
        <f>IF($N78= 0, "N/A", IF(ISERROR(VLOOKUP($F78, 'Source Data'!$B$4:$C$11,2)), "", VLOOKUP($F78, 'Source Data'!$B$4:$C$11,2)))</f>
        <v/>
      </c>
      <c r="AL78" s="158"/>
    </row>
    <row r="79" spans="1:38" ht="15.6">
      <c r="A79" s="158"/>
      <c r="B79" s="106"/>
      <c r="C79" s="106"/>
      <c r="D79" s="106"/>
      <c r="E79" s="104"/>
      <c r="F79" s="104"/>
      <c r="G79" s="102"/>
      <c r="H79" s="103"/>
      <c r="I79" s="104"/>
      <c r="J79" s="105"/>
      <c r="K79" s="102"/>
      <c r="L79" s="142" t="str">
        <f t="shared" si="6"/>
        <v/>
      </c>
      <c r="M79" s="142" t="str">
        <f>IF(ISERROR(VLOOKUP(E79,'Source Data'!$B$67:$J$97, MATCH(F79, 'Source Data'!$B$64:$J$64,1),TRUE))=TRUE,"",VLOOKUP(E79,'Source Data'!$B$67:$J$97,MATCH(F79, 'Source Data'!$B$64:$J$64,1),TRUE))</f>
        <v/>
      </c>
      <c r="N79" s="143" t="str">
        <f t="shared" si="7"/>
        <v/>
      </c>
      <c r="O79" s="144" t="str">
        <f>IF(OR(AND(OR($J79="Retired",$J79="Permanent Low-Use"),$K79&lt;=2023),(AND($J79="New",$K79&gt;2023))),"N/A",IF($N79=0,0,IF(ISERROR(VLOOKUP($E79,'Source Data'!$B$29:$J$60, MATCH($L79, 'Source Data'!$B$26:$J$26,1),TRUE))=TRUE,"",VLOOKUP($E79,'Source Data'!$B$29:$J$60,MATCH($L79, 'Source Data'!$B$26:$J$26,1),TRUE))))</f>
        <v/>
      </c>
      <c r="P79" s="144" t="str">
        <f>IF(OR(AND(OR($J79="Retired",$J79="Permanent Low-Use"),$K79&lt;=2024),(AND($J79="New",$K79&gt;2024))),"N/A",IF($N79=0,0,IF(ISERROR(VLOOKUP($E79,'Source Data'!$B$29:$J$60, MATCH($L79, 'Source Data'!$B$26:$J$26,1),TRUE))=TRUE,"",VLOOKUP($E79,'Source Data'!$B$29:$J$60,MATCH($L79, 'Source Data'!$B$26:$J$26,1),TRUE))))</f>
        <v/>
      </c>
      <c r="Q79" s="144" t="str">
        <f>IF(OR(AND(OR($J79="Retired",$J79="Permanent Low-Use"),$K79&lt;=2025),(AND($J79="New",$K79&gt;2025))),"N/A",IF($N79=0,0,IF(ISERROR(VLOOKUP($E79,'Source Data'!$B$29:$J$60, MATCH($L79, 'Source Data'!$B$26:$J$26,1),TRUE))=TRUE,"",VLOOKUP($E79,'Source Data'!$B$29:$J$60,MATCH($L79, 'Source Data'!$B$26:$J$26,1),TRUE))))</f>
        <v/>
      </c>
      <c r="R79" s="144" t="str">
        <f>IF(OR(AND(OR($J79="Retired",$J79="Permanent Low-Use"),$K79&lt;=2026),(AND($J79="New",$K79&gt;2026))),"N/A",IF($N79=0,0,IF(ISERROR(VLOOKUP($E79,'Source Data'!$B$29:$J$60, MATCH($L79, 'Source Data'!$B$26:$J$26,1),TRUE))=TRUE,"",VLOOKUP($E79,'Source Data'!$B$29:$J$60,MATCH($L79, 'Source Data'!$B$26:$J$26,1),TRUE))))</f>
        <v/>
      </c>
      <c r="S79" s="144" t="str">
        <f>IF(OR(AND(OR($J79="Retired",$J79="Permanent Low-Use"),$K79&lt;=2027),(AND($J79="New",$K79&gt;2027))),"N/A",IF($N79=0,0,IF(ISERROR(VLOOKUP($E79,'Source Data'!$B$29:$J$60, MATCH($L79, 'Source Data'!$B$26:$J$26,1),TRUE))=TRUE,"",VLOOKUP($E79,'Source Data'!$B$29:$J$60,MATCH($L79, 'Source Data'!$B$26:$J$26,1),TRUE))))</f>
        <v/>
      </c>
      <c r="T79" s="144" t="str">
        <f>IF(OR(AND(OR($J79="Retired",$J79="Permanent Low-Use"),$K79&lt;=2028),(AND($J79="New",$K79&gt;2028))),"N/A",IF($N79=0,0,IF(ISERROR(VLOOKUP($E79,'Source Data'!$B$29:$J$60, MATCH($L79, 'Source Data'!$B$26:$J$26,1),TRUE))=TRUE,"",VLOOKUP($E79,'Source Data'!$B$29:$J$60,MATCH($L79, 'Source Data'!$B$26:$J$26,1),TRUE))))</f>
        <v/>
      </c>
      <c r="U79" s="144" t="str">
        <f>IF(OR(AND(OR($J79="Retired",$J79="Permanent Low-Use"),$K79&lt;=2029),(AND($J79="New",$K79&gt;2029))),"N/A",IF($N79=0,0,IF(ISERROR(VLOOKUP($E79,'Source Data'!$B$29:$J$60, MATCH($L79, 'Source Data'!$B$26:$J$26,1),TRUE))=TRUE,"",VLOOKUP($E79,'Source Data'!$B$29:$J$60,MATCH($L79, 'Source Data'!$B$26:$J$26,1),TRUE))))</f>
        <v/>
      </c>
      <c r="V79" s="144" t="str">
        <f>IF(OR(AND(OR($J79="Retired",$J79="Permanent Low-Use"),$K79&lt;=2030),(AND($J79="New",$K79&gt;2030))),"N/A",IF($N79=0,0,IF(ISERROR(VLOOKUP($E79,'Source Data'!$B$29:$J$60, MATCH($L79, 'Source Data'!$B$26:$J$26,1),TRUE))=TRUE,"",VLOOKUP($E79,'Source Data'!$B$29:$J$60,MATCH($L79, 'Source Data'!$B$26:$J$26,1),TRUE))))</f>
        <v/>
      </c>
      <c r="W79" s="144" t="str">
        <f>IF(OR(AND(OR($J79="Retired",$J79="Permanent Low-Use"),$K79&lt;=2031),(AND($J79="New",$K79&gt;2031))),"N/A",IF($N79=0,0,IF(ISERROR(VLOOKUP($E79,'Source Data'!$B$29:$J$60, MATCH($L79, 'Source Data'!$B$26:$J$26,1),TRUE))=TRUE,"",VLOOKUP($E79,'Source Data'!$B$29:$J$60,MATCH($L79, 'Source Data'!$B$26:$J$26,1),TRUE))))</f>
        <v/>
      </c>
      <c r="X79" s="144" t="str">
        <f>IF(OR(AND(OR($J79="Retired",$J79="Permanent Low-Use"),$K79&lt;=2032),(AND($J79="New",$K79&gt;2032))),"N/A",IF($N79=0,0,IF(ISERROR(VLOOKUP($E79,'Source Data'!$B$29:$J$60, MATCH($L79, 'Source Data'!$B$26:$J$26,1),TRUE))=TRUE,"",VLOOKUP($E79,'Source Data'!$B$29:$J$60,MATCH($L79, 'Source Data'!$B$26:$J$26,1),TRUE))))</f>
        <v/>
      </c>
      <c r="Y79" s="144" t="str">
        <f>IF(OR(AND(OR($J79="Retired",$J79="Permanent Low-Use"),$K79&lt;=2033),(AND($J79="New",$K79&gt;2033))),"N/A",IF($N79=0,0,IF(ISERROR(VLOOKUP($E79,'Source Data'!$B$29:$J$60, MATCH($L79, 'Source Data'!$B$26:$J$26,1),TRUE))=TRUE,"",VLOOKUP($E79,'Source Data'!$B$29:$J$60,MATCH($L79, 'Source Data'!$B$26:$J$26,1),TRUE))))</f>
        <v/>
      </c>
      <c r="Z79" s="145" t="str">
        <f>IF(ISNUMBER($L79),IF(OR(AND(OR($J79="Retired",$J79="Permanent Low-Use"),$K79&lt;=2023),(AND($J79="New",$K79&gt;2023))),"N/A",VLOOKUP($F79,'Source Data'!$B$15:$I$22,7)),"")</f>
        <v/>
      </c>
      <c r="AA79" s="145" t="str">
        <f>IF(ISNUMBER($L79),IF(OR(AND(OR($J79="Retired",$J79="Permanent Low-Use"),$K79&lt;=2024),(AND($J79="New",$K79&gt;2024))),"N/A",VLOOKUP($F79,'Source Data'!$B$15:$I$22,7)),"")</f>
        <v/>
      </c>
      <c r="AB79" s="145" t="str">
        <f>IF(ISNUMBER($L79),IF(OR(AND(OR($J79="Retired",$J79="Permanent Low-Use"),$K79&lt;=2025),(AND($J79="New",$K79&gt;2025))),"N/A",VLOOKUP($F79,'Source Data'!$B$15:$I$22,5)),"")</f>
        <v/>
      </c>
      <c r="AC79" s="145" t="str">
        <f>IF(ISNUMBER($L79),IF(OR(AND(OR($J79="Retired",$J79="Permanent Low-Use"),$K79&lt;=2026),(AND($J79="New",$K79&gt;2026))),"N/A",VLOOKUP($F79,'Source Data'!$B$15:$I$22,5)),"")</f>
        <v/>
      </c>
      <c r="AD79" s="145" t="str">
        <f>IF(ISNUMBER($L79),IF(OR(AND(OR($J79="Retired",$J79="Permanent Low-Use"),$K79&lt;=2027),(AND($J79="New",$K79&gt;2027))),"N/A",VLOOKUP($F79,'Source Data'!$B$15:$I$22,5)),"")</f>
        <v/>
      </c>
      <c r="AE79" s="145" t="str">
        <f>IF(ISNUMBER($L79),IF(OR(AND(OR($J79="Retired",$J79="Permanent Low-Use"),$K79&lt;=2028),(AND($J79="New",$K79&gt;2028))),"N/A",VLOOKUP($F79,'Source Data'!$B$15:$I$22,5)),"")</f>
        <v/>
      </c>
      <c r="AF79" s="145" t="str">
        <f>IF(ISNUMBER($L79),IF(OR(AND(OR($J79="Retired",$J79="Permanent Low-Use"),$K79&lt;=2029),(AND($J79="New",$K79&gt;2029))),"N/A",VLOOKUP($F79,'Source Data'!$B$15:$I$22,5)),"")</f>
        <v/>
      </c>
      <c r="AG79" s="145" t="str">
        <f>IF(ISNUMBER($L79),IF(OR(AND(OR($J79="Retired",$J79="Permanent Low-Use"),$K79&lt;=2030),(AND($J79="New",$K79&gt;2030))),"N/A",VLOOKUP($F79,'Source Data'!$B$15:$I$22,5)),"")</f>
        <v/>
      </c>
      <c r="AH79" s="145" t="str">
        <f>IF(ISNUMBER($L79),IF(OR(AND(OR($J79="Retired",$J79="Permanent Low-Use"),$K79&lt;=2031),(AND($J79="New",$K79&gt;2031))),"N/A",VLOOKUP($F79,'Source Data'!$B$15:$I$22,5)),"")</f>
        <v/>
      </c>
      <c r="AI79" s="145" t="str">
        <f>IF(ISNUMBER($L79),IF(OR(AND(OR($J79="Retired",$J79="Permanent Low-Use"),$K79&lt;=2032),(AND($J79="New",$K79&gt;2032))),"N/A",VLOOKUP($F79,'Source Data'!$B$15:$I$22,5)),"")</f>
        <v/>
      </c>
      <c r="AJ79" s="145" t="str">
        <f>IF(ISNUMBER($L79),IF(OR(AND(OR($J79="Retired",$J79="Permanent Low-Use"),$K79&lt;=2033),(AND($J79="New",$K79&gt;2033))),"N/A",VLOOKUP($F79,'Source Data'!$B$15:$I$22,5)),"")</f>
        <v/>
      </c>
      <c r="AK79" s="145" t="str">
        <f>IF($N79= 0, "N/A", IF(ISERROR(VLOOKUP($F79, 'Source Data'!$B$4:$C$11,2)), "", VLOOKUP($F79, 'Source Data'!$B$4:$C$11,2)))</f>
        <v/>
      </c>
      <c r="AL79" s="158"/>
    </row>
    <row r="80" spans="1:38" ht="15.6">
      <c r="A80" s="158"/>
      <c r="B80" s="106"/>
      <c r="C80" s="106"/>
      <c r="D80" s="106"/>
      <c r="E80" s="104"/>
      <c r="F80" s="104"/>
      <c r="G80" s="102"/>
      <c r="H80" s="103"/>
      <c r="I80" s="104"/>
      <c r="J80" s="105"/>
      <c r="K80" s="102"/>
      <c r="L80" s="142" t="str">
        <f t="shared" si="6"/>
        <v/>
      </c>
      <c r="M80" s="142" t="str">
        <f>IF(ISERROR(VLOOKUP(E80,'Source Data'!$B$67:$J$97, MATCH(F80, 'Source Data'!$B$64:$J$64,1),TRUE))=TRUE,"",VLOOKUP(E80,'Source Data'!$B$67:$J$97,MATCH(F80, 'Source Data'!$B$64:$J$64,1),TRUE))</f>
        <v/>
      </c>
      <c r="N80" s="143" t="str">
        <f t="shared" si="7"/>
        <v/>
      </c>
      <c r="O80" s="144" t="str">
        <f>IF(OR(AND(OR($J80="Retired",$J80="Permanent Low-Use"),$K80&lt;=2023),(AND($J80="New",$K80&gt;2023))),"N/A",IF($N80=0,0,IF(ISERROR(VLOOKUP($E80,'Source Data'!$B$29:$J$60, MATCH($L80, 'Source Data'!$B$26:$J$26,1),TRUE))=TRUE,"",VLOOKUP($E80,'Source Data'!$B$29:$J$60,MATCH($L80, 'Source Data'!$B$26:$J$26,1),TRUE))))</f>
        <v/>
      </c>
      <c r="P80" s="144" t="str">
        <f>IF(OR(AND(OR($J80="Retired",$J80="Permanent Low-Use"),$K80&lt;=2024),(AND($J80="New",$K80&gt;2024))),"N/A",IF($N80=0,0,IF(ISERROR(VLOOKUP($E80,'Source Data'!$B$29:$J$60, MATCH($L80, 'Source Data'!$B$26:$J$26,1),TRUE))=TRUE,"",VLOOKUP($E80,'Source Data'!$B$29:$J$60,MATCH($L80, 'Source Data'!$B$26:$J$26,1),TRUE))))</f>
        <v/>
      </c>
      <c r="Q80" s="144" t="str">
        <f>IF(OR(AND(OR($J80="Retired",$J80="Permanent Low-Use"),$K80&lt;=2025),(AND($J80="New",$K80&gt;2025))),"N/A",IF($N80=0,0,IF(ISERROR(VLOOKUP($E80,'Source Data'!$B$29:$J$60, MATCH($L80, 'Source Data'!$B$26:$J$26,1),TRUE))=TRUE,"",VLOOKUP($E80,'Source Data'!$B$29:$J$60,MATCH($L80, 'Source Data'!$B$26:$J$26,1),TRUE))))</f>
        <v/>
      </c>
      <c r="R80" s="144" t="str">
        <f>IF(OR(AND(OR($J80="Retired",$J80="Permanent Low-Use"),$K80&lt;=2026),(AND($J80="New",$K80&gt;2026))),"N/A",IF($N80=0,0,IF(ISERROR(VLOOKUP($E80,'Source Data'!$B$29:$J$60, MATCH($L80, 'Source Data'!$B$26:$J$26,1),TRUE))=TRUE,"",VLOOKUP($E80,'Source Data'!$B$29:$J$60,MATCH($L80, 'Source Data'!$B$26:$J$26,1),TRUE))))</f>
        <v/>
      </c>
      <c r="S80" s="144" t="str">
        <f>IF(OR(AND(OR($J80="Retired",$J80="Permanent Low-Use"),$K80&lt;=2027),(AND($J80="New",$K80&gt;2027))),"N/A",IF($N80=0,0,IF(ISERROR(VLOOKUP($E80,'Source Data'!$B$29:$J$60, MATCH($L80, 'Source Data'!$B$26:$J$26,1),TRUE))=TRUE,"",VLOOKUP($E80,'Source Data'!$B$29:$J$60,MATCH($L80, 'Source Data'!$B$26:$J$26,1),TRUE))))</f>
        <v/>
      </c>
      <c r="T80" s="144" t="str">
        <f>IF(OR(AND(OR($J80="Retired",$J80="Permanent Low-Use"),$K80&lt;=2028),(AND($J80="New",$K80&gt;2028))),"N/A",IF($N80=0,0,IF(ISERROR(VLOOKUP($E80,'Source Data'!$B$29:$J$60, MATCH($L80, 'Source Data'!$B$26:$J$26,1),TRUE))=TRUE,"",VLOOKUP($E80,'Source Data'!$B$29:$J$60,MATCH($L80, 'Source Data'!$B$26:$J$26,1),TRUE))))</f>
        <v/>
      </c>
      <c r="U80" s="144" t="str">
        <f>IF(OR(AND(OR($J80="Retired",$J80="Permanent Low-Use"),$K80&lt;=2029),(AND($J80="New",$K80&gt;2029))),"N/A",IF($N80=0,0,IF(ISERROR(VLOOKUP($E80,'Source Data'!$B$29:$J$60, MATCH($L80, 'Source Data'!$B$26:$J$26,1),TRUE))=TRUE,"",VLOOKUP($E80,'Source Data'!$B$29:$J$60,MATCH($L80, 'Source Data'!$B$26:$J$26,1),TRUE))))</f>
        <v/>
      </c>
      <c r="V80" s="144" t="str">
        <f>IF(OR(AND(OR($J80="Retired",$J80="Permanent Low-Use"),$K80&lt;=2030),(AND($J80="New",$K80&gt;2030))),"N/A",IF($N80=0,0,IF(ISERROR(VLOOKUP($E80,'Source Data'!$B$29:$J$60, MATCH($L80, 'Source Data'!$B$26:$J$26,1),TRUE))=TRUE,"",VLOOKUP($E80,'Source Data'!$B$29:$J$60,MATCH($L80, 'Source Data'!$B$26:$J$26,1),TRUE))))</f>
        <v/>
      </c>
      <c r="W80" s="144" t="str">
        <f>IF(OR(AND(OR($J80="Retired",$J80="Permanent Low-Use"),$K80&lt;=2031),(AND($J80="New",$K80&gt;2031))),"N/A",IF($N80=0,0,IF(ISERROR(VLOOKUP($E80,'Source Data'!$B$29:$J$60, MATCH($L80, 'Source Data'!$B$26:$J$26,1),TRUE))=TRUE,"",VLOOKUP($E80,'Source Data'!$B$29:$J$60,MATCH($L80, 'Source Data'!$B$26:$J$26,1),TRUE))))</f>
        <v/>
      </c>
      <c r="X80" s="144" t="str">
        <f>IF(OR(AND(OR($J80="Retired",$J80="Permanent Low-Use"),$K80&lt;=2032),(AND($J80="New",$K80&gt;2032))),"N/A",IF($N80=0,0,IF(ISERROR(VLOOKUP($E80,'Source Data'!$B$29:$J$60, MATCH($L80, 'Source Data'!$B$26:$J$26,1),TRUE))=TRUE,"",VLOOKUP($E80,'Source Data'!$B$29:$J$60,MATCH($L80, 'Source Data'!$B$26:$J$26,1),TRUE))))</f>
        <v/>
      </c>
      <c r="Y80" s="144" t="str">
        <f>IF(OR(AND(OR($J80="Retired",$J80="Permanent Low-Use"),$K80&lt;=2033),(AND($J80="New",$K80&gt;2033))),"N/A",IF($N80=0,0,IF(ISERROR(VLOOKUP($E80,'Source Data'!$B$29:$J$60, MATCH($L80, 'Source Data'!$B$26:$J$26,1),TRUE))=TRUE,"",VLOOKUP($E80,'Source Data'!$B$29:$J$60,MATCH($L80, 'Source Data'!$B$26:$J$26,1),TRUE))))</f>
        <v/>
      </c>
      <c r="Z80" s="145" t="str">
        <f>IF(ISNUMBER($L80),IF(OR(AND(OR($J80="Retired",$J80="Permanent Low-Use"),$K80&lt;=2023),(AND($J80="New",$K80&gt;2023))),"N/A",VLOOKUP($F80,'Source Data'!$B$15:$I$22,7)),"")</f>
        <v/>
      </c>
      <c r="AA80" s="145" t="str">
        <f>IF(ISNUMBER($L80),IF(OR(AND(OR($J80="Retired",$J80="Permanent Low-Use"),$K80&lt;=2024),(AND($J80="New",$K80&gt;2024))),"N/A",VLOOKUP($F80,'Source Data'!$B$15:$I$22,7)),"")</f>
        <v/>
      </c>
      <c r="AB80" s="145" t="str">
        <f>IF(ISNUMBER($L80),IF(OR(AND(OR($J80="Retired",$J80="Permanent Low-Use"),$K80&lt;=2025),(AND($J80="New",$K80&gt;2025))),"N/A",VLOOKUP($F80,'Source Data'!$B$15:$I$22,5)),"")</f>
        <v/>
      </c>
      <c r="AC80" s="145" t="str">
        <f>IF(ISNUMBER($L80),IF(OR(AND(OR($J80="Retired",$J80="Permanent Low-Use"),$K80&lt;=2026),(AND($J80="New",$K80&gt;2026))),"N/A",VLOOKUP($F80,'Source Data'!$B$15:$I$22,5)),"")</f>
        <v/>
      </c>
      <c r="AD80" s="145" t="str">
        <f>IF(ISNUMBER($L80),IF(OR(AND(OR($J80="Retired",$J80="Permanent Low-Use"),$K80&lt;=2027),(AND($J80="New",$K80&gt;2027))),"N/A",VLOOKUP($F80,'Source Data'!$B$15:$I$22,5)),"")</f>
        <v/>
      </c>
      <c r="AE80" s="145" t="str">
        <f>IF(ISNUMBER($L80),IF(OR(AND(OR($J80="Retired",$J80="Permanent Low-Use"),$K80&lt;=2028),(AND($J80="New",$K80&gt;2028))),"N/A",VLOOKUP($F80,'Source Data'!$B$15:$I$22,5)),"")</f>
        <v/>
      </c>
      <c r="AF80" s="145" t="str">
        <f>IF(ISNUMBER($L80),IF(OR(AND(OR($J80="Retired",$J80="Permanent Low-Use"),$K80&lt;=2029),(AND($J80="New",$K80&gt;2029))),"N/A",VLOOKUP($F80,'Source Data'!$B$15:$I$22,5)),"")</f>
        <v/>
      </c>
      <c r="AG80" s="145" t="str">
        <f>IF(ISNUMBER($L80),IF(OR(AND(OR($J80="Retired",$J80="Permanent Low-Use"),$K80&lt;=2030),(AND($J80="New",$K80&gt;2030))),"N/A",VLOOKUP($F80,'Source Data'!$B$15:$I$22,5)),"")</f>
        <v/>
      </c>
      <c r="AH80" s="145" t="str">
        <f>IF(ISNUMBER($L80),IF(OR(AND(OR($J80="Retired",$J80="Permanent Low-Use"),$K80&lt;=2031),(AND($J80="New",$K80&gt;2031))),"N/A",VLOOKUP($F80,'Source Data'!$B$15:$I$22,5)),"")</f>
        <v/>
      </c>
      <c r="AI80" s="145" t="str">
        <f>IF(ISNUMBER($L80),IF(OR(AND(OR($J80="Retired",$J80="Permanent Low-Use"),$K80&lt;=2032),(AND($J80="New",$K80&gt;2032))),"N/A",VLOOKUP($F80,'Source Data'!$B$15:$I$22,5)),"")</f>
        <v/>
      </c>
      <c r="AJ80" s="145" t="str">
        <f>IF(ISNUMBER($L80),IF(OR(AND(OR($J80="Retired",$J80="Permanent Low-Use"),$K80&lt;=2033),(AND($J80="New",$K80&gt;2033))),"N/A",VLOOKUP($F80,'Source Data'!$B$15:$I$22,5)),"")</f>
        <v/>
      </c>
      <c r="AK80" s="145" t="str">
        <f>IF($N80= 0, "N/A", IF(ISERROR(VLOOKUP($F80, 'Source Data'!$B$4:$C$11,2)), "", VLOOKUP($F80, 'Source Data'!$B$4:$C$11,2)))</f>
        <v/>
      </c>
      <c r="AL80" s="158"/>
    </row>
    <row r="81" spans="1:38" ht="15.6">
      <c r="A81" s="158"/>
      <c r="B81" s="106"/>
      <c r="C81" s="106"/>
      <c r="D81" s="106"/>
      <c r="E81" s="104"/>
      <c r="F81" s="104"/>
      <c r="G81" s="102"/>
      <c r="H81" s="103"/>
      <c r="I81" s="104"/>
      <c r="J81" s="105"/>
      <c r="K81" s="102"/>
      <c r="L81" s="142" t="str">
        <f t="shared" ref="L81:L144" si="8">IF(ISNUMBER(F81), IF($G81="GSE purchased before 2007", $F81*1.2, $F81), "")</f>
        <v/>
      </c>
      <c r="M81" s="142" t="str">
        <f>IF(ISERROR(VLOOKUP(E81,'Source Data'!$B$67:$J$97, MATCH(F81, 'Source Data'!$B$64:$J$64,1),TRUE))=TRUE,"",VLOOKUP(E81,'Source Data'!$B$67:$J$97,MATCH(F81, 'Source Data'!$B$64:$J$64,1),TRUE))</f>
        <v/>
      </c>
      <c r="N81" s="143" t="str">
        <f t="shared" si="7"/>
        <v/>
      </c>
      <c r="O81" s="144" t="str">
        <f>IF(OR(AND(OR($J81="Retired",$J81="Permanent Low-Use"),$K81&lt;=2023),(AND($J81="New",$K81&gt;2023))),"N/A",IF($N81=0,0,IF(ISERROR(VLOOKUP($E81,'Source Data'!$B$29:$J$60, MATCH($L81, 'Source Data'!$B$26:$J$26,1),TRUE))=TRUE,"",VLOOKUP($E81,'Source Data'!$B$29:$J$60,MATCH($L81, 'Source Data'!$B$26:$J$26,1),TRUE))))</f>
        <v/>
      </c>
      <c r="P81" s="144" t="str">
        <f>IF(OR(AND(OR($J81="Retired",$J81="Permanent Low-Use"),$K81&lt;=2024),(AND($J81="New",$K81&gt;2024))),"N/A",IF($N81=0,0,IF(ISERROR(VLOOKUP($E81,'Source Data'!$B$29:$J$60, MATCH($L81, 'Source Data'!$B$26:$J$26,1),TRUE))=TRUE,"",VLOOKUP($E81,'Source Data'!$B$29:$J$60,MATCH($L81, 'Source Data'!$B$26:$J$26,1),TRUE))))</f>
        <v/>
      </c>
      <c r="Q81" s="144" t="str">
        <f>IF(OR(AND(OR($J81="Retired",$J81="Permanent Low-Use"),$K81&lt;=2025),(AND($J81="New",$K81&gt;2025))),"N/A",IF($N81=0,0,IF(ISERROR(VLOOKUP($E81,'Source Data'!$B$29:$J$60, MATCH($L81, 'Source Data'!$B$26:$J$26,1),TRUE))=TRUE,"",VLOOKUP($E81,'Source Data'!$B$29:$J$60,MATCH($L81, 'Source Data'!$B$26:$J$26,1),TRUE))))</f>
        <v/>
      </c>
      <c r="R81" s="144" t="str">
        <f>IF(OR(AND(OR($J81="Retired",$J81="Permanent Low-Use"),$K81&lt;=2026),(AND($J81="New",$K81&gt;2026))),"N/A",IF($N81=0,0,IF(ISERROR(VLOOKUP($E81,'Source Data'!$B$29:$J$60, MATCH($L81, 'Source Data'!$B$26:$J$26,1),TRUE))=TRUE,"",VLOOKUP($E81,'Source Data'!$B$29:$J$60,MATCH($L81, 'Source Data'!$B$26:$J$26,1),TRUE))))</f>
        <v/>
      </c>
      <c r="S81" s="144" t="str">
        <f>IF(OR(AND(OR($J81="Retired",$J81="Permanent Low-Use"),$K81&lt;=2027),(AND($J81="New",$K81&gt;2027))),"N/A",IF($N81=0,0,IF(ISERROR(VLOOKUP($E81,'Source Data'!$B$29:$J$60, MATCH($L81, 'Source Data'!$B$26:$J$26,1),TRUE))=TRUE,"",VLOOKUP($E81,'Source Data'!$B$29:$J$60,MATCH($L81, 'Source Data'!$B$26:$J$26,1),TRUE))))</f>
        <v/>
      </c>
      <c r="T81" s="144" t="str">
        <f>IF(OR(AND(OR($J81="Retired",$J81="Permanent Low-Use"),$K81&lt;=2028),(AND($J81="New",$K81&gt;2028))),"N/A",IF($N81=0,0,IF(ISERROR(VLOOKUP($E81,'Source Data'!$B$29:$J$60, MATCH($L81, 'Source Data'!$B$26:$J$26,1),TRUE))=TRUE,"",VLOOKUP($E81,'Source Data'!$B$29:$J$60,MATCH($L81, 'Source Data'!$B$26:$J$26,1),TRUE))))</f>
        <v/>
      </c>
      <c r="U81" s="144" t="str">
        <f>IF(OR(AND(OR($J81="Retired",$J81="Permanent Low-Use"),$K81&lt;=2029),(AND($J81="New",$K81&gt;2029))),"N/A",IF($N81=0,0,IF(ISERROR(VLOOKUP($E81,'Source Data'!$B$29:$J$60, MATCH($L81, 'Source Data'!$B$26:$J$26,1),TRUE))=TRUE,"",VLOOKUP($E81,'Source Data'!$B$29:$J$60,MATCH($L81, 'Source Data'!$B$26:$J$26,1),TRUE))))</f>
        <v/>
      </c>
      <c r="V81" s="144" t="str">
        <f>IF(OR(AND(OR($J81="Retired",$J81="Permanent Low-Use"),$K81&lt;=2030),(AND($J81="New",$K81&gt;2030))),"N/A",IF($N81=0,0,IF(ISERROR(VLOOKUP($E81,'Source Data'!$B$29:$J$60, MATCH($L81, 'Source Data'!$B$26:$J$26,1),TRUE))=TRUE,"",VLOOKUP($E81,'Source Data'!$B$29:$J$60,MATCH($L81, 'Source Data'!$B$26:$J$26,1),TRUE))))</f>
        <v/>
      </c>
      <c r="W81" s="144" t="str">
        <f>IF(OR(AND(OR($J81="Retired",$J81="Permanent Low-Use"),$K81&lt;=2031),(AND($J81="New",$K81&gt;2031))),"N/A",IF($N81=0,0,IF(ISERROR(VLOOKUP($E81,'Source Data'!$B$29:$J$60, MATCH($L81, 'Source Data'!$B$26:$J$26,1),TRUE))=TRUE,"",VLOOKUP($E81,'Source Data'!$B$29:$J$60,MATCH($L81, 'Source Data'!$B$26:$J$26,1),TRUE))))</f>
        <v/>
      </c>
      <c r="X81" s="144" t="str">
        <f>IF(OR(AND(OR($J81="Retired",$J81="Permanent Low-Use"),$K81&lt;=2032),(AND($J81="New",$K81&gt;2032))),"N/A",IF($N81=0,0,IF(ISERROR(VLOOKUP($E81,'Source Data'!$B$29:$J$60, MATCH($L81, 'Source Data'!$B$26:$J$26,1),TRUE))=TRUE,"",VLOOKUP($E81,'Source Data'!$B$29:$J$60,MATCH($L81, 'Source Data'!$B$26:$J$26,1),TRUE))))</f>
        <v/>
      </c>
      <c r="Y81" s="144" t="str">
        <f>IF(OR(AND(OR($J81="Retired",$J81="Permanent Low-Use"),$K81&lt;=2033),(AND($J81="New",$K81&gt;2033))),"N/A",IF($N81=0,0,IF(ISERROR(VLOOKUP($E81,'Source Data'!$B$29:$J$60, MATCH($L81, 'Source Data'!$B$26:$J$26,1),TRUE))=TRUE,"",VLOOKUP($E81,'Source Data'!$B$29:$J$60,MATCH($L81, 'Source Data'!$B$26:$J$26,1),TRUE))))</f>
        <v/>
      </c>
      <c r="Z81" s="145" t="str">
        <f>IF(ISNUMBER($L81),IF(OR(AND(OR($J81="Retired",$J81="Permanent Low-Use"),$K81&lt;=2023),(AND($J81="New",$K81&gt;2023))),"N/A",VLOOKUP($F81,'Source Data'!$B$15:$I$22,7)),"")</f>
        <v/>
      </c>
      <c r="AA81" s="145" t="str">
        <f>IF(ISNUMBER($L81),IF(OR(AND(OR($J81="Retired",$J81="Permanent Low-Use"),$K81&lt;=2024),(AND($J81="New",$K81&gt;2024))),"N/A",VLOOKUP($F81,'Source Data'!$B$15:$I$22,7)),"")</f>
        <v/>
      </c>
      <c r="AB81" s="145" t="str">
        <f>IF(ISNUMBER($L81),IF(OR(AND(OR($J81="Retired",$J81="Permanent Low-Use"),$K81&lt;=2025),(AND($J81="New",$K81&gt;2025))),"N/A",VLOOKUP($F81,'Source Data'!$B$15:$I$22,5)),"")</f>
        <v/>
      </c>
      <c r="AC81" s="145" t="str">
        <f>IF(ISNUMBER($L81),IF(OR(AND(OR($J81="Retired",$J81="Permanent Low-Use"),$K81&lt;=2026),(AND($J81="New",$K81&gt;2026))),"N/A",VLOOKUP($F81,'Source Data'!$B$15:$I$22,5)),"")</f>
        <v/>
      </c>
      <c r="AD81" s="145" t="str">
        <f>IF(ISNUMBER($L81),IF(OR(AND(OR($J81="Retired",$J81="Permanent Low-Use"),$K81&lt;=2027),(AND($J81="New",$K81&gt;2027))),"N/A",VLOOKUP($F81,'Source Data'!$B$15:$I$22,5)),"")</f>
        <v/>
      </c>
      <c r="AE81" s="145" t="str">
        <f>IF(ISNUMBER($L81),IF(OR(AND(OR($J81="Retired",$J81="Permanent Low-Use"),$K81&lt;=2028),(AND($J81="New",$K81&gt;2028))),"N/A",VLOOKUP($F81,'Source Data'!$B$15:$I$22,5)),"")</f>
        <v/>
      </c>
      <c r="AF81" s="145" t="str">
        <f>IF(ISNUMBER($L81),IF(OR(AND(OR($J81="Retired",$J81="Permanent Low-Use"),$K81&lt;=2029),(AND($J81="New",$K81&gt;2029))),"N/A",VLOOKUP($F81,'Source Data'!$B$15:$I$22,5)),"")</f>
        <v/>
      </c>
      <c r="AG81" s="145" t="str">
        <f>IF(ISNUMBER($L81),IF(OR(AND(OR($J81="Retired",$J81="Permanent Low-Use"),$K81&lt;=2030),(AND($J81="New",$K81&gt;2030))),"N/A",VLOOKUP($F81,'Source Data'!$B$15:$I$22,5)),"")</f>
        <v/>
      </c>
      <c r="AH81" s="145" t="str">
        <f>IF(ISNUMBER($L81),IF(OR(AND(OR($J81="Retired",$J81="Permanent Low-Use"),$K81&lt;=2031),(AND($J81="New",$K81&gt;2031))),"N/A",VLOOKUP($F81,'Source Data'!$B$15:$I$22,5)),"")</f>
        <v/>
      </c>
      <c r="AI81" s="145" t="str">
        <f>IF(ISNUMBER($L81),IF(OR(AND(OR($J81="Retired",$J81="Permanent Low-Use"),$K81&lt;=2032),(AND($J81="New",$K81&gt;2032))),"N/A",VLOOKUP($F81,'Source Data'!$B$15:$I$22,5)),"")</f>
        <v/>
      </c>
      <c r="AJ81" s="145" t="str">
        <f>IF(ISNUMBER($L81),IF(OR(AND(OR($J81="Retired",$J81="Permanent Low-Use"),$K81&lt;=2033),(AND($J81="New",$K81&gt;2033))),"N/A",VLOOKUP($F81,'Source Data'!$B$15:$I$22,5)),"")</f>
        <v/>
      </c>
      <c r="AK81" s="145" t="str">
        <f>IF($N81= 0, "N/A", IF(ISERROR(VLOOKUP($F81, 'Source Data'!$B$4:$C$11,2)), "", VLOOKUP($F81, 'Source Data'!$B$4:$C$11,2)))</f>
        <v/>
      </c>
      <c r="AL81" s="158"/>
    </row>
    <row r="82" spans="1:38" ht="15.6">
      <c r="A82" s="158"/>
      <c r="B82" s="106"/>
      <c r="C82" s="106"/>
      <c r="D82" s="106"/>
      <c r="E82" s="104"/>
      <c r="F82" s="104"/>
      <c r="G82" s="102"/>
      <c r="H82" s="103"/>
      <c r="I82" s="104"/>
      <c r="J82" s="105"/>
      <c r="K82" s="102"/>
      <c r="L82" s="142" t="str">
        <f t="shared" si="8"/>
        <v/>
      </c>
      <c r="M82" s="142" t="str">
        <f>IF(ISERROR(VLOOKUP(E82,'Source Data'!$B$67:$J$97, MATCH(F82, 'Source Data'!$B$64:$J$64,1),TRUE))=TRUE,"",VLOOKUP(E82,'Source Data'!$B$67:$J$97,MATCH(F82, 'Source Data'!$B$64:$J$64,1),TRUE))</f>
        <v/>
      </c>
      <c r="N82" s="143" t="str">
        <f t="shared" ref="N82:N145" si="9">IF(AND($G82= "", ISNUMBER(F82)), 1, IF($G82="", "", IF(AND($G82="VDECS with NOx Reduction Only", ISNUMBER($H82)), 1-($H82/1.7), IF(AND($G82="VDECS Level 2", ISNUMBER($H82)), 1-(0.18+($H82/1.7)), IF($G82="VDECS Level 1",1, IF($G82="VDECS Level 2",0.82, IF($G82="VDECS Highest Level",0.7, IF(OR($G82="GSE purchased before 2007", $G82="Non-GSE purchased before 2007",$G82= "Electric Purchased 2007 or later",$G82= "Electric Purchased 2024 or later"),0))))))))</f>
        <v/>
      </c>
      <c r="O82" s="144" t="str">
        <f>IF(OR(AND(OR($J82="Retired",$J82="Permanent Low-Use"),$K82&lt;=2023),(AND($J82="New",$K82&gt;2023))),"N/A",IF($N82=0,0,IF(ISERROR(VLOOKUP($E82,'Source Data'!$B$29:$J$60, MATCH($L82, 'Source Data'!$B$26:$J$26,1),TRUE))=TRUE,"",VLOOKUP($E82,'Source Data'!$B$29:$J$60,MATCH($L82, 'Source Data'!$B$26:$J$26,1),TRUE))))</f>
        <v/>
      </c>
      <c r="P82" s="144" t="str">
        <f>IF(OR(AND(OR($J82="Retired",$J82="Permanent Low-Use"),$K82&lt;=2024),(AND($J82="New",$K82&gt;2024))),"N/A",IF($N82=0,0,IF(ISERROR(VLOOKUP($E82,'Source Data'!$B$29:$J$60, MATCH($L82, 'Source Data'!$B$26:$J$26,1),TRUE))=TRUE,"",VLOOKUP($E82,'Source Data'!$B$29:$J$60,MATCH($L82, 'Source Data'!$B$26:$J$26,1),TRUE))))</f>
        <v/>
      </c>
      <c r="Q82" s="144" t="str">
        <f>IF(OR(AND(OR($J82="Retired",$J82="Permanent Low-Use"),$K82&lt;=2025),(AND($J82="New",$K82&gt;2025))),"N/A",IF($N82=0,0,IF(ISERROR(VLOOKUP($E82,'Source Data'!$B$29:$J$60, MATCH($L82, 'Source Data'!$B$26:$J$26,1),TRUE))=TRUE,"",VLOOKUP($E82,'Source Data'!$B$29:$J$60,MATCH($L82, 'Source Data'!$B$26:$J$26,1),TRUE))))</f>
        <v/>
      </c>
      <c r="R82" s="144" t="str">
        <f>IF(OR(AND(OR($J82="Retired",$J82="Permanent Low-Use"),$K82&lt;=2026),(AND($J82="New",$K82&gt;2026))),"N/A",IF($N82=0,0,IF(ISERROR(VLOOKUP($E82,'Source Data'!$B$29:$J$60, MATCH($L82, 'Source Data'!$B$26:$J$26,1),TRUE))=TRUE,"",VLOOKUP($E82,'Source Data'!$B$29:$J$60,MATCH($L82, 'Source Data'!$B$26:$J$26,1),TRUE))))</f>
        <v/>
      </c>
      <c r="S82" s="144" t="str">
        <f>IF(OR(AND(OR($J82="Retired",$J82="Permanent Low-Use"),$K82&lt;=2027),(AND($J82="New",$K82&gt;2027))),"N/A",IF($N82=0,0,IF(ISERROR(VLOOKUP($E82,'Source Data'!$B$29:$J$60, MATCH($L82, 'Source Data'!$B$26:$J$26,1),TRUE))=TRUE,"",VLOOKUP($E82,'Source Data'!$B$29:$J$60,MATCH($L82, 'Source Data'!$B$26:$J$26,1),TRUE))))</f>
        <v/>
      </c>
      <c r="T82" s="144" t="str">
        <f>IF(OR(AND(OR($J82="Retired",$J82="Permanent Low-Use"),$K82&lt;=2028),(AND($J82="New",$K82&gt;2028))),"N/A",IF($N82=0,0,IF(ISERROR(VLOOKUP($E82,'Source Data'!$B$29:$J$60, MATCH($L82, 'Source Data'!$B$26:$J$26,1),TRUE))=TRUE,"",VLOOKUP($E82,'Source Data'!$B$29:$J$60,MATCH($L82, 'Source Data'!$B$26:$J$26,1),TRUE))))</f>
        <v/>
      </c>
      <c r="U82" s="144" t="str">
        <f>IF(OR(AND(OR($J82="Retired",$J82="Permanent Low-Use"),$K82&lt;=2029),(AND($J82="New",$K82&gt;2029))),"N/A",IF($N82=0,0,IF(ISERROR(VLOOKUP($E82,'Source Data'!$B$29:$J$60, MATCH($L82, 'Source Data'!$B$26:$J$26,1),TRUE))=TRUE,"",VLOOKUP($E82,'Source Data'!$B$29:$J$60,MATCH($L82, 'Source Data'!$B$26:$J$26,1),TRUE))))</f>
        <v/>
      </c>
      <c r="V82" s="144" t="str">
        <f>IF(OR(AND(OR($J82="Retired",$J82="Permanent Low-Use"),$K82&lt;=2030),(AND($J82="New",$K82&gt;2030))),"N/A",IF($N82=0,0,IF(ISERROR(VLOOKUP($E82,'Source Data'!$B$29:$J$60, MATCH($L82, 'Source Data'!$B$26:$J$26,1),TRUE))=TRUE,"",VLOOKUP($E82,'Source Data'!$B$29:$J$60,MATCH($L82, 'Source Data'!$B$26:$J$26,1),TRUE))))</f>
        <v/>
      </c>
      <c r="W82" s="144" t="str">
        <f>IF(OR(AND(OR($J82="Retired",$J82="Permanent Low-Use"),$K82&lt;=2031),(AND($J82="New",$K82&gt;2031))),"N/A",IF($N82=0,0,IF(ISERROR(VLOOKUP($E82,'Source Data'!$B$29:$J$60, MATCH($L82, 'Source Data'!$B$26:$J$26,1),TRUE))=TRUE,"",VLOOKUP($E82,'Source Data'!$B$29:$J$60,MATCH($L82, 'Source Data'!$B$26:$J$26,1),TRUE))))</f>
        <v/>
      </c>
      <c r="X82" s="144" t="str">
        <f>IF(OR(AND(OR($J82="Retired",$J82="Permanent Low-Use"),$K82&lt;=2032),(AND($J82="New",$K82&gt;2032))),"N/A",IF($N82=0,0,IF(ISERROR(VLOOKUP($E82,'Source Data'!$B$29:$J$60, MATCH($L82, 'Source Data'!$B$26:$J$26,1),TRUE))=TRUE,"",VLOOKUP($E82,'Source Data'!$B$29:$J$60,MATCH($L82, 'Source Data'!$B$26:$J$26,1),TRUE))))</f>
        <v/>
      </c>
      <c r="Y82" s="144" t="str">
        <f>IF(OR(AND(OR($J82="Retired",$J82="Permanent Low-Use"),$K82&lt;=2033),(AND($J82="New",$K82&gt;2033))),"N/A",IF($N82=0,0,IF(ISERROR(VLOOKUP($E82,'Source Data'!$B$29:$J$60, MATCH($L82, 'Source Data'!$B$26:$J$26,1),TRUE))=TRUE,"",VLOOKUP($E82,'Source Data'!$B$29:$J$60,MATCH($L82, 'Source Data'!$B$26:$J$26,1),TRUE))))</f>
        <v/>
      </c>
      <c r="Z82" s="145" t="str">
        <f>IF(ISNUMBER($L82),IF(OR(AND(OR($J82="Retired",$J82="Permanent Low-Use"),$K82&lt;=2023),(AND($J82="New",$K82&gt;2023))),"N/A",VLOOKUP($F82,'Source Data'!$B$15:$I$22,7)),"")</f>
        <v/>
      </c>
      <c r="AA82" s="145" t="str">
        <f>IF(ISNUMBER($L82),IF(OR(AND(OR($J82="Retired",$J82="Permanent Low-Use"),$K82&lt;=2024),(AND($J82="New",$K82&gt;2024))),"N/A",VLOOKUP($F82,'Source Data'!$B$15:$I$22,7)),"")</f>
        <v/>
      </c>
      <c r="AB82" s="145" t="str">
        <f>IF(ISNUMBER($L82),IF(OR(AND(OR($J82="Retired",$J82="Permanent Low-Use"),$K82&lt;=2025),(AND($J82="New",$K82&gt;2025))),"N/A",VLOOKUP($F82,'Source Data'!$B$15:$I$22,5)),"")</f>
        <v/>
      </c>
      <c r="AC82" s="145" t="str">
        <f>IF(ISNUMBER($L82),IF(OR(AND(OR($J82="Retired",$J82="Permanent Low-Use"),$K82&lt;=2026),(AND($J82="New",$K82&gt;2026))),"N/A",VLOOKUP($F82,'Source Data'!$B$15:$I$22,5)),"")</f>
        <v/>
      </c>
      <c r="AD82" s="145" t="str">
        <f>IF(ISNUMBER($L82),IF(OR(AND(OR($J82="Retired",$J82="Permanent Low-Use"),$K82&lt;=2027),(AND($J82="New",$K82&gt;2027))),"N/A",VLOOKUP($F82,'Source Data'!$B$15:$I$22,5)),"")</f>
        <v/>
      </c>
      <c r="AE82" s="145" t="str">
        <f>IF(ISNUMBER($L82),IF(OR(AND(OR($J82="Retired",$J82="Permanent Low-Use"),$K82&lt;=2028),(AND($J82="New",$K82&gt;2028))),"N/A",VLOOKUP($F82,'Source Data'!$B$15:$I$22,5)),"")</f>
        <v/>
      </c>
      <c r="AF82" s="145" t="str">
        <f>IF(ISNUMBER($L82),IF(OR(AND(OR($J82="Retired",$J82="Permanent Low-Use"),$K82&lt;=2029),(AND($J82="New",$K82&gt;2029))),"N/A",VLOOKUP($F82,'Source Data'!$B$15:$I$22,5)),"")</f>
        <v/>
      </c>
      <c r="AG82" s="145" t="str">
        <f>IF(ISNUMBER($L82),IF(OR(AND(OR($J82="Retired",$J82="Permanent Low-Use"),$K82&lt;=2030),(AND($J82="New",$K82&gt;2030))),"N/A",VLOOKUP($F82,'Source Data'!$B$15:$I$22,5)),"")</f>
        <v/>
      </c>
      <c r="AH82" s="145" t="str">
        <f>IF(ISNUMBER($L82),IF(OR(AND(OR($J82="Retired",$J82="Permanent Low-Use"),$K82&lt;=2031),(AND($J82="New",$K82&gt;2031))),"N/A",VLOOKUP($F82,'Source Data'!$B$15:$I$22,5)),"")</f>
        <v/>
      </c>
      <c r="AI82" s="145" t="str">
        <f>IF(ISNUMBER($L82),IF(OR(AND(OR($J82="Retired",$J82="Permanent Low-Use"),$K82&lt;=2032),(AND($J82="New",$K82&gt;2032))),"N/A",VLOOKUP($F82,'Source Data'!$B$15:$I$22,5)),"")</f>
        <v/>
      </c>
      <c r="AJ82" s="145" t="str">
        <f>IF(ISNUMBER($L82),IF(OR(AND(OR($J82="Retired",$J82="Permanent Low-Use"),$K82&lt;=2033),(AND($J82="New",$K82&gt;2033))),"N/A",VLOOKUP($F82,'Source Data'!$B$15:$I$22,5)),"")</f>
        <v/>
      </c>
      <c r="AK82" s="145" t="str">
        <f>IF($N82= 0, "N/A", IF(ISERROR(VLOOKUP($F82, 'Source Data'!$B$4:$C$11,2)), "", VLOOKUP($F82, 'Source Data'!$B$4:$C$11,2)))</f>
        <v/>
      </c>
      <c r="AL82" s="158"/>
    </row>
    <row r="83" spans="1:38" ht="15.6">
      <c r="A83" s="158"/>
      <c r="B83" s="106"/>
      <c r="C83" s="106"/>
      <c r="D83" s="106"/>
      <c r="E83" s="104"/>
      <c r="F83" s="104"/>
      <c r="G83" s="102"/>
      <c r="H83" s="103"/>
      <c r="I83" s="104"/>
      <c r="J83" s="105"/>
      <c r="K83" s="102"/>
      <c r="L83" s="142" t="str">
        <f t="shared" si="8"/>
        <v/>
      </c>
      <c r="M83" s="142" t="str">
        <f>IF(ISERROR(VLOOKUP(E83,'Source Data'!$B$67:$J$97, MATCH(F83, 'Source Data'!$B$64:$J$64,1),TRUE))=TRUE,"",VLOOKUP(E83,'Source Data'!$B$67:$J$97,MATCH(F83, 'Source Data'!$B$64:$J$64,1),TRUE))</f>
        <v/>
      </c>
      <c r="N83" s="143" t="str">
        <f t="shared" si="9"/>
        <v/>
      </c>
      <c r="O83" s="144" t="str">
        <f>IF(OR(AND(OR($J83="Retired",$J83="Permanent Low-Use"),$K83&lt;=2023),(AND($J83="New",$K83&gt;2023))),"N/A",IF($N83=0,0,IF(ISERROR(VLOOKUP($E83,'Source Data'!$B$29:$J$60, MATCH($L83, 'Source Data'!$B$26:$J$26,1),TRUE))=TRUE,"",VLOOKUP($E83,'Source Data'!$B$29:$J$60,MATCH($L83, 'Source Data'!$B$26:$J$26,1),TRUE))))</f>
        <v/>
      </c>
      <c r="P83" s="144" t="str">
        <f>IF(OR(AND(OR($J83="Retired",$J83="Permanent Low-Use"),$K83&lt;=2024),(AND($J83="New",$K83&gt;2024))),"N/A",IF($N83=0,0,IF(ISERROR(VLOOKUP($E83,'Source Data'!$B$29:$J$60, MATCH($L83, 'Source Data'!$B$26:$J$26,1),TRUE))=TRUE,"",VLOOKUP($E83,'Source Data'!$B$29:$J$60,MATCH($L83, 'Source Data'!$B$26:$J$26,1),TRUE))))</f>
        <v/>
      </c>
      <c r="Q83" s="144" t="str">
        <f>IF(OR(AND(OR($J83="Retired",$J83="Permanent Low-Use"),$K83&lt;=2025),(AND($J83="New",$K83&gt;2025))),"N/A",IF($N83=0,0,IF(ISERROR(VLOOKUP($E83,'Source Data'!$B$29:$J$60, MATCH($L83, 'Source Data'!$B$26:$J$26,1),TRUE))=TRUE,"",VLOOKUP($E83,'Source Data'!$B$29:$J$60,MATCH($L83, 'Source Data'!$B$26:$J$26,1),TRUE))))</f>
        <v/>
      </c>
      <c r="R83" s="144" t="str">
        <f>IF(OR(AND(OR($J83="Retired",$J83="Permanent Low-Use"),$K83&lt;=2026),(AND($J83="New",$K83&gt;2026))),"N/A",IF($N83=0,0,IF(ISERROR(VLOOKUP($E83,'Source Data'!$B$29:$J$60, MATCH($L83, 'Source Data'!$B$26:$J$26,1),TRUE))=TRUE,"",VLOOKUP($E83,'Source Data'!$B$29:$J$60,MATCH($L83, 'Source Data'!$B$26:$J$26,1),TRUE))))</f>
        <v/>
      </c>
      <c r="S83" s="144" t="str">
        <f>IF(OR(AND(OR($J83="Retired",$J83="Permanent Low-Use"),$K83&lt;=2027),(AND($J83="New",$K83&gt;2027))),"N/A",IF($N83=0,0,IF(ISERROR(VLOOKUP($E83,'Source Data'!$B$29:$J$60, MATCH($L83, 'Source Data'!$B$26:$J$26,1),TRUE))=TRUE,"",VLOOKUP($E83,'Source Data'!$B$29:$J$60,MATCH($L83, 'Source Data'!$B$26:$J$26,1),TRUE))))</f>
        <v/>
      </c>
      <c r="T83" s="144" t="str">
        <f>IF(OR(AND(OR($J83="Retired",$J83="Permanent Low-Use"),$K83&lt;=2028),(AND($J83="New",$K83&gt;2028))),"N/A",IF($N83=0,0,IF(ISERROR(VLOOKUP($E83,'Source Data'!$B$29:$J$60, MATCH($L83, 'Source Data'!$B$26:$J$26,1),TRUE))=TRUE,"",VLOOKUP($E83,'Source Data'!$B$29:$J$60,MATCH($L83, 'Source Data'!$B$26:$J$26,1),TRUE))))</f>
        <v/>
      </c>
      <c r="U83" s="144" t="str">
        <f>IF(OR(AND(OR($J83="Retired",$J83="Permanent Low-Use"),$K83&lt;=2029),(AND($J83="New",$K83&gt;2029))),"N/A",IF($N83=0,0,IF(ISERROR(VLOOKUP($E83,'Source Data'!$B$29:$J$60, MATCH($L83, 'Source Data'!$B$26:$J$26,1),TRUE))=TRUE,"",VLOOKUP($E83,'Source Data'!$B$29:$J$60,MATCH($L83, 'Source Data'!$B$26:$J$26,1),TRUE))))</f>
        <v/>
      </c>
      <c r="V83" s="144" t="str">
        <f>IF(OR(AND(OR($J83="Retired",$J83="Permanent Low-Use"),$K83&lt;=2030),(AND($J83="New",$K83&gt;2030))),"N/A",IF($N83=0,0,IF(ISERROR(VLOOKUP($E83,'Source Data'!$B$29:$J$60, MATCH($L83, 'Source Data'!$B$26:$J$26,1),TRUE))=TRUE,"",VLOOKUP($E83,'Source Data'!$B$29:$J$60,MATCH($L83, 'Source Data'!$B$26:$J$26,1),TRUE))))</f>
        <v/>
      </c>
      <c r="W83" s="144" t="str">
        <f>IF(OR(AND(OR($J83="Retired",$J83="Permanent Low-Use"),$K83&lt;=2031),(AND($J83="New",$K83&gt;2031))),"N/A",IF($N83=0,0,IF(ISERROR(VLOOKUP($E83,'Source Data'!$B$29:$J$60, MATCH($L83, 'Source Data'!$B$26:$J$26,1),TRUE))=TRUE,"",VLOOKUP($E83,'Source Data'!$B$29:$J$60,MATCH($L83, 'Source Data'!$B$26:$J$26,1),TRUE))))</f>
        <v/>
      </c>
      <c r="X83" s="144" t="str">
        <f>IF(OR(AND(OR($J83="Retired",$J83="Permanent Low-Use"),$K83&lt;=2032),(AND($J83="New",$K83&gt;2032))),"N/A",IF($N83=0,0,IF(ISERROR(VLOOKUP($E83,'Source Data'!$B$29:$J$60, MATCH($L83, 'Source Data'!$B$26:$J$26,1),TRUE))=TRUE,"",VLOOKUP($E83,'Source Data'!$B$29:$J$60,MATCH($L83, 'Source Data'!$B$26:$J$26,1),TRUE))))</f>
        <v/>
      </c>
      <c r="Y83" s="144" t="str">
        <f>IF(OR(AND(OR($J83="Retired",$J83="Permanent Low-Use"),$K83&lt;=2033),(AND($J83="New",$K83&gt;2033))),"N/A",IF($N83=0,0,IF(ISERROR(VLOOKUP($E83,'Source Data'!$B$29:$J$60, MATCH($L83, 'Source Data'!$B$26:$J$26,1),TRUE))=TRUE,"",VLOOKUP($E83,'Source Data'!$B$29:$J$60,MATCH($L83, 'Source Data'!$B$26:$J$26,1),TRUE))))</f>
        <v/>
      </c>
      <c r="Z83" s="145" t="str">
        <f>IF(ISNUMBER($L83),IF(OR(AND(OR($J83="Retired",$J83="Permanent Low-Use"),$K83&lt;=2023),(AND($J83="New",$K83&gt;2023))),"N/A",VLOOKUP($F83,'Source Data'!$B$15:$I$22,7)),"")</f>
        <v/>
      </c>
      <c r="AA83" s="145" t="str">
        <f>IF(ISNUMBER($L83),IF(OR(AND(OR($J83="Retired",$J83="Permanent Low-Use"),$K83&lt;=2024),(AND($J83="New",$K83&gt;2024))),"N/A",VLOOKUP($F83,'Source Data'!$B$15:$I$22,7)),"")</f>
        <v/>
      </c>
      <c r="AB83" s="145" t="str">
        <f>IF(ISNUMBER($L83),IF(OR(AND(OR($J83="Retired",$J83="Permanent Low-Use"),$K83&lt;=2025),(AND($J83="New",$K83&gt;2025))),"N/A",VLOOKUP($F83,'Source Data'!$B$15:$I$22,5)),"")</f>
        <v/>
      </c>
      <c r="AC83" s="145" t="str">
        <f>IF(ISNUMBER($L83),IF(OR(AND(OR($J83="Retired",$J83="Permanent Low-Use"),$K83&lt;=2026),(AND($J83="New",$K83&gt;2026))),"N/A",VLOOKUP($F83,'Source Data'!$B$15:$I$22,5)),"")</f>
        <v/>
      </c>
      <c r="AD83" s="145" t="str">
        <f>IF(ISNUMBER($L83),IF(OR(AND(OR($J83="Retired",$J83="Permanent Low-Use"),$K83&lt;=2027),(AND($J83="New",$K83&gt;2027))),"N/A",VLOOKUP($F83,'Source Data'!$B$15:$I$22,5)),"")</f>
        <v/>
      </c>
      <c r="AE83" s="145" t="str">
        <f>IF(ISNUMBER($L83),IF(OR(AND(OR($J83="Retired",$J83="Permanent Low-Use"),$K83&lt;=2028),(AND($J83="New",$K83&gt;2028))),"N/A",VLOOKUP($F83,'Source Data'!$B$15:$I$22,5)),"")</f>
        <v/>
      </c>
      <c r="AF83" s="145" t="str">
        <f>IF(ISNUMBER($L83),IF(OR(AND(OR($J83="Retired",$J83="Permanent Low-Use"),$K83&lt;=2029),(AND($J83="New",$K83&gt;2029))),"N/A",VLOOKUP($F83,'Source Data'!$B$15:$I$22,5)),"")</f>
        <v/>
      </c>
      <c r="AG83" s="145" t="str">
        <f>IF(ISNUMBER($L83),IF(OR(AND(OR($J83="Retired",$J83="Permanent Low-Use"),$K83&lt;=2030),(AND($J83="New",$K83&gt;2030))),"N/A",VLOOKUP($F83,'Source Data'!$B$15:$I$22,5)),"")</f>
        <v/>
      </c>
      <c r="AH83" s="145" t="str">
        <f>IF(ISNUMBER($L83),IF(OR(AND(OR($J83="Retired",$J83="Permanent Low-Use"),$K83&lt;=2031),(AND($J83="New",$K83&gt;2031))),"N/A",VLOOKUP($F83,'Source Data'!$B$15:$I$22,5)),"")</f>
        <v/>
      </c>
      <c r="AI83" s="145" t="str">
        <f>IF(ISNUMBER($L83),IF(OR(AND(OR($J83="Retired",$J83="Permanent Low-Use"),$K83&lt;=2032),(AND($J83="New",$K83&gt;2032))),"N/A",VLOOKUP($F83,'Source Data'!$B$15:$I$22,5)),"")</f>
        <v/>
      </c>
      <c r="AJ83" s="145" t="str">
        <f>IF(ISNUMBER($L83),IF(OR(AND(OR($J83="Retired",$J83="Permanent Low-Use"),$K83&lt;=2033),(AND($J83="New",$K83&gt;2033))),"N/A",VLOOKUP($F83,'Source Data'!$B$15:$I$22,5)),"")</f>
        <v/>
      </c>
      <c r="AK83" s="145" t="str">
        <f>IF($N83= 0, "N/A", IF(ISERROR(VLOOKUP($F83, 'Source Data'!$B$4:$C$11,2)), "", VLOOKUP($F83, 'Source Data'!$B$4:$C$11,2)))</f>
        <v/>
      </c>
      <c r="AL83" s="158"/>
    </row>
    <row r="84" spans="1:38" ht="15.6">
      <c r="A84" s="158"/>
      <c r="B84" s="106"/>
      <c r="C84" s="106"/>
      <c r="D84" s="106"/>
      <c r="E84" s="104"/>
      <c r="F84" s="104"/>
      <c r="G84" s="102"/>
      <c r="H84" s="103"/>
      <c r="I84" s="104"/>
      <c r="J84" s="105"/>
      <c r="K84" s="102"/>
      <c r="L84" s="142" t="str">
        <f t="shared" si="8"/>
        <v/>
      </c>
      <c r="M84" s="142" t="str">
        <f>IF(ISERROR(VLOOKUP(E84,'Source Data'!$B$67:$J$97, MATCH(F84, 'Source Data'!$B$64:$J$64,1),TRUE))=TRUE,"",VLOOKUP(E84,'Source Data'!$B$67:$J$97,MATCH(F84, 'Source Data'!$B$64:$J$64,1),TRUE))</f>
        <v/>
      </c>
      <c r="N84" s="143" t="str">
        <f t="shared" si="9"/>
        <v/>
      </c>
      <c r="O84" s="144" t="str">
        <f>IF(OR(AND(OR($J84="Retired",$J84="Permanent Low-Use"),$K84&lt;=2023),(AND($J84="New",$K84&gt;2023))),"N/A",IF($N84=0,0,IF(ISERROR(VLOOKUP($E84,'Source Data'!$B$29:$J$60, MATCH($L84, 'Source Data'!$B$26:$J$26,1),TRUE))=TRUE,"",VLOOKUP($E84,'Source Data'!$B$29:$J$60,MATCH($L84, 'Source Data'!$B$26:$J$26,1),TRUE))))</f>
        <v/>
      </c>
      <c r="P84" s="144" t="str">
        <f>IF(OR(AND(OR($J84="Retired",$J84="Permanent Low-Use"),$K84&lt;=2024),(AND($J84="New",$K84&gt;2024))),"N/A",IF($N84=0,0,IF(ISERROR(VLOOKUP($E84,'Source Data'!$B$29:$J$60, MATCH($L84, 'Source Data'!$B$26:$J$26,1),TRUE))=TRUE,"",VLOOKUP($E84,'Source Data'!$B$29:$J$60,MATCH($L84, 'Source Data'!$B$26:$J$26,1),TRUE))))</f>
        <v/>
      </c>
      <c r="Q84" s="144" t="str">
        <f>IF(OR(AND(OR($J84="Retired",$J84="Permanent Low-Use"),$K84&lt;=2025),(AND($J84="New",$K84&gt;2025))),"N/A",IF($N84=0,0,IF(ISERROR(VLOOKUP($E84,'Source Data'!$B$29:$J$60, MATCH($L84, 'Source Data'!$B$26:$J$26,1),TRUE))=TRUE,"",VLOOKUP($E84,'Source Data'!$B$29:$J$60,MATCH($L84, 'Source Data'!$B$26:$J$26,1),TRUE))))</f>
        <v/>
      </c>
      <c r="R84" s="144" t="str">
        <f>IF(OR(AND(OR($J84="Retired",$J84="Permanent Low-Use"),$K84&lt;=2026),(AND($J84="New",$K84&gt;2026))),"N/A",IF($N84=0,0,IF(ISERROR(VLOOKUP($E84,'Source Data'!$B$29:$J$60, MATCH($L84, 'Source Data'!$B$26:$J$26,1),TRUE))=TRUE,"",VLOOKUP($E84,'Source Data'!$B$29:$J$60,MATCH($L84, 'Source Data'!$B$26:$J$26,1),TRUE))))</f>
        <v/>
      </c>
      <c r="S84" s="144" t="str">
        <f>IF(OR(AND(OR($J84="Retired",$J84="Permanent Low-Use"),$K84&lt;=2027),(AND($J84="New",$K84&gt;2027))),"N/A",IF($N84=0,0,IF(ISERROR(VLOOKUP($E84,'Source Data'!$B$29:$J$60, MATCH($L84, 'Source Data'!$B$26:$J$26,1),TRUE))=TRUE,"",VLOOKUP($E84,'Source Data'!$B$29:$J$60,MATCH($L84, 'Source Data'!$B$26:$J$26,1),TRUE))))</f>
        <v/>
      </c>
      <c r="T84" s="144" t="str">
        <f>IF(OR(AND(OR($J84="Retired",$J84="Permanent Low-Use"),$K84&lt;=2028),(AND($J84="New",$K84&gt;2028))),"N/A",IF($N84=0,0,IF(ISERROR(VLOOKUP($E84,'Source Data'!$B$29:$J$60, MATCH($L84, 'Source Data'!$B$26:$J$26,1),TRUE))=TRUE,"",VLOOKUP($E84,'Source Data'!$B$29:$J$60,MATCH($L84, 'Source Data'!$B$26:$J$26,1),TRUE))))</f>
        <v/>
      </c>
      <c r="U84" s="144" t="str">
        <f>IF(OR(AND(OR($J84="Retired",$J84="Permanent Low-Use"),$K84&lt;=2029),(AND($J84="New",$K84&gt;2029))),"N/A",IF($N84=0,0,IF(ISERROR(VLOOKUP($E84,'Source Data'!$B$29:$J$60, MATCH($L84, 'Source Data'!$B$26:$J$26,1),TRUE))=TRUE,"",VLOOKUP($E84,'Source Data'!$B$29:$J$60,MATCH($L84, 'Source Data'!$B$26:$J$26,1),TRUE))))</f>
        <v/>
      </c>
      <c r="V84" s="144" t="str">
        <f>IF(OR(AND(OR($J84="Retired",$J84="Permanent Low-Use"),$K84&lt;=2030),(AND($J84="New",$K84&gt;2030))),"N/A",IF($N84=0,0,IF(ISERROR(VLOOKUP($E84,'Source Data'!$B$29:$J$60, MATCH($L84, 'Source Data'!$B$26:$J$26,1),TRUE))=TRUE,"",VLOOKUP($E84,'Source Data'!$B$29:$J$60,MATCH($L84, 'Source Data'!$B$26:$J$26,1),TRUE))))</f>
        <v/>
      </c>
      <c r="W84" s="144" t="str">
        <f>IF(OR(AND(OR($J84="Retired",$J84="Permanent Low-Use"),$K84&lt;=2031),(AND($J84="New",$K84&gt;2031))),"N/A",IF($N84=0,0,IF(ISERROR(VLOOKUP($E84,'Source Data'!$B$29:$J$60, MATCH($L84, 'Source Data'!$B$26:$J$26,1),TRUE))=TRUE,"",VLOOKUP($E84,'Source Data'!$B$29:$J$60,MATCH($L84, 'Source Data'!$B$26:$J$26,1),TRUE))))</f>
        <v/>
      </c>
      <c r="X84" s="144" t="str">
        <f>IF(OR(AND(OR($J84="Retired",$J84="Permanent Low-Use"),$K84&lt;=2032),(AND($J84="New",$K84&gt;2032))),"N/A",IF($N84=0,0,IF(ISERROR(VLOOKUP($E84,'Source Data'!$B$29:$J$60, MATCH($L84, 'Source Data'!$B$26:$J$26,1),TRUE))=TRUE,"",VLOOKUP($E84,'Source Data'!$B$29:$J$60,MATCH($L84, 'Source Data'!$B$26:$J$26,1),TRUE))))</f>
        <v/>
      </c>
      <c r="Y84" s="144" t="str">
        <f>IF(OR(AND(OR($J84="Retired",$J84="Permanent Low-Use"),$K84&lt;=2033),(AND($J84="New",$K84&gt;2033))),"N/A",IF($N84=0,0,IF(ISERROR(VLOOKUP($E84,'Source Data'!$B$29:$J$60, MATCH($L84, 'Source Data'!$B$26:$J$26,1),TRUE))=TRUE,"",VLOOKUP($E84,'Source Data'!$B$29:$J$60,MATCH($L84, 'Source Data'!$B$26:$J$26,1),TRUE))))</f>
        <v/>
      </c>
      <c r="Z84" s="145" t="str">
        <f>IF(ISNUMBER($L84),IF(OR(AND(OR($J84="Retired",$J84="Permanent Low-Use"),$K84&lt;=2023),(AND($J84="New",$K84&gt;2023))),"N/A",VLOOKUP($F84,'Source Data'!$B$15:$I$22,7)),"")</f>
        <v/>
      </c>
      <c r="AA84" s="145" t="str">
        <f>IF(ISNUMBER($L84),IF(OR(AND(OR($J84="Retired",$J84="Permanent Low-Use"),$K84&lt;=2024),(AND($J84="New",$K84&gt;2024))),"N/A",VLOOKUP($F84,'Source Data'!$B$15:$I$22,7)),"")</f>
        <v/>
      </c>
      <c r="AB84" s="145" t="str">
        <f>IF(ISNUMBER($L84),IF(OR(AND(OR($J84="Retired",$J84="Permanent Low-Use"),$K84&lt;=2025),(AND($J84="New",$K84&gt;2025))),"N/A",VLOOKUP($F84,'Source Data'!$B$15:$I$22,5)),"")</f>
        <v/>
      </c>
      <c r="AC84" s="145" t="str">
        <f>IF(ISNUMBER($L84),IF(OR(AND(OR($J84="Retired",$J84="Permanent Low-Use"),$K84&lt;=2026),(AND($J84="New",$K84&gt;2026))),"N/A",VLOOKUP($F84,'Source Data'!$B$15:$I$22,5)),"")</f>
        <v/>
      </c>
      <c r="AD84" s="145" t="str">
        <f>IF(ISNUMBER($L84),IF(OR(AND(OR($J84="Retired",$J84="Permanent Low-Use"),$K84&lt;=2027),(AND($J84="New",$K84&gt;2027))),"N/A",VLOOKUP($F84,'Source Data'!$B$15:$I$22,5)),"")</f>
        <v/>
      </c>
      <c r="AE84" s="145" t="str">
        <f>IF(ISNUMBER($L84),IF(OR(AND(OR($J84="Retired",$J84="Permanent Low-Use"),$K84&lt;=2028),(AND($J84="New",$K84&gt;2028))),"N/A",VLOOKUP($F84,'Source Data'!$B$15:$I$22,5)),"")</f>
        <v/>
      </c>
      <c r="AF84" s="145" t="str">
        <f>IF(ISNUMBER($L84),IF(OR(AND(OR($J84="Retired",$J84="Permanent Low-Use"),$K84&lt;=2029),(AND($J84="New",$K84&gt;2029))),"N/A",VLOOKUP($F84,'Source Data'!$B$15:$I$22,5)),"")</f>
        <v/>
      </c>
      <c r="AG84" s="145" t="str">
        <f>IF(ISNUMBER($L84),IF(OR(AND(OR($J84="Retired",$J84="Permanent Low-Use"),$K84&lt;=2030),(AND($J84="New",$K84&gt;2030))),"N/A",VLOOKUP($F84,'Source Data'!$B$15:$I$22,5)),"")</f>
        <v/>
      </c>
      <c r="AH84" s="145" t="str">
        <f>IF(ISNUMBER($L84),IF(OR(AND(OR($J84="Retired",$J84="Permanent Low-Use"),$K84&lt;=2031),(AND($J84="New",$K84&gt;2031))),"N/A",VLOOKUP($F84,'Source Data'!$B$15:$I$22,5)),"")</f>
        <v/>
      </c>
      <c r="AI84" s="145" t="str">
        <f>IF(ISNUMBER($L84),IF(OR(AND(OR($J84="Retired",$J84="Permanent Low-Use"),$K84&lt;=2032),(AND($J84="New",$K84&gt;2032))),"N/A",VLOOKUP($F84,'Source Data'!$B$15:$I$22,5)),"")</f>
        <v/>
      </c>
      <c r="AJ84" s="145" t="str">
        <f>IF(ISNUMBER($L84),IF(OR(AND(OR($J84="Retired",$J84="Permanent Low-Use"),$K84&lt;=2033),(AND($J84="New",$K84&gt;2033))),"N/A",VLOOKUP($F84,'Source Data'!$B$15:$I$22,5)),"")</f>
        <v/>
      </c>
      <c r="AK84" s="145" t="str">
        <f>IF($N84= 0, "N/A", IF(ISERROR(VLOOKUP($F84, 'Source Data'!$B$4:$C$11,2)), "", VLOOKUP($F84, 'Source Data'!$B$4:$C$11,2)))</f>
        <v/>
      </c>
      <c r="AL84" s="158"/>
    </row>
    <row r="85" spans="1:38" ht="15.6">
      <c r="A85" s="158"/>
      <c r="B85" s="106"/>
      <c r="C85" s="106"/>
      <c r="D85" s="106"/>
      <c r="E85" s="104"/>
      <c r="F85" s="104"/>
      <c r="G85" s="102"/>
      <c r="H85" s="103"/>
      <c r="I85" s="104"/>
      <c r="J85" s="105"/>
      <c r="K85" s="102"/>
      <c r="L85" s="142" t="str">
        <f t="shared" si="8"/>
        <v/>
      </c>
      <c r="M85" s="142" t="str">
        <f>IF(ISERROR(VLOOKUP(E85,'Source Data'!$B$67:$J$97, MATCH(F85, 'Source Data'!$B$64:$J$64,1),TRUE))=TRUE,"",VLOOKUP(E85,'Source Data'!$B$67:$J$97,MATCH(F85, 'Source Data'!$B$64:$J$64,1),TRUE))</f>
        <v/>
      </c>
      <c r="N85" s="143" t="str">
        <f t="shared" si="9"/>
        <v/>
      </c>
      <c r="O85" s="144" t="str">
        <f>IF(OR(AND(OR($J85="Retired",$J85="Permanent Low-Use"),$K85&lt;=2023),(AND($J85="New",$K85&gt;2023))),"N/A",IF($N85=0,0,IF(ISERROR(VLOOKUP($E85,'Source Data'!$B$29:$J$60, MATCH($L85, 'Source Data'!$B$26:$J$26,1),TRUE))=TRUE,"",VLOOKUP($E85,'Source Data'!$B$29:$J$60,MATCH($L85, 'Source Data'!$B$26:$J$26,1),TRUE))))</f>
        <v/>
      </c>
      <c r="P85" s="144" t="str">
        <f>IF(OR(AND(OR($J85="Retired",$J85="Permanent Low-Use"),$K85&lt;=2024),(AND($J85="New",$K85&gt;2024))),"N/A",IF($N85=0,0,IF(ISERROR(VLOOKUP($E85,'Source Data'!$B$29:$J$60, MATCH($L85, 'Source Data'!$B$26:$J$26,1),TRUE))=TRUE,"",VLOOKUP($E85,'Source Data'!$B$29:$J$60,MATCH($L85, 'Source Data'!$B$26:$J$26,1),TRUE))))</f>
        <v/>
      </c>
      <c r="Q85" s="144" t="str">
        <f>IF(OR(AND(OR($J85="Retired",$J85="Permanent Low-Use"),$K85&lt;=2025),(AND($J85="New",$K85&gt;2025))),"N/A",IF($N85=0,0,IF(ISERROR(VLOOKUP($E85,'Source Data'!$B$29:$J$60, MATCH($L85, 'Source Data'!$B$26:$J$26,1),TRUE))=TRUE,"",VLOOKUP($E85,'Source Data'!$B$29:$J$60,MATCH($L85, 'Source Data'!$B$26:$J$26,1),TRUE))))</f>
        <v/>
      </c>
      <c r="R85" s="144" t="str">
        <f>IF(OR(AND(OR($J85="Retired",$J85="Permanent Low-Use"),$K85&lt;=2026),(AND($J85="New",$K85&gt;2026))),"N/A",IF($N85=0,0,IF(ISERROR(VLOOKUP($E85,'Source Data'!$B$29:$J$60, MATCH($L85, 'Source Data'!$B$26:$J$26,1),TRUE))=TRUE,"",VLOOKUP($E85,'Source Data'!$B$29:$J$60,MATCH($L85, 'Source Data'!$B$26:$J$26,1),TRUE))))</f>
        <v/>
      </c>
      <c r="S85" s="144" t="str">
        <f>IF(OR(AND(OR($J85="Retired",$J85="Permanent Low-Use"),$K85&lt;=2027),(AND($J85="New",$K85&gt;2027))),"N/A",IF($N85=0,0,IF(ISERROR(VLOOKUP($E85,'Source Data'!$B$29:$J$60, MATCH($L85, 'Source Data'!$B$26:$J$26,1),TRUE))=TRUE,"",VLOOKUP($E85,'Source Data'!$B$29:$J$60,MATCH($L85, 'Source Data'!$B$26:$J$26,1),TRUE))))</f>
        <v/>
      </c>
      <c r="T85" s="144" t="str">
        <f>IF(OR(AND(OR($J85="Retired",$J85="Permanent Low-Use"),$K85&lt;=2028),(AND($J85="New",$K85&gt;2028))),"N/A",IF($N85=0,0,IF(ISERROR(VLOOKUP($E85,'Source Data'!$B$29:$J$60, MATCH($L85, 'Source Data'!$B$26:$J$26,1),TRUE))=TRUE,"",VLOOKUP($E85,'Source Data'!$B$29:$J$60,MATCH($L85, 'Source Data'!$B$26:$J$26,1),TRUE))))</f>
        <v/>
      </c>
      <c r="U85" s="144" t="str">
        <f>IF(OR(AND(OR($J85="Retired",$J85="Permanent Low-Use"),$K85&lt;=2029),(AND($J85="New",$K85&gt;2029))),"N/A",IF($N85=0,0,IF(ISERROR(VLOOKUP($E85,'Source Data'!$B$29:$J$60, MATCH($L85, 'Source Data'!$B$26:$J$26,1),TRUE))=TRUE,"",VLOOKUP($E85,'Source Data'!$B$29:$J$60,MATCH($L85, 'Source Data'!$B$26:$J$26,1),TRUE))))</f>
        <v/>
      </c>
      <c r="V85" s="144" t="str">
        <f>IF(OR(AND(OR($J85="Retired",$J85="Permanent Low-Use"),$K85&lt;=2030),(AND($J85="New",$K85&gt;2030))),"N/A",IF($N85=0,0,IF(ISERROR(VLOOKUP($E85,'Source Data'!$B$29:$J$60, MATCH($L85, 'Source Data'!$B$26:$J$26,1),TRUE))=TRUE,"",VLOOKUP($E85,'Source Data'!$B$29:$J$60,MATCH($L85, 'Source Data'!$B$26:$J$26,1),TRUE))))</f>
        <v/>
      </c>
      <c r="W85" s="144" t="str">
        <f>IF(OR(AND(OR($J85="Retired",$J85="Permanent Low-Use"),$K85&lt;=2031),(AND($J85="New",$K85&gt;2031))),"N/A",IF($N85=0,0,IF(ISERROR(VLOOKUP($E85,'Source Data'!$B$29:$J$60, MATCH($L85, 'Source Data'!$B$26:$J$26,1),TRUE))=TRUE,"",VLOOKUP($E85,'Source Data'!$B$29:$J$60,MATCH($L85, 'Source Data'!$B$26:$J$26,1),TRUE))))</f>
        <v/>
      </c>
      <c r="X85" s="144" t="str">
        <f>IF(OR(AND(OR($J85="Retired",$J85="Permanent Low-Use"),$K85&lt;=2032),(AND($J85="New",$K85&gt;2032))),"N/A",IF($N85=0,0,IF(ISERROR(VLOOKUP($E85,'Source Data'!$B$29:$J$60, MATCH($L85, 'Source Data'!$B$26:$J$26,1),TRUE))=TRUE,"",VLOOKUP($E85,'Source Data'!$B$29:$J$60,MATCH($L85, 'Source Data'!$B$26:$J$26,1),TRUE))))</f>
        <v/>
      </c>
      <c r="Y85" s="144" t="str">
        <f>IF(OR(AND(OR($J85="Retired",$J85="Permanent Low-Use"),$K85&lt;=2033),(AND($J85="New",$K85&gt;2033))),"N/A",IF($N85=0,0,IF(ISERROR(VLOOKUP($E85,'Source Data'!$B$29:$J$60, MATCH($L85, 'Source Data'!$B$26:$J$26,1),TRUE))=TRUE,"",VLOOKUP($E85,'Source Data'!$B$29:$J$60,MATCH($L85, 'Source Data'!$B$26:$J$26,1),TRUE))))</f>
        <v/>
      </c>
      <c r="Z85" s="145" t="str">
        <f>IF(ISNUMBER($L85),IF(OR(AND(OR($J85="Retired",$J85="Permanent Low-Use"),$K85&lt;=2023),(AND($J85="New",$K85&gt;2023))),"N/A",VLOOKUP($F85,'Source Data'!$B$15:$I$22,7)),"")</f>
        <v/>
      </c>
      <c r="AA85" s="145" t="str">
        <f>IF(ISNUMBER($L85),IF(OR(AND(OR($J85="Retired",$J85="Permanent Low-Use"),$K85&lt;=2024),(AND($J85="New",$K85&gt;2024))),"N/A",VLOOKUP($F85,'Source Data'!$B$15:$I$22,7)),"")</f>
        <v/>
      </c>
      <c r="AB85" s="145" t="str">
        <f>IF(ISNUMBER($L85),IF(OR(AND(OR($J85="Retired",$J85="Permanent Low-Use"),$K85&lt;=2025),(AND($J85="New",$K85&gt;2025))),"N/A",VLOOKUP($F85,'Source Data'!$B$15:$I$22,5)),"")</f>
        <v/>
      </c>
      <c r="AC85" s="145" t="str">
        <f>IF(ISNUMBER($L85),IF(OR(AND(OR($J85="Retired",$J85="Permanent Low-Use"),$K85&lt;=2026),(AND($J85="New",$K85&gt;2026))),"N/A",VLOOKUP($F85,'Source Data'!$B$15:$I$22,5)),"")</f>
        <v/>
      </c>
      <c r="AD85" s="145" t="str">
        <f>IF(ISNUMBER($L85),IF(OR(AND(OR($J85="Retired",$J85="Permanent Low-Use"),$K85&lt;=2027),(AND($J85="New",$K85&gt;2027))),"N/A",VLOOKUP($F85,'Source Data'!$B$15:$I$22,5)),"")</f>
        <v/>
      </c>
      <c r="AE85" s="145" t="str">
        <f>IF(ISNUMBER($L85),IF(OR(AND(OR($J85="Retired",$J85="Permanent Low-Use"),$K85&lt;=2028),(AND($J85="New",$K85&gt;2028))),"N/A",VLOOKUP($F85,'Source Data'!$B$15:$I$22,5)),"")</f>
        <v/>
      </c>
      <c r="AF85" s="145" t="str">
        <f>IF(ISNUMBER($L85),IF(OR(AND(OR($J85="Retired",$J85="Permanent Low-Use"),$K85&lt;=2029),(AND($J85="New",$K85&gt;2029))),"N/A",VLOOKUP($F85,'Source Data'!$B$15:$I$22,5)),"")</f>
        <v/>
      </c>
      <c r="AG85" s="145" t="str">
        <f>IF(ISNUMBER($L85),IF(OR(AND(OR($J85="Retired",$J85="Permanent Low-Use"),$K85&lt;=2030),(AND($J85="New",$K85&gt;2030))),"N/A",VLOOKUP($F85,'Source Data'!$B$15:$I$22,5)),"")</f>
        <v/>
      </c>
      <c r="AH85" s="145" t="str">
        <f>IF(ISNUMBER($L85),IF(OR(AND(OR($J85="Retired",$J85="Permanent Low-Use"),$K85&lt;=2031),(AND($J85="New",$K85&gt;2031))),"N/A",VLOOKUP($F85,'Source Data'!$B$15:$I$22,5)),"")</f>
        <v/>
      </c>
      <c r="AI85" s="145" t="str">
        <f>IF(ISNUMBER($L85),IF(OR(AND(OR($J85="Retired",$J85="Permanent Low-Use"),$K85&lt;=2032),(AND($J85="New",$K85&gt;2032))),"N/A",VLOOKUP($F85,'Source Data'!$B$15:$I$22,5)),"")</f>
        <v/>
      </c>
      <c r="AJ85" s="145" t="str">
        <f>IF(ISNUMBER($L85),IF(OR(AND(OR($J85="Retired",$J85="Permanent Low-Use"),$K85&lt;=2033),(AND($J85="New",$K85&gt;2033))),"N/A",VLOOKUP($F85,'Source Data'!$B$15:$I$22,5)),"")</f>
        <v/>
      </c>
      <c r="AK85" s="145" t="str">
        <f>IF($N85= 0, "N/A", IF(ISERROR(VLOOKUP($F85, 'Source Data'!$B$4:$C$11,2)), "", VLOOKUP($F85, 'Source Data'!$B$4:$C$11,2)))</f>
        <v/>
      </c>
      <c r="AL85" s="158"/>
    </row>
    <row r="86" spans="1:38" ht="15.6">
      <c r="A86" s="158"/>
      <c r="B86" s="106"/>
      <c r="C86" s="106"/>
      <c r="D86" s="106"/>
      <c r="E86" s="104"/>
      <c r="F86" s="104"/>
      <c r="G86" s="102"/>
      <c r="H86" s="103"/>
      <c r="I86" s="104"/>
      <c r="J86" s="105"/>
      <c r="K86" s="102"/>
      <c r="L86" s="142" t="str">
        <f t="shared" si="8"/>
        <v/>
      </c>
      <c r="M86" s="142" t="str">
        <f>IF(ISERROR(VLOOKUP(E86,'Source Data'!$B$67:$J$97, MATCH(F86, 'Source Data'!$B$64:$J$64,1),TRUE))=TRUE,"",VLOOKUP(E86,'Source Data'!$B$67:$J$97,MATCH(F86, 'Source Data'!$B$64:$J$64,1),TRUE))</f>
        <v/>
      </c>
      <c r="N86" s="143" t="str">
        <f t="shared" si="9"/>
        <v/>
      </c>
      <c r="O86" s="144" t="str">
        <f>IF(OR(AND(OR($J86="Retired",$J86="Permanent Low-Use"),$K86&lt;=2023),(AND($J86="New",$K86&gt;2023))),"N/A",IF($N86=0,0,IF(ISERROR(VLOOKUP($E86,'Source Data'!$B$29:$J$60, MATCH($L86, 'Source Data'!$B$26:$J$26,1),TRUE))=TRUE,"",VLOOKUP($E86,'Source Data'!$B$29:$J$60,MATCH($L86, 'Source Data'!$B$26:$J$26,1),TRUE))))</f>
        <v/>
      </c>
      <c r="P86" s="144" t="str">
        <f>IF(OR(AND(OR($J86="Retired",$J86="Permanent Low-Use"),$K86&lt;=2024),(AND($J86="New",$K86&gt;2024))),"N/A",IF($N86=0,0,IF(ISERROR(VLOOKUP($E86,'Source Data'!$B$29:$J$60, MATCH($L86, 'Source Data'!$B$26:$J$26,1),TRUE))=TRUE,"",VLOOKUP($E86,'Source Data'!$B$29:$J$60,MATCH($L86, 'Source Data'!$B$26:$J$26,1),TRUE))))</f>
        <v/>
      </c>
      <c r="Q86" s="144" t="str">
        <f>IF(OR(AND(OR($J86="Retired",$J86="Permanent Low-Use"),$K86&lt;=2025),(AND($J86="New",$K86&gt;2025))),"N/A",IF($N86=0,0,IF(ISERROR(VLOOKUP($E86,'Source Data'!$B$29:$J$60, MATCH($L86, 'Source Data'!$B$26:$J$26,1),TRUE))=TRUE,"",VLOOKUP($E86,'Source Data'!$B$29:$J$60,MATCH($L86, 'Source Data'!$B$26:$J$26,1),TRUE))))</f>
        <v/>
      </c>
      <c r="R86" s="144" t="str">
        <f>IF(OR(AND(OR($J86="Retired",$J86="Permanent Low-Use"),$K86&lt;=2026),(AND($J86="New",$K86&gt;2026))),"N/A",IF($N86=0,0,IF(ISERROR(VLOOKUP($E86,'Source Data'!$B$29:$J$60, MATCH($L86, 'Source Data'!$B$26:$J$26,1),TRUE))=TRUE,"",VLOOKUP($E86,'Source Data'!$B$29:$J$60,MATCH($L86, 'Source Data'!$B$26:$J$26,1),TRUE))))</f>
        <v/>
      </c>
      <c r="S86" s="144" t="str">
        <f>IF(OR(AND(OR($J86="Retired",$J86="Permanent Low-Use"),$K86&lt;=2027),(AND($J86="New",$K86&gt;2027))),"N/A",IF($N86=0,0,IF(ISERROR(VLOOKUP($E86,'Source Data'!$B$29:$J$60, MATCH($L86, 'Source Data'!$B$26:$J$26,1),TRUE))=TRUE,"",VLOOKUP($E86,'Source Data'!$B$29:$J$60,MATCH($L86, 'Source Data'!$B$26:$J$26,1),TRUE))))</f>
        <v/>
      </c>
      <c r="T86" s="144" t="str">
        <f>IF(OR(AND(OR($J86="Retired",$J86="Permanent Low-Use"),$K86&lt;=2028),(AND($J86="New",$K86&gt;2028))),"N/A",IF($N86=0,0,IF(ISERROR(VLOOKUP($E86,'Source Data'!$B$29:$J$60, MATCH($L86, 'Source Data'!$B$26:$J$26,1),TRUE))=TRUE,"",VLOOKUP($E86,'Source Data'!$B$29:$J$60,MATCH($L86, 'Source Data'!$B$26:$J$26,1),TRUE))))</f>
        <v/>
      </c>
      <c r="U86" s="144" t="str">
        <f>IF(OR(AND(OR($J86="Retired",$J86="Permanent Low-Use"),$K86&lt;=2029),(AND($J86="New",$K86&gt;2029))),"N/A",IF($N86=0,0,IF(ISERROR(VLOOKUP($E86,'Source Data'!$B$29:$J$60, MATCH($L86, 'Source Data'!$B$26:$J$26,1),TRUE))=TRUE,"",VLOOKUP($E86,'Source Data'!$B$29:$J$60,MATCH($L86, 'Source Data'!$B$26:$J$26,1),TRUE))))</f>
        <v/>
      </c>
      <c r="V86" s="144" t="str">
        <f>IF(OR(AND(OR($J86="Retired",$J86="Permanent Low-Use"),$K86&lt;=2030),(AND($J86="New",$K86&gt;2030))),"N/A",IF($N86=0,0,IF(ISERROR(VLOOKUP($E86,'Source Data'!$B$29:$J$60, MATCH($L86, 'Source Data'!$B$26:$J$26,1),TRUE))=TRUE,"",VLOOKUP($E86,'Source Data'!$B$29:$J$60,MATCH($L86, 'Source Data'!$B$26:$J$26,1),TRUE))))</f>
        <v/>
      </c>
      <c r="W86" s="144" t="str">
        <f>IF(OR(AND(OR($J86="Retired",$J86="Permanent Low-Use"),$K86&lt;=2031),(AND($J86="New",$K86&gt;2031))),"N/A",IF($N86=0,0,IF(ISERROR(VLOOKUP($E86,'Source Data'!$B$29:$J$60, MATCH($L86, 'Source Data'!$B$26:$J$26,1),TRUE))=TRUE,"",VLOOKUP($E86,'Source Data'!$B$29:$J$60,MATCH($L86, 'Source Data'!$B$26:$J$26,1),TRUE))))</f>
        <v/>
      </c>
      <c r="X86" s="144" t="str">
        <f>IF(OR(AND(OR($J86="Retired",$J86="Permanent Low-Use"),$K86&lt;=2032),(AND($J86="New",$K86&gt;2032))),"N/A",IF($N86=0,0,IF(ISERROR(VLOOKUP($E86,'Source Data'!$B$29:$J$60, MATCH($L86, 'Source Data'!$B$26:$J$26,1),TRUE))=TRUE,"",VLOOKUP($E86,'Source Data'!$B$29:$J$60,MATCH($L86, 'Source Data'!$B$26:$J$26,1),TRUE))))</f>
        <v/>
      </c>
      <c r="Y86" s="144" t="str">
        <f>IF(OR(AND(OR($J86="Retired",$J86="Permanent Low-Use"),$K86&lt;=2033),(AND($J86="New",$K86&gt;2033))),"N/A",IF($N86=0,0,IF(ISERROR(VLOOKUP($E86,'Source Data'!$B$29:$J$60, MATCH($L86, 'Source Data'!$B$26:$J$26,1),TRUE))=TRUE,"",VLOOKUP($E86,'Source Data'!$B$29:$J$60,MATCH($L86, 'Source Data'!$B$26:$J$26,1),TRUE))))</f>
        <v/>
      </c>
      <c r="Z86" s="145" t="str">
        <f>IF(ISNUMBER($L86),IF(OR(AND(OR($J86="Retired",$J86="Permanent Low-Use"),$K86&lt;=2023),(AND($J86="New",$K86&gt;2023))),"N/A",VLOOKUP($F86,'Source Data'!$B$15:$I$22,7)),"")</f>
        <v/>
      </c>
      <c r="AA86" s="145" t="str">
        <f>IF(ISNUMBER($L86),IF(OR(AND(OR($J86="Retired",$J86="Permanent Low-Use"),$K86&lt;=2024),(AND($J86="New",$K86&gt;2024))),"N/A",VLOOKUP($F86,'Source Data'!$B$15:$I$22,7)),"")</f>
        <v/>
      </c>
      <c r="AB86" s="145" t="str">
        <f>IF(ISNUMBER($L86),IF(OR(AND(OR($J86="Retired",$J86="Permanent Low-Use"),$K86&lt;=2025),(AND($J86="New",$K86&gt;2025))),"N/A",VLOOKUP($F86,'Source Data'!$B$15:$I$22,5)),"")</f>
        <v/>
      </c>
      <c r="AC86" s="145" t="str">
        <f>IF(ISNUMBER($L86),IF(OR(AND(OR($J86="Retired",$J86="Permanent Low-Use"),$K86&lt;=2026),(AND($J86="New",$K86&gt;2026))),"N/A",VLOOKUP($F86,'Source Data'!$B$15:$I$22,5)),"")</f>
        <v/>
      </c>
      <c r="AD86" s="145" t="str">
        <f>IF(ISNUMBER($L86),IF(OR(AND(OR($J86="Retired",$J86="Permanent Low-Use"),$K86&lt;=2027),(AND($J86="New",$K86&gt;2027))),"N/A",VLOOKUP($F86,'Source Data'!$B$15:$I$22,5)),"")</f>
        <v/>
      </c>
      <c r="AE86" s="145" t="str">
        <f>IF(ISNUMBER($L86),IF(OR(AND(OR($J86="Retired",$J86="Permanent Low-Use"),$K86&lt;=2028),(AND($J86="New",$K86&gt;2028))),"N/A",VLOOKUP($F86,'Source Data'!$B$15:$I$22,5)),"")</f>
        <v/>
      </c>
      <c r="AF86" s="145" t="str">
        <f>IF(ISNUMBER($L86),IF(OR(AND(OR($J86="Retired",$J86="Permanent Low-Use"),$K86&lt;=2029),(AND($J86="New",$K86&gt;2029))),"N/A",VLOOKUP($F86,'Source Data'!$B$15:$I$22,5)),"")</f>
        <v/>
      </c>
      <c r="AG86" s="145" t="str">
        <f>IF(ISNUMBER($L86),IF(OR(AND(OR($J86="Retired",$J86="Permanent Low-Use"),$K86&lt;=2030),(AND($J86="New",$K86&gt;2030))),"N/A",VLOOKUP($F86,'Source Data'!$B$15:$I$22,5)),"")</f>
        <v/>
      </c>
      <c r="AH86" s="145" t="str">
        <f>IF(ISNUMBER($L86),IF(OR(AND(OR($J86="Retired",$J86="Permanent Low-Use"),$K86&lt;=2031),(AND($J86="New",$K86&gt;2031))),"N/A",VLOOKUP($F86,'Source Data'!$B$15:$I$22,5)),"")</f>
        <v/>
      </c>
      <c r="AI86" s="145" t="str">
        <f>IF(ISNUMBER($L86),IF(OR(AND(OR($J86="Retired",$J86="Permanent Low-Use"),$K86&lt;=2032),(AND($J86="New",$K86&gt;2032))),"N/A",VLOOKUP($F86,'Source Data'!$B$15:$I$22,5)),"")</f>
        <v/>
      </c>
      <c r="AJ86" s="145" t="str">
        <f>IF(ISNUMBER($L86),IF(OR(AND(OR($J86="Retired",$J86="Permanent Low-Use"),$K86&lt;=2033),(AND($J86="New",$K86&gt;2033))),"N/A",VLOOKUP($F86,'Source Data'!$B$15:$I$22,5)),"")</f>
        <v/>
      </c>
      <c r="AK86" s="145" t="str">
        <f>IF($N86= 0, "N/A", IF(ISERROR(VLOOKUP($F86, 'Source Data'!$B$4:$C$11,2)), "", VLOOKUP($F86, 'Source Data'!$B$4:$C$11,2)))</f>
        <v/>
      </c>
      <c r="AL86" s="158"/>
    </row>
    <row r="87" spans="1:38" ht="15.6">
      <c r="A87" s="158"/>
      <c r="B87" s="106"/>
      <c r="C87" s="106"/>
      <c r="D87" s="106"/>
      <c r="E87" s="104"/>
      <c r="F87" s="104"/>
      <c r="G87" s="102"/>
      <c r="H87" s="103"/>
      <c r="I87" s="104"/>
      <c r="J87" s="105"/>
      <c r="K87" s="102"/>
      <c r="L87" s="142" t="str">
        <f t="shared" si="8"/>
        <v/>
      </c>
      <c r="M87" s="142" t="str">
        <f>IF(ISERROR(VLOOKUP(E87,'Source Data'!$B$67:$J$97, MATCH(F87, 'Source Data'!$B$64:$J$64,1),TRUE))=TRUE,"",VLOOKUP(E87,'Source Data'!$B$67:$J$97,MATCH(F87, 'Source Data'!$B$64:$J$64,1),TRUE))</f>
        <v/>
      </c>
      <c r="N87" s="143" t="str">
        <f t="shared" si="9"/>
        <v/>
      </c>
      <c r="O87" s="144" t="str">
        <f>IF(OR(AND(OR($J87="Retired",$J87="Permanent Low-Use"),$K87&lt;=2023),(AND($J87="New",$K87&gt;2023))),"N/A",IF($N87=0,0,IF(ISERROR(VLOOKUP($E87,'Source Data'!$B$29:$J$60, MATCH($L87, 'Source Data'!$B$26:$J$26,1),TRUE))=TRUE,"",VLOOKUP($E87,'Source Data'!$B$29:$J$60,MATCH($L87, 'Source Data'!$B$26:$J$26,1),TRUE))))</f>
        <v/>
      </c>
      <c r="P87" s="144" t="str">
        <f>IF(OR(AND(OR($J87="Retired",$J87="Permanent Low-Use"),$K87&lt;=2024),(AND($J87="New",$K87&gt;2024))),"N/A",IF($N87=0,0,IF(ISERROR(VLOOKUP($E87,'Source Data'!$B$29:$J$60, MATCH($L87, 'Source Data'!$B$26:$J$26,1),TRUE))=TRUE,"",VLOOKUP($E87,'Source Data'!$B$29:$J$60,MATCH($L87, 'Source Data'!$B$26:$J$26,1),TRUE))))</f>
        <v/>
      </c>
      <c r="Q87" s="144" t="str">
        <f>IF(OR(AND(OR($J87="Retired",$J87="Permanent Low-Use"),$K87&lt;=2025),(AND($J87="New",$K87&gt;2025))),"N/A",IF($N87=0,0,IF(ISERROR(VLOOKUP($E87,'Source Data'!$B$29:$J$60, MATCH($L87, 'Source Data'!$B$26:$J$26,1),TRUE))=TRUE,"",VLOOKUP($E87,'Source Data'!$B$29:$J$60,MATCH($L87, 'Source Data'!$B$26:$J$26,1),TRUE))))</f>
        <v/>
      </c>
      <c r="R87" s="144" t="str">
        <f>IF(OR(AND(OR($J87="Retired",$J87="Permanent Low-Use"),$K87&lt;=2026),(AND($J87="New",$K87&gt;2026))),"N/A",IF($N87=0,0,IF(ISERROR(VLOOKUP($E87,'Source Data'!$B$29:$J$60, MATCH($L87, 'Source Data'!$B$26:$J$26,1),TRUE))=TRUE,"",VLOOKUP($E87,'Source Data'!$B$29:$J$60,MATCH($L87, 'Source Data'!$B$26:$J$26,1),TRUE))))</f>
        <v/>
      </c>
      <c r="S87" s="144" t="str">
        <f>IF(OR(AND(OR($J87="Retired",$J87="Permanent Low-Use"),$K87&lt;=2027),(AND($J87="New",$K87&gt;2027))),"N/A",IF($N87=0,0,IF(ISERROR(VLOOKUP($E87,'Source Data'!$B$29:$J$60, MATCH($L87, 'Source Data'!$B$26:$J$26,1),TRUE))=TRUE,"",VLOOKUP($E87,'Source Data'!$B$29:$J$60,MATCH($L87, 'Source Data'!$B$26:$J$26,1),TRUE))))</f>
        <v/>
      </c>
      <c r="T87" s="144" t="str">
        <f>IF(OR(AND(OR($J87="Retired",$J87="Permanent Low-Use"),$K87&lt;=2028),(AND($J87="New",$K87&gt;2028))),"N/A",IF($N87=0,0,IF(ISERROR(VLOOKUP($E87,'Source Data'!$B$29:$J$60, MATCH($L87, 'Source Data'!$B$26:$J$26,1),TRUE))=TRUE,"",VLOOKUP($E87,'Source Data'!$B$29:$J$60,MATCH($L87, 'Source Data'!$B$26:$J$26,1),TRUE))))</f>
        <v/>
      </c>
      <c r="U87" s="144" t="str">
        <f>IF(OR(AND(OR($J87="Retired",$J87="Permanent Low-Use"),$K87&lt;=2029),(AND($J87="New",$K87&gt;2029))),"N/A",IF($N87=0,0,IF(ISERROR(VLOOKUP($E87,'Source Data'!$B$29:$J$60, MATCH($L87, 'Source Data'!$B$26:$J$26,1),TRUE))=TRUE,"",VLOOKUP($E87,'Source Data'!$B$29:$J$60,MATCH($L87, 'Source Data'!$B$26:$J$26,1),TRUE))))</f>
        <v/>
      </c>
      <c r="V87" s="144" t="str">
        <f>IF(OR(AND(OR($J87="Retired",$J87="Permanent Low-Use"),$K87&lt;=2030),(AND($J87="New",$K87&gt;2030))),"N/A",IF($N87=0,0,IF(ISERROR(VLOOKUP($E87,'Source Data'!$B$29:$J$60, MATCH($L87, 'Source Data'!$B$26:$J$26,1),TRUE))=TRUE,"",VLOOKUP($E87,'Source Data'!$B$29:$J$60,MATCH($L87, 'Source Data'!$B$26:$J$26,1),TRUE))))</f>
        <v/>
      </c>
      <c r="W87" s="144" t="str">
        <f>IF(OR(AND(OR($J87="Retired",$J87="Permanent Low-Use"),$K87&lt;=2031),(AND($J87="New",$K87&gt;2031))),"N/A",IF($N87=0,0,IF(ISERROR(VLOOKUP($E87,'Source Data'!$B$29:$J$60, MATCH($L87, 'Source Data'!$B$26:$J$26,1),TRUE))=TRUE,"",VLOOKUP($E87,'Source Data'!$B$29:$J$60,MATCH($L87, 'Source Data'!$B$26:$J$26,1),TRUE))))</f>
        <v/>
      </c>
      <c r="X87" s="144" t="str">
        <f>IF(OR(AND(OR($J87="Retired",$J87="Permanent Low-Use"),$K87&lt;=2032),(AND($J87="New",$K87&gt;2032))),"N/A",IF($N87=0,0,IF(ISERROR(VLOOKUP($E87,'Source Data'!$B$29:$J$60, MATCH($L87, 'Source Data'!$B$26:$J$26,1),TRUE))=TRUE,"",VLOOKUP($E87,'Source Data'!$B$29:$J$60,MATCH($L87, 'Source Data'!$B$26:$J$26,1),TRUE))))</f>
        <v/>
      </c>
      <c r="Y87" s="144" t="str">
        <f>IF(OR(AND(OR($J87="Retired",$J87="Permanent Low-Use"),$K87&lt;=2033),(AND($J87="New",$K87&gt;2033))),"N/A",IF($N87=0,0,IF(ISERROR(VLOOKUP($E87,'Source Data'!$B$29:$J$60, MATCH($L87, 'Source Data'!$B$26:$J$26,1),TRUE))=TRUE,"",VLOOKUP($E87,'Source Data'!$B$29:$J$60,MATCH($L87, 'Source Data'!$B$26:$J$26,1),TRUE))))</f>
        <v/>
      </c>
      <c r="Z87" s="145" t="str">
        <f>IF(ISNUMBER($L87),IF(OR(AND(OR($J87="Retired",$J87="Permanent Low-Use"),$K87&lt;=2023),(AND($J87="New",$K87&gt;2023))),"N/A",VLOOKUP($F87,'Source Data'!$B$15:$I$22,7)),"")</f>
        <v/>
      </c>
      <c r="AA87" s="145" t="str">
        <f>IF(ISNUMBER($L87),IF(OR(AND(OR($J87="Retired",$J87="Permanent Low-Use"),$K87&lt;=2024),(AND($J87="New",$K87&gt;2024))),"N/A",VLOOKUP($F87,'Source Data'!$B$15:$I$22,7)),"")</f>
        <v/>
      </c>
      <c r="AB87" s="145" t="str">
        <f>IF(ISNUMBER($L87),IF(OR(AND(OR($J87="Retired",$J87="Permanent Low-Use"),$K87&lt;=2025),(AND($J87="New",$K87&gt;2025))),"N/A",VLOOKUP($F87,'Source Data'!$B$15:$I$22,5)),"")</f>
        <v/>
      </c>
      <c r="AC87" s="145" t="str">
        <f>IF(ISNUMBER($L87),IF(OR(AND(OR($J87="Retired",$J87="Permanent Low-Use"),$K87&lt;=2026),(AND($J87="New",$K87&gt;2026))),"N/A",VLOOKUP($F87,'Source Data'!$B$15:$I$22,5)),"")</f>
        <v/>
      </c>
      <c r="AD87" s="145" t="str">
        <f>IF(ISNUMBER($L87),IF(OR(AND(OR($J87="Retired",$J87="Permanent Low-Use"),$K87&lt;=2027),(AND($J87="New",$K87&gt;2027))),"N/A",VLOOKUP($F87,'Source Data'!$B$15:$I$22,5)),"")</f>
        <v/>
      </c>
      <c r="AE87" s="145" t="str">
        <f>IF(ISNUMBER($L87),IF(OR(AND(OR($J87="Retired",$J87="Permanent Low-Use"),$K87&lt;=2028),(AND($J87="New",$K87&gt;2028))),"N/A",VLOOKUP($F87,'Source Data'!$B$15:$I$22,5)),"")</f>
        <v/>
      </c>
      <c r="AF87" s="145" t="str">
        <f>IF(ISNUMBER($L87),IF(OR(AND(OR($J87="Retired",$J87="Permanent Low-Use"),$K87&lt;=2029),(AND($J87="New",$K87&gt;2029))),"N/A",VLOOKUP($F87,'Source Data'!$B$15:$I$22,5)),"")</f>
        <v/>
      </c>
      <c r="AG87" s="145" t="str">
        <f>IF(ISNUMBER($L87),IF(OR(AND(OR($J87="Retired",$J87="Permanent Low-Use"),$K87&lt;=2030),(AND($J87="New",$K87&gt;2030))),"N/A",VLOOKUP($F87,'Source Data'!$B$15:$I$22,5)),"")</f>
        <v/>
      </c>
      <c r="AH87" s="145" t="str">
        <f>IF(ISNUMBER($L87),IF(OR(AND(OR($J87="Retired",$J87="Permanent Low-Use"),$K87&lt;=2031),(AND($J87="New",$K87&gt;2031))),"N/A",VLOOKUP($F87,'Source Data'!$B$15:$I$22,5)),"")</f>
        <v/>
      </c>
      <c r="AI87" s="145" t="str">
        <f>IF(ISNUMBER($L87),IF(OR(AND(OR($J87="Retired",$J87="Permanent Low-Use"),$K87&lt;=2032),(AND($J87="New",$K87&gt;2032))),"N/A",VLOOKUP($F87,'Source Data'!$B$15:$I$22,5)),"")</f>
        <v/>
      </c>
      <c r="AJ87" s="145" t="str">
        <f>IF(ISNUMBER($L87),IF(OR(AND(OR($J87="Retired",$J87="Permanent Low-Use"),$K87&lt;=2033),(AND($J87="New",$K87&gt;2033))),"N/A",VLOOKUP($F87,'Source Data'!$B$15:$I$22,5)),"")</f>
        <v/>
      </c>
      <c r="AK87" s="145" t="str">
        <f>IF($N87= 0, "N/A", IF(ISERROR(VLOOKUP($F87, 'Source Data'!$B$4:$C$11,2)), "", VLOOKUP($F87, 'Source Data'!$B$4:$C$11,2)))</f>
        <v/>
      </c>
      <c r="AL87" s="158"/>
    </row>
    <row r="88" spans="1:38" ht="15.6">
      <c r="A88" s="158"/>
      <c r="B88" s="106"/>
      <c r="C88" s="106"/>
      <c r="D88" s="106"/>
      <c r="E88" s="104"/>
      <c r="F88" s="104"/>
      <c r="G88" s="102"/>
      <c r="H88" s="103"/>
      <c r="I88" s="104"/>
      <c r="J88" s="105"/>
      <c r="K88" s="102"/>
      <c r="L88" s="142" t="str">
        <f t="shared" si="8"/>
        <v/>
      </c>
      <c r="M88" s="142" t="str">
        <f>IF(ISERROR(VLOOKUP(E88,'Source Data'!$B$67:$J$97, MATCH(F88, 'Source Data'!$B$64:$J$64,1),TRUE))=TRUE,"",VLOOKUP(E88,'Source Data'!$B$67:$J$97,MATCH(F88, 'Source Data'!$B$64:$J$64,1),TRUE))</f>
        <v/>
      </c>
      <c r="N88" s="143" t="str">
        <f t="shared" si="9"/>
        <v/>
      </c>
      <c r="O88" s="144" t="str">
        <f>IF(OR(AND(OR($J88="Retired",$J88="Permanent Low-Use"),$K88&lt;=2023),(AND($J88="New",$K88&gt;2023))),"N/A",IF($N88=0,0,IF(ISERROR(VLOOKUP($E88,'Source Data'!$B$29:$J$60, MATCH($L88, 'Source Data'!$B$26:$J$26,1),TRUE))=TRUE,"",VLOOKUP($E88,'Source Data'!$B$29:$J$60,MATCH($L88, 'Source Data'!$B$26:$J$26,1),TRUE))))</f>
        <v/>
      </c>
      <c r="P88" s="144" t="str">
        <f>IF(OR(AND(OR($J88="Retired",$J88="Permanent Low-Use"),$K88&lt;=2024),(AND($J88="New",$K88&gt;2024))),"N/A",IF($N88=0,0,IF(ISERROR(VLOOKUP($E88,'Source Data'!$B$29:$J$60, MATCH($L88, 'Source Data'!$B$26:$J$26,1),TRUE))=TRUE,"",VLOOKUP($E88,'Source Data'!$B$29:$J$60,MATCH($L88, 'Source Data'!$B$26:$J$26,1),TRUE))))</f>
        <v/>
      </c>
      <c r="Q88" s="144" t="str">
        <f>IF(OR(AND(OR($J88="Retired",$J88="Permanent Low-Use"),$K88&lt;=2025),(AND($J88="New",$K88&gt;2025))),"N/A",IF($N88=0,0,IF(ISERROR(VLOOKUP($E88,'Source Data'!$B$29:$J$60, MATCH($L88, 'Source Data'!$B$26:$J$26,1),TRUE))=TRUE,"",VLOOKUP($E88,'Source Data'!$B$29:$J$60,MATCH($L88, 'Source Data'!$B$26:$J$26,1),TRUE))))</f>
        <v/>
      </c>
      <c r="R88" s="144" t="str">
        <f>IF(OR(AND(OR($J88="Retired",$J88="Permanent Low-Use"),$K88&lt;=2026),(AND($J88="New",$K88&gt;2026))),"N/A",IF($N88=0,0,IF(ISERROR(VLOOKUP($E88,'Source Data'!$B$29:$J$60, MATCH($L88, 'Source Data'!$B$26:$J$26,1),TRUE))=TRUE,"",VLOOKUP($E88,'Source Data'!$B$29:$J$60,MATCH($L88, 'Source Data'!$B$26:$J$26,1),TRUE))))</f>
        <v/>
      </c>
      <c r="S88" s="144" t="str">
        <f>IF(OR(AND(OR($J88="Retired",$J88="Permanent Low-Use"),$K88&lt;=2027),(AND($J88="New",$K88&gt;2027))),"N/A",IF($N88=0,0,IF(ISERROR(VLOOKUP($E88,'Source Data'!$B$29:$J$60, MATCH($L88, 'Source Data'!$B$26:$J$26,1),TRUE))=TRUE,"",VLOOKUP($E88,'Source Data'!$B$29:$J$60,MATCH($L88, 'Source Data'!$B$26:$J$26,1),TRUE))))</f>
        <v/>
      </c>
      <c r="T88" s="144" t="str">
        <f>IF(OR(AND(OR($J88="Retired",$J88="Permanent Low-Use"),$K88&lt;=2028),(AND($J88="New",$K88&gt;2028))),"N/A",IF($N88=0,0,IF(ISERROR(VLOOKUP($E88,'Source Data'!$B$29:$J$60, MATCH($L88, 'Source Data'!$B$26:$J$26,1),TRUE))=TRUE,"",VLOOKUP($E88,'Source Data'!$B$29:$J$60,MATCH($L88, 'Source Data'!$B$26:$J$26,1),TRUE))))</f>
        <v/>
      </c>
      <c r="U88" s="144" t="str">
        <f>IF(OR(AND(OR($J88="Retired",$J88="Permanent Low-Use"),$K88&lt;=2029),(AND($J88="New",$K88&gt;2029))),"N/A",IF($N88=0,0,IF(ISERROR(VLOOKUP($E88,'Source Data'!$B$29:$J$60, MATCH($L88, 'Source Data'!$B$26:$J$26,1),TRUE))=TRUE,"",VLOOKUP($E88,'Source Data'!$B$29:$J$60,MATCH($L88, 'Source Data'!$B$26:$J$26,1),TRUE))))</f>
        <v/>
      </c>
      <c r="V88" s="144" t="str">
        <f>IF(OR(AND(OR($J88="Retired",$J88="Permanent Low-Use"),$K88&lt;=2030),(AND($J88="New",$K88&gt;2030))),"N/A",IF($N88=0,0,IF(ISERROR(VLOOKUP($E88,'Source Data'!$B$29:$J$60, MATCH($L88, 'Source Data'!$B$26:$J$26,1),TRUE))=TRUE,"",VLOOKUP($E88,'Source Data'!$B$29:$J$60,MATCH($L88, 'Source Data'!$B$26:$J$26,1),TRUE))))</f>
        <v/>
      </c>
      <c r="W88" s="144" t="str">
        <f>IF(OR(AND(OR($J88="Retired",$J88="Permanent Low-Use"),$K88&lt;=2031),(AND($J88="New",$K88&gt;2031))),"N/A",IF($N88=0,0,IF(ISERROR(VLOOKUP($E88,'Source Data'!$B$29:$J$60, MATCH($L88, 'Source Data'!$B$26:$J$26,1),TRUE))=TRUE,"",VLOOKUP($E88,'Source Data'!$B$29:$J$60,MATCH($L88, 'Source Data'!$B$26:$J$26,1),TRUE))))</f>
        <v/>
      </c>
      <c r="X88" s="144" t="str">
        <f>IF(OR(AND(OR($J88="Retired",$J88="Permanent Low-Use"),$K88&lt;=2032),(AND($J88="New",$K88&gt;2032))),"N/A",IF($N88=0,0,IF(ISERROR(VLOOKUP($E88,'Source Data'!$B$29:$J$60, MATCH($L88, 'Source Data'!$B$26:$J$26,1),TRUE))=TRUE,"",VLOOKUP($E88,'Source Data'!$B$29:$J$60,MATCH($L88, 'Source Data'!$B$26:$J$26,1),TRUE))))</f>
        <v/>
      </c>
      <c r="Y88" s="144" t="str">
        <f>IF(OR(AND(OR($J88="Retired",$J88="Permanent Low-Use"),$K88&lt;=2033),(AND($J88="New",$K88&gt;2033))),"N/A",IF($N88=0,0,IF(ISERROR(VLOOKUP($E88,'Source Data'!$B$29:$J$60, MATCH($L88, 'Source Data'!$B$26:$J$26,1),TRUE))=TRUE,"",VLOOKUP($E88,'Source Data'!$B$29:$J$60,MATCH($L88, 'Source Data'!$B$26:$J$26,1),TRUE))))</f>
        <v/>
      </c>
      <c r="Z88" s="145" t="str">
        <f>IF(ISNUMBER($L88),IF(OR(AND(OR($J88="Retired",$J88="Permanent Low-Use"),$K88&lt;=2023),(AND($J88="New",$K88&gt;2023))),"N/A",VLOOKUP($F88,'Source Data'!$B$15:$I$22,7)),"")</f>
        <v/>
      </c>
      <c r="AA88" s="145" t="str">
        <f>IF(ISNUMBER($L88),IF(OR(AND(OR($J88="Retired",$J88="Permanent Low-Use"),$K88&lt;=2024),(AND($J88="New",$K88&gt;2024))),"N/A",VLOOKUP($F88,'Source Data'!$B$15:$I$22,7)),"")</f>
        <v/>
      </c>
      <c r="AB88" s="145" t="str">
        <f>IF(ISNUMBER($L88),IF(OR(AND(OR($J88="Retired",$J88="Permanent Low-Use"),$K88&lt;=2025),(AND($J88="New",$K88&gt;2025))),"N/A",VLOOKUP($F88,'Source Data'!$B$15:$I$22,5)),"")</f>
        <v/>
      </c>
      <c r="AC88" s="145" t="str">
        <f>IF(ISNUMBER($L88),IF(OR(AND(OR($J88="Retired",$J88="Permanent Low-Use"),$K88&lt;=2026),(AND($J88="New",$K88&gt;2026))),"N/A",VLOOKUP($F88,'Source Data'!$B$15:$I$22,5)),"")</f>
        <v/>
      </c>
      <c r="AD88" s="145" t="str">
        <f>IF(ISNUMBER($L88),IF(OR(AND(OR($J88="Retired",$J88="Permanent Low-Use"),$K88&lt;=2027),(AND($J88="New",$K88&gt;2027))),"N/A",VLOOKUP($F88,'Source Data'!$B$15:$I$22,5)),"")</f>
        <v/>
      </c>
      <c r="AE88" s="145" t="str">
        <f>IF(ISNUMBER($L88),IF(OR(AND(OR($J88="Retired",$J88="Permanent Low-Use"),$K88&lt;=2028),(AND($J88="New",$K88&gt;2028))),"N/A",VLOOKUP($F88,'Source Data'!$B$15:$I$22,5)),"")</f>
        <v/>
      </c>
      <c r="AF88" s="145" t="str">
        <f>IF(ISNUMBER($L88),IF(OR(AND(OR($J88="Retired",$J88="Permanent Low-Use"),$K88&lt;=2029),(AND($J88="New",$K88&gt;2029))),"N/A",VLOOKUP($F88,'Source Data'!$B$15:$I$22,5)),"")</f>
        <v/>
      </c>
      <c r="AG88" s="145" t="str">
        <f>IF(ISNUMBER($L88),IF(OR(AND(OR($J88="Retired",$J88="Permanent Low-Use"),$K88&lt;=2030),(AND($J88="New",$K88&gt;2030))),"N/A",VLOOKUP($F88,'Source Data'!$B$15:$I$22,5)),"")</f>
        <v/>
      </c>
      <c r="AH88" s="145" t="str">
        <f>IF(ISNUMBER($L88),IF(OR(AND(OR($J88="Retired",$J88="Permanent Low-Use"),$K88&lt;=2031),(AND($J88="New",$K88&gt;2031))),"N/A",VLOOKUP($F88,'Source Data'!$B$15:$I$22,5)),"")</f>
        <v/>
      </c>
      <c r="AI88" s="145" t="str">
        <f>IF(ISNUMBER($L88),IF(OR(AND(OR($J88="Retired",$J88="Permanent Low-Use"),$K88&lt;=2032),(AND($J88="New",$K88&gt;2032))),"N/A",VLOOKUP($F88,'Source Data'!$B$15:$I$22,5)),"")</f>
        <v/>
      </c>
      <c r="AJ88" s="145" t="str">
        <f>IF(ISNUMBER($L88),IF(OR(AND(OR($J88="Retired",$J88="Permanent Low-Use"),$K88&lt;=2033),(AND($J88="New",$K88&gt;2033))),"N/A",VLOOKUP($F88,'Source Data'!$B$15:$I$22,5)),"")</f>
        <v/>
      </c>
      <c r="AK88" s="145" t="str">
        <f>IF($N88= 0, "N/A", IF(ISERROR(VLOOKUP($F88, 'Source Data'!$B$4:$C$11,2)), "", VLOOKUP($F88, 'Source Data'!$B$4:$C$11,2)))</f>
        <v/>
      </c>
      <c r="AL88" s="158"/>
    </row>
    <row r="89" spans="1:38" ht="15.6">
      <c r="A89" s="158"/>
      <c r="B89" s="106"/>
      <c r="C89" s="106"/>
      <c r="D89" s="106"/>
      <c r="E89" s="104"/>
      <c r="F89" s="104"/>
      <c r="G89" s="102"/>
      <c r="H89" s="103"/>
      <c r="I89" s="104"/>
      <c r="J89" s="105"/>
      <c r="K89" s="102"/>
      <c r="L89" s="142" t="str">
        <f t="shared" si="8"/>
        <v/>
      </c>
      <c r="M89" s="142" t="str">
        <f>IF(ISERROR(VLOOKUP(E89,'Source Data'!$B$67:$J$97, MATCH(F89, 'Source Data'!$B$64:$J$64,1),TRUE))=TRUE,"",VLOOKUP(E89,'Source Data'!$B$67:$J$97,MATCH(F89, 'Source Data'!$B$64:$J$64,1),TRUE))</f>
        <v/>
      </c>
      <c r="N89" s="143" t="str">
        <f t="shared" si="9"/>
        <v/>
      </c>
      <c r="O89" s="144" t="str">
        <f>IF(OR(AND(OR($J89="Retired",$J89="Permanent Low-Use"),$K89&lt;=2023),(AND($J89="New",$K89&gt;2023))),"N/A",IF($N89=0,0,IF(ISERROR(VLOOKUP($E89,'Source Data'!$B$29:$J$60, MATCH($L89, 'Source Data'!$B$26:$J$26,1),TRUE))=TRUE,"",VLOOKUP($E89,'Source Data'!$B$29:$J$60,MATCH($L89, 'Source Data'!$B$26:$J$26,1),TRUE))))</f>
        <v/>
      </c>
      <c r="P89" s="144" t="str">
        <f>IF(OR(AND(OR($J89="Retired",$J89="Permanent Low-Use"),$K89&lt;=2024),(AND($J89="New",$K89&gt;2024))),"N/A",IF($N89=0,0,IF(ISERROR(VLOOKUP($E89,'Source Data'!$B$29:$J$60, MATCH($L89, 'Source Data'!$B$26:$J$26,1),TRUE))=TRUE,"",VLOOKUP($E89,'Source Data'!$B$29:$J$60,MATCH($L89, 'Source Data'!$B$26:$J$26,1),TRUE))))</f>
        <v/>
      </c>
      <c r="Q89" s="144" t="str">
        <f>IF(OR(AND(OR($J89="Retired",$J89="Permanent Low-Use"),$K89&lt;=2025),(AND($J89="New",$K89&gt;2025))),"N/A",IF($N89=0,0,IF(ISERROR(VLOOKUP($E89,'Source Data'!$B$29:$J$60, MATCH($L89, 'Source Data'!$B$26:$J$26,1),TRUE))=TRUE,"",VLOOKUP($E89,'Source Data'!$B$29:$J$60,MATCH($L89, 'Source Data'!$B$26:$J$26,1),TRUE))))</f>
        <v/>
      </c>
      <c r="R89" s="144" t="str">
        <f>IF(OR(AND(OR($J89="Retired",$J89="Permanent Low-Use"),$K89&lt;=2026),(AND($J89="New",$K89&gt;2026))),"N/A",IF($N89=0,0,IF(ISERROR(VLOOKUP($E89,'Source Data'!$B$29:$J$60, MATCH($L89, 'Source Data'!$B$26:$J$26,1),TRUE))=TRUE,"",VLOOKUP($E89,'Source Data'!$B$29:$J$60,MATCH($L89, 'Source Data'!$B$26:$J$26,1),TRUE))))</f>
        <v/>
      </c>
      <c r="S89" s="144" t="str">
        <f>IF(OR(AND(OR($J89="Retired",$J89="Permanent Low-Use"),$K89&lt;=2027),(AND($J89="New",$K89&gt;2027))),"N/A",IF($N89=0,0,IF(ISERROR(VLOOKUP($E89,'Source Data'!$B$29:$J$60, MATCH($L89, 'Source Data'!$B$26:$J$26,1),TRUE))=TRUE,"",VLOOKUP($E89,'Source Data'!$B$29:$J$60,MATCH($L89, 'Source Data'!$B$26:$J$26,1),TRUE))))</f>
        <v/>
      </c>
      <c r="T89" s="144" t="str">
        <f>IF(OR(AND(OR($J89="Retired",$J89="Permanent Low-Use"),$K89&lt;=2028),(AND($J89="New",$K89&gt;2028))),"N/A",IF($N89=0,0,IF(ISERROR(VLOOKUP($E89,'Source Data'!$B$29:$J$60, MATCH($L89, 'Source Data'!$B$26:$J$26,1),TRUE))=TRUE,"",VLOOKUP($E89,'Source Data'!$B$29:$J$60,MATCH($L89, 'Source Data'!$B$26:$J$26,1),TRUE))))</f>
        <v/>
      </c>
      <c r="U89" s="144" t="str">
        <f>IF(OR(AND(OR($J89="Retired",$J89="Permanent Low-Use"),$K89&lt;=2029),(AND($J89="New",$K89&gt;2029))),"N/A",IF($N89=0,0,IF(ISERROR(VLOOKUP($E89,'Source Data'!$B$29:$J$60, MATCH($L89, 'Source Data'!$B$26:$J$26,1),TRUE))=TRUE,"",VLOOKUP($E89,'Source Data'!$B$29:$J$60,MATCH($L89, 'Source Data'!$B$26:$J$26,1),TRUE))))</f>
        <v/>
      </c>
      <c r="V89" s="144" t="str">
        <f>IF(OR(AND(OR($J89="Retired",$J89="Permanent Low-Use"),$K89&lt;=2030),(AND($J89="New",$K89&gt;2030))),"N/A",IF($N89=0,0,IF(ISERROR(VLOOKUP($E89,'Source Data'!$B$29:$J$60, MATCH($L89, 'Source Data'!$B$26:$J$26,1),TRUE))=TRUE,"",VLOOKUP($E89,'Source Data'!$B$29:$J$60,MATCH($L89, 'Source Data'!$B$26:$J$26,1),TRUE))))</f>
        <v/>
      </c>
      <c r="W89" s="144" t="str">
        <f>IF(OR(AND(OR($J89="Retired",$J89="Permanent Low-Use"),$K89&lt;=2031),(AND($J89="New",$K89&gt;2031))),"N/A",IF($N89=0,0,IF(ISERROR(VLOOKUP($E89,'Source Data'!$B$29:$J$60, MATCH($L89, 'Source Data'!$B$26:$J$26,1),TRUE))=TRUE,"",VLOOKUP($E89,'Source Data'!$B$29:$J$60,MATCH($L89, 'Source Data'!$B$26:$J$26,1),TRUE))))</f>
        <v/>
      </c>
      <c r="X89" s="144" t="str">
        <f>IF(OR(AND(OR($J89="Retired",$J89="Permanent Low-Use"),$K89&lt;=2032),(AND($J89="New",$K89&gt;2032))),"N/A",IF($N89=0,0,IF(ISERROR(VLOOKUP($E89,'Source Data'!$B$29:$J$60, MATCH($L89, 'Source Data'!$B$26:$J$26,1),TRUE))=TRUE,"",VLOOKUP($E89,'Source Data'!$B$29:$J$60,MATCH($L89, 'Source Data'!$B$26:$J$26,1),TRUE))))</f>
        <v/>
      </c>
      <c r="Y89" s="144" t="str">
        <f>IF(OR(AND(OR($J89="Retired",$J89="Permanent Low-Use"),$K89&lt;=2033),(AND($J89="New",$K89&gt;2033))),"N/A",IF($N89=0,0,IF(ISERROR(VLOOKUP($E89,'Source Data'!$B$29:$J$60, MATCH($L89, 'Source Data'!$B$26:$J$26,1),TRUE))=TRUE,"",VLOOKUP($E89,'Source Data'!$B$29:$J$60,MATCH($L89, 'Source Data'!$B$26:$J$26,1),TRUE))))</f>
        <v/>
      </c>
      <c r="Z89" s="145" t="str">
        <f>IF(ISNUMBER($L89),IF(OR(AND(OR($J89="Retired",$J89="Permanent Low-Use"),$K89&lt;=2023),(AND($J89="New",$K89&gt;2023))),"N/A",VLOOKUP($F89,'Source Data'!$B$15:$I$22,7)),"")</f>
        <v/>
      </c>
      <c r="AA89" s="145" t="str">
        <f>IF(ISNUMBER($L89),IF(OR(AND(OR($J89="Retired",$J89="Permanent Low-Use"),$K89&lt;=2024),(AND($J89="New",$K89&gt;2024))),"N/A",VLOOKUP($F89,'Source Data'!$B$15:$I$22,7)),"")</f>
        <v/>
      </c>
      <c r="AB89" s="145" t="str">
        <f>IF(ISNUMBER($L89),IF(OR(AND(OR($J89="Retired",$J89="Permanent Low-Use"),$K89&lt;=2025),(AND($J89="New",$K89&gt;2025))),"N/A",VLOOKUP($F89,'Source Data'!$B$15:$I$22,5)),"")</f>
        <v/>
      </c>
      <c r="AC89" s="145" t="str">
        <f>IF(ISNUMBER($L89),IF(OR(AND(OR($J89="Retired",$J89="Permanent Low-Use"),$K89&lt;=2026),(AND($J89="New",$K89&gt;2026))),"N/A",VLOOKUP($F89,'Source Data'!$B$15:$I$22,5)),"")</f>
        <v/>
      </c>
      <c r="AD89" s="145" t="str">
        <f>IF(ISNUMBER($L89),IF(OR(AND(OR($J89="Retired",$J89="Permanent Low-Use"),$K89&lt;=2027),(AND($J89="New",$K89&gt;2027))),"N/A",VLOOKUP($F89,'Source Data'!$B$15:$I$22,5)),"")</f>
        <v/>
      </c>
      <c r="AE89" s="145" t="str">
        <f>IF(ISNUMBER($L89),IF(OR(AND(OR($J89="Retired",$J89="Permanent Low-Use"),$K89&lt;=2028),(AND($J89="New",$K89&gt;2028))),"N/A",VLOOKUP($F89,'Source Data'!$B$15:$I$22,5)),"")</f>
        <v/>
      </c>
      <c r="AF89" s="145" t="str">
        <f>IF(ISNUMBER($L89),IF(OR(AND(OR($J89="Retired",$J89="Permanent Low-Use"),$K89&lt;=2029),(AND($J89="New",$K89&gt;2029))),"N/A",VLOOKUP($F89,'Source Data'!$B$15:$I$22,5)),"")</f>
        <v/>
      </c>
      <c r="AG89" s="145" t="str">
        <f>IF(ISNUMBER($L89),IF(OR(AND(OR($J89="Retired",$J89="Permanent Low-Use"),$K89&lt;=2030),(AND($J89="New",$K89&gt;2030))),"N/A",VLOOKUP($F89,'Source Data'!$B$15:$I$22,5)),"")</f>
        <v/>
      </c>
      <c r="AH89" s="145" t="str">
        <f>IF(ISNUMBER($L89),IF(OR(AND(OR($J89="Retired",$J89="Permanent Low-Use"),$K89&lt;=2031),(AND($J89="New",$K89&gt;2031))),"N/A",VLOOKUP($F89,'Source Data'!$B$15:$I$22,5)),"")</f>
        <v/>
      </c>
      <c r="AI89" s="145" t="str">
        <f>IF(ISNUMBER($L89),IF(OR(AND(OR($J89="Retired",$J89="Permanent Low-Use"),$K89&lt;=2032),(AND($J89="New",$K89&gt;2032))),"N/A",VLOOKUP($F89,'Source Data'!$B$15:$I$22,5)),"")</f>
        <v/>
      </c>
      <c r="AJ89" s="145" t="str">
        <f>IF(ISNUMBER($L89),IF(OR(AND(OR($J89="Retired",$J89="Permanent Low-Use"),$K89&lt;=2033),(AND($J89="New",$K89&gt;2033))),"N/A",VLOOKUP($F89,'Source Data'!$B$15:$I$22,5)),"")</f>
        <v/>
      </c>
      <c r="AK89" s="145" t="str">
        <f>IF($N89= 0, "N/A", IF(ISERROR(VLOOKUP($F89, 'Source Data'!$B$4:$C$11,2)), "", VLOOKUP($F89, 'Source Data'!$B$4:$C$11,2)))</f>
        <v/>
      </c>
      <c r="AL89" s="158"/>
    </row>
    <row r="90" spans="1:38" ht="15.6">
      <c r="A90" s="158"/>
      <c r="B90" s="106"/>
      <c r="C90" s="106"/>
      <c r="D90" s="106"/>
      <c r="E90" s="104"/>
      <c r="F90" s="104"/>
      <c r="G90" s="102"/>
      <c r="H90" s="103"/>
      <c r="I90" s="104"/>
      <c r="J90" s="105"/>
      <c r="K90" s="105"/>
      <c r="L90" s="142" t="str">
        <f t="shared" si="8"/>
        <v/>
      </c>
      <c r="M90" s="142" t="str">
        <f>IF(ISERROR(VLOOKUP(E90,'Source Data'!$B$67:$J$97, MATCH(F90, 'Source Data'!$B$64:$J$64,1),TRUE))=TRUE,"",VLOOKUP(E90,'Source Data'!$B$67:$J$97,MATCH(F90, 'Source Data'!$B$64:$J$64,1),TRUE))</f>
        <v/>
      </c>
      <c r="N90" s="143" t="str">
        <f t="shared" si="9"/>
        <v/>
      </c>
      <c r="O90" s="144" t="str">
        <f>IF(OR(AND(OR($J90="Retired",$J90="Permanent Low-Use"),$K90&lt;=2023),(AND($J90="New",$K90&gt;2023))),"N/A",IF($N90=0,0,IF(ISERROR(VLOOKUP($E90,'Source Data'!$B$29:$J$60, MATCH($L90, 'Source Data'!$B$26:$J$26,1),TRUE))=TRUE,"",VLOOKUP($E90,'Source Data'!$B$29:$J$60,MATCH($L90, 'Source Data'!$B$26:$J$26,1),TRUE))))</f>
        <v/>
      </c>
      <c r="P90" s="144" t="str">
        <f>IF(OR(AND(OR($J90="Retired",$J90="Permanent Low-Use"),$K90&lt;=2024),(AND($J90="New",$K90&gt;2024))),"N/A",IF($N90=0,0,IF(ISERROR(VLOOKUP($E90,'Source Data'!$B$29:$J$60, MATCH($L90, 'Source Data'!$B$26:$J$26,1),TRUE))=TRUE,"",VLOOKUP($E90,'Source Data'!$B$29:$J$60,MATCH($L90, 'Source Data'!$B$26:$J$26,1),TRUE))))</f>
        <v/>
      </c>
      <c r="Q90" s="144" t="str">
        <f>IF(OR(AND(OR($J90="Retired",$J90="Permanent Low-Use"),$K90&lt;=2025),(AND($J90="New",$K90&gt;2025))),"N/A",IF($N90=0,0,IF(ISERROR(VLOOKUP($E90,'Source Data'!$B$29:$J$60, MATCH($L90, 'Source Data'!$B$26:$J$26,1),TRUE))=TRUE,"",VLOOKUP($E90,'Source Data'!$B$29:$J$60,MATCH($L90, 'Source Data'!$B$26:$J$26,1),TRUE))))</f>
        <v/>
      </c>
      <c r="R90" s="144" t="str">
        <f>IF(OR(AND(OR($J90="Retired",$J90="Permanent Low-Use"),$K90&lt;=2026),(AND($J90="New",$K90&gt;2026))),"N/A",IF($N90=0,0,IF(ISERROR(VLOOKUP($E90,'Source Data'!$B$29:$J$60, MATCH($L90, 'Source Data'!$B$26:$J$26,1),TRUE))=TRUE,"",VLOOKUP($E90,'Source Data'!$B$29:$J$60,MATCH($L90, 'Source Data'!$B$26:$J$26,1),TRUE))))</f>
        <v/>
      </c>
      <c r="S90" s="144" t="str">
        <f>IF(OR(AND(OR($J90="Retired",$J90="Permanent Low-Use"),$K90&lt;=2027),(AND($J90="New",$K90&gt;2027))),"N/A",IF($N90=0,0,IF(ISERROR(VLOOKUP($E90,'Source Data'!$B$29:$J$60, MATCH($L90, 'Source Data'!$B$26:$J$26,1),TRUE))=TRUE,"",VLOOKUP($E90,'Source Data'!$B$29:$J$60,MATCH($L90, 'Source Data'!$B$26:$J$26,1),TRUE))))</f>
        <v/>
      </c>
      <c r="T90" s="144" t="str">
        <f>IF(OR(AND(OR($J90="Retired",$J90="Permanent Low-Use"),$K90&lt;=2028),(AND($J90="New",$K90&gt;2028))),"N/A",IF($N90=0,0,IF(ISERROR(VLOOKUP($E90,'Source Data'!$B$29:$J$60, MATCH($L90, 'Source Data'!$B$26:$J$26,1),TRUE))=TRUE,"",VLOOKUP($E90,'Source Data'!$B$29:$J$60,MATCH($L90, 'Source Data'!$B$26:$J$26,1),TRUE))))</f>
        <v/>
      </c>
      <c r="U90" s="144" t="str">
        <f>IF(OR(AND(OR($J90="Retired",$J90="Permanent Low-Use"),$K90&lt;=2029),(AND($J90="New",$K90&gt;2029))),"N/A",IF($N90=0,0,IF(ISERROR(VLOOKUP($E90,'Source Data'!$B$29:$J$60, MATCH($L90, 'Source Data'!$B$26:$J$26,1),TRUE))=TRUE,"",VLOOKUP($E90,'Source Data'!$B$29:$J$60,MATCH($L90, 'Source Data'!$B$26:$J$26,1),TRUE))))</f>
        <v/>
      </c>
      <c r="V90" s="144" t="str">
        <f>IF(OR(AND(OR($J90="Retired",$J90="Permanent Low-Use"),$K90&lt;=2030),(AND($J90="New",$K90&gt;2030))),"N/A",IF($N90=0,0,IF(ISERROR(VLOOKUP($E90,'Source Data'!$B$29:$J$60, MATCH($L90, 'Source Data'!$B$26:$J$26,1),TRUE))=TRUE,"",VLOOKUP($E90,'Source Data'!$B$29:$J$60,MATCH($L90, 'Source Data'!$B$26:$J$26,1),TRUE))))</f>
        <v/>
      </c>
      <c r="W90" s="144" t="str">
        <f>IF(OR(AND(OR($J90="Retired",$J90="Permanent Low-Use"),$K90&lt;=2031),(AND($J90="New",$K90&gt;2031))),"N/A",IF($N90=0,0,IF(ISERROR(VLOOKUP($E90,'Source Data'!$B$29:$J$60, MATCH($L90, 'Source Data'!$B$26:$J$26,1),TRUE))=TRUE,"",VLOOKUP($E90,'Source Data'!$B$29:$J$60,MATCH($L90, 'Source Data'!$B$26:$J$26,1),TRUE))))</f>
        <v/>
      </c>
      <c r="X90" s="144" t="str">
        <f>IF(OR(AND(OR($J90="Retired",$J90="Permanent Low-Use"),$K90&lt;=2032),(AND($J90="New",$K90&gt;2032))),"N/A",IF($N90=0,0,IF(ISERROR(VLOOKUP($E90,'Source Data'!$B$29:$J$60, MATCH($L90, 'Source Data'!$B$26:$J$26,1),TRUE))=TRUE,"",VLOOKUP($E90,'Source Data'!$B$29:$J$60,MATCH($L90, 'Source Data'!$B$26:$J$26,1),TRUE))))</f>
        <v/>
      </c>
      <c r="Y90" s="144" t="str">
        <f>IF(OR(AND(OR($J90="Retired",$J90="Permanent Low-Use"),$K90&lt;=2033),(AND($J90="New",$K90&gt;2033))),"N/A",IF($N90=0,0,IF(ISERROR(VLOOKUP($E90,'Source Data'!$B$29:$J$60, MATCH($L90, 'Source Data'!$B$26:$J$26,1),TRUE))=TRUE,"",VLOOKUP($E90,'Source Data'!$B$29:$J$60,MATCH($L90, 'Source Data'!$B$26:$J$26,1),TRUE))))</f>
        <v/>
      </c>
      <c r="Z90" s="145" t="str">
        <f>IF(ISNUMBER($L90),IF(OR(AND(OR($J90="Retired",$J90="Permanent Low-Use"),$K90&lt;=2023),(AND($J90="New",$K90&gt;2023))),"N/A",VLOOKUP($F90,'Source Data'!$B$15:$I$22,7)),"")</f>
        <v/>
      </c>
      <c r="AA90" s="145" t="str">
        <f>IF(ISNUMBER($L90),IF(OR(AND(OR($J90="Retired",$J90="Permanent Low-Use"),$K90&lt;=2024),(AND($J90="New",$K90&gt;2024))),"N/A",VLOOKUP($F90,'Source Data'!$B$15:$I$22,7)),"")</f>
        <v/>
      </c>
      <c r="AB90" s="145" t="str">
        <f>IF(ISNUMBER($L90),IF(OR(AND(OR($J90="Retired",$J90="Permanent Low-Use"),$K90&lt;=2025),(AND($J90="New",$K90&gt;2025))),"N/A",VLOOKUP($F90,'Source Data'!$B$15:$I$22,5)),"")</f>
        <v/>
      </c>
      <c r="AC90" s="145" t="str">
        <f>IF(ISNUMBER($L90),IF(OR(AND(OR($J90="Retired",$J90="Permanent Low-Use"),$K90&lt;=2026),(AND($J90="New",$K90&gt;2026))),"N/A",VLOOKUP($F90,'Source Data'!$B$15:$I$22,5)),"")</f>
        <v/>
      </c>
      <c r="AD90" s="145" t="str">
        <f>IF(ISNUMBER($L90),IF(OR(AND(OR($J90="Retired",$J90="Permanent Low-Use"),$K90&lt;=2027),(AND($J90="New",$K90&gt;2027))),"N/A",VLOOKUP($F90,'Source Data'!$B$15:$I$22,5)),"")</f>
        <v/>
      </c>
      <c r="AE90" s="145" t="str">
        <f>IF(ISNUMBER($L90),IF(OR(AND(OR($J90="Retired",$J90="Permanent Low-Use"),$K90&lt;=2028),(AND($J90="New",$K90&gt;2028))),"N/A",VLOOKUP($F90,'Source Data'!$B$15:$I$22,5)),"")</f>
        <v/>
      </c>
      <c r="AF90" s="145" t="str">
        <f>IF(ISNUMBER($L90),IF(OR(AND(OR($J90="Retired",$J90="Permanent Low-Use"),$K90&lt;=2029),(AND($J90="New",$K90&gt;2029))),"N/A",VLOOKUP($F90,'Source Data'!$B$15:$I$22,5)),"")</f>
        <v/>
      </c>
      <c r="AG90" s="145" t="str">
        <f>IF(ISNUMBER($L90),IF(OR(AND(OR($J90="Retired",$J90="Permanent Low-Use"),$K90&lt;=2030),(AND($J90="New",$K90&gt;2030))),"N/A",VLOOKUP($F90,'Source Data'!$B$15:$I$22,5)),"")</f>
        <v/>
      </c>
      <c r="AH90" s="145" t="str">
        <f>IF(ISNUMBER($L90),IF(OR(AND(OR($J90="Retired",$J90="Permanent Low-Use"),$K90&lt;=2031),(AND($J90="New",$K90&gt;2031))),"N/A",VLOOKUP($F90,'Source Data'!$B$15:$I$22,5)),"")</f>
        <v/>
      </c>
      <c r="AI90" s="145" t="str">
        <f>IF(ISNUMBER($L90),IF(OR(AND(OR($J90="Retired",$J90="Permanent Low-Use"),$K90&lt;=2032),(AND($J90="New",$K90&gt;2032))),"N/A",VLOOKUP($F90,'Source Data'!$B$15:$I$22,5)),"")</f>
        <v/>
      </c>
      <c r="AJ90" s="145" t="str">
        <f>IF(ISNUMBER($L90),IF(OR(AND(OR($J90="Retired",$J90="Permanent Low-Use"),$K90&lt;=2033),(AND($J90="New",$K90&gt;2033))),"N/A",VLOOKUP($F90,'Source Data'!$B$15:$I$22,5)),"")</f>
        <v/>
      </c>
      <c r="AK90" s="145" t="str">
        <f>IF($N90= 0, "N/A", IF(ISERROR(VLOOKUP($F90, 'Source Data'!$B$4:$C$11,2)), "", VLOOKUP($F90, 'Source Data'!$B$4:$C$11,2)))</f>
        <v/>
      </c>
      <c r="AL90" s="158"/>
    </row>
    <row r="91" spans="1:38" ht="15.6">
      <c r="A91" s="158"/>
      <c r="B91" s="106"/>
      <c r="C91" s="106"/>
      <c r="D91" s="106"/>
      <c r="E91" s="104"/>
      <c r="F91" s="104"/>
      <c r="G91" s="102"/>
      <c r="H91" s="103"/>
      <c r="I91" s="104"/>
      <c r="J91" s="105"/>
      <c r="K91" s="105"/>
      <c r="L91" s="142" t="str">
        <f t="shared" si="8"/>
        <v/>
      </c>
      <c r="M91" s="142" t="str">
        <f>IF(ISERROR(VLOOKUP(E91,'Source Data'!$B$67:$J$97, MATCH(F91, 'Source Data'!$B$64:$J$64,1),TRUE))=TRUE,"",VLOOKUP(E91,'Source Data'!$B$67:$J$97,MATCH(F91, 'Source Data'!$B$64:$J$64,1),TRUE))</f>
        <v/>
      </c>
      <c r="N91" s="143" t="str">
        <f t="shared" si="9"/>
        <v/>
      </c>
      <c r="O91" s="144" t="str">
        <f>IF(OR(AND(OR($J91="Retired",$J91="Permanent Low-Use"),$K91&lt;=2023),(AND($J91="New",$K91&gt;2023))),"N/A",IF($N91=0,0,IF(ISERROR(VLOOKUP($E91,'Source Data'!$B$29:$J$60, MATCH($L91, 'Source Data'!$B$26:$J$26,1),TRUE))=TRUE,"",VLOOKUP($E91,'Source Data'!$B$29:$J$60,MATCH($L91, 'Source Data'!$B$26:$J$26,1),TRUE))))</f>
        <v/>
      </c>
      <c r="P91" s="144" t="str">
        <f>IF(OR(AND(OR($J91="Retired",$J91="Permanent Low-Use"),$K91&lt;=2024),(AND($J91="New",$K91&gt;2024))),"N/A",IF($N91=0,0,IF(ISERROR(VLOOKUP($E91,'Source Data'!$B$29:$J$60, MATCH($L91, 'Source Data'!$B$26:$J$26,1),TRUE))=TRUE,"",VLOOKUP($E91,'Source Data'!$B$29:$J$60,MATCH($L91, 'Source Data'!$B$26:$J$26,1),TRUE))))</f>
        <v/>
      </c>
      <c r="Q91" s="144" t="str">
        <f>IF(OR(AND(OR($J91="Retired",$J91="Permanent Low-Use"),$K91&lt;=2025),(AND($J91="New",$K91&gt;2025))),"N/A",IF($N91=0,0,IF(ISERROR(VLOOKUP($E91,'Source Data'!$B$29:$J$60, MATCH($L91, 'Source Data'!$B$26:$J$26,1),TRUE))=TRUE,"",VLOOKUP($E91,'Source Data'!$B$29:$J$60,MATCH($L91, 'Source Data'!$B$26:$J$26,1),TRUE))))</f>
        <v/>
      </c>
      <c r="R91" s="144" t="str">
        <f>IF(OR(AND(OR($J91="Retired",$J91="Permanent Low-Use"),$K91&lt;=2026),(AND($J91="New",$K91&gt;2026))),"N/A",IF($N91=0,0,IF(ISERROR(VLOOKUP($E91,'Source Data'!$B$29:$J$60, MATCH($L91, 'Source Data'!$B$26:$J$26,1),TRUE))=TRUE,"",VLOOKUP($E91,'Source Data'!$B$29:$J$60,MATCH($L91, 'Source Data'!$B$26:$J$26,1),TRUE))))</f>
        <v/>
      </c>
      <c r="S91" s="144" t="str">
        <f>IF(OR(AND(OR($J91="Retired",$J91="Permanent Low-Use"),$K91&lt;=2027),(AND($J91="New",$K91&gt;2027))),"N/A",IF($N91=0,0,IF(ISERROR(VLOOKUP($E91,'Source Data'!$B$29:$J$60, MATCH($L91, 'Source Data'!$B$26:$J$26,1),TRUE))=TRUE,"",VLOOKUP($E91,'Source Data'!$B$29:$J$60,MATCH($L91, 'Source Data'!$B$26:$J$26,1),TRUE))))</f>
        <v/>
      </c>
      <c r="T91" s="144" t="str">
        <f>IF(OR(AND(OR($J91="Retired",$J91="Permanent Low-Use"),$K91&lt;=2028),(AND($J91="New",$K91&gt;2028))),"N/A",IF($N91=0,0,IF(ISERROR(VLOOKUP($E91,'Source Data'!$B$29:$J$60, MATCH($L91, 'Source Data'!$B$26:$J$26,1),TRUE))=TRUE,"",VLOOKUP($E91,'Source Data'!$B$29:$J$60,MATCH($L91, 'Source Data'!$B$26:$J$26,1),TRUE))))</f>
        <v/>
      </c>
      <c r="U91" s="144" t="str">
        <f>IF(OR(AND(OR($J91="Retired",$J91="Permanent Low-Use"),$K91&lt;=2029),(AND($J91="New",$K91&gt;2029))),"N/A",IF($N91=0,0,IF(ISERROR(VLOOKUP($E91,'Source Data'!$B$29:$J$60, MATCH($L91, 'Source Data'!$B$26:$J$26,1),TRUE))=TRUE,"",VLOOKUP($E91,'Source Data'!$B$29:$J$60,MATCH($L91, 'Source Data'!$B$26:$J$26,1),TRUE))))</f>
        <v/>
      </c>
      <c r="V91" s="144" t="str">
        <f>IF(OR(AND(OR($J91="Retired",$J91="Permanent Low-Use"),$K91&lt;=2030),(AND($J91="New",$K91&gt;2030))),"N/A",IF($N91=0,0,IF(ISERROR(VLOOKUP($E91,'Source Data'!$B$29:$J$60, MATCH($L91, 'Source Data'!$B$26:$J$26,1),TRUE))=TRUE,"",VLOOKUP($E91,'Source Data'!$B$29:$J$60,MATCH($L91, 'Source Data'!$B$26:$J$26,1),TRUE))))</f>
        <v/>
      </c>
      <c r="W91" s="144" t="str">
        <f>IF(OR(AND(OR($J91="Retired",$J91="Permanent Low-Use"),$K91&lt;=2031),(AND($J91="New",$K91&gt;2031))),"N/A",IF($N91=0,0,IF(ISERROR(VLOOKUP($E91,'Source Data'!$B$29:$J$60, MATCH($L91, 'Source Data'!$B$26:$J$26,1),TRUE))=TRUE,"",VLOOKUP($E91,'Source Data'!$B$29:$J$60,MATCH($L91, 'Source Data'!$B$26:$J$26,1),TRUE))))</f>
        <v/>
      </c>
      <c r="X91" s="144" t="str">
        <f>IF(OR(AND(OR($J91="Retired",$J91="Permanent Low-Use"),$K91&lt;=2032),(AND($J91="New",$K91&gt;2032))),"N/A",IF($N91=0,0,IF(ISERROR(VLOOKUP($E91,'Source Data'!$B$29:$J$60, MATCH($L91, 'Source Data'!$B$26:$J$26,1),TRUE))=TRUE,"",VLOOKUP($E91,'Source Data'!$B$29:$J$60,MATCH($L91, 'Source Data'!$B$26:$J$26,1),TRUE))))</f>
        <v/>
      </c>
      <c r="Y91" s="144" t="str">
        <f>IF(OR(AND(OR($J91="Retired",$J91="Permanent Low-Use"),$K91&lt;=2033),(AND($J91="New",$K91&gt;2033))),"N/A",IF($N91=0,0,IF(ISERROR(VLOOKUP($E91,'Source Data'!$B$29:$J$60, MATCH($L91, 'Source Data'!$B$26:$J$26,1),TRUE))=TRUE,"",VLOOKUP($E91,'Source Data'!$B$29:$J$60,MATCH($L91, 'Source Data'!$B$26:$J$26,1),TRUE))))</f>
        <v/>
      </c>
      <c r="Z91" s="145" t="str">
        <f>IF(ISNUMBER($L91),IF(OR(AND(OR($J91="Retired",$J91="Permanent Low-Use"),$K91&lt;=2023),(AND($J91="New",$K91&gt;2023))),"N/A",VLOOKUP($F91,'Source Data'!$B$15:$I$22,7)),"")</f>
        <v/>
      </c>
      <c r="AA91" s="145" t="str">
        <f>IF(ISNUMBER($L91),IF(OR(AND(OR($J91="Retired",$J91="Permanent Low-Use"),$K91&lt;=2024),(AND($J91="New",$K91&gt;2024))),"N/A",VLOOKUP($F91,'Source Data'!$B$15:$I$22,7)),"")</f>
        <v/>
      </c>
      <c r="AB91" s="145" t="str">
        <f>IF(ISNUMBER($L91),IF(OR(AND(OR($J91="Retired",$J91="Permanent Low-Use"),$K91&lt;=2025),(AND($J91="New",$K91&gt;2025))),"N/A",VLOOKUP($F91,'Source Data'!$B$15:$I$22,5)),"")</f>
        <v/>
      </c>
      <c r="AC91" s="145" t="str">
        <f>IF(ISNUMBER($L91),IF(OR(AND(OR($J91="Retired",$J91="Permanent Low-Use"),$K91&lt;=2026),(AND($J91="New",$K91&gt;2026))),"N/A",VLOOKUP($F91,'Source Data'!$B$15:$I$22,5)),"")</f>
        <v/>
      </c>
      <c r="AD91" s="145" t="str">
        <f>IF(ISNUMBER($L91),IF(OR(AND(OR($J91="Retired",$J91="Permanent Low-Use"),$K91&lt;=2027),(AND($J91="New",$K91&gt;2027))),"N/A",VLOOKUP($F91,'Source Data'!$B$15:$I$22,5)),"")</f>
        <v/>
      </c>
      <c r="AE91" s="145" t="str">
        <f>IF(ISNUMBER($L91),IF(OR(AND(OR($J91="Retired",$J91="Permanent Low-Use"),$K91&lt;=2028),(AND($J91="New",$K91&gt;2028))),"N/A",VLOOKUP($F91,'Source Data'!$B$15:$I$22,5)),"")</f>
        <v/>
      </c>
      <c r="AF91" s="145" t="str">
        <f>IF(ISNUMBER($L91),IF(OR(AND(OR($J91="Retired",$J91="Permanent Low-Use"),$K91&lt;=2029),(AND($J91="New",$K91&gt;2029))),"N/A",VLOOKUP($F91,'Source Data'!$B$15:$I$22,5)),"")</f>
        <v/>
      </c>
      <c r="AG91" s="145" t="str">
        <f>IF(ISNUMBER($L91),IF(OR(AND(OR($J91="Retired",$J91="Permanent Low-Use"),$K91&lt;=2030),(AND($J91="New",$K91&gt;2030))),"N/A",VLOOKUP($F91,'Source Data'!$B$15:$I$22,5)),"")</f>
        <v/>
      </c>
      <c r="AH91" s="145" t="str">
        <f>IF(ISNUMBER($L91),IF(OR(AND(OR($J91="Retired",$J91="Permanent Low-Use"),$K91&lt;=2031),(AND($J91="New",$K91&gt;2031))),"N/A",VLOOKUP($F91,'Source Data'!$B$15:$I$22,5)),"")</f>
        <v/>
      </c>
      <c r="AI91" s="145" t="str">
        <f>IF(ISNUMBER($L91),IF(OR(AND(OR($J91="Retired",$J91="Permanent Low-Use"),$K91&lt;=2032),(AND($J91="New",$K91&gt;2032))),"N/A",VLOOKUP($F91,'Source Data'!$B$15:$I$22,5)),"")</f>
        <v/>
      </c>
      <c r="AJ91" s="145" t="str">
        <f>IF(ISNUMBER($L91),IF(OR(AND(OR($J91="Retired",$J91="Permanent Low-Use"),$K91&lt;=2033),(AND($J91="New",$K91&gt;2033))),"N/A",VLOOKUP($F91,'Source Data'!$B$15:$I$22,5)),"")</f>
        <v/>
      </c>
      <c r="AK91" s="145" t="str">
        <f>IF($N91= 0, "N/A", IF(ISERROR(VLOOKUP($F91, 'Source Data'!$B$4:$C$11,2)), "", VLOOKUP($F91, 'Source Data'!$B$4:$C$11,2)))</f>
        <v/>
      </c>
      <c r="AL91" s="158"/>
    </row>
    <row r="92" spans="1:38" ht="15.6">
      <c r="A92" s="158"/>
      <c r="B92" s="106"/>
      <c r="C92" s="106"/>
      <c r="D92" s="106"/>
      <c r="E92" s="104"/>
      <c r="F92" s="104"/>
      <c r="G92" s="102"/>
      <c r="H92" s="103"/>
      <c r="I92" s="104"/>
      <c r="J92" s="105"/>
      <c r="K92" s="105"/>
      <c r="L92" s="142" t="str">
        <f t="shared" si="8"/>
        <v/>
      </c>
      <c r="M92" s="142" t="str">
        <f>IF(ISERROR(VLOOKUP(E92,'Source Data'!$B$67:$J$97, MATCH(F92, 'Source Data'!$B$64:$J$64,1),TRUE))=TRUE,"",VLOOKUP(E92,'Source Data'!$B$67:$J$97,MATCH(F92, 'Source Data'!$B$64:$J$64,1),TRUE))</f>
        <v/>
      </c>
      <c r="N92" s="143" t="str">
        <f t="shared" si="9"/>
        <v/>
      </c>
      <c r="O92" s="144" t="str">
        <f>IF(OR(AND(OR($J92="Retired",$J92="Permanent Low-Use"),$K92&lt;=2023),(AND($J92="New",$K92&gt;2023))),"N/A",IF($N92=0,0,IF(ISERROR(VLOOKUP($E92,'Source Data'!$B$29:$J$60, MATCH($L92, 'Source Data'!$B$26:$J$26,1),TRUE))=TRUE,"",VLOOKUP($E92,'Source Data'!$B$29:$J$60,MATCH($L92, 'Source Data'!$B$26:$J$26,1),TRUE))))</f>
        <v/>
      </c>
      <c r="P92" s="144" t="str">
        <f>IF(OR(AND(OR($J92="Retired",$J92="Permanent Low-Use"),$K92&lt;=2024),(AND($J92="New",$K92&gt;2024))),"N/A",IF($N92=0,0,IF(ISERROR(VLOOKUP($E92,'Source Data'!$B$29:$J$60, MATCH($L92, 'Source Data'!$B$26:$J$26,1),TRUE))=TRUE,"",VLOOKUP($E92,'Source Data'!$B$29:$J$60,MATCH($L92, 'Source Data'!$B$26:$J$26,1),TRUE))))</f>
        <v/>
      </c>
      <c r="Q92" s="144" t="str">
        <f>IF(OR(AND(OR($J92="Retired",$J92="Permanent Low-Use"),$K92&lt;=2025),(AND($J92="New",$K92&gt;2025))),"N/A",IF($N92=0,0,IF(ISERROR(VLOOKUP($E92,'Source Data'!$B$29:$J$60, MATCH($L92, 'Source Data'!$B$26:$J$26,1),TRUE))=TRUE,"",VLOOKUP($E92,'Source Data'!$B$29:$J$60,MATCH($L92, 'Source Data'!$B$26:$J$26,1),TRUE))))</f>
        <v/>
      </c>
      <c r="R92" s="144" t="str">
        <f>IF(OR(AND(OR($J92="Retired",$J92="Permanent Low-Use"),$K92&lt;=2026),(AND($J92="New",$K92&gt;2026))),"N/A",IF($N92=0,0,IF(ISERROR(VLOOKUP($E92,'Source Data'!$B$29:$J$60, MATCH($L92, 'Source Data'!$B$26:$J$26,1),TRUE))=TRUE,"",VLOOKUP($E92,'Source Data'!$B$29:$J$60,MATCH($L92, 'Source Data'!$B$26:$J$26,1),TRUE))))</f>
        <v/>
      </c>
      <c r="S92" s="144" t="str">
        <f>IF(OR(AND(OR($J92="Retired",$J92="Permanent Low-Use"),$K92&lt;=2027),(AND($J92="New",$K92&gt;2027))),"N/A",IF($N92=0,0,IF(ISERROR(VLOOKUP($E92,'Source Data'!$B$29:$J$60, MATCH($L92, 'Source Data'!$B$26:$J$26,1),TRUE))=TRUE,"",VLOOKUP($E92,'Source Data'!$B$29:$J$60,MATCH($L92, 'Source Data'!$B$26:$J$26,1),TRUE))))</f>
        <v/>
      </c>
      <c r="T92" s="144" t="str">
        <f>IF(OR(AND(OR($J92="Retired",$J92="Permanent Low-Use"),$K92&lt;=2028),(AND($J92="New",$K92&gt;2028))),"N/A",IF($N92=0,0,IF(ISERROR(VLOOKUP($E92,'Source Data'!$B$29:$J$60, MATCH($L92, 'Source Data'!$B$26:$J$26,1),TRUE))=TRUE,"",VLOOKUP($E92,'Source Data'!$B$29:$J$60,MATCH($L92, 'Source Data'!$B$26:$J$26,1),TRUE))))</f>
        <v/>
      </c>
      <c r="U92" s="144" t="str">
        <f>IF(OR(AND(OR($J92="Retired",$J92="Permanent Low-Use"),$K92&lt;=2029),(AND($J92="New",$K92&gt;2029))),"N/A",IF($N92=0,0,IF(ISERROR(VLOOKUP($E92,'Source Data'!$B$29:$J$60, MATCH($L92, 'Source Data'!$B$26:$J$26,1),TRUE))=TRUE,"",VLOOKUP($E92,'Source Data'!$B$29:$J$60,MATCH($L92, 'Source Data'!$B$26:$J$26,1),TRUE))))</f>
        <v/>
      </c>
      <c r="V92" s="144" t="str">
        <f>IF(OR(AND(OR($J92="Retired",$J92="Permanent Low-Use"),$K92&lt;=2030),(AND($J92="New",$K92&gt;2030))),"N/A",IF($N92=0,0,IF(ISERROR(VLOOKUP($E92,'Source Data'!$B$29:$J$60, MATCH($L92, 'Source Data'!$B$26:$J$26,1),TRUE))=TRUE,"",VLOOKUP($E92,'Source Data'!$B$29:$J$60,MATCH($L92, 'Source Data'!$B$26:$J$26,1),TRUE))))</f>
        <v/>
      </c>
      <c r="W92" s="144" t="str">
        <f>IF(OR(AND(OR($J92="Retired",$J92="Permanent Low-Use"),$K92&lt;=2031),(AND($J92="New",$K92&gt;2031))),"N/A",IF($N92=0,0,IF(ISERROR(VLOOKUP($E92,'Source Data'!$B$29:$J$60, MATCH($L92, 'Source Data'!$B$26:$J$26,1),TRUE))=TRUE,"",VLOOKUP($E92,'Source Data'!$B$29:$J$60,MATCH($L92, 'Source Data'!$B$26:$J$26,1),TRUE))))</f>
        <v/>
      </c>
      <c r="X92" s="144" t="str">
        <f>IF(OR(AND(OR($J92="Retired",$J92="Permanent Low-Use"),$K92&lt;=2032),(AND($J92="New",$K92&gt;2032))),"N/A",IF($N92=0,0,IF(ISERROR(VLOOKUP($E92,'Source Data'!$B$29:$J$60, MATCH($L92, 'Source Data'!$B$26:$J$26,1),TRUE))=TRUE,"",VLOOKUP($E92,'Source Data'!$B$29:$J$60,MATCH($L92, 'Source Data'!$B$26:$J$26,1),TRUE))))</f>
        <v/>
      </c>
      <c r="Y92" s="144" t="str">
        <f>IF(OR(AND(OR($J92="Retired",$J92="Permanent Low-Use"),$K92&lt;=2033),(AND($J92="New",$K92&gt;2033))),"N/A",IF($N92=0,0,IF(ISERROR(VLOOKUP($E92,'Source Data'!$B$29:$J$60, MATCH($L92, 'Source Data'!$B$26:$J$26,1),TRUE))=TRUE,"",VLOOKUP($E92,'Source Data'!$B$29:$J$60,MATCH($L92, 'Source Data'!$B$26:$J$26,1),TRUE))))</f>
        <v/>
      </c>
      <c r="Z92" s="145" t="str">
        <f>IF(ISNUMBER($L92),IF(OR(AND(OR($J92="Retired",$J92="Permanent Low-Use"),$K92&lt;=2023),(AND($J92="New",$K92&gt;2023))),"N/A",VLOOKUP($F92,'Source Data'!$B$15:$I$22,7)),"")</f>
        <v/>
      </c>
      <c r="AA92" s="145" t="str">
        <f>IF(ISNUMBER($L92),IF(OR(AND(OR($J92="Retired",$J92="Permanent Low-Use"),$K92&lt;=2024),(AND($J92="New",$K92&gt;2024))),"N/A",VLOOKUP($F92,'Source Data'!$B$15:$I$22,7)),"")</f>
        <v/>
      </c>
      <c r="AB92" s="145" t="str">
        <f>IF(ISNUMBER($L92),IF(OR(AND(OR($J92="Retired",$J92="Permanent Low-Use"),$K92&lt;=2025),(AND($J92="New",$K92&gt;2025))),"N/A",VLOOKUP($F92,'Source Data'!$B$15:$I$22,5)),"")</f>
        <v/>
      </c>
      <c r="AC92" s="145" t="str">
        <f>IF(ISNUMBER($L92),IF(OR(AND(OR($J92="Retired",$J92="Permanent Low-Use"),$K92&lt;=2026),(AND($J92="New",$K92&gt;2026))),"N/A",VLOOKUP($F92,'Source Data'!$B$15:$I$22,5)),"")</f>
        <v/>
      </c>
      <c r="AD92" s="145" t="str">
        <f>IF(ISNUMBER($L92),IF(OR(AND(OR($J92="Retired",$J92="Permanent Low-Use"),$K92&lt;=2027),(AND($J92="New",$K92&gt;2027))),"N/A",VLOOKUP($F92,'Source Data'!$B$15:$I$22,5)),"")</f>
        <v/>
      </c>
      <c r="AE92" s="145" t="str">
        <f>IF(ISNUMBER($L92),IF(OR(AND(OR($J92="Retired",$J92="Permanent Low-Use"),$K92&lt;=2028),(AND($J92="New",$K92&gt;2028))),"N/A",VLOOKUP($F92,'Source Data'!$B$15:$I$22,5)),"")</f>
        <v/>
      </c>
      <c r="AF92" s="145" t="str">
        <f>IF(ISNUMBER($L92),IF(OR(AND(OR($J92="Retired",$J92="Permanent Low-Use"),$K92&lt;=2029),(AND($J92="New",$K92&gt;2029))),"N/A",VLOOKUP($F92,'Source Data'!$B$15:$I$22,5)),"")</f>
        <v/>
      </c>
      <c r="AG92" s="145" t="str">
        <f>IF(ISNUMBER($L92),IF(OR(AND(OR($J92="Retired",$J92="Permanent Low-Use"),$K92&lt;=2030),(AND($J92="New",$K92&gt;2030))),"N/A",VLOOKUP($F92,'Source Data'!$B$15:$I$22,5)),"")</f>
        <v/>
      </c>
      <c r="AH92" s="145" t="str">
        <f>IF(ISNUMBER($L92),IF(OR(AND(OR($J92="Retired",$J92="Permanent Low-Use"),$K92&lt;=2031),(AND($J92="New",$K92&gt;2031))),"N/A",VLOOKUP($F92,'Source Data'!$B$15:$I$22,5)),"")</f>
        <v/>
      </c>
      <c r="AI92" s="145" t="str">
        <f>IF(ISNUMBER($L92),IF(OR(AND(OR($J92="Retired",$J92="Permanent Low-Use"),$K92&lt;=2032),(AND($J92="New",$K92&gt;2032))),"N/A",VLOOKUP($F92,'Source Data'!$B$15:$I$22,5)),"")</f>
        <v/>
      </c>
      <c r="AJ92" s="145" t="str">
        <f>IF(ISNUMBER($L92),IF(OR(AND(OR($J92="Retired",$J92="Permanent Low-Use"),$K92&lt;=2033),(AND($J92="New",$K92&gt;2033))),"N/A",VLOOKUP($F92,'Source Data'!$B$15:$I$22,5)),"")</f>
        <v/>
      </c>
      <c r="AK92" s="145" t="str">
        <f>IF($N92= 0, "N/A", IF(ISERROR(VLOOKUP($F92, 'Source Data'!$B$4:$C$11,2)), "", VLOOKUP($F92, 'Source Data'!$B$4:$C$11,2)))</f>
        <v/>
      </c>
      <c r="AL92" s="158"/>
    </row>
    <row r="93" spans="1:38" ht="15.6">
      <c r="A93" s="158"/>
      <c r="B93" s="106"/>
      <c r="C93" s="106"/>
      <c r="D93" s="106"/>
      <c r="E93" s="104"/>
      <c r="F93" s="104"/>
      <c r="G93" s="102"/>
      <c r="H93" s="103"/>
      <c r="I93" s="104"/>
      <c r="J93" s="105"/>
      <c r="K93" s="102"/>
      <c r="L93" s="142" t="str">
        <f t="shared" si="8"/>
        <v/>
      </c>
      <c r="M93" s="142" t="str">
        <f>IF(ISERROR(VLOOKUP(E93,'Source Data'!$B$67:$J$97, MATCH(F93, 'Source Data'!$B$64:$J$64,1),TRUE))=TRUE,"",VLOOKUP(E93,'Source Data'!$B$67:$J$97,MATCH(F93, 'Source Data'!$B$64:$J$64,1),TRUE))</f>
        <v/>
      </c>
      <c r="N93" s="143" t="str">
        <f t="shared" si="9"/>
        <v/>
      </c>
      <c r="O93" s="144" t="str">
        <f>IF(OR(AND(OR($J93="Retired",$J93="Permanent Low-Use"),$K93&lt;=2023),(AND($J93="New",$K93&gt;2023))),"N/A",IF($N93=0,0,IF(ISERROR(VLOOKUP($E93,'Source Data'!$B$29:$J$60, MATCH($L93, 'Source Data'!$B$26:$J$26,1),TRUE))=TRUE,"",VLOOKUP($E93,'Source Data'!$B$29:$J$60,MATCH($L93, 'Source Data'!$B$26:$J$26,1),TRUE))))</f>
        <v/>
      </c>
      <c r="P93" s="144" t="str">
        <f>IF(OR(AND(OR($J93="Retired",$J93="Permanent Low-Use"),$K93&lt;=2024),(AND($J93="New",$K93&gt;2024))),"N/A",IF($N93=0,0,IF(ISERROR(VLOOKUP($E93,'Source Data'!$B$29:$J$60, MATCH($L93, 'Source Data'!$B$26:$J$26,1),TRUE))=TRUE,"",VLOOKUP($E93,'Source Data'!$B$29:$J$60,MATCH($L93, 'Source Data'!$B$26:$J$26,1),TRUE))))</f>
        <v/>
      </c>
      <c r="Q93" s="144" t="str">
        <f>IF(OR(AND(OR($J93="Retired",$J93="Permanent Low-Use"),$K93&lt;=2025),(AND($J93="New",$K93&gt;2025))),"N/A",IF($N93=0,0,IF(ISERROR(VLOOKUP($E93,'Source Data'!$B$29:$J$60, MATCH($L93, 'Source Data'!$B$26:$J$26,1),TRUE))=TRUE,"",VLOOKUP($E93,'Source Data'!$B$29:$J$60,MATCH($L93, 'Source Data'!$B$26:$J$26,1),TRUE))))</f>
        <v/>
      </c>
      <c r="R93" s="144" t="str">
        <f>IF(OR(AND(OR($J93="Retired",$J93="Permanent Low-Use"),$K93&lt;=2026),(AND($J93="New",$K93&gt;2026))),"N/A",IF($N93=0,0,IF(ISERROR(VLOOKUP($E93,'Source Data'!$B$29:$J$60, MATCH($L93, 'Source Data'!$B$26:$J$26,1),TRUE))=TRUE,"",VLOOKUP($E93,'Source Data'!$B$29:$J$60,MATCH($L93, 'Source Data'!$B$26:$J$26,1),TRUE))))</f>
        <v/>
      </c>
      <c r="S93" s="144" t="str">
        <f>IF(OR(AND(OR($J93="Retired",$J93="Permanent Low-Use"),$K93&lt;=2027),(AND($J93="New",$K93&gt;2027))),"N/A",IF($N93=0,0,IF(ISERROR(VLOOKUP($E93,'Source Data'!$B$29:$J$60, MATCH($L93, 'Source Data'!$B$26:$J$26,1),TRUE))=TRUE,"",VLOOKUP($E93,'Source Data'!$B$29:$J$60,MATCH($L93, 'Source Data'!$B$26:$J$26,1),TRUE))))</f>
        <v/>
      </c>
      <c r="T93" s="144" t="str">
        <f>IF(OR(AND(OR($J93="Retired",$J93="Permanent Low-Use"),$K93&lt;=2028),(AND($J93="New",$K93&gt;2028))),"N/A",IF($N93=0,0,IF(ISERROR(VLOOKUP($E93,'Source Data'!$B$29:$J$60, MATCH($L93, 'Source Data'!$B$26:$J$26,1),TRUE))=TRUE,"",VLOOKUP($E93,'Source Data'!$B$29:$J$60,MATCH($L93, 'Source Data'!$B$26:$J$26,1),TRUE))))</f>
        <v/>
      </c>
      <c r="U93" s="144" t="str">
        <f>IF(OR(AND(OR($J93="Retired",$J93="Permanent Low-Use"),$K93&lt;=2029),(AND($J93="New",$K93&gt;2029))),"N/A",IF($N93=0,0,IF(ISERROR(VLOOKUP($E93,'Source Data'!$B$29:$J$60, MATCH($L93, 'Source Data'!$B$26:$J$26,1),TRUE))=TRUE,"",VLOOKUP($E93,'Source Data'!$B$29:$J$60,MATCH($L93, 'Source Data'!$B$26:$J$26,1),TRUE))))</f>
        <v/>
      </c>
      <c r="V93" s="144" t="str">
        <f>IF(OR(AND(OR($J93="Retired",$J93="Permanent Low-Use"),$K93&lt;=2030),(AND($J93="New",$K93&gt;2030))),"N/A",IF($N93=0,0,IF(ISERROR(VLOOKUP($E93,'Source Data'!$B$29:$J$60, MATCH($L93, 'Source Data'!$B$26:$J$26,1),TRUE))=TRUE,"",VLOOKUP($E93,'Source Data'!$B$29:$J$60,MATCH($L93, 'Source Data'!$B$26:$J$26,1),TRUE))))</f>
        <v/>
      </c>
      <c r="W93" s="144" t="str">
        <f>IF(OR(AND(OR($J93="Retired",$J93="Permanent Low-Use"),$K93&lt;=2031),(AND($J93="New",$K93&gt;2031))),"N/A",IF($N93=0,0,IF(ISERROR(VLOOKUP($E93,'Source Data'!$B$29:$J$60, MATCH($L93, 'Source Data'!$B$26:$J$26,1),TRUE))=TRUE,"",VLOOKUP($E93,'Source Data'!$B$29:$J$60,MATCH($L93, 'Source Data'!$B$26:$J$26,1),TRUE))))</f>
        <v/>
      </c>
      <c r="X93" s="144" t="str">
        <f>IF(OR(AND(OR($J93="Retired",$J93="Permanent Low-Use"),$K93&lt;=2032),(AND($J93="New",$K93&gt;2032))),"N/A",IF($N93=0,0,IF(ISERROR(VLOOKUP($E93,'Source Data'!$B$29:$J$60, MATCH($L93, 'Source Data'!$B$26:$J$26,1),TRUE))=TRUE,"",VLOOKUP($E93,'Source Data'!$B$29:$J$60,MATCH($L93, 'Source Data'!$B$26:$J$26,1),TRUE))))</f>
        <v/>
      </c>
      <c r="Y93" s="144" t="str">
        <f>IF(OR(AND(OR($J93="Retired",$J93="Permanent Low-Use"),$K93&lt;=2033),(AND($J93="New",$K93&gt;2033))),"N/A",IF($N93=0,0,IF(ISERROR(VLOOKUP($E93,'Source Data'!$B$29:$J$60, MATCH($L93, 'Source Data'!$B$26:$J$26,1),TRUE))=TRUE,"",VLOOKUP($E93,'Source Data'!$B$29:$J$60,MATCH($L93, 'Source Data'!$B$26:$J$26,1),TRUE))))</f>
        <v/>
      </c>
      <c r="Z93" s="145" t="str">
        <f>IF(ISNUMBER($L93),IF(OR(AND(OR($J93="Retired",$J93="Permanent Low-Use"),$K93&lt;=2023),(AND($J93="New",$K93&gt;2023))),"N/A",VLOOKUP($F93,'Source Data'!$B$15:$I$22,7)),"")</f>
        <v/>
      </c>
      <c r="AA93" s="145" t="str">
        <f>IF(ISNUMBER($L93),IF(OR(AND(OR($J93="Retired",$J93="Permanent Low-Use"),$K93&lt;=2024),(AND($J93="New",$K93&gt;2024))),"N/A",VLOOKUP($F93,'Source Data'!$B$15:$I$22,7)),"")</f>
        <v/>
      </c>
      <c r="AB93" s="145" t="str">
        <f>IF(ISNUMBER($L93),IF(OR(AND(OR($J93="Retired",$J93="Permanent Low-Use"),$K93&lt;=2025),(AND($J93="New",$K93&gt;2025))),"N/A",VLOOKUP($F93,'Source Data'!$B$15:$I$22,5)),"")</f>
        <v/>
      </c>
      <c r="AC93" s="145" t="str">
        <f>IF(ISNUMBER($L93),IF(OR(AND(OR($J93="Retired",$J93="Permanent Low-Use"),$K93&lt;=2026),(AND($J93="New",$K93&gt;2026))),"N/A",VLOOKUP($F93,'Source Data'!$B$15:$I$22,5)),"")</f>
        <v/>
      </c>
      <c r="AD93" s="145" t="str">
        <f>IF(ISNUMBER($L93),IF(OR(AND(OR($J93="Retired",$J93="Permanent Low-Use"),$K93&lt;=2027),(AND($J93="New",$K93&gt;2027))),"N/A",VLOOKUP($F93,'Source Data'!$B$15:$I$22,5)),"")</f>
        <v/>
      </c>
      <c r="AE93" s="145" t="str">
        <f>IF(ISNUMBER($L93),IF(OR(AND(OR($J93="Retired",$J93="Permanent Low-Use"),$K93&lt;=2028),(AND($J93="New",$K93&gt;2028))),"N/A",VLOOKUP($F93,'Source Data'!$B$15:$I$22,5)),"")</f>
        <v/>
      </c>
      <c r="AF93" s="145" t="str">
        <f>IF(ISNUMBER($L93),IF(OR(AND(OR($J93="Retired",$J93="Permanent Low-Use"),$K93&lt;=2029),(AND($J93="New",$K93&gt;2029))),"N/A",VLOOKUP($F93,'Source Data'!$B$15:$I$22,5)),"")</f>
        <v/>
      </c>
      <c r="AG93" s="145" t="str">
        <f>IF(ISNUMBER($L93),IF(OR(AND(OR($J93="Retired",$J93="Permanent Low-Use"),$K93&lt;=2030),(AND($J93="New",$K93&gt;2030))),"N/A",VLOOKUP($F93,'Source Data'!$B$15:$I$22,5)),"")</f>
        <v/>
      </c>
      <c r="AH93" s="145" t="str">
        <f>IF(ISNUMBER($L93),IF(OR(AND(OR($J93="Retired",$J93="Permanent Low-Use"),$K93&lt;=2031),(AND($J93="New",$K93&gt;2031))),"N/A",VLOOKUP($F93,'Source Data'!$B$15:$I$22,5)),"")</f>
        <v/>
      </c>
      <c r="AI93" s="145" t="str">
        <f>IF(ISNUMBER($L93),IF(OR(AND(OR($J93="Retired",$J93="Permanent Low-Use"),$K93&lt;=2032),(AND($J93="New",$K93&gt;2032))),"N/A",VLOOKUP($F93,'Source Data'!$B$15:$I$22,5)),"")</f>
        <v/>
      </c>
      <c r="AJ93" s="145" t="str">
        <f>IF(ISNUMBER($L93),IF(OR(AND(OR($J93="Retired",$J93="Permanent Low-Use"),$K93&lt;=2033),(AND($J93="New",$K93&gt;2033))),"N/A",VLOOKUP($F93,'Source Data'!$B$15:$I$22,5)),"")</f>
        <v/>
      </c>
      <c r="AK93" s="145" t="str">
        <f>IF($N93= 0, "N/A", IF(ISERROR(VLOOKUP($F93, 'Source Data'!$B$4:$C$11,2)), "", VLOOKUP($F93, 'Source Data'!$B$4:$C$11,2)))</f>
        <v/>
      </c>
      <c r="AL93" s="158"/>
    </row>
    <row r="94" spans="1:38" ht="15.6">
      <c r="A94" s="158"/>
      <c r="B94" s="106"/>
      <c r="C94" s="106"/>
      <c r="D94" s="106"/>
      <c r="E94" s="104"/>
      <c r="F94" s="104"/>
      <c r="G94" s="102"/>
      <c r="H94" s="103"/>
      <c r="I94" s="104"/>
      <c r="J94" s="105"/>
      <c r="K94" s="102"/>
      <c r="L94" s="142" t="str">
        <f t="shared" si="8"/>
        <v/>
      </c>
      <c r="M94" s="142" t="str">
        <f>IF(ISERROR(VLOOKUP(E94,'Source Data'!$B$67:$J$97, MATCH(F94, 'Source Data'!$B$64:$J$64,1),TRUE))=TRUE,"",VLOOKUP(E94,'Source Data'!$B$67:$J$97,MATCH(F94, 'Source Data'!$B$64:$J$64,1),TRUE))</f>
        <v/>
      </c>
      <c r="N94" s="143" t="str">
        <f t="shared" si="9"/>
        <v/>
      </c>
      <c r="O94" s="144" t="str">
        <f>IF(OR(AND(OR($J94="Retired",$J94="Permanent Low-Use"),$K94&lt;=2023),(AND($J94="New",$K94&gt;2023))),"N/A",IF($N94=0,0,IF(ISERROR(VLOOKUP($E94,'Source Data'!$B$29:$J$60, MATCH($L94, 'Source Data'!$B$26:$J$26,1),TRUE))=TRUE,"",VLOOKUP($E94,'Source Data'!$B$29:$J$60,MATCH($L94, 'Source Data'!$B$26:$J$26,1),TRUE))))</f>
        <v/>
      </c>
      <c r="P94" s="144" t="str">
        <f>IF(OR(AND(OR($J94="Retired",$J94="Permanent Low-Use"),$K94&lt;=2024),(AND($J94="New",$K94&gt;2024))),"N/A",IF($N94=0,0,IF(ISERROR(VLOOKUP($E94,'Source Data'!$B$29:$J$60, MATCH($L94, 'Source Data'!$B$26:$J$26,1),TRUE))=TRUE,"",VLOOKUP($E94,'Source Data'!$B$29:$J$60,MATCH($L94, 'Source Data'!$B$26:$J$26,1),TRUE))))</f>
        <v/>
      </c>
      <c r="Q94" s="144" t="str">
        <f>IF(OR(AND(OR($J94="Retired",$J94="Permanent Low-Use"),$K94&lt;=2025),(AND($J94="New",$K94&gt;2025))),"N/A",IF($N94=0,0,IF(ISERROR(VLOOKUP($E94,'Source Data'!$B$29:$J$60, MATCH($L94, 'Source Data'!$B$26:$J$26,1),TRUE))=TRUE,"",VLOOKUP($E94,'Source Data'!$B$29:$J$60,MATCH($L94, 'Source Data'!$B$26:$J$26,1),TRUE))))</f>
        <v/>
      </c>
      <c r="R94" s="144" t="str">
        <f>IF(OR(AND(OR($J94="Retired",$J94="Permanent Low-Use"),$K94&lt;=2026),(AND($J94="New",$K94&gt;2026))),"N/A",IF($N94=0,0,IF(ISERROR(VLOOKUP($E94,'Source Data'!$B$29:$J$60, MATCH($L94, 'Source Data'!$B$26:$J$26,1),TRUE))=TRUE,"",VLOOKUP($E94,'Source Data'!$B$29:$J$60,MATCH($L94, 'Source Data'!$B$26:$J$26,1),TRUE))))</f>
        <v/>
      </c>
      <c r="S94" s="144" t="str">
        <f>IF(OR(AND(OR($J94="Retired",$J94="Permanent Low-Use"),$K94&lt;=2027),(AND($J94="New",$K94&gt;2027))),"N/A",IF($N94=0,0,IF(ISERROR(VLOOKUP($E94,'Source Data'!$B$29:$J$60, MATCH($L94, 'Source Data'!$B$26:$J$26,1),TRUE))=TRUE,"",VLOOKUP($E94,'Source Data'!$B$29:$J$60,MATCH($L94, 'Source Data'!$B$26:$J$26,1),TRUE))))</f>
        <v/>
      </c>
      <c r="T94" s="144" t="str">
        <f>IF(OR(AND(OR($J94="Retired",$J94="Permanent Low-Use"),$K94&lt;=2028),(AND($J94="New",$K94&gt;2028))),"N/A",IF($N94=0,0,IF(ISERROR(VLOOKUP($E94,'Source Data'!$B$29:$J$60, MATCH($L94, 'Source Data'!$B$26:$J$26,1),TRUE))=TRUE,"",VLOOKUP($E94,'Source Data'!$B$29:$J$60,MATCH($L94, 'Source Data'!$B$26:$J$26,1),TRUE))))</f>
        <v/>
      </c>
      <c r="U94" s="144" t="str">
        <f>IF(OR(AND(OR($J94="Retired",$J94="Permanent Low-Use"),$K94&lt;=2029),(AND($J94="New",$K94&gt;2029))),"N/A",IF($N94=0,0,IF(ISERROR(VLOOKUP($E94,'Source Data'!$B$29:$J$60, MATCH($L94, 'Source Data'!$B$26:$J$26,1),TRUE))=TRUE,"",VLOOKUP($E94,'Source Data'!$B$29:$J$60,MATCH($L94, 'Source Data'!$B$26:$J$26,1),TRUE))))</f>
        <v/>
      </c>
      <c r="V94" s="144" t="str">
        <f>IF(OR(AND(OR($J94="Retired",$J94="Permanent Low-Use"),$K94&lt;=2030),(AND($J94="New",$K94&gt;2030))),"N/A",IF($N94=0,0,IF(ISERROR(VLOOKUP($E94,'Source Data'!$B$29:$J$60, MATCH($L94, 'Source Data'!$B$26:$J$26,1),TRUE))=TRUE,"",VLOOKUP($E94,'Source Data'!$B$29:$J$60,MATCH($L94, 'Source Data'!$B$26:$J$26,1),TRUE))))</f>
        <v/>
      </c>
      <c r="W94" s="144" t="str">
        <f>IF(OR(AND(OR($J94="Retired",$J94="Permanent Low-Use"),$K94&lt;=2031),(AND($J94="New",$K94&gt;2031))),"N/A",IF($N94=0,0,IF(ISERROR(VLOOKUP($E94,'Source Data'!$B$29:$J$60, MATCH($L94, 'Source Data'!$B$26:$J$26,1),TRUE))=TRUE,"",VLOOKUP($E94,'Source Data'!$B$29:$J$60,MATCH($L94, 'Source Data'!$B$26:$J$26,1),TRUE))))</f>
        <v/>
      </c>
      <c r="X94" s="144" t="str">
        <f>IF(OR(AND(OR($J94="Retired",$J94="Permanent Low-Use"),$K94&lt;=2032),(AND($J94="New",$K94&gt;2032))),"N/A",IF($N94=0,0,IF(ISERROR(VLOOKUP($E94,'Source Data'!$B$29:$J$60, MATCH($L94, 'Source Data'!$B$26:$J$26,1),TRUE))=TRUE,"",VLOOKUP($E94,'Source Data'!$B$29:$J$60,MATCH($L94, 'Source Data'!$B$26:$J$26,1),TRUE))))</f>
        <v/>
      </c>
      <c r="Y94" s="144" t="str">
        <f>IF(OR(AND(OR($J94="Retired",$J94="Permanent Low-Use"),$K94&lt;=2033),(AND($J94="New",$K94&gt;2033))),"N/A",IF($N94=0,0,IF(ISERROR(VLOOKUP($E94,'Source Data'!$B$29:$J$60, MATCH($L94, 'Source Data'!$B$26:$J$26,1),TRUE))=TRUE,"",VLOOKUP($E94,'Source Data'!$B$29:$J$60,MATCH($L94, 'Source Data'!$B$26:$J$26,1),TRUE))))</f>
        <v/>
      </c>
      <c r="Z94" s="145" t="str">
        <f>IF(ISNUMBER($L94),IF(OR(AND(OR($J94="Retired",$J94="Permanent Low-Use"),$K94&lt;=2023),(AND($J94="New",$K94&gt;2023))),"N/A",VLOOKUP($F94,'Source Data'!$B$15:$I$22,7)),"")</f>
        <v/>
      </c>
      <c r="AA94" s="145" t="str">
        <f>IF(ISNUMBER($L94),IF(OR(AND(OR($J94="Retired",$J94="Permanent Low-Use"),$K94&lt;=2024),(AND($J94="New",$K94&gt;2024))),"N/A",VLOOKUP($F94,'Source Data'!$B$15:$I$22,7)),"")</f>
        <v/>
      </c>
      <c r="AB94" s="145" t="str">
        <f>IF(ISNUMBER($L94),IF(OR(AND(OR($J94="Retired",$J94="Permanent Low-Use"),$K94&lt;=2025),(AND($J94="New",$K94&gt;2025))),"N/A",VLOOKUP($F94,'Source Data'!$B$15:$I$22,5)),"")</f>
        <v/>
      </c>
      <c r="AC94" s="145" t="str">
        <f>IF(ISNUMBER($L94),IF(OR(AND(OR($J94="Retired",$J94="Permanent Low-Use"),$K94&lt;=2026),(AND($J94="New",$K94&gt;2026))),"N/A",VLOOKUP($F94,'Source Data'!$B$15:$I$22,5)),"")</f>
        <v/>
      </c>
      <c r="AD94" s="145" t="str">
        <f>IF(ISNUMBER($L94),IF(OR(AND(OR($J94="Retired",$J94="Permanent Low-Use"),$K94&lt;=2027),(AND($J94="New",$K94&gt;2027))),"N/A",VLOOKUP($F94,'Source Data'!$B$15:$I$22,5)),"")</f>
        <v/>
      </c>
      <c r="AE94" s="145" t="str">
        <f>IF(ISNUMBER($L94),IF(OR(AND(OR($J94="Retired",$J94="Permanent Low-Use"),$K94&lt;=2028),(AND($J94="New",$K94&gt;2028))),"N/A",VLOOKUP($F94,'Source Data'!$B$15:$I$22,5)),"")</f>
        <v/>
      </c>
      <c r="AF94" s="145" t="str">
        <f>IF(ISNUMBER($L94),IF(OR(AND(OR($J94="Retired",$J94="Permanent Low-Use"),$K94&lt;=2029),(AND($J94="New",$K94&gt;2029))),"N/A",VLOOKUP($F94,'Source Data'!$B$15:$I$22,5)),"")</f>
        <v/>
      </c>
      <c r="AG94" s="145" t="str">
        <f>IF(ISNUMBER($L94),IF(OR(AND(OR($J94="Retired",$J94="Permanent Low-Use"),$K94&lt;=2030),(AND($J94="New",$K94&gt;2030))),"N/A",VLOOKUP($F94,'Source Data'!$B$15:$I$22,5)),"")</f>
        <v/>
      </c>
      <c r="AH94" s="145" t="str">
        <f>IF(ISNUMBER($L94),IF(OR(AND(OR($J94="Retired",$J94="Permanent Low-Use"),$K94&lt;=2031),(AND($J94="New",$K94&gt;2031))),"N/A",VLOOKUP($F94,'Source Data'!$B$15:$I$22,5)),"")</f>
        <v/>
      </c>
      <c r="AI94" s="145" t="str">
        <f>IF(ISNUMBER($L94),IF(OR(AND(OR($J94="Retired",$J94="Permanent Low-Use"),$K94&lt;=2032),(AND($J94="New",$K94&gt;2032))),"N/A",VLOOKUP($F94,'Source Data'!$B$15:$I$22,5)),"")</f>
        <v/>
      </c>
      <c r="AJ94" s="145" t="str">
        <f>IF(ISNUMBER($L94),IF(OR(AND(OR($J94="Retired",$J94="Permanent Low-Use"),$K94&lt;=2033),(AND($J94="New",$K94&gt;2033))),"N/A",VLOOKUP($F94,'Source Data'!$B$15:$I$22,5)),"")</f>
        <v/>
      </c>
      <c r="AK94" s="145" t="str">
        <f>IF($N94= 0, "N/A", IF(ISERROR(VLOOKUP($F94, 'Source Data'!$B$4:$C$11,2)), "", VLOOKUP($F94, 'Source Data'!$B$4:$C$11,2)))</f>
        <v/>
      </c>
      <c r="AL94" s="158"/>
    </row>
    <row r="95" spans="1:38" ht="15.6">
      <c r="A95" s="158"/>
      <c r="B95" s="106"/>
      <c r="C95" s="106"/>
      <c r="D95" s="106"/>
      <c r="E95" s="104"/>
      <c r="F95" s="104"/>
      <c r="G95" s="102"/>
      <c r="H95" s="103"/>
      <c r="I95" s="104"/>
      <c r="J95" s="105"/>
      <c r="K95" s="102"/>
      <c r="L95" s="142" t="str">
        <f t="shared" si="8"/>
        <v/>
      </c>
      <c r="M95" s="142" t="str">
        <f>IF(ISERROR(VLOOKUP(E95,'Source Data'!$B$67:$J$97, MATCH(F95, 'Source Data'!$B$64:$J$64,1),TRUE))=TRUE,"",VLOOKUP(E95,'Source Data'!$B$67:$J$97,MATCH(F95, 'Source Data'!$B$64:$J$64,1),TRUE))</f>
        <v/>
      </c>
      <c r="N95" s="143" t="str">
        <f t="shared" si="9"/>
        <v/>
      </c>
      <c r="O95" s="144" t="str">
        <f>IF(OR(AND(OR($J95="Retired",$J95="Permanent Low-Use"),$K95&lt;=2023),(AND($J95="New",$K95&gt;2023))),"N/A",IF($N95=0,0,IF(ISERROR(VLOOKUP($E95,'Source Data'!$B$29:$J$60, MATCH($L95, 'Source Data'!$B$26:$J$26,1),TRUE))=TRUE,"",VLOOKUP($E95,'Source Data'!$B$29:$J$60,MATCH($L95, 'Source Data'!$B$26:$J$26,1),TRUE))))</f>
        <v/>
      </c>
      <c r="P95" s="144" t="str">
        <f>IF(OR(AND(OR($J95="Retired",$J95="Permanent Low-Use"),$K95&lt;=2024),(AND($J95="New",$K95&gt;2024))),"N/A",IF($N95=0,0,IF(ISERROR(VLOOKUP($E95,'Source Data'!$B$29:$J$60, MATCH($L95, 'Source Data'!$B$26:$J$26,1),TRUE))=TRUE,"",VLOOKUP($E95,'Source Data'!$B$29:$J$60,MATCH($L95, 'Source Data'!$B$26:$J$26,1),TRUE))))</f>
        <v/>
      </c>
      <c r="Q95" s="144" t="str">
        <f>IF(OR(AND(OR($J95="Retired",$J95="Permanent Low-Use"),$K95&lt;=2025),(AND($J95="New",$K95&gt;2025))),"N/A",IF($N95=0,0,IF(ISERROR(VLOOKUP($E95,'Source Data'!$B$29:$J$60, MATCH($L95, 'Source Data'!$B$26:$J$26,1),TRUE))=TRUE,"",VLOOKUP($E95,'Source Data'!$B$29:$J$60,MATCH($L95, 'Source Data'!$B$26:$J$26,1),TRUE))))</f>
        <v/>
      </c>
      <c r="R95" s="144" t="str">
        <f>IF(OR(AND(OR($J95="Retired",$J95="Permanent Low-Use"),$K95&lt;=2026),(AND($J95="New",$K95&gt;2026))),"N/A",IF($N95=0,0,IF(ISERROR(VLOOKUP($E95,'Source Data'!$B$29:$J$60, MATCH($L95, 'Source Data'!$B$26:$J$26,1),TRUE))=TRUE,"",VLOOKUP($E95,'Source Data'!$B$29:$J$60,MATCH($L95, 'Source Data'!$B$26:$J$26,1),TRUE))))</f>
        <v/>
      </c>
      <c r="S95" s="144" t="str">
        <f>IF(OR(AND(OR($J95="Retired",$J95="Permanent Low-Use"),$K95&lt;=2027),(AND($J95="New",$K95&gt;2027))),"N/A",IF($N95=0,0,IF(ISERROR(VLOOKUP($E95,'Source Data'!$B$29:$J$60, MATCH($L95, 'Source Data'!$B$26:$J$26,1),TRUE))=TRUE,"",VLOOKUP($E95,'Source Data'!$B$29:$J$60,MATCH($L95, 'Source Data'!$B$26:$J$26,1),TRUE))))</f>
        <v/>
      </c>
      <c r="T95" s="144" t="str">
        <f>IF(OR(AND(OR($J95="Retired",$J95="Permanent Low-Use"),$K95&lt;=2028),(AND($J95="New",$K95&gt;2028))),"N/A",IF($N95=0,0,IF(ISERROR(VLOOKUP($E95,'Source Data'!$B$29:$J$60, MATCH($L95, 'Source Data'!$B$26:$J$26,1),TRUE))=TRUE,"",VLOOKUP($E95,'Source Data'!$B$29:$J$60,MATCH($L95, 'Source Data'!$B$26:$J$26,1),TRUE))))</f>
        <v/>
      </c>
      <c r="U95" s="144" t="str">
        <f>IF(OR(AND(OR($J95="Retired",$J95="Permanent Low-Use"),$K95&lt;=2029),(AND($J95="New",$K95&gt;2029))),"N/A",IF($N95=0,0,IF(ISERROR(VLOOKUP($E95,'Source Data'!$B$29:$J$60, MATCH($L95, 'Source Data'!$B$26:$J$26,1),TRUE))=TRUE,"",VLOOKUP($E95,'Source Data'!$B$29:$J$60,MATCH($L95, 'Source Data'!$B$26:$J$26,1),TRUE))))</f>
        <v/>
      </c>
      <c r="V95" s="144" t="str">
        <f>IF(OR(AND(OR($J95="Retired",$J95="Permanent Low-Use"),$K95&lt;=2030),(AND($J95="New",$K95&gt;2030))),"N/A",IF($N95=0,0,IF(ISERROR(VLOOKUP($E95,'Source Data'!$B$29:$J$60, MATCH($L95, 'Source Data'!$B$26:$J$26,1),TRUE))=TRUE,"",VLOOKUP($E95,'Source Data'!$B$29:$J$60,MATCH($L95, 'Source Data'!$B$26:$J$26,1),TRUE))))</f>
        <v/>
      </c>
      <c r="W95" s="144" t="str">
        <f>IF(OR(AND(OR($J95="Retired",$J95="Permanent Low-Use"),$K95&lt;=2031),(AND($J95="New",$K95&gt;2031))),"N/A",IF($N95=0,0,IF(ISERROR(VLOOKUP($E95,'Source Data'!$B$29:$J$60, MATCH($L95, 'Source Data'!$B$26:$J$26,1),TRUE))=TRUE,"",VLOOKUP($E95,'Source Data'!$B$29:$J$60,MATCH($L95, 'Source Data'!$B$26:$J$26,1),TRUE))))</f>
        <v/>
      </c>
      <c r="X95" s="144" t="str">
        <f>IF(OR(AND(OR($J95="Retired",$J95="Permanent Low-Use"),$K95&lt;=2032),(AND($J95="New",$K95&gt;2032))),"N/A",IF($N95=0,0,IF(ISERROR(VLOOKUP($E95,'Source Data'!$B$29:$J$60, MATCH($L95, 'Source Data'!$B$26:$J$26,1),TRUE))=TRUE,"",VLOOKUP($E95,'Source Data'!$B$29:$J$60,MATCH($L95, 'Source Data'!$B$26:$J$26,1),TRUE))))</f>
        <v/>
      </c>
      <c r="Y95" s="144" t="str">
        <f>IF(OR(AND(OR($J95="Retired",$J95="Permanent Low-Use"),$K95&lt;=2033),(AND($J95="New",$K95&gt;2033))),"N/A",IF($N95=0,0,IF(ISERROR(VLOOKUP($E95,'Source Data'!$B$29:$J$60, MATCH($L95, 'Source Data'!$B$26:$J$26,1),TRUE))=TRUE,"",VLOOKUP($E95,'Source Data'!$B$29:$J$60,MATCH($L95, 'Source Data'!$B$26:$J$26,1),TRUE))))</f>
        <v/>
      </c>
      <c r="Z95" s="145" t="str">
        <f>IF(ISNUMBER($L95),IF(OR(AND(OR($J95="Retired",$J95="Permanent Low-Use"),$K95&lt;=2023),(AND($J95="New",$K95&gt;2023))),"N/A",VLOOKUP($F95,'Source Data'!$B$15:$I$22,7)),"")</f>
        <v/>
      </c>
      <c r="AA95" s="145" t="str">
        <f>IF(ISNUMBER($L95),IF(OR(AND(OR($J95="Retired",$J95="Permanent Low-Use"),$K95&lt;=2024),(AND($J95="New",$K95&gt;2024))),"N/A",VLOOKUP($F95,'Source Data'!$B$15:$I$22,7)),"")</f>
        <v/>
      </c>
      <c r="AB95" s="145" t="str">
        <f>IF(ISNUMBER($L95),IF(OR(AND(OR($J95="Retired",$J95="Permanent Low-Use"),$K95&lt;=2025),(AND($J95="New",$K95&gt;2025))),"N/A",VLOOKUP($F95,'Source Data'!$B$15:$I$22,5)),"")</f>
        <v/>
      </c>
      <c r="AC95" s="145" t="str">
        <f>IF(ISNUMBER($L95),IF(OR(AND(OR($J95="Retired",$J95="Permanent Low-Use"),$K95&lt;=2026),(AND($J95="New",$K95&gt;2026))),"N/A",VLOOKUP($F95,'Source Data'!$B$15:$I$22,5)),"")</f>
        <v/>
      </c>
      <c r="AD95" s="145" t="str">
        <f>IF(ISNUMBER($L95),IF(OR(AND(OR($J95="Retired",$J95="Permanent Low-Use"),$K95&lt;=2027),(AND($J95="New",$K95&gt;2027))),"N/A",VLOOKUP($F95,'Source Data'!$B$15:$I$22,5)),"")</f>
        <v/>
      </c>
      <c r="AE95" s="145" t="str">
        <f>IF(ISNUMBER($L95),IF(OR(AND(OR($J95="Retired",$J95="Permanent Low-Use"),$K95&lt;=2028),(AND($J95="New",$K95&gt;2028))),"N/A",VLOOKUP($F95,'Source Data'!$B$15:$I$22,5)),"")</f>
        <v/>
      </c>
      <c r="AF95" s="145" t="str">
        <f>IF(ISNUMBER($L95),IF(OR(AND(OR($J95="Retired",$J95="Permanent Low-Use"),$K95&lt;=2029),(AND($J95="New",$K95&gt;2029))),"N/A",VLOOKUP($F95,'Source Data'!$B$15:$I$22,5)),"")</f>
        <v/>
      </c>
      <c r="AG95" s="145" t="str">
        <f>IF(ISNUMBER($L95),IF(OR(AND(OR($J95="Retired",$J95="Permanent Low-Use"),$K95&lt;=2030),(AND($J95="New",$K95&gt;2030))),"N/A",VLOOKUP($F95,'Source Data'!$B$15:$I$22,5)),"")</f>
        <v/>
      </c>
      <c r="AH95" s="145" t="str">
        <f>IF(ISNUMBER($L95),IF(OR(AND(OR($J95="Retired",$J95="Permanent Low-Use"),$K95&lt;=2031),(AND($J95="New",$K95&gt;2031))),"N/A",VLOOKUP($F95,'Source Data'!$B$15:$I$22,5)),"")</f>
        <v/>
      </c>
      <c r="AI95" s="145" t="str">
        <f>IF(ISNUMBER($L95),IF(OR(AND(OR($J95="Retired",$J95="Permanent Low-Use"),$K95&lt;=2032),(AND($J95="New",$K95&gt;2032))),"N/A",VLOOKUP($F95,'Source Data'!$B$15:$I$22,5)),"")</f>
        <v/>
      </c>
      <c r="AJ95" s="145" t="str">
        <f>IF(ISNUMBER($L95),IF(OR(AND(OR($J95="Retired",$J95="Permanent Low-Use"),$K95&lt;=2033),(AND($J95="New",$K95&gt;2033))),"N/A",VLOOKUP($F95,'Source Data'!$B$15:$I$22,5)),"")</f>
        <v/>
      </c>
      <c r="AK95" s="145" t="str">
        <f>IF($N95= 0, "N/A", IF(ISERROR(VLOOKUP($F95, 'Source Data'!$B$4:$C$11,2)), "", VLOOKUP($F95, 'Source Data'!$B$4:$C$11,2)))</f>
        <v/>
      </c>
      <c r="AL95" s="158"/>
    </row>
    <row r="96" spans="1:38" ht="15.6">
      <c r="A96" s="158"/>
      <c r="B96" s="107"/>
      <c r="C96" s="107"/>
      <c r="D96" s="107"/>
      <c r="E96" s="108"/>
      <c r="F96" s="108"/>
      <c r="G96" s="102"/>
      <c r="H96" s="103"/>
      <c r="I96" s="108"/>
      <c r="J96" s="105"/>
      <c r="K96" s="102"/>
      <c r="L96" s="142" t="str">
        <f t="shared" si="8"/>
        <v/>
      </c>
      <c r="M96" s="142" t="str">
        <f>IF(ISERROR(VLOOKUP(E96,'Source Data'!$B$67:$J$97, MATCH(F96, 'Source Data'!$B$64:$J$64,1),TRUE))=TRUE,"",VLOOKUP(E96,'Source Data'!$B$67:$J$97,MATCH(F96, 'Source Data'!$B$64:$J$64,1),TRUE))</f>
        <v/>
      </c>
      <c r="N96" s="143" t="str">
        <f t="shared" si="9"/>
        <v/>
      </c>
      <c r="O96" s="144" t="str">
        <f>IF(OR(AND(OR($J96="Retired",$J96="Permanent Low-Use"),$K96&lt;=2023),(AND($J96="New",$K96&gt;2023))),"N/A",IF($N96=0,0,IF(ISERROR(VLOOKUP($E96,'Source Data'!$B$29:$J$60, MATCH($L96, 'Source Data'!$B$26:$J$26,1),TRUE))=TRUE,"",VLOOKUP($E96,'Source Data'!$B$29:$J$60,MATCH($L96, 'Source Data'!$B$26:$J$26,1),TRUE))))</f>
        <v/>
      </c>
      <c r="P96" s="144" t="str">
        <f>IF(OR(AND(OR($J96="Retired",$J96="Permanent Low-Use"),$K96&lt;=2024),(AND($J96="New",$K96&gt;2024))),"N/A",IF($N96=0,0,IF(ISERROR(VLOOKUP($E96,'Source Data'!$B$29:$J$60, MATCH($L96, 'Source Data'!$B$26:$J$26,1),TRUE))=TRUE,"",VLOOKUP($E96,'Source Data'!$B$29:$J$60,MATCH($L96, 'Source Data'!$B$26:$J$26,1),TRUE))))</f>
        <v/>
      </c>
      <c r="Q96" s="144" t="str">
        <f>IF(OR(AND(OR($J96="Retired",$J96="Permanent Low-Use"),$K96&lt;=2025),(AND($J96="New",$K96&gt;2025))),"N/A",IF($N96=0,0,IF(ISERROR(VLOOKUP($E96,'Source Data'!$B$29:$J$60, MATCH($L96, 'Source Data'!$B$26:$J$26,1),TRUE))=TRUE,"",VLOOKUP($E96,'Source Data'!$B$29:$J$60,MATCH($L96, 'Source Data'!$B$26:$J$26,1),TRUE))))</f>
        <v/>
      </c>
      <c r="R96" s="144" t="str">
        <f>IF(OR(AND(OR($J96="Retired",$J96="Permanent Low-Use"),$K96&lt;=2026),(AND($J96="New",$K96&gt;2026))),"N/A",IF($N96=0,0,IF(ISERROR(VLOOKUP($E96,'Source Data'!$B$29:$J$60, MATCH($L96, 'Source Data'!$B$26:$J$26,1),TRUE))=TRUE,"",VLOOKUP($E96,'Source Data'!$B$29:$J$60,MATCH($L96, 'Source Data'!$B$26:$J$26,1),TRUE))))</f>
        <v/>
      </c>
      <c r="S96" s="144" t="str">
        <f>IF(OR(AND(OR($J96="Retired",$J96="Permanent Low-Use"),$K96&lt;=2027),(AND($J96="New",$K96&gt;2027))),"N/A",IF($N96=0,0,IF(ISERROR(VLOOKUP($E96,'Source Data'!$B$29:$J$60, MATCH($L96, 'Source Data'!$B$26:$J$26,1),TRUE))=TRUE,"",VLOOKUP($E96,'Source Data'!$B$29:$J$60,MATCH($L96, 'Source Data'!$B$26:$J$26,1),TRUE))))</f>
        <v/>
      </c>
      <c r="T96" s="144" t="str">
        <f>IF(OR(AND(OR($J96="Retired",$J96="Permanent Low-Use"),$K96&lt;=2028),(AND($J96="New",$K96&gt;2028))),"N/A",IF($N96=0,0,IF(ISERROR(VLOOKUP($E96,'Source Data'!$B$29:$J$60, MATCH($L96, 'Source Data'!$B$26:$J$26,1),TRUE))=TRUE,"",VLOOKUP($E96,'Source Data'!$B$29:$J$60,MATCH($L96, 'Source Data'!$B$26:$J$26,1),TRUE))))</f>
        <v/>
      </c>
      <c r="U96" s="144" t="str">
        <f>IF(OR(AND(OR($J96="Retired",$J96="Permanent Low-Use"),$K96&lt;=2029),(AND($J96="New",$K96&gt;2029))),"N/A",IF($N96=0,0,IF(ISERROR(VLOOKUP($E96,'Source Data'!$B$29:$J$60, MATCH($L96, 'Source Data'!$B$26:$J$26,1),TRUE))=TRUE,"",VLOOKUP($E96,'Source Data'!$B$29:$J$60,MATCH($L96, 'Source Data'!$B$26:$J$26,1),TRUE))))</f>
        <v/>
      </c>
      <c r="V96" s="144" t="str">
        <f>IF(OR(AND(OR($J96="Retired",$J96="Permanent Low-Use"),$K96&lt;=2030),(AND($J96="New",$K96&gt;2030))),"N/A",IF($N96=0,0,IF(ISERROR(VLOOKUP($E96,'Source Data'!$B$29:$J$60, MATCH($L96, 'Source Data'!$B$26:$J$26,1),TRUE))=TRUE,"",VLOOKUP($E96,'Source Data'!$B$29:$J$60,MATCH($L96, 'Source Data'!$B$26:$J$26,1),TRUE))))</f>
        <v/>
      </c>
      <c r="W96" s="144" t="str">
        <f>IF(OR(AND(OR($J96="Retired",$J96="Permanent Low-Use"),$K96&lt;=2031),(AND($J96="New",$K96&gt;2031))),"N/A",IF($N96=0,0,IF(ISERROR(VLOOKUP($E96,'Source Data'!$B$29:$J$60, MATCH($L96, 'Source Data'!$B$26:$J$26,1),TRUE))=TRUE,"",VLOOKUP($E96,'Source Data'!$B$29:$J$60,MATCH($L96, 'Source Data'!$B$26:$J$26,1),TRUE))))</f>
        <v/>
      </c>
      <c r="X96" s="144" t="str">
        <f>IF(OR(AND(OR($J96="Retired",$J96="Permanent Low-Use"),$K96&lt;=2032),(AND($J96="New",$K96&gt;2032))),"N/A",IF($N96=0,0,IF(ISERROR(VLOOKUP($E96,'Source Data'!$B$29:$J$60, MATCH($L96, 'Source Data'!$B$26:$J$26,1),TRUE))=TRUE,"",VLOOKUP($E96,'Source Data'!$B$29:$J$60,MATCH($L96, 'Source Data'!$B$26:$J$26,1),TRUE))))</f>
        <v/>
      </c>
      <c r="Y96" s="144" t="str">
        <f>IF(OR(AND(OR($J96="Retired",$J96="Permanent Low-Use"),$K96&lt;=2033),(AND($J96="New",$K96&gt;2033))),"N/A",IF($N96=0,0,IF(ISERROR(VLOOKUP($E96,'Source Data'!$B$29:$J$60, MATCH($L96, 'Source Data'!$B$26:$J$26,1),TRUE))=TRUE,"",VLOOKUP($E96,'Source Data'!$B$29:$J$60,MATCH($L96, 'Source Data'!$B$26:$J$26,1),TRUE))))</f>
        <v/>
      </c>
      <c r="Z96" s="145" t="str">
        <f>IF(ISNUMBER($L96),IF(OR(AND(OR($J96="Retired",$J96="Permanent Low-Use"),$K96&lt;=2023),(AND($J96="New",$K96&gt;2023))),"N/A",VLOOKUP($F96,'Source Data'!$B$15:$I$22,7)),"")</f>
        <v/>
      </c>
      <c r="AA96" s="145" t="str">
        <f>IF(ISNUMBER($L96),IF(OR(AND(OR($J96="Retired",$J96="Permanent Low-Use"),$K96&lt;=2024),(AND($J96="New",$K96&gt;2024))),"N/A",VLOOKUP($F96,'Source Data'!$B$15:$I$22,7)),"")</f>
        <v/>
      </c>
      <c r="AB96" s="145" t="str">
        <f>IF(ISNUMBER($L96),IF(OR(AND(OR($J96="Retired",$J96="Permanent Low-Use"),$K96&lt;=2025),(AND($J96="New",$K96&gt;2025))),"N/A",VLOOKUP($F96,'Source Data'!$B$15:$I$22,5)),"")</f>
        <v/>
      </c>
      <c r="AC96" s="145" t="str">
        <f>IF(ISNUMBER($L96),IF(OR(AND(OR($J96="Retired",$J96="Permanent Low-Use"),$K96&lt;=2026),(AND($J96="New",$K96&gt;2026))),"N/A",VLOOKUP($F96,'Source Data'!$B$15:$I$22,5)),"")</f>
        <v/>
      </c>
      <c r="AD96" s="145" t="str">
        <f>IF(ISNUMBER($L96),IF(OR(AND(OR($J96="Retired",$J96="Permanent Low-Use"),$K96&lt;=2027),(AND($J96="New",$K96&gt;2027))),"N/A",VLOOKUP($F96,'Source Data'!$B$15:$I$22,5)),"")</f>
        <v/>
      </c>
      <c r="AE96" s="145" t="str">
        <f>IF(ISNUMBER($L96),IF(OR(AND(OR($J96="Retired",$J96="Permanent Low-Use"),$K96&lt;=2028),(AND($J96="New",$K96&gt;2028))),"N/A",VLOOKUP($F96,'Source Data'!$B$15:$I$22,5)),"")</f>
        <v/>
      </c>
      <c r="AF96" s="145" t="str">
        <f>IF(ISNUMBER($L96),IF(OR(AND(OR($J96="Retired",$J96="Permanent Low-Use"),$K96&lt;=2029),(AND($J96="New",$K96&gt;2029))),"N/A",VLOOKUP($F96,'Source Data'!$B$15:$I$22,5)),"")</f>
        <v/>
      </c>
      <c r="AG96" s="145" t="str">
        <f>IF(ISNUMBER($L96),IF(OR(AND(OR($J96="Retired",$J96="Permanent Low-Use"),$K96&lt;=2030),(AND($J96="New",$K96&gt;2030))),"N/A",VLOOKUP($F96,'Source Data'!$B$15:$I$22,5)),"")</f>
        <v/>
      </c>
      <c r="AH96" s="145" t="str">
        <f>IF(ISNUMBER($L96),IF(OR(AND(OR($J96="Retired",$J96="Permanent Low-Use"),$K96&lt;=2031),(AND($J96="New",$K96&gt;2031))),"N/A",VLOOKUP($F96,'Source Data'!$B$15:$I$22,5)),"")</f>
        <v/>
      </c>
      <c r="AI96" s="145" t="str">
        <f>IF(ISNUMBER($L96),IF(OR(AND(OR($J96="Retired",$J96="Permanent Low-Use"),$K96&lt;=2032),(AND($J96="New",$K96&gt;2032))),"N/A",VLOOKUP($F96,'Source Data'!$B$15:$I$22,5)),"")</f>
        <v/>
      </c>
      <c r="AJ96" s="145" t="str">
        <f>IF(ISNUMBER($L96),IF(OR(AND(OR($J96="Retired",$J96="Permanent Low-Use"),$K96&lt;=2033),(AND($J96="New",$K96&gt;2033))),"N/A",VLOOKUP($F96,'Source Data'!$B$15:$I$22,5)),"")</f>
        <v/>
      </c>
      <c r="AK96" s="145" t="str">
        <f>IF($N96= 0, "N/A", IF(ISERROR(VLOOKUP($F96, 'Source Data'!$B$4:$C$11,2)), "", VLOOKUP($F96, 'Source Data'!$B$4:$C$11,2)))</f>
        <v/>
      </c>
      <c r="AL96" s="158"/>
    </row>
    <row r="97" spans="1:38" ht="15.6">
      <c r="A97" s="158"/>
      <c r="B97" s="106"/>
      <c r="C97" s="106"/>
      <c r="D97" s="106"/>
      <c r="E97" s="104"/>
      <c r="F97" s="104"/>
      <c r="G97" s="102"/>
      <c r="H97" s="103"/>
      <c r="I97" s="104"/>
      <c r="J97" s="105"/>
      <c r="K97" s="102"/>
      <c r="L97" s="142" t="str">
        <f t="shared" si="8"/>
        <v/>
      </c>
      <c r="M97" s="142" t="str">
        <f>IF(ISERROR(VLOOKUP(E97,'Source Data'!$B$67:$J$97, MATCH(F97, 'Source Data'!$B$64:$J$64,1),TRUE))=TRUE,"",VLOOKUP(E97,'Source Data'!$B$67:$J$97,MATCH(F97, 'Source Data'!$B$64:$J$64,1),TRUE))</f>
        <v/>
      </c>
      <c r="N97" s="143" t="str">
        <f t="shared" si="9"/>
        <v/>
      </c>
      <c r="O97" s="144" t="str">
        <f>IF(OR(AND(OR($J97="Retired",$J97="Permanent Low-Use"),$K97&lt;=2023),(AND($J97="New",$K97&gt;2023))),"N/A",IF($N97=0,0,IF(ISERROR(VLOOKUP($E97,'Source Data'!$B$29:$J$60, MATCH($L97, 'Source Data'!$B$26:$J$26,1),TRUE))=TRUE,"",VLOOKUP($E97,'Source Data'!$B$29:$J$60,MATCH($L97, 'Source Data'!$B$26:$J$26,1),TRUE))))</f>
        <v/>
      </c>
      <c r="P97" s="144" t="str">
        <f>IF(OR(AND(OR($J97="Retired",$J97="Permanent Low-Use"),$K97&lt;=2024),(AND($J97="New",$K97&gt;2024))),"N/A",IF($N97=0,0,IF(ISERROR(VLOOKUP($E97,'Source Data'!$B$29:$J$60, MATCH($L97, 'Source Data'!$B$26:$J$26,1),TRUE))=TRUE,"",VLOOKUP($E97,'Source Data'!$B$29:$J$60,MATCH($L97, 'Source Data'!$B$26:$J$26,1),TRUE))))</f>
        <v/>
      </c>
      <c r="Q97" s="144" t="str">
        <f>IF(OR(AND(OR($J97="Retired",$J97="Permanent Low-Use"),$K97&lt;=2025),(AND($J97="New",$K97&gt;2025))),"N/A",IF($N97=0,0,IF(ISERROR(VLOOKUP($E97,'Source Data'!$B$29:$J$60, MATCH($L97, 'Source Data'!$B$26:$J$26,1),TRUE))=TRUE,"",VLOOKUP($E97,'Source Data'!$B$29:$J$60,MATCH($L97, 'Source Data'!$B$26:$J$26,1),TRUE))))</f>
        <v/>
      </c>
      <c r="R97" s="144" t="str">
        <f>IF(OR(AND(OR($J97="Retired",$J97="Permanent Low-Use"),$K97&lt;=2026),(AND($J97="New",$K97&gt;2026))),"N/A",IF($N97=0,0,IF(ISERROR(VLOOKUP($E97,'Source Data'!$B$29:$J$60, MATCH($L97, 'Source Data'!$B$26:$J$26,1),TRUE))=TRUE,"",VLOOKUP($E97,'Source Data'!$B$29:$J$60,MATCH($L97, 'Source Data'!$B$26:$J$26,1),TRUE))))</f>
        <v/>
      </c>
      <c r="S97" s="144" t="str">
        <f>IF(OR(AND(OR($J97="Retired",$J97="Permanent Low-Use"),$K97&lt;=2027),(AND($J97="New",$K97&gt;2027))),"N/A",IF($N97=0,0,IF(ISERROR(VLOOKUP($E97,'Source Data'!$B$29:$J$60, MATCH($L97, 'Source Data'!$B$26:$J$26,1),TRUE))=TRUE,"",VLOOKUP($E97,'Source Data'!$B$29:$J$60,MATCH($L97, 'Source Data'!$B$26:$J$26,1),TRUE))))</f>
        <v/>
      </c>
      <c r="T97" s="144" t="str">
        <f>IF(OR(AND(OR($J97="Retired",$J97="Permanent Low-Use"),$K97&lt;=2028),(AND($J97="New",$K97&gt;2028))),"N/A",IF($N97=0,0,IF(ISERROR(VLOOKUP($E97,'Source Data'!$B$29:$J$60, MATCH($L97, 'Source Data'!$B$26:$J$26,1),TRUE))=TRUE,"",VLOOKUP($E97,'Source Data'!$B$29:$J$60,MATCH($L97, 'Source Data'!$B$26:$J$26,1),TRUE))))</f>
        <v/>
      </c>
      <c r="U97" s="144" t="str">
        <f>IF(OR(AND(OR($J97="Retired",$J97="Permanent Low-Use"),$K97&lt;=2029),(AND($J97="New",$K97&gt;2029))),"N/A",IF($N97=0,0,IF(ISERROR(VLOOKUP($E97,'Source Data'!$B$29:$J$60, MATCH($L97, 'Source Data'!$B$26:$J$26,1),TRUE))=TRUE,"",VLOOKUP($E97,'Source Data'!$B$29:$J$60,MATCH($L97, 'Source Data'!$B$26:$J$26,1),TRUE))))</f>
        <v/>
      </c>
      <c r="V97" s="144" t="str">
        <f>IF(OR(AND(OR($J97="Retired",$J97="Permanent Low-Use"),$K97&lt;=2030),(AND($J97="New",$K97&gt;2030))),"N/A",IF($N97=0,0,IF(ISERROR(VLOOKUP($E97,'Source Data'!$B$29:$J$60, MATCH($L97, 'Source Data'!$B$26:$J$26,1),TRUE))=TRUE,"",VLOOKUP($E97,'Source Data'!$B$29:$J$60,MATCH($L97, 'Source Data'!$B$26:$J$26,1),TRUE))))</f>
        <v/>
      </c>
      <c r="W97" s="144" t="str">
        <f>IF(OR(AND(OR($J97="Retired",$J97="Permanent Low-Use"),$K97&lt;=2031),(AND($J97="New",$K97&gt;2031))),"N/A",IF($N97=0,0,IF(ISERROR(VLOOKUP($E97,'Source Data'!$B$29:$J$60, MATCH($L97, 'Source Data'!$B$26:$J$26,1),TRUE))=TRUE,"",VLOOKUP($E97,'Source Data'!$B$29:$J$60,MATCH($L97, 'Source Data'!$B$26:$J$26,1),TRUE))))</f>
        <v/>
      </c>
      <c r="X97" s="144" t="str">
        <f>IF(OR(AND(OR($J97="Retired",$J97="Permanent Low-Use"),$K97&lt;=2032),(AND($J97="New",$K97&gt;2032))),"N/A",IF($N97=0,0,IF(ISERROR(VLOOKUP($E97,'Source Data'!$B$29:$J$60, MATCH($L97, 'Source Data'!$B$26:$J$26,1),TRUE))=TRUE,"",VLOOKUP($E97,'Source Data'!$B$29:$J$60,MATCH($L97, 'Source Data'!$B$26:$J$26,1),TRUE))))</f>
        <v/>
      </c>
      <c r="Y97" s="144" t="str">
        <f>IF(OR(AND(OR($J97="Retired",$J97="Permanent Low-Use"),$K97&lt;=2033),(AND($J97="New",$K97&gt;2033))),"N/A",IF($N97=0,0,IF(ISERROR(VLOOKUP($E97,'Source Data'!$B$29:$J$60, MATCH($L97, 'Source Data'!$B$26:$J$26,1),TRUE))=TRUE,"",VLOOKUP($E97,'Source Data'!$B$29:$J$60,MATCH($L97, 'Source Data'!$B$26:$J$26,1),TRUE))))</f>
        <v/>
      </c>
      <c r="Z97" s="145" t="str">
        <f>IF(ISNUMBER($L97),IF(OR(AND(OR($J97="Retired",$J97="Permanent Low-Use"),$K97&lt;=2023),(AND($J97="New",$K97&gt;2023))),"N/A",VLOOKUP($F97,'Source Data'!$B$15:$I$22,7)),"")</f>
        <v/>
      </c>
      <c r="AA97" s="145" t="str">
        <f>IF(ISNUMBER($L97),IF(OR(AND(OR($J97="Retired",$J97="Permanent Low-Use"),$K97&lt;=2024),(AND($J97="New",$K97&gt;2024))),"N/A",VLOOKUP($F97,'Source Data'!$B$15:$I$22,7)),"")</f>
        <v/>
      </c>
      <c r="AB97" s="145" t="str">
        <f>IF(ISNUMBER($L97),IF(OR(AND(OR($J97="Retired",$J97="Permanent Low-Use"),$K97&lt;=2025),(AND($J97="New",$K97&gt;2025))),"N/A",VLOOKUP($F97,'Source Data'!$B$15:$I$22,5)),"")</f>
        <v/>
      </c>
      <c r="AC97" s="145" t="str">
        <f>IF(ISNUMBER($L97),IF(OR(AND(OR($J97="Retired",$J97="Permanent Low-Use"),$K97&lt;=2026),(AND($J97="New",$K97&gt;2026))),"N/A",VLOOKUP($F97,'Source Data'!$B$15:$I$22,5)),"")</f>
        <v/>
      </c>
      <c r="AD97" s="145" t="str">
        <f>IF(ISNUMBER($L97),IF(OR(AND(OR($J97="Retired",$J97="Permanent Low-Use"),$K97&lt;=2027),(AND($J97="New",$K97&gt;2027))),"N/A",VLOOKUP($F97,'Source Data'!$B$15:$I$22,5)),"")</f>
        <v/>
      </c>
      <c r="AE97" s="145" t="str">
        <f>IF(ISNUMBER($L97),IF(OR(AND(OR($J97="Retired",$J97="Permanent Low-Use"),$K97&lt;=2028),(AND($J97="New",$K97&gt;2028))),"N/A",VLOOKUP($F97,'Source Data'!$B$15:$I$22,5)),"")</f>
        <v/>
      </c>
      <c r="AF97" s="145" t="str">
        <f>IF(ISNUMBER($L97),IF(OR(AND(OR($J97="Retired",$J97="Permanent Low-Use"),$K97&lt;=2029),(AND($J97="New",$K97&gt;2029))),"N/A",VLOOKUP($F97,'Source Data'!$B$15:$I$22,5)),"")</f>
        <v/>
      </c>
      <c r="AG97" s="145" t="str">
        <f>IF(ISNUMBER($L97),IF(OR(AND(OR($J97="Retired",$J97="Permanent Low-Use"),$K97&lt;=2030),(AND($J97="New",$K97&gt;2030))),"N/A",VLOOKUP($F97,'Source Data'!$B$15:$I$22,5)),"")</f>
        <v/>
      </c>
      <c r="AH97" s="145" t="str">
        <f>IF(ISNUMBER($L97),IF(OR(AND(OR($J97="Retired",$J97="Permanent Low-Use"),$K97&lt;=2031),(AND($J97="New",$K97&gt;2031))),"N/A",VLOOKUP($F97,'Source Data'!$B$15:$I$22,5)),"")</f>
        <v/>
      </c>
      <c r="AI97" s="145" t="str">
        <f>IF(ISNUMBER($L97),IF(OR(AND(OR($J97="Retired",$J97="Permanent Low-Use"),$K97&lt;=2032),(AND($J97="New",$K97&gt;2032))),"N/A",VLOOKUP($F97,'Source Data'!$B$15:$I$22,5)),"")</f>
        <v/>
      </c>
      <c r="AJ97" s="145" t="str">
        <f>IF(ISNUMBER($L97),IF(OR(AND(OR($J97="Retired",$J97="Permanent Low-Use"),$K97&lt;=2033),(AND($J97="New",$K97&gt;2033))),"N/A",VLOOKUP($F97,'Source Data'!$B$15:$I$22,5)),"")</f>
        <v/>
      </c>
      <c r="AK97" s="145" t="str">
        <f>IF($N97= 0, "N/A", IF(ISERROR(VLOOKUP($F97, 'Source Data'!$B$4:$C$11,2)), "", VLOOKUP($F97, 'Source Data'!$B$4:$C$11,2)))</f>
        <v/>
      </c>
      <c r="AL97" s="158"/>
    </row>
    <row r="98" spans="1:38" ht="15.6">
      <c r="A98" s="158"/>
      <c r="B98" s="106"/>
      <c r="C98" s="106"/>
      <c r="D98" s="106"/>
      <c r="E98" s="104"/>
      <c r="F98" s="104"/>
      <c r="G98" s="102"/>
      <c r="H98" s="103"/>
      <c r="I98" s="104"/>
      <c r="J98" s="105"/>
      <c r="K98" s="102"/>
      <c r="L98" s="142" t="str">
        <f t="shared" si="8"/>
        <v/>
      </c>
      <c r="M98" s="142" t="str">
        <f>IF(ISERROR(VLOOKUP(E98,'Source Data'!$B$67:$J$97, MATCH(F98, 'Source Data'!$B$64:$J$64,1),TRUE))=TRUE,"",VLOOKUP(E98,'Source Data'!$B$67:$J$97,MATCH(F98, 'Source Data'!$B$64:$J$64,1),TRUE))</f>
        <v/>
      </c>
      <c r="N98" s="143" t="str">
        <f t="shared" si="9"/>
        <v/>
      </c>
      <c r="O98" s="144" t="str">
        <f>IF(OR(AND(OR($J98="Retired",$J98="Permanent Low-Use"),$K98&lt;=2023),(AND($J98="New",$K98&gt;2023))),"N/A",IF($N98=0,0,IF(ISERROR(VLOOKUP($E98,'Source Data'!$B$29:$J$60, MATCH($L98, 'Source Data'!$B$26:$J$26,1),TRUE))=TRUE,"",VLOOKUP($E98,'Source Data'!$B$29:$J$60,MATCH($L98, 'Source Data'!$B$26:$J$26,1),TRUE))))</f>
        <v/>
      </c>
      <c r="P98" s="144" t="str">
        <f>IF(OR(AND(OR($J98="Retired",$J98="Permanent Low-Use"),$K98&lt;=2024),(AND($J98="New",$K98&gt;2024))),"N/A",IF($N98=0,0,IF(ISERROR(VLOOKUP($E98,'Source Data'!$B$29:$J$60, MATCH($L98, 'Source Data'!$B$26:$J$26,1),TRUE))=TRUE,"",VLOOKUP($E98,'Source Data'!$B$29:$J$60,MATCH($L98, 'Source Data'!$B$26:$J$26,1),TRUE))))</f>
        <v/>
      </c>
      <c r="Q98" s="144" t="str">
        <f>IF(OR(AND(OR($J98="Retired",$J98="Permanent Low-Use"),$K98&lt;=2025),(AND($J98="New",$K98&gt;2025))),"N/A",IF($N98=0,0,IF(ISERROR(VLOOKUP($E98,'Source Data'!$B$29:$J$60, MATCH($L98, 'Source Data'!$B$26:$J$26,1),TRUE))=TRUE,"",VLOOKUP($E98,'Source Data'!$B$29:$J$60,MATCH($L98, 'Source Data'!$B$26:$J$26,1),TRUE))))</f>
        <v/>
      </c>
      <c r="R98" s="144" t="str">
        <f>IF(OR(AND(OR($J98="Retired",$J98="Permanent Low-Use"),$K98&lt;=2026),(AND($J98="New",$K98&gt;2026))),"N/A",IF($N98=0,0,IF(ISERROR(VLOOKUP($E98,'Source Data'!$B$29:$J$60, MATCH($L98, 'Source Data'!$B$26:$J$26,1),TRUE))=TRUE,"",VLOOKUP($E98,'Source Data'!$B$29:$J$60,MATCH($L98, 'Source Data'!$B$26:$J$26,1),TRUE))))</f>
        <v/>
      </c>
      <c r="S98" s="144" t="str">
        <f>IF(OR(AND(OR($J98="Retired",$J98="Permanent Low-Use"),$K98&lt;=2027),(AND($J98="New",$K98&gt;2027))),"N/A",IF($N98=0,0,IF(ISERROR(VLOOKUP($E98,'Source Data'!$B$29:$J$60, MATCH($L98, 'Source Data'!$B$26:$J$26,1),TRUE))=TRUE,"",VLOOKUP($E98,'Source Data'!$B$29:$J$60,MATCH($L98, 'Source Data'!$B$26:$J$26,1),TRUE))))</f>
        <v/>
      </c>
      <c r="T98" s="144" t="str">
        <f>IF(OR(AND(OR($J98="Retired",$J98="Permanent Low-Use"),$K98&lt;=2028),(AND($J98="New",$K98&gt;2028))),"N/A",IF($N98=0,0,IF(ISERROR(VLOOKUP($E98,'Source Data'!$B$29:$J$60, MATCH($L98, 'Source Data'!$B$26:$J$26,1),TRUE))=TRUE,"",VLOOKUP($E98,'Source Data'!$B$29:$J$60,MATCH($L98, 'Source Data'!$B$26:$J$26,1),TRUE))))</f>
        <v/>
      </c>
      <c r="U98" s="144" t="str">
        <f>IF(OR(AND(OR($J98="Retired",$J98="Permanent Low-Use"),$K98&lt;=2029),(AND($J98="New",$K98&gt;2029))),"N/A",IF($N98=0,0,IF(ISERROR(VLOOKUP($E98,'Source Data'!$B$29:$J$60, MATCH($L98, 'Source Data'!$B$26:$J$26,1),TRUE))=TRUE,"",VLOOKUP($E98,'Source Data'!$B$29:$J$60,MATCH($L98, 'Source Data'!$B$26:$J$26,1),TRUE))))</f>
        <v/>
      </c>
      <c r="V98" s="144" t="str">
        <f>IF(OR(AND(OR($J98="Retired",$J98="Permanent Low-Use"),$K98&lt;=2030),(AND($J98="New",$K98&gt;2030))),"N/A",IF($N98=0,0,IF(ISERROR(VLOOKUP($E98,'Source Data'!$B$29:$J$60, MATCH($L98, 'Source Data'!$B$26:$J$26,1),TRUE))=TRUE,"",VLOOKUP($E98,'Source Data'!$B$29:$J$60,MATCH($L98, 'Source Data'!$B$26:$J$26,1),TRUE))))</f>
        <v/>
      </c>
      <c r="W98" s="144" t="str">
        <f>IF(OR(AND(OR($J98="Retired",$J98="Permanent Low-Use"),$K98&lt;=2031),(AND($J98="New",$K98&gt;2031))),"N/A",IF($N98=0,0,IF(ISERROR(VLOOKUP($E98,'Source Data'!$B$29:$J$60, MATCH($L98, 'Source Data'!$B$26:$J$26,1),TRUE))=TRUE,"",VLOOKUP($E98,'Source Data'!$B$29:$J$60,MATCH($L98, 'Source Data'!$B$26:$J$26,1),TRUE))))</f>
        <v/>
      </c>
      <c r="X98" s="144" t="str">
        <f>IF(OR(AND(OR($J98="Retired",$J98="Permanent Low-Use"),$K98&lt;=2032),(AND($J98="New",$K98&gt;2032))),"N/A",IF($N98=0,0,IF(ISERROR(VLOOKUP($E98,'Source Data'!$B$29:$J$60, MATCH($L98, 'Source Data'!$B$26:$J$26,1),TRUE))=TRUE,"",VLOOKUP($E98,'Source Data'!$B$29:$J$60,MATCH($L98, 'Source Data'!$B$26:$J$26,1),TRUE))))</f>
        <v/>
      </c>
      <c r="Y98" s="144" t="str">
        <f>IF(OR(AND(OR($J98="Retired",$J98="Permanent Low-Use"),$K98&lt;=2033),(AND($J98="New",$K98&gt;2033))),"N/A",IF($N98=0,0,IF(ISERROR(VLOOKUP($E98,'Source Data'!$B$29:$J$60, MATCH($L98, 'Source Data'!$B$26:$J$26,1),TRUE))=TRUE,"",VLOOKUP($E98,'Source Data'!$B$29:$J$60,MATCH($L98, 'Source Data'!$B$26:$J$26,1),TRUE))))</f>
        <v/>
      </c>
      <c r="Z98" s="145" t="str">
        <f>IF(ISNUMBER($L98),IF(OR(AND(OR($J98="Retired",$J98="Permanent Low-Use"),$K98&lt;=2023),(AND($J98="New",$K98&gt;2023))),"N/A",VLOOKUP($F98,'Source Data'!$B$15:$I$22,7)),"")</f>
        <v/>
      </c>
      <c r="AA98" s="145" t="str">
        <f>IF(ISNUMBER($L98),IF(OR(AND(OR($J98="Retired",$J98="Permanent Low-Use"),$K98&lt;=2024),(AND($J98="New",$K98&gt;2024))),"N/A",VLOOKUP($F98,'Source Data'!$B$15:$I$22,7)),"")</f>
        <v/>
      </c>
      <c r="AB98" s="145" t="str">
        <f>IF(ISNUMBER($L98),IF(OR(AND(OR($J98="Retired",$J98="Permanent Low-Use"),$K98&lt;=2025),(AND($J98="New",$K98&gt;2025))),"N/A",VLOOKUP($F98,'Source Data'!$B$15:$I$22,5)),"")</f>
        <v/>
      </c>
      <c r="AC98" s="145" t="str">
        <f>IF(ISNUMBER($L98),IF(OR(AND(OR($J98="Retired",$J98="Permanent Low-Use"),$K98&lt;=2026),(AND($J98="New",$K98&gt;2026))),"N/A",VLOOKUP($F98,'Source Data'!$B$15:$I$22,5)),"")</f>
        <v/>
      </c>
      <c r="AD98" s="145" t="str">
        <f>IF(ISNUMBER($L98),IF(OR(AND(OR($J98="Retired",$J98="Permanent Low-Use"),$K98&lt;=2027),(AND($J98="New",$K98&gt;2027))),"N/A",VLOOKUP($F98,'Source Data'!$B$15:$I$22,5)),"")</f>
        <v/>
      </c>
      <c r="AE98" s="145" t="str">
        <f>IF(ISNUMBER($L98),IF(OR(AND(OR($J98="Retired",$J98="Permanent Low-Use"),$K98&lt;=2028),(AND($J98="New",$K98&gt;2028))),"N/A",VLOOKUP($F98,'Source Data'!$B$15:$I$22,5)),"")</f>
        <v/>
      </c>
      <c r="AF98" s="145" t="str">
        <f>IF(ISNUMBER($L98),IF(OR(AND(OR($J98="Retired",$J98="Permanent Low-Use"),$K98&lt;=2029),(AND($J98="New",$K98&gt;2029))),"N/A",VLOOKUP($F98,'Source Data'!$B$15:$I$22,5)),"")</f>
        <v/>
      </c>
      <c r="AG98" s="145" t="str">
        <f>IF(ISNUMBER($L98),IF(OR(AND(OR($J98="Retired",$J98="Permanent Low-Use"),$K98&lt;=2030),(AND($J98="New",$K98&gt;2030))),"N/A",VLOOKUP($F98,'Source Data'!$B$15:$I$22,5)),"")</f>
        <v/>
      </c>
      <c r="AH98" s="145" t="str">
        <f>IF(ISNUMBER($L98),IF(OR(AND(OR($J98="Retired",$J98="Permanent Low-Use"),$K98&lt;=2031),(AND($J98="New",$K98&gt;2031))),"N/A",VLOOKUP($F98,'Source Data'!$B$15:$I$22,5)),"")</f>
        <v/>
      </c>
      <c r="AI98" s="145" t="str">
        <f>IF(ISNUMBER($L98),IF(OR(AND(OR($J98="Retired",$J98="Permanent Low-Use"),$K98&lt;=2032),(AND($J98="New",$K98&gt;2032))),"N/A",VLOOKUP($F98,'Source Data'!$B$15:$I$22,5)),"")</f>
        <v/>
      </c>
      <c r="AJ98" s="145" t="str">
        <f>IF(ISNUMBER($L98),IF(OR(AND(OR($J98="Retired",$J98="Permanent Low-Use"),$K98&lt;=2033),(AND($J98="New",$K98&gt;2033))),"N/A",VLOOKUP($F98,'Source Data'!$B$15:$I$22,5)),"")</f>
        <v/>
      </c>
      <c r="AK98" s="145" t="str">
        <f>IF($N98= 0, "N/A", IF(ISERROR(VLOOKUP($F98, 'Source Data'!$B$4:$C$11,2)), "", VLOOKUP($F98, 'Source Data'!$B$4:$C$11,2)))</f>
        <v/>
      </c>
      <c r="AL98" s="158"/>
    </row>
    <row r="99" spans="1:38" ht="15.6">
      <c r="A99" s="158"/>
      <c r="B99" s="106"/>
      <c r="C99" s="106"/>
      <c r="D99" s="106"/>
      <c r="E99" s="104"/>
      <c r="F99" s="104"/>
      <c r="G99" s="102"/>
      <c r="H99" s="103"/>
      <c r="I99" s="104"/>
      <c r="J99" s="105"/>
      <c r="K99" s="102"/>
      <c r="L99" s="142" t="str">
        <f t="shared" si="8"/>
        <v/>
      </c>
      <c r="M99" s="142" t="str">
        <f>IF(ISERROR(VLOOKUP(E99,'Source Data'!$B$67:$J$97, MATCH(F99, 'Source Data'!$B$64:$J$64,1),TRUE))=TRUE,"",VLOOKUP(E99,'Source Data'!$B$67:$J$97,MATCH(F99, 'Source Data'!$B$64:$J$64,1),TRUE))</f>
        <v/>
      </c>
      <c r="N99" s="143" t="str">
        <f t="shared" si="9"/>
        <v/>
      </c>
      <c r="O99" s="144" t="str">
        <f>IF(OR(AND(OR($J99="Retired",$J99="Permanent Low-Use"),$K99&lt;=2023),(AND($J99="New",$K99&gt;2023))),"N/A",IF($N99=0,0,IF(ISERROR(VLOOKUP($E99,'Source Data'!$B$29:$J$60, MATCH($L99, 'Source Data'!$B$26:$J$26,1),TRUE))=TRUE,"",VLOOKUP($E99,'Source Data'!$B$29:$J$60,MATCH($L99, 'Source Data'!$B$26:$J$26,1),TRUE))))</f>
        <v/>
      </c>
      <c r="P99" s="144" t="str">
        <f>IF(OR(AND(OR($J99="Retired",$J99="Permanent Low-Use"),$K99&lt;=2024),(AND($J99="New",$K99&gt;2024))),"N/A",IF($N99=0,0,IF(ISERROR(VLOOKUP($E99,'Source Data'!$B$29:$J$60, MATCH($L99, 'Source Data'!$B$26:$J$26,1),TRUE))=TRUE,"",VLOOKUP($E99,'Source Data'!$B$29:$J$60,MATCH($L99, 'Source Data'!$B$26:$J$26,1),TRUE))))</f>
        <v/>
      </c>
      <c r="Q99" s="144" t="str">
        <f>IF(OR(AND(OR($J99="Retired",$J99="Permanent Low-Use"),$K99&lt;=2025),(AND($J99="New",$K99&gt;2025))),"N/A",IF($N99=0,0,IF(ISERROR(VLOOKUP($E99,'Source Data'!$B$29:$J$60, MATCH($L99, 'Source Data'!$B$26:$J$26,1),TRUE))=TRUE,"",VLOOKUP($E99,'Source Data'!$B$29:$J$60,MATCH($L99, 'Source Data'!$B$26:$J$26,1),TRUE))))</f>
        <v/>
      </c>
      <c r="R99" s="144" t="str">
        <f>IF(OR(AND(OR($J99="Retired",$J99="Permanent Low-Use"),$K99&lt;=2026),(AND($J99="New",$K99&gt;2026))),"N/A",IF($N99=0,0,IF(ISERROR(VLOOKUP($E99,'Source Data'!$B$29:$J$60, MATCH($L99, 'Source Data'!$B$26:$J$26,1),TRUE))=TRUE,"",VLOOKUP($E99,'Source Data'!$B$29:$J$60,MATCH($L99, 'Source Data'!$B$26:$J$26,1),TRUE))))</f>
        <v/>
      </c>
      <c r="S99" s="144" t="str">
        <f>IF(OR(AND(OR($J99="Retired",$J99="Permanent Low-Use"),$K99&lt;=2027),(AND($J99="New",$K99&gt;2027))),"N/A",IF($N99=0,0,IF(ISERROR(VLOOKUP($E99,'Source Data'!$B$29:$J$60, MATCH($L99, 'Source Data'!$B$26:$J$26,1),TRUE))=TRUE,"",VLOOKUP($E99,'Source Data'!$B$29:$J$60,MATCH($L99, 'Source Data'!$B$26:$J$26,1),TRUE))))</f>
        <v/>
      </c>
      <c r="T99" s="144" t="str">
        <f>IF(OR(AND(OR($J99="Retired",$J99="Permanent Low-Use"),$K99&lt;=2028),(AND($J99="New",$K99&gt;2028))),"N/A",IF($N99=0,0,IF(ISERROR(VLOOKUP($E99,'Source Data'!$B$29:$J$60, MATCH($L99, 'Source Data'!$B$26:$J$26,1),TRUE))=TRUE,"",VLOOKUP($E99,'Source Data'!$B$29:$J$60,MATCH($L99, 'Source Data'!$B$26:$J$26,1),TRUE))))</f>
        <v/>
      </c>
      <c r="U99" s="144" t="str">
        <f>IF(OR(AND(OR($J99="Retired",$J99="Permanent Low-Use"),$K99&lt;=2029),(AND($J99="New",$K99&gt;2029))),"N/A",IF($N99=0,0,IF(ISERROR(VLOOKUP($E99,'Source Data'!$B$29:$J$60, MATCH($L99, 'Source Data'!$B$26:$J$26,1),TRUE))=TRUE,"",VLOOKUP($E99,'Source Data'!$B$29:$J$60,MATCH($L99, 'Source Data'!$B$26:$J$26,1),TRUE))))</f>
        <v/>
      </c>
      <c r="V99" s="144" t="str">
        <f>IF(OR(AND(OR($J99="Retired",$J99="Permanent Low-Use"),$K99&lt;=2030),(AND($J99="New",$K99&gt;2030))),"N/A",IF($N99=0,0,IF(ISERROR(VLOOKUP($E99,'Source Data'!$B$29:$J$60, MATCH($L99, 'Source Data'!$B$26:$J$26,1),TRUE))=TRUE,"",VLOOKUP($E99,'Source Data'!$B$29:$J$60,MATCH($L99, 'Source Data'!$B$26:$J$26,1),TRUE))))</f>
        <v/>
      </c>
      <c r="W99" s="144" t="str">
        <f>IF(OR(AND(OR($J99="Retired",$J99="Permanent Low-Use"),$K99&lt;=2031),(AND($J99="New",$K99&gt;2031))),"N/A",IF($N99=0,0,IF(ISERROR(VLOOKUP($E99,'Source Data'!$B$29:$J$60, MATCH($L99, 'Source Data'!$B$26:$J$26,1),TRUE))=TRUE,"",VLOOKUP($E99,'Source Data'!$B$29:$J$60,MATCH($L99, 'Source Data'!$B$26:$J$26,1),TRUE))))</f>
        <v/>
      </c>
      <c r="X99" s="144" t="str">
        <f>IF(OR(AND(OR($J99="Retired",$J99="Permanent Low-Use"),$K99&lt;=2032),(AND($J99="New",$K99&gt;2032))),"N/A",IF($N99=0,0,IF(ISERROR(VLOOKUP($E99,'Source Data'!$B$29:$J$60, MATCH($L99, 'Source Data'!$B$26:$J$26,1),TRUE))=TRUE,"",VLOOKUP($E99,'Source Data'!$B$29:$J$60,MATCH($L99, 'Source Data'!$B$26:$J$26,1),TRUE))))</f>
        <v/>
      </c>
      <c r="Y99" s="144" t="str">
        <f>IF(OR(AND(OR($J99="Retired",$J99="Permanent Low-Use"),$K99&lt;=2033),(AND($J99="New",$K99&gt;2033))),"N/A",IF($N99=0,0,IF(ISERROR(VLOOKUP($E99,'Source Data'!$B$29:$J$60, MATCH($L99, 'Source Data'!$B$26:$J$26,1),TRUE))=TRUE,"",VLOOKUP($E99,'Source Data'!$B$29:$J$60,MATCH($L99, 'Source Data'!$B$26:$J$26,1),TRUE))))</f>
        <v/>
      </c>
      <c r="Z99" s="145" t="str">
        <f>IF(ISNUMBER($L99),IF(OR(AND(OR($J99="Retired",$J99="Permanent Low-Use"),$K99&lt;=2023),(AND($J99="New",$K99&gt;2023))),"N/A",VLOOKUP($F99,'Source Data'!$B$15:$I$22,7)),"")</f>
        <v/>
      </c>
      <c r="AA99" s="145" t="str">
        <f>IF(ISNUMBER($L99),IF(OR(AND(OR($J99="Retired",$J99="Permanent Low-Use"),$K99&lt;=2024),(AND($J99="New",$K99&gt;2024))),"N/A",VLOOKUP($F99,'Source Data'!$B$15:$I$22,7)),"")</f>
        <v/>
      </c>
      <c r="AB99" s="145" t="str">
        <f>IF(ISNUMBER($L99),IF(OR(AND(OR($J99="Retired",$J99="Permanent Low-Use"),$K99&lt;=2025),(AND($J99="New",$K99&gt;2025))),"N/A",VLOOKUP($F99,'Source Data'!$B$15:$I$22,5)),"")</f>
        <v/>
      </c>
      <c r="AC99" s="145" t="str">
        <f>IF(ISNUMBER($L99),IF(OR(AND(OR($J99="Retired",$J99="Permanent Low-Use"),$K99&lt;=2026),(AND($J99="New",$K99&gt;2026))),"N/A",VLOOKUP($F99,'Source Data'!$B$15:$I$22,5)),"")</f>
        <v/>
      </c>
      <c r="AD99" s="145" t="str">
        <f>IF(ISNUMBER($L99),IF(OR(AND(OR($J99="Retired",$J99="Permanent Low-Use"),$K99&lt;=2027),(AND($J99="New",$K99&gt;2027))),"N/A",VLOOKUP($F99,'Source Data'!$B$15:$I$22,5)),"")</f>
        <v/>
      </c>
      <c r="AE99" s="145" t="str">
        <f>IF(ISNUMBER($L99),IF(OR(AND(OR($J99="Retired",$J99="Permanent Low-Use"),$K99&lt;=2028),(AND($J99="New",$K99&gt;2028))),"N/A",VLOOKUP($F99,'Source Data'!$B$15:$I$22,5)),"")</f>
        <v/>
      </c>
      <c r="AF99" s="145" t="str">
        <f>IF(ISNUMBER($L99),IF(OR(AND(OR($J99="Retired",$J99="Permanent Low-Use"),$K99&lt;=2029),(AND($J99="New",$K99&gt;2029))),"N/A",VLOOKUP($F99,'Source Data'!$B$15:$I$22,5)),"")</f>
        <v/>
      </c>
      <c r="AG99" s="145" t="str">
        <f>IF(ISNUMBER($L99),IF(OR(AND(OR($J99="Retired",$J99="Permanent Low-Use"),$K99&lt;=2030),(AND($J99="New",$K99&gt;2030))),"N/A",VLOOKUP($F99,'Source Data'!$B$15:$I$22,5)),"")</f>
        <v/>
      </c>
      <c r="AH99" s="145" t="str">
        <f>IF(ISNUMBER($L99),IF(OR(AND(OR($J99="Retired",$J99="Permanent Low-Use"),$K99&lt;=2031),(AND($J99="New",$K99&gt;2031))),"N/A",VLOOKUP($F99,'Source Data'!$B$15:$I$22,5)),"")</f>
        <v/>
      </c>
      <c r="AI99" s="145" t="str">
        <f>IF(ISNUMBER($L99),IF(OR(AND(OR($J99="Retired",$J99="Permanent Low-Use"),$K99&lt;=2032),(AND($J99="New",$K99&gt;2032))),"N/A",VLOOKUP($F99,'Source Data'!$B$15:$I$22,5)),"")</f>
        <v/>
      </c>
      <c r="AJ99" s="145" t="str">
        <f>IF(ISNUMBER($L99),IF(OR(AND(OR($J99="Retired",$J99="Permanent Low-Use"),$K99&lt;=2033),(AND($J99="New",$K99&gt;2033))),"N/A",VLOOKUP($F99,'Source Data'!$B$15:$I$22,5)),"")</f>
        <v/>
      </c>
      <c r="AK99" s="145" t="str">
        <f>IF($N99= 0, "N/A", IF(ISERROR(VLOOKUP($F99, 'Source Data'!$B$4:$C$11,2)), "", VLOOKUP($F99, 'Source Data'!$B$4:$C$11,2)))</f>
        <v/>
      </c>
      <c r="AL99" s="158"/>
    </row>
    <row r="100" spans="1:38" ht="15.6">
      <c r="A100" s="158"/>
      <c r="B100" s="106"/>
      <c r="C100" s="106"/>
      <c r="D100" s="106"/>
      <c r="E100" s="104"/>
      <c r="F100" s="104"/>
      <c r="G100" s="102"/>
      <c r="H100" s="103"/>
      <c r="I100" s="104"/>
      <c r="J100" s="105"/>
      <c r="K100" s="102"/>
      <c r="L100" s="142" t="str">
        <f t="shared" si="8"/>
        <v/>
      </c>
      <c r="M100" s="142" t="str">
        <f>IF(ISERROR(VLOOKUP(E100,'Source Data'!$B$67:$J$97, MATCH(F100, 'Source Data'!$B$64:$J$64,1),TRUE))=TRUE,"",VLOOKUP(E100,'Source Data'!$B$67:$J$97,MATCH(F100, 'Source Data'!$B$64:$J$64,1),TRUE))</f>
        <v/>
      </c>
      <c r="N100" s="143" t="str">
        <f t="shared" si="9"/>
        <v/>
      </c>
      <c r="O100" s="144" t="str">
        <f>IF(OR(AND(OR($J100="Retired",$J100="Permanent Low-Use"),$K100&lt;=2023),(AND($J100="New",$K100&gt;2023))),"N/A",IF($N100=0,0,IF(ISERROR(VLOOKUP($E100,'Source Data'!$B$29:$J$60, MATCH($L100, 'Source Data'!$B$26:$J$26,1),TRUE))=TRUE,"",VLOOKUP($E100,'Source Data'!$B$29:$J$60,MATCH($L100, 'Source Data'!$B$26:$J$26,1),TRUE))))</f>
        <v/>
      </c>
      <c r="P100" s="144" t="str">
        <f>IF(OR(AND(OR($J100="Retired",$J100="Permanent Low-Use"),$K100&lt;=2024),(AND($J100="New",$K100&gt;2024))),"N/A",IF($N100=0,0,IF(ISERROR(VLOOKUP($E100,'Source Data'!$B$29:$J$60, MATCH($L100, 'Source Data'!$B$26:$J$26,1),TRUE))=TRUE,"",VLOOKUP($E100,'Source Data'!$B$29:$J$60,MATCH($L100, 'Source Data'!$B$26:$J$26,1),TRUE))))</f>
        <v/>
      </c>
      <c r="Q100" s="144" t="str">
        <f>IF(OR(AND(OR($J100="Retired",$J100="Permanent Low-Use"),$K100&lt;=2025),(AND($J100="New",$K100&gt;2025))),"N/A",IF($N100=0,0,IF(ISERROR(VLOOKUP($E100,'Source Data'!$B$29:$J$60, MATCH($L100, 'Source Data'!$B$26:$J$26,1),TRUE))=TRUE,"",VLOOKUP($E100,'Source Data'!$B$29:$J$60,MATCH($L100, 'Source Data'!$B$26:$J$26,1),TRUE))))</f>
        <v/>
      </c>
      <c r="R100" s="144" t="str">
        <f>IF(OR(AND(OR($J100="Retired",$J100="Permanent Low-Use"),$K100&lt;=2026),(AND($J100="New",$K100&gt;2026))),"N/A",IF($N100=0,0,IF(ISERROR(VLOOKUP($E100,'Source Data'!$B$29:$J$60, MATCH($L100, 'Source Data'!$B$26:$J$26,1),TRUE))=TRUE,"",VLOOKUP($E100,'Source Data'!$B$29:$J$60,MATCH($L100, 'Source Data'!$B$26:$J$26,1),TRUE))))</f>
        <v/>
      </c>
      <c r="S100" s="144" t="str">
        <f>IF(OR(AND(OR($J100="Retired",$J100="Permanent Low-Use"),$K100&lt;=2027),(AND($J100="New",$K100&gt;2027))),"N/A",IF($N100=0,0,IF(ISERROR(VLOOKUP($E100,'Source Data'!$B$29:$J$60, MATCH($L100, 'Source Data'!$B$26:$J$26,1),TRUE))=TRUE,"",VLOOKUP($E100,'Source Data'!$B$29:$J$60,MATCH($L100, 'Source Data'!$B$26:$J$26,1),TRUE))))</f>
        <v/>
      </c>
      <c r="T100" s="144" t="str">
        <f>IF(OR(AND(OR($J100="Retired",$J100="Permanent Low-Use"),$K100&lt;=2028),(AND($J100="New",$K100&gt;2028))),"N/A",IF($N100=0,0,IF(ISERROR(VLOOKUP($E100,'Source Data'!$B$29:$J$60, MATCH($L100, 'Source Data'!$B$26:$J$26,1),TRUE))=TRUE,"",VLOOKUP($E100,'Source Data'!$B$29:$J$60,MATCH($L100, 'Source Data'!$B$26:$J$26,1),TRUE))))</f>
        <v/>
      </c>
      <c r="U100" s="144" t="str">
        <f>IF(OR(AND(OR($J100="Retired",$J100="Permanent Low-Use"),$K100&lt;=2029),(AND($J100="New",$K100&gt;2029))),"N/A",IF($N100=0,0,IF(ISERROR(VLOOKUP($E100,'Source Data'!$B$29:$J$60, MATCH($L100, 'Source Data'!$B$26:$J$26,1),TRUE))=TRUE,"",VLOOKUP($E100,'Source Data'!$B$29:$J$60,MATCH($L100, 'Source Data'!$B$26:$J$26,1),TRUE))))</f>
        <v/>
      </c>
      <c r="V100" s="144" t="str">
        <f>IF(OR(AND(OR($J100="Retired",$J100="Permanent Low-Use"),$K100&lt;=2030),(AND($J100="New",$K100&gt;2030))),"N/A",IF($N100=0,0,IF(ISERROR(VLOOKUP($E100,'Source Data'!$B$29:$J$60, MATCH($L100, 'Source Data'!$B$26:$J$26,1),TRUE))=TRUE,"",VLOOKUP($E100,'Source Data'!$B$29:$J$60,MATCH($L100, 'Source Data'!$B$26:$J$26,1),TRUE))))</f>
        <v/>
      </c>
      <c r="W100" s="144" t="str">
        <f>IF(OR(AND(OR($J100="Retired",$J100="Permanent Low-Use"),$K100&lt;=2031),(AND($J100="New",$K100&gt;2031))),"N/A",IF($N100=0,0,IF(ISERROR(VLOOKUP($E100,'Source Data'!$B$29:$J$60, MATCH($L100, 'Source Data'!$B$26:$J$26,1),TRUE))=TRUE,"",VLOOKUP($E100,'Source Data'!$B$29:$J$60,MATCH($L100, 'Source Data'!$B$26:$J$26,1),TRUE))))</f>
        <v/>
      </c>
      <c r="X100" s="144" t="str">
        <f>IF(OR(AND(OR($J100="Retired",$J100="Permanent Low-Use"),$K100&lt;=2032),(AND($J100="New",$K100&gt;2032))),"N/A",IF($N100=0,0,IF(ISERROR(VLOOKUP($E100,'Source Data'!$B$29:$J$60, MATCH($L100, 'Source Data'!$B$26:$J$26,1),TRUE))=TRUE,"",VLOOKUP($E100,'Source Data'!$B$29:$J$60,MATCH($L100, 'Source Data'!$B$26:$J$26,1),TRUE))))</f>
        <v/>
      </c>
      <c r="Y100" s="144" t="str">
        <f>IF(OR(AND(OR($J100="Retired",$J100="Permanent Low-Use"),$K100&lt;=2033),(AND($J100="New",$K100&gt;2033))),"N/A",IF($N100=0,0,IF(ISERROR(VLOOKUP($E100,'Source Data'!$B$29:$J$60, MATCH($L100, 'Source Data'!$B$26:$J$26,1),TRUE))=TRUE,"",VLOOKUP($E100,'Source Data'!$B$29:$J$60,MATCH($L100, 'Source Data'!$B$26:$J$26,1),TRUE))))</f>
        <v/>
      </c>
      <c r="Z100" s="145" t="str">
        <f>IF(ISNUMBER($L100),IF(OR(AND(OR($J100="Retired",$J100="Permanent Low-Use"),$K100&lt;=2023),(AND($J100="New",$K100&gt;2023))),"N/A",VLOOKUP($F100,'Source Data'!$B$15:$I$22,7)),"")</f>
        <v/>
      </c>
      <c r="AA100" s="145" t="str">
        <f>IF(ISNUMBER($L100),IF(OR(AND(OR($J100="Retired",$J100="Permanent Low-Use"),$K100&lt;=2024),(AND($J100="New",$K100&gt;2024))),"N/A",VLOOKUP($F100,'Source Data'!$B$15:$I$22,7)),"")</f>
        <v/>
      </c>
      <c r="AB100" s="145" t="str">
        <f>IF(ISNUMBER($L100),IF(OR(AND(OR($J100="Retired",$J100="Permanent Low-Use"),$K100&lt;=2025),(AND($J100="New",$K100&gt;2025))),"N/A",VLOOKUP($F100,'Source Data'!$B$15:$I$22,5)),"")</f>
        <v/>
      </c>
      <c r="AC100" s="145" t="str">
        <f>IF(ISNUMBER($L100),IF(OR(AND(OR($J100="Retired",$J100="Permanent Low-Use"),$K100&lt;=2026),(AND($J100="New",$K100&gt;2026))),"N/A",VLOOKUP($F100,'Source Data'!$B$15:$I$22,5)),"")</f>
        <v/>
      </c>
      <c r="AD100" s="145" t="str">
        <f>IF(ISNUMBER($L100),IF(OR(AND(OR($J100="Retired",$J100="Permanent Low-Use"),$K100&lt;=2027),(AND($J100="New",$K100&gt;2027))),"N/A",VLOOKUP($F100,'Source Data'!$B$15:$I$22,5)),"")</f>
        <v/>
      </c>
      <c r="AE100" s="145" t="str">
        <f>IF(ISNUMBER($L100),IF(OR(AND(OR($J100="Retired",$J100="Permanent Low-Use"),$K100&lt;=2028),(AND($J100="New",$K100&gt;2028))),"N/A",VLOOKUP($F100,'Source Data'!$B$15:$I$22,5)),"")</f>
        <v/>
      </c>
      <c r="AF100" s="145" t="str">
        <f>IF(ISNUMBER($L100),IF(OR(AND(OR($J100="Retired",$J100="Permanent Low-Use"),$K100&lt;=2029),(AND($J100="New",$K100&gt;2029))),"N/A",VLOOKUP($F100,'Source Data'!$B$15:$I$22,5)),"")</f>
        <v/>
      </c>
      <c r="AG100" s="145" t="str">
        <f>IF(ISNUMBER($L100),IF(OR(AND(OR($J100="Retired",$J100="Permanent Low-Use"),$K100&lt;=2030),(AND($J100="New",$K100&gt;2030))),"N/A",VLOOKUP($F100,'Source Data'!$B$15:$I$22,5)),"")</f>
        <v/>
      </c>
      <c r="AH100" s="145" t="str">
        <f>IF(ISNUMBER($L100),IF(OR(AND(OR($J100="Retired",$J100="Permanent Low-Use"),$K100&lt;=2031),(AND($J100="New",$K100&gt;2031))),"N/A",VLOOKUP($F100,'Source Data'!$B$15:$I$22,5)),"")</f>
        <v/>
      </c>
      <c r="AI100" s="145" t="str">
        <f>IF(ISNUMBER($L100),IF(OR(AND(OR($J100="Retired",$J100="Permanent Low-Use"),$K100&lt;=2032),(AND($J100="New",$K100&gt;2032))),"N/A",VLOOKUP($F100,'Source Data'!$B$15:$I$22,5)),"")</f>
        <v/>
      </c>
      <c r="AJ100" s="145" t="str">
        <f>IF(ISNUMBER($L100),IF(OR(AND(OR($J100="Retired",$J100="Permanent Low-Use"),$K100&lt;=2033),(AND($J100="New",$K100&gt;2033))),"N/A",VLOOKUP($F100,'Source Data'!$B$15:$I$22,5)),"")</f>
        <v/>
      </c>
      <c r="AK100" s="145" t="str">
        <f>IF($N100= 0, "N/A", IF(ISERROR(VLOOKUP($F100, 'Source Data'!$B$4:$C$11,2)), "", VLOOKUP($F100, 'Source Data'!$B$4:$C$11,2)))</f>
        <v/>
      </c>
      <c r="AL100" s="158"/>
    </row>
    <row r="101" spans="1:38" ht="15.6">
      <c r="A101" s="158"/>
      <c r="B101" s="106"/>
      <c r="C101" s="106"/>
      <c r="D101" s="106"/>
      <c r="E101" s="104"/>
      <c r="F101" s="104"/>
      <c r="G101" s="102"/>
      <c r="H101" s="103"/>
      <c r="I101" s="104"/>
      <c r="J101" s="105"/>
      <c r="K101" s="102"/>
      <c r="L101" s="142" t="str">
        <f t="shared" si="8"/>
        <v/>
      </c>
      <c r="M101" s="142" t="str">
        <f>IF(ISERROR(VLOOKUP(E101,'Source Data'!$B$67:$J$97, MATCH(F101, 'Source Data'!$B$64:$J$64,1),TRUE))=TRUE,"",VLOOKUP(E101,'Source Data'!$B$67:$J$97,MATCH(F101, 'Source Data'!$B$64:$J$64,1),TRUE))</f>
        <v/>
      </c>
      <c r="N101" s="143" t="str">
        <f t="shared" si="9"/>
        <v/>
      </c>
      <c r="O101" s="144" t="str">
        <f>IF(OR(AND(OR($J101="Retired",$J101="Permanent Low-Use"),$K101&lt;=2023),(AND($J101="New",$K101&gt;2023))),"N/A",IF($N101=0,0,IF(ISERROR(VLOOKUP($E101,'Source Data'!$B$29:$J$60, MATCH($L101, 'Source Data'!$B$26:$J$26,1),TRUE))=TRUE,"",VLOOKUP($E101,'Source Data'!$B$29:$J$60,MATCH($L101, 'Source Data'!$B$26:$J$26,1),TRUE))))</f>
        <v/>
      </c>
      <c r="P101" s="144" t="str">
        <f>IF(OR(AND(OR($J101="Retired",$J101="Permanent Low-Use"),$K101&lt;=2024),(AND($J101="New",$K101&gt;2024))),"N/A",IF($N101=0,0,IF(ISERROR(VLOOKUP($E101,'Source Data'!$B$29:$J$60, MATCH($L101, 'Source Data'!$B$26:$J$26,1),TRUE))=TRUE,"",VLOOKUP($E101,'Source Data'!$B$29:$J$60,MATCH($L101, 'Source Data'!$B$26:$J$26,1),TRUE))))</f>
        <v/>
      </c>
      <c r="Q101" s="144" t="str">
        <f>IF(OR(AND(OR($J101="Retired",$J101="Permanent Low-Use"),$K101&lt;=2025),(AND($J101="New",$K101&gt;2025))),"N/A",IF($N101=0,0,IF(ISERROR(VLOOKUP($E101,'Source Data'!$B$29:$J$60, MATCH($L101, 'Source Data'!$B$26:$J$26,1),TRUE))=TRUE,"",VLOOKUP($E101,'Source Data'!$B$29:$J$60,MATCH($L101, 'Source Data'!$B$26:$J$26,1),TRUE))))</f>
        <v/>
      </c>
      <c r="R101" s="144" t="str">
        <f>IF(OR(AND(OR($J101="Retired",$J101="Permanent Low-Use"),$K101&lt;=2026),(AND($J101="New",$K101&gt;2026))),"N/A",IF($N101=0,0,IF(ISERROR(VLOOKUP($E101,'Source Data'!$B$29:$J$60, MATCH($L101, 'Source Data'!$B$26:$J$26,1),TRUE))=TRUE,"",VLOOKUP($E101,'Source Data'!$B$29:$J$60,MATCH($L101, 'Source Data'!$B$26:$J$26,1),TRUE))))</f>
        <v/>
      </c>
      <c r="S101" s="144" t="str">
        <f>IF(OR(AND(OR($J101="Retired",$J101="Permanent Low-Use"),$K101&lt;=2027),(AND($J101="New",$K101&gt;2027))),"N/A",IF($N101=0,0,IF(ISERROR(VLOOKUP($E101,'Source Data'!$B$29:$J$60, MATCH($L101, 'Source Data'!$B$26:$J$26,1),TRUE))=TRUE,"",VLOOKUP($E101,'Source Data'!$B$29:$J$60,MATCH($L101, 'Source Data'!$B$26:$J$26,1),TRUE))))</f>
        <v/>
      </c>
      <c r="T101" s="144" t="str">
        <f>IF(OR(AND(OR($J101="Retired",$J101="Permanent Low-Use"),$K101&lt;=2028),(AND($J101="New",$K101&gt;2028))),"N/A",IF($N101=0,0,IF(ISERROR(VLOOKUP($E101,'Source Data'!$B$29:$J$60, MATCH($L101, 'Source Data'!$B$26:$J$26,1),TRUE))=TRUE,"",VLOOKUP($E101,'Source Data'!$B$29:$J$60,MATCH($L101, 'Source Data'!$B$26:$J$26,1),TRUE))))</f>
        <v/>
      </c>
      <c r="U101" s="144" t="str">
        <f>IF(OR(AND(OR($J101="Retired",$J101="Permanent Low-Use"),$K101&lt;=2029),(AND($J101="New",$K101&gt;2029))),"N/A",IF($N101=0,0,IF(ISERROR(VLOOKUP($E101,'Source Data'!$B$29:$J$60, MATCH($L101, 'Source Data'!$B$26:$J$26,1),TRUE))=TRUE,"",VLOOKUP($E101,'Source Data'!$B$29:$J$60,MATCH($L101, 'Source Data'!$B$26:$J$26,1),TRUE))))</f>
        <v/>
      </c>
      <c r="V101" s="144" t="str">
        <f>IF(OR(AND(OR($J101="Retired",$J101="Permanent Low-Use"),$K101&lt;=2030),(AND($J101="New",$K101&gt;2030))),"N/A",IF($N101=0,0,IF(ISERROR(VLOOKUP($E101,'Source Data'!$B$29:$J$60, MATCH($L101, 'Source Data'!$B$26:$J$26,1),TRUE))=TRUE,"",VLOOKUP($E101,'Source Data'!$B$29:$J$60,MATCH($L101, 'Source Data'!$B$26:$J$26,1),TRUE))))</f>
        <v/>
      </c>
      <c r="W101" s="144" t="str">
        <f>IF(OR(AND(OR($J101="Retired",$J101="Permanent Low-Use"),$K101&lt;=2031),(AND($J101="New",$K101&gt;2031))),"N/A",IF($N101=0,0,IF(ISERROR(VLOOKUP($E101,'Source Data'!$B$29:$J$60, MATCH($L101, 'Source Data'!$B$26:$J$26,1),TRUE))=TRUE,"",VLOOKUP($E101,'Source Data'!$B$29:$J$60,MATCH($L101, 'Source Data'!$B$26:$J$26,1),TRUE))))</f>
        <v/>
      </c>
      <c r="X101" s="144" t="str">
        <f>IF(OR(AND(OR($J101="Retired",$J101="Permanent Low-Use"),$K101&lt;=2032),(AND($J101="New",$K101&gt;2032))),"N/A",IF($N101=0,0,IF(ISERROR(VLOOKUP($E101,'Source Data'!$B$29:$J$60, MATCH($L101, 'Source Data'!$B$26:$J$26,1),TRUE))=TRUE,"",VLOOKUP($E101,'Source Data'!$B$29:$J$60,MATCH($L101, 'Source Data'!$B$26:$J$26,1),TRUE))))</f>
        <v/>
      </c>
      <c r="Y101" s="144" t="str">
        <f>IF(OR(AND(OR($J101="Retired",$J101="Permanent Low-Use"),$K101&lt;=2033),(AND($J101="New",$K101&gt;2033))),"N/A",IF($N101=0,0,IF(ISERROR(VLOOKUP($E101,'Source Data'!$B$29:$J$60, MATCH($L101, 'Source Data'!$B$26:$J$26,1),TRUE))=TRUE,"",VLOOKUP($E101,'Source Data'!$B$29:$J$60,MATCH($L101, 'Source Data'!$B$26:$J$26,1),TRUE))))</f>
        <v/>
      </c>
      <c r="Z101" s="145" t="str">
        <f>IF(ISNUMBER($L101),IF(OR(AND(OR($J101="Retired",$J101="Permanent Low-Use"),$K101&lt;=2023),(AND($J101="New",$K101&gt;2023))),"N/A",VLOOKUP($F101,'Source Data'!$B$15:$I$22,7)),"")</f>
        <v/>
      </c>
      <c r="AA101" s="145" t="str">
        <f>IF(ISNUMBER($L101),IF(OR(AND(OR($J101="Retired",$J101="Permanent Low-Use"),$K101&lt;=2024),(AND($J101="New",$K101&gt;2024))),"N/A",VLOOKUP($F101,'Source Data'!$B$15:$I$22,7)),"")</f>
        <v/>
      </c>
      <c r="AB101" s="145" t="str">
        <f>IF(ISNUMBER($L101),IF(OR(AND(OR($J101="Retired",$J101="Permanent Low-Use"),$K101&lt;=2025),(AND($J101="New",$K101&gt;2025))),"N/A",VLOOKUP($F101,'Source Data'!$B$15:$I$22,5)),"")</f>
        <v/>
      </c>
      <c r="AC101" s="145" t="str">
        <f>IF(ISNUMBER($L101),IF(OR(AND(OR($J101="Retired",$J101="Permanent Low-Use"),$K101&lt;=2026),(AND($J101="New",$K101&gt;2026))),"N/A",VLOOKUP($F101,'Source Data'!$B$15:$I$22,5)),"")</f>
        <v/>
      </c>
      <c r="AD101" s="145" t="str">
        <f>IF(ISNUMBER($L101),IF(OR(AND(OR($J101="Retired",$J101="Permanent Low-Use"),$K101&lt;=2027),(AND($J101="New",$K101&gt;2027))),"N/A",VLOOKUP($F101,'Source Data'!$B$15:$I$22,5)),"")</f>
        <v/>
      </c>
      <c r="AE101" s="145" t="str">
        <f>IF(ISNUMBER($L101),IF(OR(AND(OR($J101="Retired",$J101="Permanent Low-Use"),$K101&lt;=2028),(AND($J101="New",$K101&gt;2028))),"N/A",VLOOKUP($F101,'Source Data'!$B$15:$I$22,5)),"")</f>
        <v/>
      </c>
      <c r="AF101" s="145" t="str">
        <f>IF(ISNUMBER($L101),IF(OR(AND(OR($J101="Retired",$J101="Permanent Low-Use"),$K101&lt;=2029),(AND($J101="New",$K101&gt;2029))),"N/A",VLOOKUP($F101,'Source Data'!$B$15:$I$22,5)),"")</f>
        <v/>
      </c>
      <c r="AG101" s="145" t="str">
        <f>IF(ISNUMBER($L101),IF(OR(AND(OR($J101="Retired",$J101="Permanent Low-Use"),$K101&lt;=2030),(AND($J101="New",$K101&gt;2030))),"N/A",VLOOKUP($F101,'Source Data'!$B$15:$I$22,5)),"")</f>
        <v/>
      </c>
      <c r="AH101" s="145" t="str">
        <f>IF(ISNUMBER($L101),IF(OR(AND(OR($J101="Retired",$J101="Permanent Low-Use"),$K101&lt;=2031),(AND($J101="New",$K101&gt;2031))),"N/A",VLOOKUP($F101,'Source Data'!$B$15:$I$22,5)),"")</f>
        <v/>
      </c>
      <c r="AI101" s="145" t="str">
        <f>IF(ISNUMBER($L101),IF(OR(AND(OR($J101="Retired",$J101="Permanent Low-Use"),$K101&lt;=2032),(AND($J101="New",$K101&gt;2032))),"N/A",VLOOKUP($F101,'Source Data'!$B$15:$I$22,5)),"")</f>
        <v/>
      </c>
      <c r="AJ101" s="145" t="str">
        <f>IF(ISNUMBER($L101),IF(OR(AND(OR($J101="Retired",$J101="Permanent Low-Use"),$K101&lt;=2033),(AND($J101="New",$K101&gt;2033))),"N/A",VLOOKUP($F101,'Source Data'!$B$15:$I$22,5)),"")</f>
        <v/>
      </c>
      <c r="AK101" s="145" t="str">
        <f>IF($N101= 0, "N/A", IF(ISERROR(VLOOKUP($F101, 'Source Data'!$B$4:$C$11,2)), "", VLOOKUP($F101, 'Source Data'!$B$4:$C$11,2)))</f>
        <v/>
      </c>
      <c r="AL101" s="158"/>
    </row>
    <row r="102" spans="1:38" ht="15.6">
      <c r="A102" s="158"/>
      <c r="B102" s="106"/>
      <c r="C102" s="106"/>
      <c r="D102" s="106"/>
      <c r="E102" s="104"/>
      <c r="F102" s="104"/>
      <c r="G102" s="102"/>
      <c r="H102" s="103"/>
      <c r="I102" s="104"/>
      <c r="J102" s="105"/>
      <c r="K102" s="102"/>
      <c r="L102" s="142" t="str">
        <f t="shared" si="8"/>
        <v/>
      </c>
      <c r="M102" s="142" t="str">
        <f>IF(ISERROR(VLOOKUP(E102,'Source Data'!$B$67:$J$97, MATCH(F102, 'Source Data'!$B$64:$J$64,1),TRUE))=TRUE,"",VLOOKUP(E102,'Source Data'!$B$67:$J$97,MATCH(F102, 'Source Data'!$B$64:$J$64,1),TRUE))</f>
        <v/>
      </c>
      <c r="N102" s="143" t="str">
        <f t="shared" si="9"/>
        <v/>
      </c>
      <c r="O102" s="144" t="str">
        <f>IF(OR(AND(OR($J102="Retired",$J102="Permanent Low-Use"),$K102&lt;=2023),(AND($J102="New",$K102&gt;2023))),"N/A",IF($N102=0,0,IF(ISERROR(VLOOKUP($E102,'Source Data'!$B$29:$J$60, MATCH($L102, 'Source Data'!$B$26:$J$26,1),TRUE))=TRUE,"",VLOOKUP($E102,'Source Data'!$B$29:$J$60,MATCH($L102, 'Source Data'!$B$26:$J$26,1),TRUE))))</f>
        <v/>
      </c>
      <c r="P102" s="144" t="str">
        <f>IF(OR(AND(OR($J102="Retired",$J102="Permanent Low-Use"),$K102&lt;=2024),(AND($J102="New",$K102&gt;2024))),"N/A",IF($N102=0,0,IF(ISERROR(VLOOKUP($E102,'Source Data'!$B$29:$J$60, MATCH($L102, 'Source Data'!$B$26:$J$26,1),TRUE))=TRUE,"",VLOOKUP($E102,'Source Data'!$B$29:$J$60,MATCH($L102, 'Source Data'!$B$26:$J$26,1),TRUE))))</f>
        <v/>
      </c>
      <c r="Q102" s="144" t="str">
        <f>IF(OR(AND(OR($J102="Retired",$J102="Permanent Low-Use"),$K102&lt;=2025),(AND($J102="New",$K102&gt;2025))),"N/A",IF($N102=0,0,IF(ISERROR(VLOOKUP($E102,'Source Data'!$B$29:$J$60, MATCH($L102, 'Source Data'!$B$26:$J$26,1),TRUE))=TRUE,"",VLOOKUP($E102,'Source Data'!$B$29:$J$60,MATCH($L102, 'Source Data'!$B$26:$J$26,1),TRUE))))</f>
        <v/>
      </c>
      <c r="R102" s="144" t="str">
        <f>IF(OR(AND(OR($J102="Retired",$J102="Permanent Low-Use"),$K102&lt;=2026),(AND($J102="New",$K102&gt;2026))),"N/A",IF($N102=0,0,IF(ISERROR(VLOOKUP($E102,'Source Data'!$B$29:$J$60, MATCH($L102, 'Source Data'!$B$26:$J$26,1),TRUE))=TRUE,"",VLOOKUP($E102,'Source Data'!$B$29:$J$60,MATCH($L102, 'Source Data'!$B$26:$J$26,1),TRUE))))</f>
        <v/>
      </c>
      <c r="S102" s="144" t="str">
        <f>IF(OR(AND(OR($J102="Retired",$J102="Permanent Low-Use"),$K102&lt;=2027),(AND($J102="New",$K102&gt;2027))),"N/A",IF($N102=0,0,IF(ISERROR(VLOOKUP($E102,'Source Data'!$B$29:$J$60, MATCH($L102, 'Source Data'!$B$26:$J$26,1),TRUE))=TRUE,"",VLOOKUP($E102,'Source Data'!$B$29:$J$60,MATCH($L102, 'Source Data'!$B$26:$J$26,1),TRUE))))</f>
        <v/>
      </c>
      <c r="T102" s="144" t="str">
        <f>IF(OR(AND(OR($J102="Retired",$J102="Permanent Low-Use"),$K102&lt;=2028),(AND($J102="New",$K102&gt;2028))),"N/A",IF($N102=0,0,IF(ISERROR(VLOOKUP($E102,'Source Data'!$B$29:$J$60, MATCH($L102, 'Source Data'!$B$26:$J$26,1),TRUE))=TRUE,"",VLOOKUP($E102,'Source Data'!$B$29:$J$60,MATCH($L102, 'Source Data'!$B$26:$J$26,1),TRUE))))</f>
        <v/>
      </c>
      <c r="U102" s="144" t="str">
        <f>IF(OR(AND(OR($J102="Retired",$J102="Permanent Low-Use"),$K102&lt;=2029),(AND($J102="New",$K102&gt;2029))),"N/A",IF($N102=0,0,IF(ISERROR(VLOOKUP($E102,'Source Data'!$B$29:$J$60, MATCH($L102, 'Source Data'!$B$26:$J$26,1),TRUE))=TRUE,"",VLOOKUP($E102,'Source Data'!$B$29:$J$60,MATCH($L102, 'Source Data'!$B$26:$J$26,1),TRUE))))</f>
        <v/>
      </c>
      <c r="V102" s="144" t="str">
        <f>IF(OR(AND(OR($J102="Retired",$J102="Permanent Low-Use"),$K102&lt;=2030),(AND($J102="New",$K102&gt;2030))),"N/A",IF($N102=0,0,IF(ISERROR(VLOOKUP($E102,'Source Data'!$B$29:$J$60, MATCH($L102, 'Source Data'!$B$26:$J$26,1),TRUE))=TRUE,"",VLOOKUP($E102,'Source Data'!$B$29:$J$60,MATCH($L102, 'Source Data'!$B$26:$J$26,1),TRUE))))</f>
        <v/>
      </c>
      <c r="W102" s="144" t="str">
        <f>IF(OR(AND(OR($J102="Retired",$J102="Permanent Low-Use"),$K102&lt;=2031),(AND($J102="New",$K102&gt;2031))),"N/A",IF($N102=0,0,IF(ISERROR(VLOOKUP($E102,'Source Data'!$B$29:$J$60, MATCH($L102, 'Source Data'!$B$26:$J$26,1),TRUE))=TRUE,"",VLOOKUP($E102,'Source Data'!$B$29:$J$60,MATCH($L102, 'Source Data'!$B$26:$J$26,1),TRUE))))</f>
        <v/>
      </c>
      <c r="X102" s="144" t="str">
        <f>IF(OR(AND(OR($J102="Retired",$J102="Permanent Low-Use"),$K102&lt;=2032),(AND($J102="New",$K102&gt;2032))),"N/A",IF($N102=0,0,IF(ISERROR(VLOOKUP($E102,'Source Data'!$B$29:$J$60, MATCH($L102, 'Source Data'!$B$26:$J$26,1),TRUE))=TRUE,"",VLOOKUP($E102,'Source Data'!$B$29:$J$60,MATCH($L102, 'Source Data'!$B$26:$J$26,1),TRUE))))</f>
        <v/>
      </c>
      <c r="Y102" s="144" t="str">
        <f>IF(OR(AND(OR($J102="Retired",$J102="Permanent Low-Use"),$K102&lt;=2033),(AND($J102="New",$K102&gt;2033))),"N/A",IF($N102=0,0,IF(ISERROR(VLOOKUP($E102,'Source Data'!$B$29:$J$60, MATCH($L102, 'Source Data'!$B$26:$J$26,1),TRUE))=TRUE,"",VLOOKUP($E102,'Source Data'!$B$29:$J$60,MATCH($L102, 'Source Data'!$B$26:$J$26,1),TRUE))))</f>
        <v/>
      </c>
      <c r="Z102" s="145" t="str">
        <f>IF(ISNUMBER($L102),IF(OR(AND(OR($J102="Retired",$J102="Permanent Low-Use"),$K102&lt;=2023),(AND($J102="New",$K102&gt;2023))),"N/A",VLOOKUP($F102,'Source Data'!$B$15:$I$22,7)),"")</f>
        <v/>
      </c>
      <c r="AA102" s="145" t="str">
        <f>IF(ISNUMBER($L102),IF(OR(AND(OR($J102="Retired",$J102="Permanent Low-Use"),$K102&lt;=2024),(AND($J102="New",$K102&gt;2024))),"N/A",VLOOKUP($F102,'Source Data'!$B$15:$I$22,7)),"")</f>
        <v/>
      </c>
      <c r="AB102" s="145" t="str">
        <f>IF(ISNUMBER($L102),IF(OR(AND(OR($J102="Retired",$J102="Permanent Low-Use"),$K102&lt;=2025),(AND($J102="New",$K102&gt;2025))),"N/A",VLOOKUP($F102,'Source Data'!$B$15:$I$22,5)),"")</f>
        <v/>
      </c>
      <c r="AC102" s="145" t="str">
        <f>IF(ISNUMBER($L102),IF(OR(AND(OR($J102="Retired",$J102="Permanent Low-Use"),$K102&lt;=2026),(AND($J102="New",$K102&gt;2026))),"N/A",VLOOKUP($F102,'Source Data'!$B$15:$I$22,5)),"")</f>
        <v/>
      </c>
      <c r="AD102" s="145" t="str">
        <f>IF(ISNUMBER($L102),IF(OR(AND(OR($J102="Retired",$J102="Permanent Low-Use"),$K102&lt;=2027),(AND($J102="New",$K102&gt;2027))),"N/A",VLOOKUP($F102,'Source Data'!$B$15:$I$22,5)),"")</f>
        <v/>
      </c>
      <c r="AE102" s="145" t="str">
        <f>IF(ISNUMBER($L102),IF(OR(AND(OR($J102="Retired",$J102="Permanent Low-Use"),$K102&lt;=2028),(AND($J102="New",$K102&gt;2028))),"N/A",VLOOKUP($F102,'Source Data'!$B$15:$I$22,5)),"")</f>
        <v/>
      </c>
      <c r="AF102" s="145" t="str">
        <f>IF(ISNUMBER($L102),IF(OR(AND(OR($J102="Retired",$J102="Permanent Low-Use"),$K102&lt;=2029),(AND($J102="New",$K102&gt;2029))),"N/A",VLOOKUP($F102,'Source Data'!$B$15:$I$22,5)),"")</f>
        <v/>
      </c>
      <c r="AG102" s="145" t="str">
        <f>IF(ISNUMBER($L102),IF(OR(AND(OR($J102="Retired",$J102="Permanent Low-Use"),$K102&lt;=2030),(AND($J102="New",$K102&gt;2030))),"N/A",VLOOKUP($F102,'Source Data'!$B$15:$I$22,5)),"")</f>
        <v/>
      </c>
      <c r="AH102" s="145" t="str">
        <f>IF(ISNUMBER($L102),IF(OR(AND(OR($J102="Retired",$J102="Permanent Low-Use"),$K102&lt;=2031),(AND($J102="New",$K102&gt;2031))),"N/A",VLOOKUP($F102,'Source Data'!$B$15:$I$22,5)),"")</f>
        <v/>
      </c>
      <c r="AI102" s="145" t="str">
        <f>IF(ISNUMBER($L102),IF(OR(AND(OR($J102="Retired",$J102="Permanent Low-Use"),$K102&lt;=2032),(AND($J102="New",$K102&gt;2032))),"N/A",VLOOKUP($F102,'Source Data'!$B$15:$I$22,5)),"")</f>
        <v/>
      </c>
      <c r="AJ102" s="145" t="str">
        <f>IF(ISNUMBER($L102),IF(OR(AND(OR($J102="Retired",$J102="Permanent Low-Use"),$K102&lt;=2033),(AND($J102="New",$K102&gt;2033))),"N/A",VLOOKUP($F102,'Source Data'!$B$15:$I$22,5)),"")</f>
        <v/>
      </c>
      <c r="AK102" s="145" t="str">
        <f>IF($N102= 0, "N/A", IF(ISERROR(VLOOKUP($F102, 'Source Data'!$B$4:$C$11,2)), "", VLOOKUP($F102, 'Source Data'!$B$4:$C$11,2)))</f>
        <v/>
      </c>
      <c r="AL102" s="158"/>
    </row>
    <row r="103" spans="1:38" ht="15.6">
      <c r="A103" s="158"/>
      <c r="B103" s="106"/>
      <c r="C103" s="106"/>
      <c r="D103" s="106"/>
      <c r="E103" s="104"/>
      <c r="F103" s="104"/>
      <c r="G103" s="102"/>
      <c r="H103" s="103"/>
      <c r="I103" s="104"/>
      <c r="J103" s="105"/>
      <c r="K103" s="102"/>
      <c r="L103" s="142" t="str">
        <f t="shared" si="8"/>
        <v/>
      </c>
      <c r="M103" s="142" t="str">
        <f>IF(ISERROR(VLOOKUP(E103,'Source Data'!$B$67:$J$97, MATCH(F103, 'Source Data'!$B$64:$J$64,1),TRUE))=TRUE,"",VLOOKUP(E103,'Source Data'!$B$67:$J$97,MATCH(F103, 'Source Data'!$B$64:$J$64,1),TRUE))</f>
        <v/>
      </c>
      <c r="N103" s="143" t="str">
        <f t="shared" si="9"/>
        <v/>
      </c>
      <c r="O103" s="144" t="str">
        <f>IF(OR(AND(OR($J103="Retired",$J103="Permanent Low-Use"),$K103&lt;=2023),(AND($J103="New",$K103&gt;2023))),"N/A",IF($N103=0,0,IF(ISERROR(VLOOKUP($E103,'Source Data'!$B$29:$J$60, MATCH($L103, 'Source Data'!$B$26:$J$26,1),TRUE))=TRUE,"",VLOOKUP($E103,'Source Data'!$B$29:$J$60,MATCH($L103, 'Source Data'!$B$26:$J$26,1),TRUE))))</f>
        <v/>
      </c>
      <c r="P103" s="144" t="str">
        <f>IF(OR(AND(OR($J103="Retired",$J103="Permanent Low-Use"),$K103&lt;=2024),(AND($J103="New",$K103&gt;2024))),"N/A",IF($N103=0,0,IF(ISERROR(VLOOKUP($E103,'Source Data'!$B$29:$J$60, MATCH($L103, 'Source Data'!$B$26:$J$26,1),TRUE))=TRUE,"",VLOOKUP($E103,'Source Data'!$B$29:$J$60,MATCH($L103, 'Source Data'!$B$26:$J$26,1),TRUE))))</f>
        <v/>
      </c>
      <c r="Q103" s="144" t="str">
        <f>IF(OR(AND(OR($J103="Retired",$J103="Permanent Low-Use"),$K103&lt;=2025),(AND($J103="New",$K103&gt;2025))),"N/A",IF($N103=0,0,IF(ISERROR(VLOOKUP($E103,'Source Data'!$B$29:$J$60, MATCH($L103, 'Source Data'!$B$26:$J$26,1),TRUE))=TRUE,"",VLOOKUP($E103,'Source Data'!$B$29:$J$60,MATCH($L103, 'Source Data'!$B$26:$J$26,1),TRUE))))</f>
        <v/>
      </c>
      <c r="R103" s="144" t="str">
        <f>IF(OR(AND(OR($J103="Retired",$J103="Permanent Low-Use"),$K103&lt;=2026),(AND($J103="New",$K103&gt;2026))),"N/A",IF($N103=0,0,IF(ISERROR(VLOOKUP($E103,'Source Data'!$B$29:$J$60, MATCH($L103, 'Source Data'!$B$26:$J$26,1),TRUE))=TRUE,"",VLOOKUP($E103,'Source Data'!$B$29:$J$60,MATCH($L103, 'Source Data'!$B$26:$J$26,1),TRUE))))</f>
        <v/>
      </c>
      <c r="S103" s="144" t="str">
        <f>IF(OR(AND(OR($J103="Retired",$J103="Permanent Low-Use"),$K103&lt;=2027),(AND($J103="New",$K103&gt;2027))),"N/A",IF($N103=0,0,IF(ISERROR(VLOOKUP($E103,'Source Data'!$B$29:$J$60, MATCH($L103, 'Source Data'!$B$26:$J$26,1),TRUE))=TRUE,"",VLOOKUP($E103,'Source Data'!$B$29:$J$60,MATCH($L103, 'Source Data'!$B$26:$J$26,1),TRUE))))</f>
        <v/>
      </c>
      <c r="T103" s="144" t="str">
        <f>IF(OR(AND(OR($J103="Retired",$J103="Permanent Low-Use"),$K103&lt;=2028),(AND($J103="New",$K103&gt;2028))),"N/A",IF($N103=0,0,IF(ISERROR(VLOOKUP($E103,'Source Data'!$B$29:$J$60, MATCH($L103, 'Source Data'!$B$26:$J$26,1),TRUE))=TRUE,"",VLOOKUP($E103,'Source Data'!$B$29:$J$60,MATCH($L103, 'Source Data'!$B$26:$J$26,1),TRUE))))</f>
        <v/>
      </c>
      <c r="U103" s="144" t="str">
        <f>IF(OR(AND(OR($J103="Retired",$J103="Permanent Low-Use"),$K103&lt;=2029),(AND($J103="New",$K103&gt;2029))),"N/A",IF($N103=0,0,IF(ISERROR(VLOOKUP($E103,'Source Data'!$B$29:$J$60, MATCH($L103, 'Source Data'!$B$26:$J$26,1),TRUE))=TRUE,"",VLOOKUP($E103,'Source Data'!$B$29:$J$60,MATCH($L103, 'Source Data'!$B$26:$J$26,1),TRUE))))</f>
        <v/>
      </c>
      <c r="V103" s="144" t="str">
        <f>IF(OR(AND(OR($J103="Retired",$J103="Permanent Low-Use"),$K103&lt;=2030),(AND($J103="New",$K103&gt;2030))),"N/A",IF($N103=0,0,IF(ISERROR(VLOOKUP($E103,'Source Data'!$B$29:$J$60, MATCH($L103, 'Source Data'!$B$26:$J$26,1),TRUE))=TRUE,"",VLOOKUP($E103,'Source Data'!$B$29:$J$60,MATCH($L103, 'Source Data'!$B$26:$J$26,1),TRUE))))</f>
        <v/>
      </c>
      <c r="W103" s="144" t="str">
        <f>IF(OR(AND(OR($J103="Retired",$J103="Permanent Low-Use"),$K103&lt;=2031),(AND($J103="New",$K103&gt;2031))),"N/A",IF($N103=0,0,IF(ISERROR(VLOOKUP($E103,'Source Data'!$B$29:$J$60, MATCH($L103, 'Source Data'!$B$26:$J$26,1),TRUE))=TRUE,"",VLOOKUP($E103,'Source Data'!$B$29:$J$60,MATCH($L103, 'Source Data'!$B$26:$J$26,1),TRUE))))</f>
        <v/>
      </c>
      <c r="X103" s="144" t="str">
        <f>IF(OR(AND(OR($J103="Retired",$J103="Permanent Low-Use"),$K103&lt;=2032),(AND($J103="New",$K103&gt;2032))),"N/A",IF($N103=0,0,IF(ISERROR(VLOOKUP($E103,'Source Data'!$B$29:$J$60, MATCH($L103, 'Source Data'!$B$26:$J$26,1),TRUE))=TRUE,"",VLOOKUP($E103,'Source Data'!$B$29:$J$60,MATCH($L103, 'Source Data'!$B$26:$J$26,1),TRUE))))</f>
        <v/>
      </c>
      <c r="Y103" s="144" t="str">
        <f>IF(OR(AND(OR($J103="Retired",$J103="Permanent Low-Use"),$K103&lt;=2033),(AND($J103="New",$K103&gt;2033))),"N/A",IF($N103=0,0,IF(ISERROR(VLOOKUP($E103,'Source Data'!$B$29:$J$60, MATCH($L103, 'Source Data'!$B$26:$J$26,1),TRUE))=TRUE,"",VLOOKUP($E103,'Source Data'!$B$29:$J$60,MATCH($L103, 'Source Data'!$B$26:$J$26,1),TRUE))))</f>
        <v/>
      </c>
      <c r="Z103" s="145" t="str">
        <f>IF(ISNUMBER($L103),IF(OR(AND(OR($J103="Retired",$J103="Permanent Low-Use"),$K103&lt;=2023),(AND($J103="New",$K103&gt;2023))),"N/A",VLOOKUP($F103,'Source Data'!$B$15:$I$22,7)),"")</f>
        <v/>
      </c>
      <c r="AA103" s="145" t="str">
        <f>IF(ISNUMBER($L103),IF(OR(AND(OR($J103="Retired",$J103="Permanent Low-Use"),$K103&lt;=2024),(AND($J103="New",$K103&gt;2024))),"N/A",VLOOKUP($F103,'Source Data'!$B$15:$I$22,7)),"")</f>
        <v/>
      </c>
      <c r="AB103" s="145" t="str">
        <f>IF(ISNUMBER($L103),IF(OR(AND(OR($J103="Retired",$J103="Permanent Low-Use"),$K103&lt;=2025),(AND($J103="New",$K103&gt;2025))),"N/A",VLOOKUP($F103,'Source Data'!$B$15:$I$22,5)),"")</f>
        <v/>
      </c>
      <c r="AC103" s="145" t="str">
        <f>IF(ISNUMBER($L103),IF(OR(AND(OR($J103="Retired",$J103="Permanent Low-Use"),$K103&lt;=2026),(AND($J103="New",$K103&gt;2026))),"N/A",VLOOKUP($F103,'Source Data'!$B$15:$I$22,5)),"")</f>
        <v/>
      </c>
      <c r="AD103" s="145" t="str">
        <f>IF(ISNUMBER($L103),IF(OR(AND(OR($J103="Retired",$J103="Permanent Low-Use"),$K103&lt;=2027),(AND($J103="New",$K103&gt;2027))),"N/A",VLOOKUP($F103,'Source Data'!$B$15:$I$22,5)),"")</f>
        <v/>
      </c>
      <c r="AE103" s="145" t="str">
        <f>IF(ISNUMBER($L103),IF(OR(AND(OR($J103="Retired",$J103="Permanent Low-Use"),$K103&lt;=2028),(AND($J103="New",$K103&gt;2028))),"N/A",VLOOKUP($F103,'Source Data'!$B$15:$I$22,5)),"")</f>
        <v/>
      </c>
      <c r="AF103" s="145" t="str">
        <f>IF(ISNUMBER($L103),IF(OR(AND(OR($J103="Retired",$J103="Permanent Low-Use"),$K103&lt;=2029),(AND($J103="New",$K103&gt;2029))),"N/A",VLOOKUP($F103,'Source Data'!$B$15:$I$22,5)),"")</f>
        <v/>
      </c>
      <c r="AG103" s="145" t="str">
        <f>IF(ISNUMBER($L103),IF(OR(AND(OR($J103="Retired",$J103="Permanent Low-Use"),$K103&lt;=2030),(AND($J103="New",$K103&gt;2030))),"N/A",VLOOKUP($F103,'Source Data'!$B$15:$I$22,5)),"")</f>
        <v/>
      </c>
      <c r="AH103" s="145" t="str">
        <f>IF(ISNUMBER($L103),IF(OR(AND(OR($J103="Retired",$J103="Permanent Low-Use"),$K103&lt;=2031),(AND($J103="New",$K103&gt;2031))),"N/A",VLOOKUP($F103,'Source Data'!$B$15:$I$22,5)),"")</f>
        <v/>
      </c>
      <c r="AI103" s="145" t="str">
        <f>IF(ISNUMBER($L103),IF(OR(AND(OR($J103="Retired",$J103="Permanent Low-Use"),$K103&lt;=2032),(AND($J103="New",$K103&gt;2032))),"N/A",VLOOKUP($F103,'Source Data'!$B$15:$I$22,5)),"")</f>
        <v/>
      </c>
      <c r="AJ103" s="145" t="str">
        <f>IF(ISNUMBER($L103),IF(OR(AND(OR($J103="Retired",$J103="Permanent Low-Use"),$K103&lt;=2033),(AND($J103="New",$K103&gt;2033))),"N/A",VLOOKUP($F103,'Source Data'!$B$15:$I$22,5)),"")</f>
        <v/>
      </c>
      <c r="AK103" s="145" t="str">
        <f>IF($N103= 0, "N/A", IF(ISERROR(VLOOKUP($F103, 'Source Data'!$B$4:$C$11,2)), "", VLOOKUP($F103, 'Source Data'!$B$4:$C$11,2)))</f>
        <v/>
      </c>
      <c r="AL103" s="158"/>
    </row>
    <row r="104" spans="1:38" ht="15.6">
      <c r="A104" s="158"/>
      <c r="B104" s="106"/>
      <c r="C104" s="106"/>
      <c r="D104" s="106"/>
      <c r="E104" s="104"/>
      <c r="F104" s="104"/>
      <c r="G104" s="102"/>
      <c r="H104" s="103"/>
      <c r="I104" s="104"/>
      <c r="J104" s="105"/>
      <c r="K104" s="102"/>
      <c r="L104" s="142" t="str">
        <f t="shared" si="8"/>
        <v/>
      </c>
      <c r="M104" s="142" t="str">
        <f>IF(ISERROR(VLOOKUP(E104,'Source Data'!$B$67:$J$97, MATCH(F104, 'Source Data'!$B$64:$J$64,1),TRUE))=TRUE,"",VLOOKUP(E104,'Source Data'!$B$67:$J$97,MATCH(F104, 'Source Data'!$B$64:$J$64,1),TRUE))</f>
        <v/>
      </c>
      <c r="N104" s="143" t="str">
        <f t="shared" si="9"/>
        <v/>
      </c>
      <c r="O104" s="144" t="str">
        <f>IF(OR(AND(OR($J104="Retired",$J104="Permanent Low-Use"),$K104&lt;=2023),(AND($J104="New",$K104&gt;2023))),"N/A",IF($N104=0,0,IF(ISERROR(VLOOKUP($E104,'Source Data'!$B$29:$J$60, MATCH($L104, 'Source Data'!$B$26:$J$26,1),TRUE))=TRUE,"",VLOOKUP($E104,'Source Data'!$B$29:$J$60,MATCH($L104, 'Source Data'!$B$26:$J$26,1),TRUE))))</f>
        <v/>
      </c>
      <c r="P104" s="144" t="str">
        <f>IF(OR(AND(OR($J104="Retired",$J104="Permanent Low-Use"),$K104&lt;=2024),(AND($J104="New",$K104&gt;2024))),"N/A",IF($N104=0,0,IF(ISERROR(VLOOKUP($E104,'Source Data'!$B$29:$J$60, MATCH($L104, 'Source Data'!$B$26:$J$26,1),TRUE))=TRUE,"",VLOOKUP($E104,'Source Data'!$B$29:$J$60,MATCH($L104, 'Source Data'!$B$26:$J$26,1),TRUE))))</f>
        <v/>
      </c>
      <c r="Q104" s="144" t="str">
        <f>IF(OR(AND(OR($J104="Retired",$J104="Permanent Low-Use"),$K104&lt;=2025),(AND($J104="New",$K104&gt;2025))),"N/A",IF($N104=0,0,IF(ISERROR(VLOOKUP($E104,'Source Data'!$B$29:$J$60, MATCH($L104, 'Source Data'!$B$26:$J$26,1),TRUE))=TRUE,"",VLOOKUP($E104,'Source Data'!$B$29:$J$60,MATCH($L104, 'Source Data'!$B$26:$J$26,1),TRUE))))</f>
        <v/>
      </c>
      <c r="R104" s="144" t="str">
        <f>IF(OR(AND(OR($J104="Retired",$J104="Permanent Low-Use"),$K104&lt;=2026),(AND($J104="New",$K104&gt;2026))),"N/A",IF($N104=0,0,IF(ISERROR(VLOOKUP($E104,'Source Data'!$B$29:$J$60, MATCH($L104, 'Source Data'!$B$26:$J$26,1),TRUE))=TRUE,"",VLOOKUP($E104,'Source Data'!$B$29:$J$60,MATCH($L104, 'Source Data'!$B$26:$J$26,1),TRUE))))</f>
        <v/>
      </c>
      <c r="S104" s="144" t="str">
        <f>IF(OR(AND(OR($J104="Retired",$J104="Permanent Low-Use"),$K104&lt;=2027),(AND($J104="New",$K104&gt;2027))),"N/A",IF($N104=0,0,IF(ISERROR(VLOOKUP($E104,'Source Data'!$B$29:$J$60, MATCH($L104, 'Source Data'!$B$26:$J$26,1),TRUE))=TRUE,"",VLOOKUP($E104,'Source Data'!$B$29:$J$60,MATCH($L104, 'Source Data'!$B$26:$J$26,1),TRUE))))</f>
        <v/>
      </c>
      <c r="T104" s="144" t="str">
        <f>IF(OR(AND(OR($J104="Retired",$J104="Permanent Low-Use"),$K104&lt;=2028),(AND($J104="New",$K104&gt;2028))),"N/A",IF($N104=0,0,IF(ISERROR(VLOOKUP($E104,'Source Data'!$B$29:$J$60, MATCH($L104, 'Source Data'!$B$26:$J$26,1),TRUE))=TRUE,"",VLOOKUP($E104,'Source Data'!$B$29:$J$60,MATCH($L104, 'Source Data'!$B$26:$J$26,1),TRUE))))</f>
        <v/>
      </c>
      <c r="U104" s="144" t="str">
        <f>IF(OR(AND(OR($J104="Retired",$J104="Permanent Low-Use"),$K104&lt;=2029),(AND($J104="New",$K104&gt;2029))),"N/A",IF($N104=0,0,IF(ISERROR(VLOOKUP($E104,'Source Data'!$B$29:$J$60, MATCH($L104, 'Source Data'!$B$26:$J$26,1),TRUE))=TRUE,"",VLOOKUP($E104,'Source Data'!$B$29:$J$60,MATCH($L104, 'Source Data'!$B$26:$J$26,1),TRUE))))</f>
        <v/>
      </c>
      <c r="V104" s="144" t="str">
        <f>IF(OR(AND(OR($J104="Retired",$J104="Permanent Low-Use"),$K104&lt;=2030),(AND($J104="New",$K104&gt;2030))),"N/A",IF($N104=0,0,IF(ISERROR(VLOOKUP($E104,'Source Data'!$B$29:$J$60, MATCH($L104, 'Source Data'!$B$26:$J$26,1),TRUE))=TRUE,"",VLOOKUP($E104,'Source Data'!$B$29:$J$60,MATCH($L104, 'Source Data'!$B$26:$J$26,1),TRUE))))</f>
        <v/>
      </c>
      <c r="W104" s="144" t="str">
        <f>IF(OR(AND(OR($J104="Retired",$J104="Permanent Low-Use"),$K104&lt;=2031),(AND($J104="New",$K104&gt;2031))),"N/A",IF($N104=0,0,IF(ISERROR(VLOOKUP($E104,'Source Data'!$B$29:$J$60, MATCH($L104, 'Source Data'!$B$26:$J$26,1),TRUE))=TRUE,"",VLOOKUP($E104,'Source Data'!$B$29:$J$60,MATCH($L104, 'Source Data'!$B$26:$J$26,1),TRUE))))</f>
        <v/>
      </c>
      <c r="X104" s="144" t="str">
        <f>IF(OR(AND(OR($J104="Retired",$J104="Permanent Low-Use"),$K104&lt;=2032),(AND($J104="New",$K104&gt;2032))),"N/A",IF($N104=0,0,IF(ISERROR(VLOOKUP($E104,'Source Data'!$B$29:$J$60, MATCH($L104, 'Source Data'!$B$26:$J$26,1),TRUE))=TRUE,"",VLOOKUP($E104,'Source Data'!$B$29:$J$60,MATCH($L104, 'Source Data'!$B$26:$J$26,1),TRUE))))</f>
        <v/>
      </c>
      <c r="Y104" s="144" t="str">
        <f>IF(OR(AND(OR($J104="Retired",$J104="Permanent Low-Use"),$K104&lt;=2033),(AND($J104="New",$K104&gt;2033))),"N/A",IF($N104=0,0,IF(ISERROR(VLOOKUP($E104,'Source Data'!$B$29:$J$60, MATCH($L104, 'Source Data'!$B$26:$J$26,1),TRUE))=TRUE,"",VLOOKUP($E104,'Source Data'!$B$29:$J$60,MATCH($L104, 'Source Data'!$B$26:$J$26,1),TRUE))))</f>
        <v/>
      </c>
      <c r="Z104" s="145" t="str">
        <f>IF(ISNUMBER($L104),IF(OR(AND(OR($J104="Retired",$J104="Permanent Low-Use"),$K104&lt;=2023),(AND($J104="New",$K104&gt;2023))),"N/A",VLOOKUP($F104,'Source Data'!$B$15:$I$22,7)),"")</f>
        <v/>
      </c>
      <c r="AA104" s="145" t="str">
        <f>IF(ISNUMBER($L104),IF(OR(AND(OR($J104="Retired",$J104="Permanent Low-Use"),$K104&lt;=2024),(AND($J104="New",$K104&gt;2024))),"N/A",VLOOKUP($F104,'Source Data'!$B$15:$I$22,7)),"")</f>
        <v/>
      </c>
      <c r="AB104" s="145" t="str">
        <f>IF(ISNUMBER($L104),IF(OR(AND(OR($J104="Retired",$J104="Permanent Low-Use"),$K104&lt;=2025),(AND($J104="New",$K104&gt;2025))),"N/A",VLOOKUP($F104,'Source Data'!$B$15:$I$22,5)),"")</f>
        <v/>
      </c>
      <c r="AC104" s="145" t="str">
        <f>IF(ISNUMBER($L104),IF(OR(AND(OR($J104="Retired",$J104="Permanent Low-Use"),$K104&lt;=2026),(AND($J104="New",$K104&gt;2026))),"N/A",VLOOKUP($F104,'Source Data'!$B$15:$I$22,5)),"")</f>
        <v/>
      </c>
      <c r="AD104" s="145" t="str">
        <f>IF(ISNUMBER($L104),IF(OR(AND(OR($J104="Retired",$J104="Permanent Low-Use"),$K104&lt;=2027),(AND($J104="New",$K104&gt;2027))),"N/A",VLOOKUP($F104,'Source Data'!$B$15:$I$22,5)),"")</f>
        <v/>
      </c>
      <c r="AE104" s="145" t="str">
        <f>IF(ISNUMBER($L104),IF(OR(AND(OR($J104="Retired",$J104="Permanent Low-Use"),$K104&lt;=2028),(AND($J104="New",$K104&gt;2028))),"N/A",VLOOKUP($F104,'Source Data'!$B$15:$I$22,5)),"")</f>
        <v/>
      </c>
      <c r="AF104" s="145" t="str">
        <f>IF(ISNUMBER($L104),IF(OR(AND(OR($J104="Retired",$J104="Permanent Low-Use"),$K104&lt;=2029),(AND($J104="New",$K104&gt;2029))),"N/A",VLOOKUP($F104,'Source Data'!$B$15:$I$22,5)),"")</f>
        <v/>
      </c>
      <c r="AG104" s="145" t="str">
        <f>IF(ISNUMBER($L104),IF(OR(AND(OR($J104="Retired",$J104="Permanent Low-Use"),$K104&lt;=2030),(AND($J104="New",$K104&gt;2030))),"N/A",VLOOKUP($F104,'Source Data'!$B$15:$I$22,5)),"")</f>
        <v/>
      </c>
      <c r="AH104" s="145" t="str">
        <f>IF(ISNUMBER($L104),IF(OR(AND(OR($J104="Retired",$J104="Permanent Low-Use"),$K104&lt;=2031),(AND($J104="New",$K104&gt;2031))),"N/A",VLOOKUP($F104,'Source Data'!$B$15:$I$22,5)),"")</f>
        <v/>
      </c>
      <c r="AI104" s="145" t="str">
        <f>IF(ISNUMBER($L104),IF(OR(AND(OR($J104="Retired",$J104="Permanent Low-Use"),$K104&lt;=2032),(AND($J104="New",$K104&gt;2032))),"N/A",VLOOKUP($F104,'Source Data'!$B$15:$I$22,5)),"")</f>
        <v/>
      </c>
      <c r="AJ104" s="145" t="str">
        <f>IF(ISNUMBER($L104),IF(OR(AND(OR($J104="Retired",$J104="Permanent Low-Use"),$K104&lt;=2033),(AND($J104="New",$K104&gt;2033))),"N/A",VLOOKUP($F104,'Source Data'!$B$15:$I$22,5)),"")</f>
        <v/>
      </c>
      <c r="AK104" s="145" t="str">
        <f>IF($N104= 0, "N/A", IF(ISERROR(VLOOKUP($F104, 'Source Data'!$B$4:$C$11,2)), "", VLOOKUP($F104, 'Source Data'!$B$4:$C$11,2)))</f>
        <v/>
      </c>
      <c r="AL104" s="158"/>
    </row>
    <row r="105" spans="1:38" ht="15.6">
      <c r="A105" s="158"/>
      <c r="B105" s="106"/>
      <c r="C105" s="106"/>
      <c r="D105" s="106"/>
      <c r="E105" s="104"/>
      <c r="F105" s="104"/>
      <c r="G105" s="102"/>
      <c r="H105" s="103"/>
      <c r="I105" s="104"/>
      <c r="J105" s="105"/>
      <c r="K105" s="102"/>
      <c r="L105" s="142" t="str">
        <f t="shared" si="8"/>
        <v/>
      </c>
      <c r="M105" s="142" t="str">
        <f>IF(ISERROR(VLOOKUP(E105,'Source Data'!$B$67:$J$97, MATCH(F105, 'Source Data'!$B$64:$J$64,1),TRUE))=TRUE,"",VLOOKUP(E105,'Source Data'!$B$67:$J$97,MATCH(F105, 'Source Data'!$B$64:$J$64,1),TRUE))</f>
        <v/>
      </c>
      <c r="N105" s="143" t="str">
        <f t="shared" si="9"/>
        <v/>
      </c>
      <c r="O105" s="144" t="str">
        <f>IF(OR(AND(OR($J105="Retired",$J105="Permanent Low-Use"),$K105&lt;=2023),(AND($J105="New",$K105&gt;2023))),"N/A",IF($N105=0,0,IF(ISERROR(VLOOKUP($E105,'Source Data'!$B$29:$J$60, MATCH($L105, 'Source Data'!$B$26:$J$26,1),TRUE))=TRUE,"",VLOOKUP($E105,'Source Data'!$B$29:$J$60,MATCH($L105, 'Source Data'!$B$26:$J$26,1),TRUE))))</f>
        <v/>
      </c>
      <c r="P105" s="144" t="str">
        <f>IF(OR(AND(OR($J105="Retired",$J105="Permanent Low-Use"),$K105&lt;=2024),(AND($J105="New",$K105&gt;2024))),"N/A",IF($N105=0,0,IF(ISERROR(VLOOKUP($E105,'Source Data'!$B$29:$J$60, MATCH($L105, 'Source Data'!$B$26:$J$26,1),TRUE))=TRUE,"",VLOOKUP($E105,'Source Data'!$B$29:$J$60,MATCH($L105, 'Source Data'!$B$26:$J$26,1),TRUE))))</f>
        <v/>
      </c>
      <c r="Q105" s="144" t="str">
        <f>IF(OR(AND(OR($J105="Retired",$J105="Permanent Low-Use"),$K105&lt;=2025),(AND($J105="New",$K105&gt;2025))),"N/A",IF($N105=0,0,IF(ISERROR(VLOOKUP($E105,'Source Data'!$B$29:$J$60, MATCH($L105, 'Source Data'!$B$26:$J$26,1),TRUE))=TRUE,"",VLOOKUP($E105,'Source Data'!$B$29:$J$60,MATCH($L105, 'Source Data'!$B$26:$J$26,1),TRUE))))</f>
        <v/>
      </c>
      <c r="R105" s="144" t="str">
        <f>IF(OR(AND(OR($J105="Retired",$J105="Permanent Low-Use"),$K105&lt;=2026),(AND($J105="New",$K105&gt;2026))),"N/A",IF($N105=0,0,IF(ISERROR(VLOOKUP($E105,'Source Data'!$B$29:$J$60, MATCH($L105, 'Source Data'!$B$26:$J$26,1),TRUE))=TRUE,"",VLOOKUP($E105,'Source Data'!$B$29:$J$60,MATCH($L105, 'Source Data'!$B$26:$J$26,1),TRUE))))</f>
        <v/>
      </c>
      <c r="S105" s="144" t="str">
        <f>IF(OR(AND(OR($J105="Retired",$J105="Permanent Low-Use"),$K105&lt;=2027),(AND($J105="New",$K105&gt;2027))),"N/A",IF($N105=0,0,IF(ISERROR(VLOOKUP($E105,'Source Data'!$B$29:$J$60, MATCH($L105, 'Source Data'!$B$26:$J$26,1),TRUE))=TRUE,"",VLOOKUP($E105,'Source Data'!$B$29:$J$60,MATCH($L105, 'Source Data'!$B$26:$J$26,1),TRUE))))</f>
        <v/>
      </c>
      <c r="T105" s="144" t="str">
        <f>IF(OR(AND(OR($J105="Retired",$J105="Permanent Low-Use"),$K105&lt;=2028),(AND($J105="New",$K105&gt;2028))),"N/A",IF($N105=0,0,IF(ISERROR(VLOOKUP($E105,'Source Data'!$B$29:$J$60, MATCH($L105, 'Source Data'!$B$26:$J$26,1),TRUE))=TRUE,"",VLOOKUP($E105,'Source Data'!$B$29:$J$60,MATCH($L105, 'Source Data'!$B$26:$J$26,1),TRUE))))</f>
        <v/>
      </c>
      <c r="U105" s="144" t="str">
        <f>IF(OR(AND(OR($J105="Retired",$J105="Permanent Low-Use"),$K105&lt;=2029),(AND($J105="New",$K105&gt;2029))),"N/A",IF($N105=0,0,IF(ISERROR(VLOOKUP($E105,'Source Data'!$B$29:$J$60, MATCH($L105, 'Source Data'!$B$26:$J$26,1),TRUE))=TRUE,"",VLOOKUP($E105,'Source Data'!$B$29:$J$60,MATCH($L105, 'Source Data'!$B$26:$J$26,1),TRUE))))</f>
        <v/>
      </c>
      <c r="V105" s="144" t="str">
        <f>IF(OR(AND(OR($J105="Retired",$J105="Permanent Low-Use"),$K105&lt;=2030),(AND($J105="New",$K105&gt;2030))),"N/A",IF($N105=0,0,IF(ISERROR(VLOOKUP($E105,'Source Data'!$B$29:$J$60, MATCH($L105, 'Source Data'!$B$26:$J$26,1),TRUE))=TRUE,"",VLOOKUP($E105,'Source Data'!$B$29:$J$60,MATCH($L105, 'Source Data'!$B$26:$J$26,1),TRUE))))</f>
        <v/>
      </c>
      <c r="W105" s="144" t="str">
        <f>IF(OR(AND(OR($J105="Retired",$J105="Permanent Low-Use"),$K105&lt;=2031),(AND($J105="New",$K105&gt;2031))),"N/A",IF($N105=0,0,IF(ISERROR(VLOOKUP($E105,'Source Data'!$B$29:$J$60, MATCH($L105, 'Source Data'!$B$26:$J$26,1),TRUE))=TRUE,"",VLOOKUP($E105,'Source Data'!$B$29:$J$60,MATCH($L105, 'Source Data'!$B$26:$J$26,1),TRUE))))</f>
        <v/>
      </c>
      <c r="X105" s="144" t="str">
        <f>IF(OR(AND(OR($J105="Retired",$J105="Permanent Low-Use"),$K105&lt;=2032),(AND($J105="New",$K105&gt;2032))),"N/A",IF($N105=0,0,IF(ISERROR(VLOOKUP($E105,'Source Data'!$B$29:$J$60, MATCH($L105, 'Source Data'!$B$26:$J$26,1),TRUE))=TRUE,"",VLOOKUP($E105,'Source Data'!$B$29:$J$60,MATCH($L105, 'Source Data'!$B$26:$J$26,1),TRUE))))</f>
        <v/>
      </c>
      <c r="Y105" s="144" t="str">
        <f>IF(OR(AND(OR($J105="Retired",$J105="Permanent Low-Use"),$K105&lt;=2033),(AND($J105="New",$K105&gt;2033))),"N/A",IF($N105=0,0,IF(ISERROR(VLOOKUP($E105,'Source Data'!$B$29:$J$60, MATCH($L105, 'Source Data'!$B$26:$J$26,1),TRUE))=TRUE,"",VLOOKUP($E105,'Source Data'!$B$29:$J$60,MATCH($L105, 'Source Data'!$B$26:$J$26,1),TRUE))))</f>
        <v/>
      </c>
      <c r="Z105" s="145" t="str">
        <f>IF(ISNUMBER($L105),IF(OR(AND(OR($J105="Retired",$J105="Permanent Low-Use"),$K105&lt;=2023),(AND($J105="New",$K105&gt;2023))),"N/A",VLOOKUP($F105,'Source Data'!$B$15:$I$22,7)),"")</f>
        <v/>
      </c>
      <c r="AA105" s="145" t="str">
        <f>IF(ISNUMBER($L105),IF(OR(AND(OR($J105="Retired",$J105="Permanent Low-Use"),$K105&lt;=2024),(AND($J105="New",$K105&gt;2024))),"N/A",VLOOKUP($F105,'Source Data'!$B$15:$I$22,7)),"")</f>
        <v/>
      </c>
      <c r="AB105" s="145" t="str">
        <f>IF(ISNUMBER($L105),IF(OR(AND(OR($J105="Retired",$J105="Permanent Low-Use"),$K105&lt;=2025),(AND($J105="New",$K105&gt;2025))),"N/A",VLOOKUP($F105,'Source Data'!$B$15:$I$22,5)),"")</f>
        <v/>
      </c>
      <c r="AC105" s="145" t="str">
        <f>IF(ISNUMBER($L105),IF(OR(AND(OR($J105="Retired",$J105="Permanent Low-Use"),$K105&lt;=2026),(AND($J105="New",$K105&gt;2026))),"N/A",VLOOKUP($F105,'Source Data'!$B$15:$I$22,5)),"")</f>
        <v/>
      </c>
      <c r="AD105" s="145" t="str">
        <f>IF(ISNUMBER($L105),IF(OR(AND(OR($J105="Retired",$J105="Permanent Low-Use"),$K105&lt;=2027),(AND($J105="New",$K105&gt;2027))),"N/A",VLOOKUP($F105,'Source Data'!$B$15:$I$22,5)),"")</f>
        <v/>
      </c>
      <c r="AE105" s="145" t="str">
        <f>IF(ISNUMBER($L105),IF(OR(AND(OR($J105="Retired",$J105="Permanent Low-Use"),$K105&lt;=2028),(AND($J105="New",$K105&gt;2028))),"N/A",VLOOKUP($F105,'Source Data'!$B$15:$I$22,5)),"")</f>
        <v/>
      </c>
      <c r="AF105" s="145" t="str">
        <f>IF(ISNUMBER($L105),IF(OR(AND(OR($J105="Retired",$J105="Permanent Low-Use"),$K105&lt;=2029),(AND($J105="New",$K105&gt;2029))),"N/A",VLOOKUP($F105,'Source Data'!$B$15:$I$22,5)),"")</f>
        <v/>
      </c>
      <c r="AG105" s="145" t="str">
        <f>IF(ISNUMBER($L105),IF(OR(AND(OR($J105="Retired",$J105="Permanent Low-Use"),$K105&lt;=2030),(AND($J105="New",$K105&gt;2030))),"N/A",VLOOKUP($F105,'Source Data'!$B$15:$I$22,5)),"")</f>
        <v/>
      </c>
      <c r="AH105" s="145" t="str">
        <f>IF(ISNUMBER($L105),IF(OR(AND(OR($J105="Retired",$J105="Permanent Low-Use"),$K105&lt;=2031),(AND($J105="New",$K105&gt;2031))),"N/A",VLOOKUP($F105,'Source Data'!$B$15:$I$22,5)),"")</f>
        <v/>
      </c>
      <c r="AI105" s="145" t="str">
        <f>IF(ISNUMBER($L105),IF(OR(AND(OR($J105="Retired",$J105="Permanent Low-Use"),$K105&lt;=2032),(AND($J105="New",$K105&gt;2032))),"N/A",VLOOKUP($F105,'Source Data'!$B$15:$I$22,5)),"")</f>
        <v/>
      </c>
      <c r="AJ105" s="145" t="str">
        <f>IF(ISNUMBER($L105),IF(OR(AND(OR($J105="Retired",$J105="Permanent Low-Use"),$K105&lt;=2033),(AND($J105="New",$K105&gt;2033))),"N/A",VLOOKUP($F105,'Source Data'!$B$15:$I$22,5)),"")</f>
        <v/>
      </c>
      <c r="AK105" s="145" t="str">
        <f>IF($N105= 0, "N/A", IF(ISERROR(VLOOKUP($F105, 'Source Data'!$B$4:$C$11,2)), "", VLOOKUP($F105, 'Source Data'!$B$4:$C$11,2)))</f>
        <v/>
      </c>
      <c r="AL105" s="158"/>
    </row>
    <row r="106" spans="1:38" ht="15.6">
      <c r="A106" s="158"/>
      <c r="B106" s="106"/>
      <c r="C106" s="106"/>
      <c r="D106" s="106"/>
      <c r="E106" s="104"/>
      <c r="F106" s="104"/>
      <c r="G106" s="102"/>
      <c r="H106" s="103"/>
      <c r="I106" s="104"/>
      <c r="J106" s="105"/>
      <c r="K106" s="102"/>
      <c r="L106" s="142" t="str">
        <f t="shared" si="8"/>
        <v/>
      </c>
      <c r="M106" s="142" t="str">
        <f>IF(ISERROR(VLOOKUP(E106,'Source Data'!$B$67:$J$97, MATCH(F106, 'Source Data'!$B$64:$J$64,1),TRUE))=TRUE,"",VLOOKUP(E106,'Source Data'!$B$67:$J$97,MATCH(F106, 'Source Data'!$B$64:$J$64,1),TRUE))</f>
        <v/>
      </c>
      <c r="N106" s="143" t="str">
        <f t="shared" si="9"/>
        <v/>
      </c>
      <c r="O106" s="144" t="str">
        <f>IF(OR(AND(OR($J106="Retired",$J106="Permanent Low-Use"),$K106&lt;=2023),(AND($J106="New",$K106&gt;2023))),"N/A",IF($N106=0,0,IF(ISERROR(VLOOKUP($E106,'Source Data'!$B$29:$J$60, MATCH($L106, 'Source Data'!$B$26:$J$26,1),TRUE))=TRUE,"",VLOOKUP($E106,'Source Data'!$B$29:$J$60,MATCH($L106, 'Source Data'!$B$26:$J$26,1),TRUE))))</f>
        <v/>
      </c>
      <c r="P106" s="144" t="str">
        <f>IF(OR(AND(OR($J106="Retired",$J106="Permanent Low-Use"),$K106&lt;=2024),(AND($J106="New",$K106&gt;2024))),"N/A",IF($N106=0,0,IF(ISERROR(VLOOKUP($E106,'Source Data'!$B$29:$J$60, MATCH($L106, 'Source Data'!$B$26:$J$26,1),TRUE))=TRUE,"",VLOOKUP($E106,'Source Data'!$B$29:$J$60,MATCH($L106, 'Source Data'!$B$26:$J$26,1),TRUE))))</f>
        <v/>
      </c>
      <c r="Q106" s="144" t="str">
        <f>IF(OR(AND(OR($J106="Retired",$J106="Permanent Low-Use"),$K106&lt;=2025),(AND($J106="New",$K106&gt;2025))),"N/A",IF($N106=0,0,IF(ISERROR(VLOOKUP($E106,'Source Data'!$B$29:$J$60, MATCH($L106, 'Source Data'!$B$26:$J$26,1),TRUE))=TRUE,"",VLOOKUP($E106,'Source Data'!$B$29:$J$60,MATCH($L106, 'Source Data'!$B$26:$J$26,1),TRUE))))</f>
        <v/>
      </c>
      <c r="R106" s="144" t="str">
        <f>IF(OR(AND(OR($J106="Retired",$J106="Permanent Low-Use"),$K106&lt;=2026),(AND($J106="New",$K106&gt;2026))),"N/A",IF($N106=0,0,IF(ISERROR(VLOOKUP($E106,'Source Data'!$B$29:$J$60, MATCH($L106, 'Source Data'!$B$26:$J$26,1),TRUE))=TRUE,"",VLOOKUP($E106,'Source Data'!$B$29:$J$60,MATCH($L106, 'Source Data'!$B$26:$J$26,1),TRUE))))</f>
        <v/>
      </c>
      <c r="S106" s="144" t="str">
        <f>IF(OR(AND(OR($J106="Retired",$J106="Permanent Low-Use"),$K106&lt;=2027),(AND($J106="New",$K106&gt;2027))),"N/A",IF($N106=0,0,IF(ISERROR(VLOOKUP($E106,'Source Data'!$B$29:$J$60, MATCH($L106, 'Source Data'!$B$26:$J$26,1),TRUE))=TRUE,"",VLOOKUP($E106,'Source Data'!$B$29:$J$60,MATCH($L106, 'Source Data'!$B$26:$J$26,1),TRUE))))</f>
        <v/>
      </c>
      <c r="T106" s="144" t="str">
        <f>IF(OR(AND(OR($J106="Retired",$J106="Permanent Low-Use"),$K106&lt;=2028),(AND($J106="New",$K106&gt;2028))),"N/A",IF($N106=0,0,IF(ISERROR(VLOOKUP($E106,'Source Data'!$B$29:$J$60, MATCH($L106, 'Source Data'!$B$26:$J$26,1),TRUE))=TRUE,"",VLOOKUP($E106,'Source Data'!$B$29:$J$60,MATCH($L106, 'Source Data'!$B$26:$J$26,1),TRUE))))</f>
        <v/>
      </c>
      <c r="U106" s="144" t="str">
        <f>IF(OR(AND(OR($J106="Retired",$J106="Permanent Low-Use"),$K106&lt;=2029),(AND($J106="New",$K106&gt;2029))),"N/A",IF($N106=0,0,IF(ISERROR(VLOOKUP($E106,'Source Data'!$B$29:$J$60, MATCH($L106, 'Source Data'!$B$26:$J$26,1),TRUE))=TRUE,"",VLOOKUP($E106,'Source Data'!$B$29:$J$60,MATCH($L106, 'Source Data'!$B$26:$J$26,1),TRUE))))</f>
        <v/>
      </c>
      <c r="V106" s="144" t="str">
        <f>IF(OR(AND(OR($J106="Retired",$J106="Permanent Low-Use"),$K106&lt;=2030),(AND($J106="New",$K106&gt;2030))),"N/A",IF($N106=0,0,IF(ISERROR(VLOOKUP($E106,'Source Data'!$B$29:$J$60, MATCH($L106, 'Source Data'!$B$26:$J$26,1),TRUE))=TRUE,"",VLOOKUP($E106,'Source Data'!$B$29:$J$60,MATCH($L106, 'Source Data'!$B$26:$J$26,1),TRUE))))</f>
        <v/>
      </c>
      <c r="W106" s="144" t="str">
        <f>IF(OR(AND(OR($J106="Retired",$J106="Permanent Low-Use"),$K106&lt;=2031),(AND($J106="New",$K106&gt;2031))),"N/A",IF($N106=0,0,IF(ISERROR(VLOOKUP($E106,'Source Data'!$B$29:$J$60, MATCH($L106, 'Source Data'!$B$26:$J$26,1),TRUE))=TRUE,"",VLOOKUP($E106,'Source Data'!$B$29:$J$60,MATCH($L106, 'Source Data'!$B$26:$J$26,1),TRUE))))</f>
        <v/>
      </c>
      <c r="X106" s="144" t="str">
        <f>IF(OR(AND(OR($J106="Retired",$J106="Permanent Low-Use"),$K106&lt;=2032),(AND($J106="New",$K106&gt;2032))),"N/A",IF($N106=0,0,IF(ISERROR(VLOOKUP($E106,'Source Data'!$B$29:$J$60, MATCH($L106, 'Source Data'!$B$26:$J$26,1),TRUE))=TRUE,"",VLOOKUP($E106,'Source Data'!$B$29:$J$60,MATCH($L106, 'Source Data'!$B$26:$J$26,1),TRUE))))</f>
        <v/>
      </c>
      <c r="Y106" s="144" t="str">
        <f>IF(OR(AND(OR($J106="Retired",$J106="Permanent Low-Use"),$K106&lt;=2033),(AND($J106="New",$K106&gt;2033))),"N/A",IF($N106=0,0,IF(ISERROR(VLOOKUP($E106,'Source Data'!$B$29:$J$60, MATCH($L106, 'Source Data'!$B$26:$J$26,1),TRUE))=TRUE,"",VLOOKUP($E106,'Source Data'!$B$29:$J$60,MATCH($L106, 'Source Data'!$B$26:$J$26,1),TRUE))))</f>
        <v/>
      </c>
      <c r="Z106" s="145" t="str">
        <f>IF(ISNUMBER($L106),IF(OR(AND(OR($J106="Retired",$J106="Permanent Low-Use"),$K106&lt;=2023),(AND($J106="New",$K106&gt;2023))),"N/A",VLOOKUP($F106,'Source Data'!$B$15:$I$22,7)),"")</f>
        <v/>
      </c>
      <c r="AA106" s="145" t="str">
        <f>IF(ISNUMBER($L106),IF(OR(AND(OR($J106="Retired",$J106="Permanent Low-Use"),$K106&lt;=2024),(AND($J106="New",$K106&gt;2024))),"N/A",VLOOKUP($F106,'Source Data'!$B$15:$I$22,7)),"")</f>
        <v/>
      </c>
      <c r="AB106" s="145" t="str">
        <f>IF(ISNUMBER($L106),IF(OR(AND(OR($J106="Retired",$J106="Permanent Low-Use"),$K106&lt;=2025),(AND($J106="New",$K106&gt;2025))),"N/A",VLOOKUP($F106,'Source Data'!$B$15:$I$22,5)),"")</f>
        <v/>
      </c>
      <c r="AC106" s="145" t="str">
        <f>IF(ISNUMBER($L106),IF(OR(AND(OR($J106="Retired",$J106="Permanent Low-Use"),$K106&lt;=2026),(AND($J106="New",$K106&gt;2026))),"N/A",VLOOKUP($F106,'Source Data'!$B$15:$I$22,5)),"")</f>
        <v/>
      </c>
      <c r="AD106" s="145" t="str">
        <f>IF(ISNUMBER($L106),IF(OR(AND(OR($J106="Retired",$J106="Permanent Low-Use"),$K106&lt;=2027),(AND($J106="New",$K106&gt;2027))),"N/A",VLOOKUP($F106,'Source Data'!$B$15:$I$22,5)),"")</f>
        <v/>
      </c>
      <c r="AE106" s="145" t="str">
        <f>IF(ISNUMBER($L106),IF(OR(AND(OR($J106="Retired",$J106="Permanent Low-Use"),$K106&lt;=2028),(AND($J106="New",$K106&gt;2028))),"N/A",VLOOKUP($F106,'Source Data'!$B$15:$I$22,5)),"")</f>
        <v/>
      </c>
      <c r="AF106" s="145" t="str">
        <f>IF(ISNUMBER($L106),IF(OR(AND(OR($J106="Retired",$J106="Permanent Low-Use"),$K106&lt;=2029),(AND($J106="New",$K106&gt;2029))),"N/A",VLOOKUP($F106,'Source Data'!$B$15:$I$22,5)),"")</f>
        <v/>
      </c>
      <c r="AG106" s="145" t="str">
        <f>IF(ISNUMBER($L106),IF(OR(AND(OR($J106="Retired",$J106="Permanent Low-Use"),$K106&lt;=2030),(AND($J106="New",$K106&gt;2030))),"N/A",VLOOKUP($F106,'Source Data'!$B$15:$I$22,5)),"")</f>
        <v/>
      </c>
      <c r="AH106" s="145" t="str">
        <f>IF(ISNUMBER($L106),IF(OR(AND(OR($J106="Retired",$J106="Permanent Low-Use"),$K106&lt;=2031),(AND($J106="New",$K106&gt;2031))),"N/A",VLOOKUP($F106,'Source Data'!$B$15:$I$22,5)),"")</f>
        <v/>
      </c>
      <c r="AI106" s="145" t="str">
        <f>IF(ISNUMBER($L106),IF(OR(AND(OR($J106="Retired",$J106="Permanent Low-Use"),$K106&lt;=2032),(AND($J106="New",$K106&gt;2032))),"N/A",VLOOKUP($F106,'Source Data'!$B$15:$I$22,5)),"")</f>
        <v/>
      </c>
      <c r="AJ106" s="145" t="str">
        <f>IF(ISNUMBER($L106),IF(OR(AND(OR($J106="Retired",$J106="Permanent Low-Use"),$K106&lt;=2033),(AND($J106="New",$K106&gt;2033))),"N/A",VLOOKUP($F106,'Source Data'!$B$15:$I$22,5)),"")</f>
        <v/>
      </c>
      <c r="AK106" s="145" t="str">
        <f>IF($N106= 0, "N/A", IF(ISERROR(VLOOKUP($F106, 'Source Data'!$B$4:$C$11,2)), "", VLOOKUP($F106, 'Source Data'!$B$4:$C$11,2)))</f>
        <v/>
      </c>
      <c r="AL106" s="158"/>
    </row>
    <row r="107" spans="1:38" ht="15.6">
      <c r="A107" s="158"/>
      <c r="B107" s="106"/>
      <c r="C107" s="106"/>
      <c r="D107" s="106"/>
      <c r="E107" s="104"/>
      <c r="F107" s="104"/>
      <c r="G107" s="102"/>
      <c r="H107" s="103"/>
      <c r="I107" s="104"/>
      <c r="J107" s="105"/>
      <c r="K107" s="102"/>
      <c r="L107" s="142" t="str">
        <f t="shared" si="8"/>
        <v/>
      </c>
      <c r="M107" s="142" t="str">
        <f>IF(ISERROR(VLOOKUP(E107,'Source Data'!$B$67:$J$97, MATCH(F107, 'Source Data'!$B$64:$J$64,1),TRUE))=TRUE,"",VLOOKUP(E107,'Source Data'!$B$67:$J$97,MATCH(F107, 'Source Data'!$B$64:$J$64,1),TRUE))</f>
        <v/>
      </c>
      <c r="N107" s="143" t="str">
        <f t="shared" si="9"/>
        <v/>
      </c>
      <c r="O107" s="144" t="str">
        <f>IF(OR(AND(OR($J107="Retired",$J107="Permanent Low-Use"),$K107&lt;=2023),(AND($J107="New",$K107&gt;2023))),"N/A",IF($N107=0,0,IF(ISERROR(VLOOKUP($E107,'Source Data'!$B$29:$J$60, MATCH($L107, 'Source Data'!$B$26:$J$26,1),TRUE))=TRUE,"",VLOOKUP($E107,'Source Data'!$B$29:$J$60,MATCH($L107, 'Source Data'!$B$26:$J$26,1),TRUE))))</f>
        <v/>
      </c>
      <c r="P107" s="144" t="str">
        <f>IF(OR(AND(OR($J107="Retired",$J107="Permanent Low-Use"),$K107&lt;=2024),(AND($J107="New",$K107&gt;2024))),"N/A",IF($N107=0,0,IF(ISERROR(VLOOKUP($E107,'Source Data'!$B$29:$J$60, MATCH($L107, 'Source Data'!$B$26:$J$26,1),TRUE))=TRUE,"",VLOOKUP($E107,'Source Data'!$B$29:$J$60,MATCH($L107, 'Source Data'!$B$26:$J$26,1),TRUE))))</f>
        <v/>
      </c>
      <c r="Q107" s="144" t="str">
        <f>IF(OR(AND(OR($J107="Retired",$J107="Permanent Low-Use"),$K107&lt;=2025),(AND($J107="New",$K107&gt;2025))),"N/A",IF($N107=0,0,IF(ISERROR(VLOOKUP($E107,'Source Data'!$B$29:$J$60, MATCH($L107, 'Source Data'!$B$26:$J$26,1),TRUE))=TRUE,"",VLOOKUP($E107,'Source Data'!$B$29:$J$60,MATCH($L107, 'Source Data'!$B$26:$J$26,1),TRUE))))</f>
        <v/>
      </c>
      <c r="R107" s="144" t="str">
        <f>IF(OR(AND(OR($J107="Retired",$J107="Permanent Low-Use"),$K107&lt;=2026),(AND($J107="New",$K107&gt;2026))),"N/A",IF($N107=0,0,IF(ISERROR(VLOOKUP($E107,'Source Data'!$B$29:$J$60, MATCH($L107, 'Source Data'!$B$26:$J$26,1),TRUE))=TRUE,"",VLOOKUP($E107,'Source Data'!$B$29:$J$60,MATCH($L107, 'Source Data'!$B$26:$J$26,1),TRUE))))</f>
        <v/>
      </c>
      <c r="S107" s="144" t="str">
        <f>IF(OR(AND(OR($J107="Retired",$J107="Permanent Low-Use"),$K107&lt;=2027),(AND($J107="New",$K107&gt;2027))),"N/A",IF($N107=0,0,IF(ISERROR(VLOOKUP($E107,'Source Data'!$B$29:$J$60, MATCH($L107, 'Source Data'!$B$26:$J$26,1),TRUE))=TRUE,"",VLOOKUP($E107,'Source Data'!$B$29:$J$60,MATCH($L107, 'Source Data'!$B$26:$J$26,1),TRUE))))</f>
        <v/>
      </c>
      <c r="T107" s="144" t="str">
        <f>IF(OR(AND(OR($J107="Retired",$J107="Permanent Low-Use"),$K107&lt;=2028),(AND($J107="New",$K107&gt;2028))),"N/A",IF($N107=0,0,IF(ISERROR(VLOOKUP($E107,'Source Data'!$B$29:$J$60, MATCH($L107, 'Source Data'!$B$26:$J$26,1),TRUE))=TRUE,"",VLOOKUP($E107,'Source Data'!$B$29:$J$60,MATCH($L107, 'Source Data'!$B$26:$J$26,1),TRUE))))</f>
        <v/>
      </c>
      <c r="U107" s="144" t="str">
        <f>IF(OR(AND(OR($J107="Retired",$J107="Permanent Low-Use"),$K107&lt;=2029),(AND($J107="New",$K107&gt;2029))),"N/A",IF($N107=0,0,IF(ISERROR(VLOOKUP($E107,'Source Data'!$B$29:$J$60, MATCH($L107, 'Source Data'!$B$26:$J$26,1),TRUE))=TRUE,"",VLOOKUP($E107,'Source Data'!$B$29:$J$60,MATCH($L107, 'Source Data'!$B$26:$J$26,1),TRUE))))</f>
        <v/>
      </c>
      <c r="V107" s="144" t="str">
        <f>IF(OR(AND(OR($J107="Retired",$J107="Permanent Low-Use"),$K107&lt;=2030),(AND($J107="New",$K107&gt;2030))),"N/A",IF($N107=0,0,IF(ISERROR(VLOOKUP($E107,'Source Data'!$B$29:$J$60, MATCH($L107, 'Source Data'!$B$26:$J$26,1),TRUE))=TRUE,"",VLOOKUP($E107,'Source Data'!$B$29:$J$60,MATCH($L107, 'Source Data'!$B$26:$J$26,1),TRUE))))</f>
        <v/>
      </c>
      <c r="W107" s="144" t="str">
        <f>IF(OR(AND(OR($J107="Retired",$J107="Permanent Low-Use"),$K107&lt;=2031),(AND($J107="New",$K107&gt;2031))),"N/A",IF($N107=0,0,IF(ISERROR(VLOOKUP($E107,'Source Data'!$B$29:$J$60, MATCH($L107, 'Source Data'!$B$26:$J$26,1),TRUE))=TRUE,"",VLOOKUP($E107,'Source Data'!$B$29:$J$60,MATCH($L107, 'Source Data'!$B$26:$J$26,1),TRUE))))</f>
        <v/>
      </c>
      <c r="X107" s="144" t="str">
        <f>IF(OR(AND(OR($J107="Retired",$J107="Permanent Low-Use"),$K107&lt;=2032),(AND($J107="New",$K107&gt;2032))),"N/A",IF($N107=0,0,IF(ISERROR(VLOOKUP($E107,'Source Data'!$B$29:$J$60, MATCH($L107, 'Source Data'!$B$26:$J$26,1),TRUE))=TRUE,"",VLOOKUP($E107,'Source Data'!$B$29:$J$60,MATCH($L107, 'Source Data'!$B$26:$J$26,1),TRUE))))</f>
        <v/>
      </c>
      <c r="Y107" s="144" t="str">
        <f>IF(OR(AND(OR($J107="Retired",$J107="Permanent Low-Use"),$K107&lt;=2033),(AND($J107="New",$K107&gt;2033))),"N/A",IF($N107=0,0,IF(ISERROR(VLOOKUP($E107,'Source Data'!$B$29:$J$60, MATCH($L107, 'Source Data'!$B$26:$J$26,1),TRUE))=TRUE,"",VLOOKUP($E107,'Source Data'!$B$29:$J$60,MATCH($L107, 'Source Data'!$B$26:$J$26,1),TRUE))))</f>
        <v/>
      </c>
      <c r="Z107" s="145" t="str">
        <f>IF(ISNUMBER($L107),IF(OR(AND(OR($J107="Retired",$J107="Permanent Low-Use"),$K107&lt;=2023),(AND($J107="New",$K107&gt;2023))),"N/A",VLOOKUP($F107,'Source Data'!$B$15:$I$22,7)),"")</f>
        <v/>
      </c>
      <c r="AA107" s="145" t="str">
        <f>IF(ISNUMBER($L107),IF(OR(AND(OR($J107="Retired",$J107="Permanent Low-Use"),$K107&lt;=2024),(AND($J107="New",$K107&gt;2024))),"N/A",VLOOKUP($F107,'Source Data'!$B$15:$I$22,7)),"")</f>
        <v/>
      </c>
      <c r="AB107" s="145" t="str">
        <f>IF(ISNUMBER($L107),IF(OR(AND(OR($J107="Retired",$J107="Permanent Low-Use"),$K107&lt;=2025),(AND($J107="New",$K107&gt;2025))),"N/A",VLOOKUP($F107,'Source Data'!$B$15:$I$22,5)),"")</f>
        <v/>
      </c>
      <c r="AC107" s="145" t="str">
        <f>IF(ISNUMBER($L107),IF(OR(AND(OR($J107="Retired",$J107="Permanent Low-Use"),$K107&lt;=2026),(AND($J107="New",$K107&gt;2026))),"N/A",VLOOKUP($F107,'Source Data'!$B$15:$I$22,5)),"")</f>
        <v/>
      </c>
      <c r="AD107" s="145" t="str">
        <f>IF(ISNUMBER($L107),IF(OR(AND(OR($J107="Retired",$J107="Permanent Low-Use"),$K107&lt;=2027),(AND($J107="New",$K107&gt;2027))),"N/A",VLOOKUP($F107,'Source Data'!$B$15:$I$22,5)),"")</f>
        <v/>
      </c>
      <c r="AE107" s="145" t="str">
        <f>IF(ISNUMBER($L107),IF(OR(AND(OR($J107="Retired",$J107="Permanent Low-Use"),$K107&lt;=2028),(AND($J107="New",$K107&gt;2028))),"N/A",VLOOKUP($F107,'Source Data'!$B$15:$I$22,5)),"")</f>
        <v/>
      </c>
      <c r="AF107" s="145" t="str">
        <f>IF(ISNUMBER($L107),IF(OR(AND(OR($J107="Retired",$J107="Permanent Low-Use"),$K107&lt;=2029),(AND($J107="New",$K107&gt;2029))),"N/A",VLOOKUP($F107,'Source Data'!$B$15:$I$22,5)),"")</f>
        <v/>
      </c>
      <c r="AG107" s="145" t="str">
        <f>IF(ISNUMBER($L107),IF(OR(AND(OR($J107="Retired",$J107="Permanent Low-Use"),$K107&lt;=2030),(AND($J107="New",$K107&gt;2030))),"N/A",VLOOKUP($F107,'Source Data'!$B$15:$I$22,5)),"")</f>
        <v/>
      </c>
      <c r="AH107" s="145" t="str">
        <f>IF(ISNUMBER($L107),IF(OR(AND(OR($J107="Retired",$J107="Permanent Low-Use"),$K107&lt;=2031),(AND($J107="New",$K107&gt;2031))),"N/A",VLOOKUP($F107,'Source Data'!$B$15:$I$22,5)),"")</f>
        <v/>
      </c>
      <c r="AI107" s="145" t="str">
        <f>IF(ISNUMBER($L107),IF(OR(AND(OR($J107="Retired",$J107="Permanent Low-Use"),$K107&lt;=2032),(AND($J107="New",$K107&gt;2032))),"N/A",VLOOKUP($F107,'Source Data'!$B$15:$I$22,5)),"")</f>
        <v/>
      </c>
      <c r="AJ107" s="145" t="str">
        <f>IF(ISNUMBER($L107),IF(OR(AND(OR($J107="Retired",$J107="Permanent Low-Use"),$K107&lt;=2033),(AND($J107="New",$K107&gt;2033))),"N/A",VLOOKUP($F107,'Source Data'!$B$15:$I$22,5)),"")</f>
        <v/>
      </c>
      <c r="AK107" s="145" t="str">
        <f>IF($N107= 0, "N/A", IF(ISERROR(VLOOKUP($F107, 'Source Data'!$B$4:$C$11,2)), "", VLOOKUP($F107, 'Source Data'!$B$4:$C$11,2)))</f>
        <v/>
      </c>
      <c r="AL107" s="158"/>
    </row>
    <row r="108" spans="1:38" ht="15.6">
      <c r="A108" s="158"/>
      <c r="B108" s="106"/>
      <c r="C108" s="106"/>
      <c r="D108" s="106"/>
      <c r="E108" s="104"/>
      <c r="F108" s="104"/>
      <c r="G108" s="102"/>
      <c r="H108" s="103"/>
      <c r="I108" s="104"/>
      <c r="J108" s="105"/>
      <c r="K108" s="102"/>
      <c r="L108" s="142" t="str">
        <f t="shared" si="8"/>
        <v/>
      </c>
      <c r="M108" s="142" t="str">
        <f>IF(ISERROR(VLOOKUP(E108,'Source Data'!$B$67:$J$97, MATCH(F108, 'Source Data'!$B$64:$J$64,1),TRUE))=TRUE,"",VLOOKUP(E108,'Source Data'!$B$67:$J$97,MATCH(F108, 'Source Data'!$B$64:$J$64,1),TRUE))</f>
        <v/>
      </c>
      <c r="N108" s="143" t="str">
        <f t="shared" si="9"/>
        <v/>
      </c>
      <c r="O108" s="144" t="str">
        <f>IF(OR(AND(OR($J108="Retired",$J108="Permanent Low-Use"),$K108&lt;=2023),(AND($J108="New",$K108&gt;2023))),"N/A",IF($N108=0,0,IF(ISERROR(VLOOKUP($E108,'Source Data'!$B$29:$J$60, MATCH($L108, 'Source Data'!$B$26:$J$26,1),TRUE))=TRUE,"",VLOOKUP($E108,'Source Data'!$B$29:$J$60,MATCH($L108, 'Source Data'!$B$26:$J$26,1),TRUE))))</f>
        <v/>
      </c>
      <c r="P108" s="144" t="str">
        <f>IF(OR(AND(OR($J108="Retired",$J108="Permanent Low-Use"),$K108&lt;=2024),(AND($J108="New",$K108&gt;2024))),"N/A",IF($N108=0,0,IF(ISERROR(VLOOKUP($E108,'Source Data'!$B$29:$J$60, MATCH($L108, 'Source Data'!$B$26:$J$26,1),TRUE))=TRUE,"",VLOOKUP($E108,'Source Data'!$B$29:$J$60,MATCH($L108, 'Source Data'!$B$26:$J$26,1),TRUE))))</f>
        <v/>
      </c>
      <c r="Q108" s="144" t="str">
        <f>IF(OR(AND(OR($J108="Retired",$J108="Permanent Low-Use"),$K108&lt;=2025),(AND($J108="New",$K108&gt;2025))),"N/A",IF($N108=0,0,IF(ISERROR(VLOOKUP($E108,'Source Data'!$B$29:$J$60, MATCH($L108, 'Source Data'!$B$26:$J$26,1),TRUE))=TRUE,"",VLOOKUP($E108,'Source Data'!$B$29:$J$60,MATCH($L108, 'Source Data'!$B$26:$J$26,1),TRUE))))</f>
        <v/>
      </c>
      <c r="R108" s="144" t="str">
        <f>IF(OR(AND(OR($J108="Retired",$J108="Permanent Low-Use"),$K108&lt;=2026),(AND($J108="New",$K108&gt;2026))),"N/A",IF($N108=0,0,IF(ISERROR(VLOOKUP($E108,'Source Data'!$B$29:$J$60, MATCH($L108, 'Source Data'!$B$26:$J$26,1),TRUE))=TRUE,"",VLOOKUP($E108,'Source Data'!$B$29:$J$60,MATCH($L108, 'Source Data'!$B$26:$J$26,1),TRUE))))</f>
        <v/>
      </c>
      <c r="S108" s="144" t="str">
        <f>IF(OR(AND(OR($J108="Retired",$J108="Permanent Low-Use"),$K108&lt;=2027),(AND($J108="New",$K108&gt;2027))),"N/A",IF($N108=0,0,IF(ISERROR(VLOOKUP($E108,'Source Data'!$B$29:$J$60, MATCH($L108, 'Source Data'!$B$26:$J$26,1),TRUE))=TRUE,"",VLOOKUP($E108,'Source Data'!$B$29:$J$60,MATCH($L108, 'Source Data'!$B$26:$J$26,1),TRUE))))</f>
        <v/>
      </c>
      <c r="T108" s="144" t="str">
        <f>IF(OR(AND(OR($J108="Retired",$J108="Permanent Low-Use"),$K108&lt;=2028),(AND($J108="New",$K108&gt;2028))),"N/A",IF($N108=0,0,IF(ISERROR(VLOOKUP($E108,'Source Data'!$B$29:$J$60, MATCH($L108, 'Source Data'!$B$26:$J$26,1),TRUE))=TRUE,"",VLOOKUP($E108,'Source Data'!$B$29:$J$60,MATCH($L108, 'Source Data'!$B$26:$J$26,1),TRUE))))</f>
        <v/>
      </c>
      <c r="U108" s="144" t="str">
        <f>IF(OR(AND(OR($J108="Retired",$J108="Permanent Low-Use"),$K108&lt;=2029),(AND($J108="New",$K108&gt;2029))),"N/A",IF($N108=0,0,IF(ISERROR(VLOOKUP($E108,'Source Data'!$B$29:$J$60, MATCH($L108, 'Source Data'!$B$26:$J$26,1),TRUE))=TRUE,"",VLOOKUP($E108,'Source Data'!$B$29:$J$60,MATCH($L108, 'Source Data'!$B$26:$J$26,1),TRUE))))</f>
        <v/>
      </c>
      <c r="V108" s="144" t="str">
        <f>IF(OR(AND(OR($J108="Retired",$J108="Permanent Low-Use"),$K108&lt;=2030),(AND($J108="New",$K108&gt;2030))),"N/A",IF($N108=0,0,IF(ISERROR(VLOOKUP($E108,'Source Data'!$B$29:$J$60, MATCH($L108, 'Source Data'!$B$26:$J$26,1),TRUE))=TRUE,"",VLOOKUP($E108,'Source Data'!$B$29:$J$60,MATCH($L108, 'Source Data'!$B$26:$J$26,1),TRUE))))</f>
        <v/>
      </c>
      <c r="W108" s="144" t="str">
        <f>IF(OR(AND(OR($J108="Retired",$J108="Permanent Low-Use"),$K108&lt;=2031),(AND($J108="New",$K108&gt;2031))),"N/A",IF($N108=0,0,IF(ISERROR(VLOOKUP($E108,'Source Data'!$B$29:$J$60, MATCH($L108, 'Source Data'!$B$26:$J$26,1),TRUE))=TRUE,"",VLOOKUP($E108,'Source Data'!$B$29:$J$60,MATCH($L108, 'Source Data'!$B$26:$J$26,1),TRUE))))</f>
        <v/>
      </c>
      <c r="X108" s="144" t="str">
        <f>IF(OR(AND(OR($J108="Retired",$J108="Permanent Low-Use"),$K108&lt;=2032),(AND($J108="New",$K108&gt;2032))),"N/A",IF($N108=0,0,IF(ISERROR(VLOOKUP($E108,'Source Data'!$B$29:$J$60, MATCH($L108, 'Source Data'!$B$26:$J$26,1),TRUE))=TRUE,"",VLOOKUP($E108,'Source Data'!$B$29:$J$60,MATCH($L108, 'Source Data'!$B$26:$J$26,1),TRUE))))</f>
        <v/>
      </c>
      <c r="Y108" s="144" t="str">
        <f>IF(OR(AND(OR($J108="Retired",$J108="Permanent Low-Use"),$K108&lt;=2033),(AND($J108="New",$K108&gt;2033))),"N/A",IF($N108=0,0,IF(ISERROR(VLOOKUP($E108,'Source Data'!$B$29:$J$60, MATCH($L108, 'Source Data'!$B$26:$J$26,1),TRUE))=TRUE,"",VLOOKUP($E108,'Source Data'!$B$29:$J$60,MATCH($L108, 'Source Data'!$B$26:$J$26,1),TRUE))))</f>
        <v/>
      </c>
      <c r="Z108" s="145" t="str">
        <f>IF(ISNUMBER($L108),IF(OR(AND(OR($J108="Retired",$J108="Permanent Low-Use"),$K108&lt;=2023),(AND($J108="New",$K108&gt;2023))),"N/A",VLOOKUP($F108,'Source Data'!$B$15:$I$22,7)),"")</f>
        <v/>
      </c>
      <c r="AA108" s="145" t="str">
        <f>IF(ISNUMBER($L108),IF(OR(AND(OR($J108="Retired",$J108="Permanent Low-Use"),$K108&lt;=2024),(AND($J108="New",$K108&gt;2024))),"N/A",VLOOKUP($F108,'Source Data'!$B$15:$I$22,7)),"")</f>
        <v/>
      </c>
      <c r="AB108" s="145" t="str">
        <f>IF(ISNUMBER($L108),IF(OR(AND(OR($J108="Retired",$J108="Permanent Low-Use"),$K108&lt;=2025),(AND($J108="New",$K108&gt;2025))),"N/A",VLOOKUP($F108,'Source Data'!$B$15:$I$22,5)),"")</f>
        <v/>
      </c>
      <c r="AC108" s="145" t="str">
        <f>IF(ISNUMBER($L108),IF(OR(AND(OR($J108="Retired",$J108="Permanent Low-Use"),$K108&lt;=2026),(AND($J108="New",$K108&gt;2026))),"N/A",VLOOKUP($F108,'Source Data'!$B$15:$I$22,5)),"")</f>
        <v/>
      </c>
      <c r="AD108" s="145" t="str">
        <f>IF(ISNUMBER($L108),IF(OR(AND(OR($J108="Retired",$J108="Permanent Low-Use"),$K108&lt;=2027),(AND($J108="New",$K108&gt;2027))),"N/A",VLOOKUP($F108,'Source Data'!$B$15:$I$22,5)),"")</f>
        <v/>
      </c>
      <c r="AE108" s="145" t="str">
        <f>IF(ISNUMBER($L108),IF(OR(AND(OR($J108="Retired",$J108="Permanent Low-Use"),$K108&lt;=2028),(AND($J108="New",$K108&gt;2028))),"N/A",VLOOKUP($F108,'Source Data'!$B$15:$I$22,5)),"")</f>
        <v/>
      </c>
      <c r="AF108" s="145" t="str">
        <f>IF(ISNUMBER($L108),IF(OR(AND(OR($J108="Retired",$J108="Permanent Low-Use"),$K108&lt;=2029),(AND($J108="New",$K108&gt;2029))),"N/A",VLOOKUP($F108,'Source Data'!$B$15:$I$22,5)),"")</f>
        <v/>
      </c>
      <c r="AG108" s="145" t="str">
        <f>IF(ISNUMBER($L108),IF(OR(AND(OR($J108="Retired",$J108="Permanent Low-Use"),$K108&lt;=2030),(AND($J108="New",$K108&gt;2030))),"N/A",VLOOKUP($F108,'Source Data'!$B$15:$I$22,5)),"")</f>
        <v/>
      </c>
      <c r="AH108" s="145" t="str">
        <f>IF(ISNUMBER($L108),IF(OR(AND(OR($J108="Retired",$J108="Permanent Low-Use"),$K108&lt;=2031),(AND($J108="New",$K108&gt;2031))),"N/A",VLOOKUP($F108,'Source Data'!$B$15:$I$22,5)),"")</f>
        <v/>
      </c>
      <c r="AI108" s="145" t="str">
        <f>IF(ISNUMBER($L108),IF(OR(AND(OR($J108="Retired",$J108="Permanent Low-Use"),$K108&lt;=2032),(AND($J108="New",$K108&gt;2032))),"N/A",VLOOKUP($F108,'Source Data'!$B$15:$I$22,5)),"")</f>
        <v/>
      </c>
      <c r="AJ108" s="145" t="str">
        <f>IF(ISNUMBER($L108),IF(OR(AND(OR($J108="Retired",$J108="Permanent Low-Use"),$K108&lt;=2033),(AND($J108="New",$K108&gt;2033))),"N/A",VLOOKUP($F108,'Source Data'!$B$15:$I$22,5)),"")</f>
        <v/>
      </c>
      <c r="AK108" s="145" t="str">
        <f>IF($N108= 0, "N/A", IF(ISERROR(VLOOKUP($F108, 'Source Data'!$B$4:$C$11,2)), "", VLOOKUP($F108, 'Source Data'!$B$4:$C$11,2)))</f>
        <v/>
      </c>
      <c r="AL108" s="158"/>
    </row>
    <row r="109" spans="1:38" ht="15.6">
      <c r="A109" s="158"/>
      <c r="B109" s="106"/>
      <c r="C109" s="106"/>
      <c r="D109" s="106"/>
      <c r="E109" s="104"/>
      <c r="F109" s="104"/>
      <c r="G109" s="102"/>
      <c r="H109" s="103"/>
      <c r="I109" s="104"/>
      <c r="J109" s="105"/>
      <c r="K109" s="105"/>
      <c r="L109" s="142" t="str">
        <f t="shared" si="8"/>
        <v/>
      </c>
      <c r="M109" s="142" t="str">
        <f>IF(ISERROR(VLOOKUP(E109,'Source Data'!$B$67:$J$97, MATCH(F109, 'Source Data'!$B$64:$J$64,1),TRUE))=TRUE,"",VLOOKUP(E109,'Source Data'!$B$67:$J$97,MATCH(F109, 'Source Data'!$B$64:$J$64,1),TRUE))</f>
        <v/>
      </c>
      <c r="N109" s="143" t="str">
        <f t="shared" si="9"/>
        <v/>
      </c>
      <c r="O109" s="144" t="str">
        <f>IF(OR(AND(OR($J109="Retired",$J109="Permanent Low-Use"),$K109&lt;=2023),(AND($J109="New",$K109&gt;2023))),"N/A",IF($N109=0,0,IF(ISERROR(VLOOKUP($E109,'Source Data'!$B$29:$J$60, MATCH($L109, 'Source Data'!$B$26:$J$26,1),TRUE))=TRUE,"",VLOOKUP($E109,'Source Data'!$B$29:$J$60,MATCH($L109, 'Source Data'!$B$26:$J$26,1),TRUE))))</f>
        <v/>
      </c>
      <c r="P109" s="144" t="str">
        <f>IF(OR(AND(OR($J109="Retired",$J109="Permanent Low-Use"),$K109&lt;=2024),(AND($J109="New",$K109&gt;2024))),"N/A",IF($N109=0,0,IF(ISERROR(VLOOKUP($E109,'Source Data'!$B$29:$J$60, MATCH($L109, 'Source Data'!$B$26:$J$26,1),TRUE))=TRUE,"",VLOOKUP($E109,'Source Data'!$B$29:$J$60,MATCH($L109, 'Source Data'!$B$26:$J$26,1),TRUE))))</f>
        <v/>
      </c>
      <c r="Q109" s="144" t="str">
        <f>IF(OR(AND(OR($J109="Retired",$J109="Permanent Low-Use"),$K109&lt;=2025),(AND($J109="New",$K109&gt;2025))),"N/A",IF($N109=0,0,IF(ISERROR(VLOOKUP($E109,'Source Data'!$B$29:$J$60, MATCH($L109, 'Source Data'!$B$26:$J$26,1),TRUE))=TRUE,"",VLOOKUP($E109,'Source Data'!$B$29:$J$60,MATCH($L109, 'Source Data'!$B$26:$J$26,1),TRUE))))</f>
        <v/>
      </c>
      <c r="R109" s="144" t="str">
        <f>IF(OR(AND(OR($J109="Retired",$J109="Permanent Low-Use"),$K109&lt;=2026),(AND($J109="New",$K109&gt;2026))),"N/A",IF($N109=0,0,IF(ISERROR(VLOOKUP($E109,'Source Data'!$B$29:$J$60, MATCH($L109, 'Source Data'!$B$26:$J$26,1),TRUE))=TRUE,"",VLOOKUP($E109,'Source Data'!$B$29:$J$60,MATCH($L109, 'Source Data'!$B$26:$J$26,1),TRUE))))</f>
        <v/>
      </c>
      <c r="S109" s="144" t="str">
        <f>IF(OR(AND(OR($J109="Retired",$J109="Permanent Low-Use"),$K109&lt;=2027),(AND($J109="New",$K109&gt;2027))),"N/A",IF($N109=0,0,IF(ISERROR(VLOOKUP($E109,'Source Data'!$B$29:$J$60, MATCH($L109, 'Source Data'!$B$26:$J$26,1),TRUE))=TRUE,"",VLOOKUP($E109,'Source Data'!$B$29:$J$60,MATCH($L109, 'Source Data'!$B$26:$J$26,1),TRUE))))</f>
        <v/>
      </c>
      <c r="T109" s="144" t="str">
        <f>IF(OR(AND(OR($J109="Retired",$J109="Permanent Low-Use"),$K109&lt;=2028),(AND($J109="New",$K109&gt;2028))),"N/A",IF($N109=0,0,IF(ISERROR(VLOOKUP($E109,'Source Data'!$B$29:$J$60, MATCH($L109, 'Source Data'!$B$26:$J$26,1),TRUE))=TRUE,"",VLOOKUP($E109,'Source Data'!$B$29:$J$60,MATCH($L109, 'Source Data'!$B$26:$J$26,1),TRUE))))</f>
        <v/>
      </c>
      <c r="U109" s="144" t="str">
        <f>IF(OR(AND(OR($J109="Retired",$J109="Permanent Low-Use"),$K109&lt;=2029),(AND($J109="New",$K109&gt;2029))),"N/A",IF($N109=0,0,IF(ISERROR(VLOOKUP($E109,'Source Data'!$B$29:$J$60, MATCH($L109, 'Source Data'!$B$26:$J$26,1),TRUE))=TRUE,"",VLOOKUP($E109,'Source Data'!$B$29:$J$60,MATCH($L109, 'Source Data'!$B$26:$J$26,1),TRUE))))</f>
        <v/>
      </c>
      <c r="V109" s="144" t="str">
        <f>IF(OR(AND(OR($J109="Retired",$J109="Permanent Low-Use"),$K109&lt;=2030),(AND($J109="New",$K109&gt;2030))),"N/A",IF($N109=0,0,IF(ISERROR(VLOOKUP($E109,'Source Data'!$B$29:$J$60, MATCH($L109, 'Source Data'!$B$26:$J$26,1),TRUE))=TRUE,"",VLOOKUP($E109,'Source Data'!$B$29:$J$60,MATCH($L109, 'Source Data'!$B$26:$J$26,1),TRUE))))</f>
        <v/>
      </c>
      <c r="W109" s="144" t="str">
        <f>IF(OR(AND(OR($J109="Retired",$J109="Permanent Low-Use"),$K109&lt;=2031),(AND($J109="New",$K109&gt;2031))),"N/A",IF($N109=0,0,IF(ISERROR(VLOOKUP($E109,'Source Data'!$B$29:$J$60, MATCH($L109, 'Source Data'!$B$26:$J$26,1),TRUE))=TRUE,"",VLOOKUP($E109,'Source Data'!$B$29:$J$60,MATCH($L109, 'Source Data'!$B$26:$J$26,1),TRUE))))</f>
        <v/>
      </c>
      <c r="X109" s="144" t="str">
        <f>IF(OR(AND(OR($J109="Retired",$J109="Permanent Low-Use"),$K109&lt;=2032),(AND($J109="New",$K109&gt;2032))),"N/A",IF($N109=0,0,IF(ISERROR(VLOOKUP($E109,'Source Data'!$B$29:$J$60, MATCH($L109, 'Source Data'!$B$26:$J$26,1),TRUE))=TRUE,"",VLOOKUP($E109,'Source Data'!$B$29:$J$60,MATCH($L109, 'Source Data'!$B$26:$J$26,1),TRUE))))</f>
        <v/>
      </c>
      <c r="Y109" s="144" t="str">
        <f>IF(OR(AND(OR($J109="Retired",$J109="Permanent Low-Use"),$K109&lt;=2033),(AND($J109="New",$K109&gt;2033))),"N/A",IF($N109=0,0,IF(ISERROR(VLOOKUP($E109,'Source Data'!$B$29:$J$60, MATCH($L109, 'Source Data'!$B$26:$J$26,1),TRUE))=TRUE,"",VLOOKUP($E109,'Source Data'!$B$29:$J$60,MATCH($L109, 'Source Data'!$B$26:$J$26,1),TRUE))))</f>
        <v/>
      </c>
      <c r="Z109" s="145" t="str">
        <f>IF(ISNUMBER($L109),IF(OR(AND(OR($J109="Retired",$J109="Permanent Low-Use"),$K109&lt;=2023),(AND($J109="New",$K109&gt;2023))),"N/A",VLOOKUP($F109,'Source Data'!$B$15:$I$22,7)),"")</f>
        <v/>
      </c>
      <c r="AA109" s="145" t="str">
        <f>IF(ISNUMBER($L109),IF(OR(AND(OR($J109="Retired",$J109="Permanent Low-Use"),$K109&lt;=2024),(AND($J109="New",$K109&gt;2024))),"N/A",VLOOKUP($F109,'Source Data'!$B$15:$I$22,7)),"")</f>
        <v/>
      </c>
      <c r="AB109" s="145" t="str">
        <f>IF(ISNUMBER($L109),IF(OR(AND(OR($J109="Retired",$J109="Permanent Low-Use"),$K109&lt;=2025),(AND($J109="New",$K109&gt;2025))),"N/A",VLOOKUP($F109,'Source Data'!$B$15:$I$22,5)),"")</f>
        <v/>
      </c>
      <c r="AC109" s="145" t="str">
        <f>IF(ISNUMBER($L109),IF(OR(AND(OR($J109="Retired",$J109="Permanent Low-Use"),$K109&lt;=2026),(AND($J109="New",$K109&gt;2026))),"N/A",VLOOKUP($F109,'Source Data'!$B$15:$I$22,5)),"")</f>
        <v/>
      </c>
      <c r="AD109" s="145" t="str">
        <f>IF(ISNUMBER($L109),IF(OR(AND(OR($J109="Retired",$J109="Permanent Low-Use"),$K109&lt;=2027),(AND($J109="New",$K109&gt;2027))),"N/A",VLOOKUP($F109,'Source Data'!$B$15:$I$22,5)),"")</f>
        <v/>
      </c>
      <c r="AE109" s="145" t="str">
        <f>IF(ISNUMBER($L109),IF(OR(AND(OR($J109="Retired",$J109="Permanent Low-Use"),$K109&lt;=2028),(AND($J109="New",$K109&gt;2028))),"N/A",VLOOKUP($F109,'Source Data'!$B$15:$I$22,5)),"")</f>
        <v/>
      </c>
      <c r="AF109" s="145" t="str">
        <f>IF(ISNUMBER($L109),IF(OR(AND(OR($J109="Retired",$J109="Permanent Low-Use"),$K109&lt;=2029),(AND($J109="New",$K109&gt;2029))),"N/A",VLOOKUP($F109,'Source Data'!$B$15:$I$22,5)),"")</f>
        <v/>
      </c>
      <c r="AG109" s="145" t="str">
        <f>IF(ISNUMBER($L109),IF(OR(AND(OR($J109="Retired",$J109="Permanent Low-Use"),$K109&lt;=2030),(AND($J109="New",$K109&gt;2030))),"N/A",VLOOKUP($F109,'Source Data'!$B$15:$I$22,5)),"")</f>
        <v/>
      </c>
      <c r="AH109" s="145" t="str">
        <f>IF(ISNUMBER($L109),IF(OR(AND(OR($J109="Retired",$J109="Permanent Low-Use"),$K109&lt;=2031),(AND($J109="New",$K109&gt;2031))),"N/A",VLOOKUP($F109,'Source Data'!$B$15:$I$22,5)),"")</f>
        <v/>
      </c>
      <c r="AI109" s="145" t="str">
        <f>IF(ISNUMBER($L109),IF(OR(AND(OR($J109="Retired",$J109="Permanent Low-Use"),$K109&lt;=2032),(AND($J109="New",$K109&gt;2032))),"N/A",VLOOKUP($F109,'Source Data'!$B$15:$I$22,5)),"")</f>
        <v/>
      </c>
      <c r="AJ109" s="145" t="str">
        <f>IF(ISNUMBER($L109),IF(OR(AND(OR($J109="Retired",$J109="Permanent Low-Use"),$K109&lt;=2033),(AND($J109="New",$K109&gt;2033))),"N/A",VLOOKUP($F109,'Source Data'!$B$15:$I$22,5)),"")</f>
        <v/>
      </c>
      <c r="AK109" s="145" t="str">
        <f>IF($N109= 0, "N/A", IF(ISERROR(VLOOKUP($F109, 'Source Data'!$B$4:$C$11,2)), "", VLOOKUP($F109, 'Source Data'!$B$4:$C$11,2)))</f>
        <v/>
      </c>
      <c r="AL109" s="158"/>
    </row>
    <row r="110" spans="1:38" ht="15.6">
      <c r="A110" s="158"/>
      <c r="B110" s="106"/>
      <c r="C110" s="106"/>
      <c r="D110" s="106"/>
      <c r="E110" s="104"/>
      <c r="F110" s="104"/>
      <c r="G110" s="102"/>
      <c r="H110" s="103"/>
      <c r="I110" s="104"/>
      <c r="J110" s="105"/>
      <c r="K110" s="105"/>
      <c r="L110" s="142" t="str">
        <f t="shared" si="8"/>
        <v/>
      </c>
      <c r="M110" s="142" t="str">
        <f>IF(ISERROR(VLOOKUP(E110,'Source Data'!$B$67:$J$97, MATCH(F110, 'Source Data'!$B$64:$J$64,1),TRUE))=TRUE,"",VLOOKUP(E110,'Source Data'!$B$67:$J$97,MATCH(F110, 'Source Data'!$B$64:$J$64,1),TRUE))</f>
        <v/>
      </c>
      <c r="N110" s="143" t="str">
        <f t="shared" si="9"/>
        <v/>
      </c>
      <c r="O110" s="144" t="str">
        <f>IF(OR(AND(OR($J110="Retired",$J110="Permanent Low-Use"),$K110&lt;=2023),(AND($J110="New",$K110&gt;2023))),"N/A",IF($N110=0,0,IF(ISERROR(VLOOKUP($E110,'Source Data'!$B$29:$J$60, MATCH($L110, 'Source Data'!$B$26:$J$26,1),TRUE))=TRUE,"",VLOOKUP($E110,'Source Data'!$B$29:$J$60,MATCH($L110, 'Source Data'!$B$26:$J$26,1),TRUE))))</f>
        <v/>
      </c>
      <c r="P110" s="144" t="str">
        <f>IF(OR(AND(OR($J110="Retired",$J110="Permanent Low-Use"),$K110&lt;=2024),(AND($J110="New",$K110&gt;2024))),"N/A",IF($N110=0,0,IF(ISERROR(VLOOKUP($E110,'Source Data'!$B$29:$J$60, MATCH($L110, 'Source Data'!$B$26:$J$26,1),TRUE))=TRUE,"",VLOOKUP($E110,'Source Data'!$B$29:$J$60,MATCH($L110, 'Source Data'!$B$26:$J$26,1),TRUE))))</f>
        <v/>
      </c>
      <c r="Q110" s="144" t="str">
        <f>IF(OR(AND(OR($J110="Retired",$J110="Permanent Low-Use"),$K110&lt;=2025),(AND($J110="New",$K110&gt;2025))),"N/A",IF($N110=0,0,IF(ISERROR(VLOOKUP($E110,'Source Data'!$B$29:$J$60, MATCH($L110, 'Source Data'!$B$26:$J$26,1),TRUE))=TRUE,"",VLOOKUP($E110,'Source Data'!$B$29:$J$60,MATCH($L110, 'Source Data'!$B$26:$J$26,1),TRUE))))</f>
        <v/>
      </c>
      <c r="R110" s="144" t="str">
        <f>IF(OR(AND(OR($J110="Retired",$J110="Permanent Low-Use"),$K110&lt;=2026),(AND($J110="New",$K110&gt;2026))),"N/A",IF($N110=0,0,IF(ISERROR(VLOOKUP($E110,'Source Data'!$B$29:$J$60, MATCH($L110, 'Source Data'!$B$26:$J$26,1),TRUE))=TRUE,"",VLOOKUP($E110,'Source Data'!$B$29:$J$60,MATCH($L110, 'Source Data'!$B$26:$J$26,1),TRUE))))</f>
        <v/>
      </c>
      <c r="S110" s="144" t="str">
        <f>IF(OR(AND(OR($J110="Retired",$J110="Permanent Low-Use"),$K110&lt;=2027),(AND($J110="New",$K110&gt;2027))),"N/A",IF($N110=0,0,IF(ISERROR(VLOOKUP($E110,'Source Data'!$B$29:$J$60, MATCH($L110, 'Source Data'!$B$26:$J$26,1),TRUE))=TRUE,"",VLOOKUP($E110,'Source Data'!$B$29:$J$60,MATCH($L110, 'Source Data'!$B$26:$J$26,1),TRUE))))</f>
        <v/>
      </c>
      <c r="T110" s="144" t="str">
        <f>IF(OR(AND(OR($J110="Retired",$J110="Permanent Low-Use"),$K110&lt;=2028),(AND($J110="New",$K110&gt;2028))),"N/A",IF($N110=0,0,IF(ISERROR(VLOOKUP($E110,'Source Data'!$B$29:$J$60, MATCH($L110, 'Source Data'!$B$26:$J$26,1),TRUE))=TRUE,"",VLOOKUP($E110,'Source Data'!$B$29:$J$60,MATCH($L110, 'Source Data'!$B$26:$J$26,1),TRUE))))</f>
        <v/>
      </c>
      <c r="U110" s="144" t="str">
        <f>IF(OR(AND(OR($J110="Retired",$J110="Permanent Low-Use"),$K110&lt;=2029),(AND($J110="New",$K110&gt;2029))),"N/A",IF($N110=0,0,IF(ISERROR(VLOOKUP($E110,'Source Data'!$B$29:$J$60, MATCH($L110, 'Source Data'!$B$26:$J$26,1),TRUE))=TRUE,"",VLOOKUP($E110,'Source Data'!$B$29:$J$60,MATCH($L110, 'Source Data'!$B$26:$J$26,1),TRUE))))</f>
        <v/>
      </c>
      <c r="V110" s="144" t="str">
        <f>IF(OR(AND(OR($J110="Retired",$J110="Permanent Low-Use"),$K110&lt;=2030),(AND($J110="New",$K110&gt;2030))),"N/A",IF($N110=0,0,IF(ISERROR(VLOOKUP($E110,'Source Data'!$B$29:$J$60, MATCH($L110, 'Source Data'!$B$26:$J$26,1),TRUE))=TRUE,"",VLOOKUP($E110,'Source Data'!$B$29:$J$60,MATCH($L110, 'Source Data'!$B$26:$J$26,1),TRUE))))</f>
        <v/>
      </c>
      <c r="W110" s="144" t="str">
        <f>IF(OR(AND(OR($J110="Retired",$J110="Permanent Low-Use"),$K110&lt;=2031),(AND($J110="New",$K110&gt;2031))),"N/A",IF($N110=0,0,IF(ISERROR(VLOOKUP($E110,'Source Data'!$B$29:$J$60, MATCH($L110, 'Source Data'!$B$26:$J$26,1),TRUE))=TRUE,"",VLOOKUP($E110,'Source Data'!$B$29:$J$60,MATCH($L110, 'Source Data'!$B$26:$J$26,1),TRUE))))</f>
        <v/>
      </c>
      <c r="X110" s="144" t="str">
        <f>IF(OR(AND(OR($J110="Retired",$J110="Permanent Low-Use"),$K110&lt;=2032),(AND($J110="New",$K110&gt;2032))),"N/A",IF($N110=0,0,IF(ISERROR(VLOOKUP($E110,'Source Data'!$B$29:$J$60, MATCH($L110, 'Source Data'!$B$26:$J$26,1),TRUE))=TRUE,"",VLOOKUP($E110,'Source Data'!$B$29:$J$60,MATCH($L110, 'Source Data'!$B$26:$J$26,1),TRUE))))</f>
        <v/>
      </c>
      <c r="Y110" s="144" t="str">
        <f>IF(OR(AND(OR($J110="Retired",$J110="Permanent Low-Use"),$K110&lt;=2033),(AND($J110="New",$K110&gt;2033))),"N/A",IF($N110=0,0,IF(ISERROR(VLOOKUP($E110,'Source Data'!$B$29:$J$60, MATCH($L110, 'Source Data'!$B$26:$J$26,1),TRUE))=TRUE,"",VLOOKUP($E110,'Source Data'!$B$29:$J$60,MATCH($L110, 'Source Data'!$B$26:$J$26,1),TRUE))))</f>
        <v/>
      </c>
      <c r="Z110" s="145" t="str">
        <f>IF(ISNUMBER($L110),IF(OR(AND(OR($J110="Retired",$J110="Permanent Low-Use"),$K110&lt;=2023),(AND($J110="New",$K110&gt;2023))),"N/A",VLOOKUP($F110,'Source Data'!$B$15:$I$22,7)),"")</f>
        <v/>
      </c>
      <c r="AA110" s="145" t="str">
        <f>IF(ISNUMBER($L110),IF(OR(AND(OR($J110="Retired",$J110="Permanent Low-Use"),$K110&lt;=2024),(AND($J110="New",$K110&gt;2024))),"N/A",VLOOKUP($F110,'Source Data'!$B$15:$I$22,7)),"")</f>
        <v/>
      </c>
      <c r="AB110" s="145" t="str">
        <f>IF(ISNUMBER($L110),IF(OR(AND(OR($J110="Retired",$J110="Permanent Low-Use"),$K110&lt;=2025),(AND($J110="New",$K110&gt;2025))),"N/A",VLOOKUP($F110,'Source Data'!$B$15:$I$22,5)),"")</f>
        <v/>
      </c>
      <c r="AC110" s="145" t="str">
        <f>IF(ISNUMBER($L110),IF(OR(AND(OR($J110="Retired",$J110="Permanent Low-Use"),$K110&lt;=2026),(AND($J110="New",$K110&gt;2026))),"N/A",VLOOKUP($F110,'Source Data'!$B$15:$I$22,5)),"")</f>
        <v/>
      </c>
      <c r="AD110" s="145" t="str">
        <f>IF(ISNUMBER($L110),IF(OR(AND(OR($J110="Retired",$J110="Permanent Low-Use"),$K110&lt;=2027),(AND($J110="New",$K110&gt;2027))),"N/A",VLOOKUP($F110,'Source Data'!$B$15:$I$22,5)),"")</f>
        <v/>
      </c>
      <c r="AE110" s="145" t="str">
        <f>IF(ISNUMBER($L110),IF(OR(AND(OR($J110="Retired",$J110="Permanent Low-Use"),$K110&lt;=2028),(AND($J110="New",$K110&gt;2028))),"N/A",VLOOKUP($F110,'Source Data'!$B$15:$I$22,5)),"")</f>
        <v/>
      </c>
      <c r="AF110" s="145" t="str">
        <f>IF(ISNUMBER($L110),IF(OR(AND(OR($J110="Retired",$J110="Permanent Low-Use"),$K110&lt;=2029),(AND($J110="New",$K110&gt;2029))),"N/A",VLOOKUP($F110,'Source Data'!$B$15:$I$22,5)),"")</f>
        <v/>
      </c>
      <c r="AG110" s="145" t="str">
        <f>IF(ISNUMBER($L110),IF(OR(AND(OR($J110="Retired",$J110="Permanent Low-Use"),$K110&lt;=2030),(AND($J110="New",$K110&gt;2030))),"N/A",VLOOKUP($F110,'Source Data'!$B$15:$I$22,5)),"")</f>
        <v/>
      </c>
      <c r="AH110" s="145" t="str">
        <f>IF(ISNUMBER($L110),IF(OR(AND(OR($J110="Retired",$J110="Permanent Low-Use"),$K110&lt;=2031),(AND($J110="New",$K110&gt;2031))),"N/A",VLOOKUP($F110,'Source Data'!$B$15:$I$22,5)),"")</f>
        <v/>
      </c>
      <c r="AI110" s="145" t="str">
        <f>IF(ISNUMBER($L110),IF(OR(AND(OR($J110="Retired",$J110="Permanent Low-Use"),$K110&lt;=2032),(AND($J110="New",$K110&gt;2032))),"N/A",VLOOKUP($F110,'Source Data'!$B$15:$I$22,5)),"")</f>
        <v/>
      </c>
      <c r="AJ110" s="145" t="str">
        <f>IF(ISNUMBER($L110),IF(OR(AND(OR($J110="Retired",$J110="Permanent Low-Use"),$K110&lt;=2033),(AND($J110="New",$K110&gt;2033))),"N/A",VLOOKUP($F110,'Source Data'!$B$15:$I$22,5)),"")</f>
        <v/>
      </c>
      <c r="AK110" s="145" t="str">
        <f>IF($N110= 0, "N/A", IF(ISERROR(VLOOKUP($F110, 'Source Data'!$B$4:$C$11,2)), "", VLOOKUP($F110, 'Source Data'!$B$4:$C$11,2)))</f>
        <v/>
      </c>
      <c r="AL110" s="158"/>
    </row>
    <row r="111" spans="1:38" ht="15.6">
      <c r="A111" s="158"/>
      <c r="B111" s="106"/>
      <c r="C111" s="106"/>
      <c r="D111" s="106"/>
      <c r="E111" s="104"/>
      <c r="F111" s="104"/>
      <c r="G111" s="102"/>
      <c r="H111" s="103"/>
      <c r="I111" s="104"/>
      <c r="J111" s="105"/>
      <c r="K111" s="105"/>
      <c r="L111" s="142" t="str">
        <f t="shared" si="8"/>
        <v/>
      </c>
      <c r="M111" s="142" t="str">
        <f>IF(ISERROR(VLOOKUP(E111,'Source Data'!$B$67:$J$97, MATCH(F111, 'Source Data'!$B$64:$J$64,1),TRUE))=TRUE,"",VLOOKUP(E111,'Source Data'!$B$67:$J$97,MATCH(F111, 'Source Data'!$B$64:$J$64,1),TRUE))</f>
        <v/>
      </c>
      <c r="N111" s="143" t="str">
        <f t="shared" si="9"/>
        <v/>
      </c>
      <c r="O111" s="144" t="str">
        <f>IF(OR(AND(OR($J111="Retired",$J111="Permanent Low-Use"),$K111&lt;=2023),(AND($J111="New",$K111&gt;2023))),"N/A",IF($N111=0,0,IF(ISERROR(VLOOKUP($E111,'Source Data'!$B$29:$J$60, MATCH($L111, 'Source Data'!$B$26:$J$26,1),TRUE))=TRUE,"",VLOOKUP($E111,'Source Data'!$B$29:$J$60,MATCH($L111, 'Source Data'!$B$26:$J$26,1),TRUE))))</f>
        <v/>
      </c>
      <c r="P111" s="144" t="str">
        <f>IF(OR(AND(OR($J111="Retired",$J111="Permanent Low-Use"),$K111&lt;=2024),(AND($J111="New",$K111&gt;2024))),"N/A",IF($N111=0,0,IF(ISERROR(VLOOKUP($E111,'Source Data'!$B$29:$J$60, MATCH($L111, 'Source Data'!$B$26:$J$26,1),TRUE))=TRUE,"",VLOOKUP($E111,'Source Data'!$B$29:$J$60,MATCH($L111, 'Source Data'!$B$26:$J$26,1),TRUE))))</f>
        <v/>
      </c>
      <c r="Q111" s="144" t="str">
        <f>IF(OR(AND(OR($J111="Retired",$J111="Permanent Low-Use"),$K111&lt;=2025),(AND($J111="New",$K111&gt;2025))),"N/A",IF($N111=0,0,IF(ISERROR(VLOOKUP($E111,'Source Data'!$B$29:$J$60, MATCH($L111, 'Source Data'!$B$26:$J$26,1),TRUE))=TRUE,"",VLOOKUP($E111,'Source Data'!$B$29:$J$60,MATCH($L111, 'Source Data'!$B$26:$J$26,1),TRUE))))</f>
        <v/>
      </c>
      <c r="R111" s="144" t="str">
        <f>IF(OR(AND(OR($J111="Retired",$J111="Permanent Low-Use"),$K111&lt;=2026),(AND($J111="New",$K111&gt;2026))),"N/A",IF($N111=0,0,IF(ISERROR(VLOOKUP($E111,'Source Data'!$B$29:$J$60, MATCH($L111, 'Source Data'!$B$26:$J$26,1),TRUE))=TRUE,"",VLOOKUP($E111,'Source Data'!$B$29:$J$60,MATCH($L111, 'Source Data'!$B$26:$J$26,1),TRUE))))</f>
        <v/>
      </c>
      <c r="S111" s="144" t="str">
        <f>IF(OR(AND(OR($J111="Retired",$J111="Permanent Low-Use"),$K111&lt;=2027),(AND($J111="New",$K111&gt;2027))),"N/A",IF($N111=0,0,IF(ISERROR(VLOOKUP($E111,'Source Data'!$B$29:$J$60, MATCH($L111, 'Source Data'!$B$26:$J$26,1),TRUE))=TRUE,"",VLOOKUP($E111,'Source Data'!$B$29:$J$60,MATCH($L111, 'Source Data'!$B$26:$J$26,1),TRUE))))</f>
        <v/>
      </c>
      <c r="T111" s="144" t="str">
        <f>IF(OR(AND(OR($J111="Retired",$J111="Permanent Low-Use"),$K111&lt;=2028),(AND($J111="New",$K111&gt;2028))),"N/A",IF($N111=0,0,IF(ISERROR(VLOOKUP($E111,'Source Data'!$B$29:$J$60, MATCH($L111, 'Source Data'!$B$26:$J$26,1),TRUE))=TRUE,"",VLOOKUP($E111,'Source Data'!$B$29:$J$60,MATCH($L111, 'Source Data'!$B$26:$J$26,1),TRUE))))</f>
        <v/>
      </c>
      <c r="U111" s="144" t="str">
        <f>IF(OR(AND(OR($J111="Retired",$J111="Permanent Low-Use"),$K111&lt;=2029),(AND($J111="New",$K111&gt;2029))),"N/A",IF($N111=0,0,IF(ISERROR(VLOOKUP($E111,'Source Data'!$B$29:$J$60, MATCH($L111, 'Source Data'!$B$26:$J$26,1),TRUE))=TRUE,"",VLOOKUP($E111,'Source Data'!$B$29:$J$60,MATCH($L111, 'Source Data'!$B$26:$J$26,1),TRUE))))</f>
        <v/>
      </c>
      <c r="V111" s="144" t="str">
        <f>IF(OR(AND(OR($J111="Retired",$J111="Permanent Low-Use"),$K111&lt;=2030),(AND($J111="New",$K111&gt;2030))),"N/A",IF($N111=0,0,IF(ISERROR(VLOOKUP($E111,'Source Data'!$B$29:$J$60, MATCH($L111, 'Source Data'!$B$26:$J$26,1),TRUE))=TRUE,"",VLOOKUP($E111,'Source Data'!$B$29:$J$60,MATCH($L111, 'Source Data'!$B$26:$J$26,1),TRUE))))</f>
        <v/>
      </c>
      <c r="W111" s="144" t="str">
        <f>IF(OR(AND(OR($J111="Retired",$J111="Permanent Low-Use"),$K111&lt;=2031),(AND($J111="New",$K111&gt;2031))),"N/A",IF($N111=0,0,IF(ISERROR(VLOOKUP($E111,'Source Data'!$B$29:$J$60, MATCH($L111, 'Source Data'!$B$26:$J$26,1),TRUE))=TRUE,"",VLOOKUP($E111,'Source Data'!$B$29:$J$60,MATCH($L111, 'Source Data'!$B$26:$J$26,1),TRUE))))</f>
        <v/>
      </c>
      <c r="X111" s="144" t="str">
        <f>IF(OR(AND(OR($J111="Retired",$J111="Permanent Low-Use"),$K111&lt;=2032),(AND($J111="New",$K111&gt;2032))),"N/A",IF($N111=0,0,IF(ISERROR(VLOOKUP($E111,'Source Data'!$B$29:$J$60, MATCH($L111, 'Source Data'!$B$26:$J$26,1),TRUE))=TRUE,"",VLOOKUP($E111,'Source Data'!$B$29:$J$60,MATCH($L111, 'Source Data'!$B$26:$J$26,1),TRUE))))</f>
        <v/>
      </c>
      <c r="Y111" s="144" t="str">
        <f>IF(OR(AND(OR($J111="Retired",$J111="Permanent Low-Use"),$K111&lt;=2033),(AND($J111="New",$K111&gt;2033))),"N/A",IF($N111=0,0,IF(ISERROR(VLOOKUP($E111,'Source Data'!$B$29:$J$60, MATCH($L111, 'Source Data'!$B$26:$J$26,1),TRUE))=TRUE,"",VLOOKUP($E111,'Source Data'!$B$29:$J$60,MATCH($L111, 'Source Data'!$B$26:$J$26,1),TRUE))))</f>
        <v/>
      </c>
      <c r="Z111" s="145" t="str">
        <f>IF(ISNUMBER($L111),IF(OR(AND(OR($J111="Retired",$J111="Permanent Low-Use"),$K111&lt;=2023),(AND($J111="New",$K111&gt;2023))),"N/A",VLOOKUP($F111,'Source Data'!$B$15:$I$22,7)),"")</f>
        <v/>
      </c>
      <c r="AA111" s="145" t="str">
        <f>IF(ISNUMBER($L111),IF(OR(AND(OR($J111="Retired",$J111="Permanent Low-Use"),$K111&lt;=2024),(AND($J111="New",$K111&gt;2024))),"N/A",VLOOKUP($F111,'Source Data'!$B$15:$I$22,7)),"")</f>
        <v/>
      </c>
      <c r="AB111" s="145" t="str">
        <f>IF(ISNUMBER($L111),IF(OR(AND(OR($J111="Retired",$J111="Permanent Low-Use"),$K111&lt;=2025),(AND($J111="New",$K111&gt;2025))),"N/A",VLOOKUP($F111,'Source Data'!$B$15:$I$22,5)),"")</f>
        <v/>
      </c>
      <c r="AC111" s="145" t="str">
        <f>IF(ISNUMBER($L111),IF(OR(AND(OR($J111="Retired",$J111="Permanent Low-Use"),$K111&lt;=2026),(AND($J111="New",$K111&gt;2026))),"N/A",VLOOKUP($F111,'Source Data'!$B$15:$I$22,5)),"")</f>
        <v/>
      </c>
      <c r="AD111" s="145" t="str">
        <f>IF(ISNUMBER($L111),IF(OR(AND(OR($J111="Retired",$J111="Permanent Low-Use"),$K111&lt;=2027),(AND($J111="New",$K111&gt;2027))),"N/A",VLOOKUP($F111,'Source Data'!$B$15:$I$22,5)),"")</f>
        <v/>
      </c>
      <c r="AE111" s="145" t="str">
        <f>IF(ISNUMBER($L111),IF(OR(AND(OR($J111="Retired",$J111="Permanent Low-Use"),$K111&lt;=2028),(AND($J111="New",$K111&gt;2028))),"N/A",VLOOKUP($F111,'Source Data'!$B$15:$I$22,5)),"")</f>
        <v/>
      </c>
      <c r="AF111" s="145" t="str">
        <f>IF(ISNUMBER($L111),IF(OR(AND(OR($J111="Retired",$J111="Permanent Low-Use"),$K111&lt;=2029),(AND($J111="New",$K111&gt;2029))),"N/A",VLOOKUP($F111,'Source Data'!$B$15:$I$22,5)),"")</f>
        <v/>
      </c>
      <c r="AG111" s="145" t="str">
        <f>IF(ISNUMBER($L111),IF(OR(AND(OR($J111="Retired",$J111="Permanent Low-Use"),$K111&lt;=2030),(AND($J111="New",$K111&gt;2030))),"N/A",VLOOKUP($F111,'Source Data'!$B$15:$I$22,5)),"")</f>
        <v/>
      </c>
      <c r="AH111" s="145" t="str">
        <f>IF(ISNUMBER($L111),IF(OR(AND(OR($J111="Retired",$J111="Permanent Low-Use"),$K111&lt;=2031),(AND($J111="New",$K111&gt;2031))),"N/A",VLOOKUP($F111,'Source Data'!$B$15:$I$22,5)),"")</f>
        <v/>
      </c>
      <c r="AI111" s="145" t="str">
        <f>IF(ISNUMBER($L111),IF(OR(AND(OR($J111="Retired",$J111="Permanent Low-Use"),$K111&lt;=2032),(AND($J111="New",$K111&gt;2032))),"N/A",VLOOKUP($F111,'Source Data'!$B$15:$I$22,5)),"")</f>
        <v/>
      </c>
      <c r="AJ111" s="145" t="str">
        <f>IF(ISNUMBER($L111),IF(OR(AND(OR($J111="Retired",$J111="Permanent Low-Use"),$K111&lt;=2033),(AND($J111="New",$K111&gt;2033))),"N/A",VLOOKUP($F111,'Source Data'!$B$15:$I$22,5)),"")</f>
        <v/>
      </c>
      <c r="AK111" s="145" t="str">
        <f>IF($N111= 0, "N/A", IF(ISERROR(VLOOKUP($F111, 'Source Data'!$B$4:$C$11,2)), "", VLOOKUP($F111, 'Source Data'!$B$4:$C$11,2)))</f>
        <v/>
      </c>
      <c r="AL111" s="158"/>
    </row>
    <row r="112" spans="1:38" ht="15.6">
      <c r="A112" s="158"/>
      <c r="B112" s="106"/>
      <c r="C112" s="106"/>
      <c r="D112" s="106"/>
      <c r="E112" s="104"/>
      <c r="F112" s="104"/>
      <c r="G112" s="102"/>
      <c r="H112" s="103"/>
      <c r="I112" s="104"/>
      <c r="J112" s="105"/>
      <c r="K112" s="105"/>
      <c r="L112" s="142" t="str">
        <f t="shared" si="8"/>
        <v/>
      </c>
      <c r="M112" s="142" t="str">
        <f>IF(ISERROR(VLOOKUP(E112,'Source Data'!$B$67:$J$97, MATCH(F112, 'Source Data'!$B$64:$J$64,1),TRUE))=TRUE,"",VLOOKUP(E112,'Source Data'!$B$67:$J$97,MATCH(F112, 'Source Data'!$B$64:$J$64,1),TRUE))</f>
        <v/>
      </c>
      <c r="N112" s="143" t="str">
        <f t="shared" si="9"/>
        <v/>
      </c>
      <c r="O112" s="144" t="str">
        <f>IF(OR(AND(OR($J112="Retired",$J112="Permanent Low-Use"),$K112&lt;=2023),(AND($J112="New",$K112&gt;2023))),"N/A",IF($N112=0,0,IF(ISERROR(VLOOKUP($E112,'Source Data'!$B$29:$J$60, MATCH($L112, 'Source Data'!$B$26:$J$26,1),TRUE))=TRUE,"",VLOOKUP($E112,'Source Data'!$B$29:$J$60,MATCH($L112, 'Source Data'!$B$26:$J$26,1),TRUE))))</f>
        <v/>
      </c>
      <c r="P112" s="144" t="str">
        <f>IF(OR(AND(OR($J112="Retired",$J112="Permanent Low-Use"),$K112&lt;=2024),(AND($J112="New",$K112&gt;2024))),"N/A",IF($N112=0,0,IF(ISERROR(VLOOKUP($E112,'Source Data'!$B$29:$J$60, MATCH($L112, 'Source Data'!$B$26:$J$26,1),TRUE))=TRUE,"",VLOOKUP($E112,'Source Data'!$B$29:$J$60,MATCH($L112, 'Source Data'!$B$26:$J$26,1),TRUE))))</f>
        <v/>
      </c>
      <c r="Q112" s="144" t="str">
        <f>IF(OR(AND(OR($J112="Retired",$J112="Permanent Low-Use"),$K112&lt;=2025),(AND($J112="New",$K112&gt;2025))),"N/A",IF($N112=0,0,IF(ISERROR(VLOOKUP($E112,'Source Data'!$B$29:$J$60, MATCH($L112, 'Source Data'!$B$26:$J$26,1),TRUE))=TRUE,"",VLOOKUP($E112,'Source Data'!$B$29:$J$60,MATCH($L112, 'Source Data'!$B$26:$J$26,1),TRUE))))</f>
        <v/>
      </c>
      <c r="R112" s="144" t="str">
        <f>IF(OR(AND(OR($J112="Retired",$J112="Permanent Low-Use"),$K112&lt;=2026),(AND($J112="New",$K112&gt;2026))),"N/A",IF($N112=0,0,IF(ISERROR(VLOOKUP($E112,'Source Data'!$B$29:$J$60, MATCH($L112, 'Source Data'!$B$26:$J$26,1),TRUE))=TRUE,"",VLOOKUP($E112,'Source Data'!$B$29:$J$60,MATCH($L112, 'Source Data'!$B$26:$J$26,1),TRUE))))</f>
        <v/>
      </c>
      <c r="S112" s="144" t="str">
        <f>IF(OR(AND(OR($J112="Retired",$J112="Permanent Low-Use"),$K112&lt;=2027),(AND($J112="New",$K112&gt;2027))),"N/A",IF($N112=0,0,IF(ISERROR(VLOOKUP($E112,'Source Data'!$B$29:$J$60, MATCH($L112, 'Source Data'!$B$26:$J$26,1),TRUE))=TRUE,"",VLOOKUP($E112,'Source Data'!$B$29:$J$60,MATCH($L112, 'Source Data'!$B$26:$J$26,1),TRUE))))</f>
        <v/>
      </c>
      <c r="T112" s="144" t="str">
        <f>IF(OR(AND(OR($J112="Retired",$J112="Permanent Low-Use"),$K112&lt;=2028),(AND($J112="New",$K112&gt;2028))),"N/A",IF($N112=0,0,IF(ISERROR(VLOOKUP($E112,'Source Data'!$B$29:$J$60, MATCH($L112, 'Source Data'!$B$26:$J$26,1),TRUE))=TRUE,"",VLOOKUP($E112,'Source Data'!$B$29:$J$60,MATCH($L112, 'Source Data'!$B$26:$J$26,1),TRUE))))</f>
        <v/>
      </c>
      <c r="U112" s="144" t="str">
        <f>IF(OR(AND(OR($J112="Retired",$J112="Permanent Low-Use"),$K112&lt;=2029),(AND($J112="New",$K112&gt;2029))),"N/A",IF($N112=0,0,IF(ISERROR(VLOOKUP($E112,'Source Data'!$B$29:$J$60, MATCH($L112, 'Source Data'!$B$26:$J$26,1),TRUE))=TRUE,"",VLOOKUP($E112,'Source Data'!$B$29:$J$60,MATCH($L112, 'Source Data'!$B$26:$J$26,1),TRUE))))</f>
        <v/>
      </c>
      <c r="V112" s="144" t="str">
        <f>IF(OR(AND(OR($J112="Retired",$J112="Permanent Low-Use"),$K112&lt;=2030),(AND($J112="New",$K112&gt;2030))),"N/A",IF($N112=0,0,IF(ISERROR(VLOOKUP($E112,'Source Data'!$B$29:$J$60, MATCH($L112, 'Source Data'!$B$26:$J$26,1),TRUE))=TRUE,"",VLOOKUP($E112,'Source Data'!$B$29:$J$60,MATCH($L112, 'Source Data'!$B$26:$J$26,1),TRUE))))</f>
        <v/>
      </c>
      <c r="W112" s="144" t="str">
        <f>IF(OR(AND(OR($J112="Retired",$J112="Permanent Low-Use"),$K112&lt;=2031),(AND($J112="New",$K112&gt;2031))),"N/A",IF($N112=0,0,IF(ISERROR(VLOOKUP($E112,'Source Data'!$B$29:$J$60, MATCH($L112, 'Source Data'!$B$26:$J$26,1),TRUE))=TRUE,"",VLOOKUP($E112,'Source Data'!$B$29:$J$60,MATCH($L112, 'Source Data'!$B$26:$J$26,1),TRUE))))</f>
        <v/>
      </c>
      <c r="X112" s="144" t="str">
        <f>IF(OR(AND(OR($J112="Retired",$J112="Permanent Low-Use"),$K112&lt;=2032),(AND($J112="New",$K112&gt;2032))),"N/A",IF($N112=0,0,IF(ISERROR(VLOOKUP($E112,'Source Data'!$B$29:$J$60, MATCH($L112, 'Source Data'!$B$26:$J$26,1),TRUE))=TRUE,"",VLOOKUP($E112,'Source Data'!$B$29:$J$60,MATCH($L112, 'Source Data'!$B$26:$J$26,1),TRUE))))</f>
        <v/>
      </c>
      <c r="Y112" s="144" t="str">
        <f>IF(OR(AND(OR($J112="Retired",$J112="Permanent Low-Use"),$K112&lt;=2033),(AND($J112="New",$K112&gt;2033))),"N/A",IF($N112=0,0,IF(ISERROR(VLOOKUP($E112,'Source Data'!$B$29:$J$60, MATCH($L112, 'Source Data'!$B$26:$J$26,1),TRUE))=TRUE,"",VLOOKUP($E112,'Source Data'!$B$29:$J$60,MATCH($L112, 'Source Data'!$B$26:$J$26,1),TRUE))))</f>
        <v/>
      </c>
      <c r="Z112" s="145" t="str">
        <f>IF(ISNUMBER($L112),IF(OR(AND(OR($J112="Retired",$J112="Permanent Low-Use"),$K112&lt;=2023),(AND($J112="New",$K112&gt;2023))),"N/A",VLOOKUP($F112,'Source Data'!$B$15:$I$22,7)),"")</f>
        <v/>
      </c>
      <c r="AA112" s="145" t="str">
        <f>IF(ISNUMBER($L112),IF(OR(AND(OR($J112="Retired",$J112="Permanent Low-Use"),$K112&lt;=2024),(AND($J112="New",$K112&gt;2024))),"N/A",VLOOKUP($F112,'Source Data'!$B$15:$I$22,7)),"")</f>
        <v/>
      </c>
      <c r="AB112" s="145" t="str">
        <f>IF(ISNUMBER($L112),IF(OR(AND(OR($J112="Retired",$J112="Permanent Low-Use"),$K112&lt;=2025),(AND($J112="New",$K112&gt;2025))),"N/A",VLOOKUP($F112,'Source Data'!$B$15:$I$22,5)),"")</f>
        <v/>
      </c>
      <c r="AC112" s="145" t="str">
        <f>IF(ISNUMBER($L112),IF(OR(AND(OR($J112="Retired",$J112="Permanent Low-Use"),$K112&lt;=2026),(AND($J112="New",$K112&gt;2026))),"N/A",VLOOKUP($F112,'Source Data'!$B$15:$I$22,5)),"")</f>
        <v/>
      </c>
      <c r="AD112" s="145" t="str">
        <f>IF(ISNUMBER($L112),IF(OR(AND(OR($J112="Retired",$J112="Permanent Low-Use"),$K112&lt;=2027),(AND($J112="New",$K112&gt;2027))),"N/A",VLOOKUP($F112,'Source Data'!$B$15:$I$22,5)),"")</f>
        <v/>
      </c>
      <c r="AE112" s="145" t="str">
        <f>IF(ISNUMBER($L112),IF(OR(AND(OR($J112="Retired",$J112="Permanent Low-Use"),$K112&lt;=2028),(AND($J112="New",$K112&gt;2028))),"N/A",VLOOKUP($F112,'Source Data'!$B$15:$I$22,5)),"")</f>
        <v/>
      </c>
      <c r="AF112" s="145" t="str">
        <f>IF(ISNUMBER($L112),IF(OR(AND(OR($J112="Retired",$J112="Permanent Low-Use"),$K112&lt;=2029),(AND($J112="New",$K112&gt;2029))),"N/A",VLOOKUP($F112,'Source Data'!$B$15:$I$22,5)),"")</f>
        <v/>
      </c>
      <c r="AG112" s="145" t="str">
        <f>IF(ISNUMBER($L112),IF(OR(AND(OR($J112="Retired",$J112="Permanent Low-Use"),$K112&lt;=2030),(AND($J112="New",$K112&gt;2030))),"N/A",VLOOKUP($F112,'Source Data'!$B$15:$I$22,5)),"")</f>
        <v/>
      </c>
      <c r="AH112" s="145" t="str">
        <f>IF(ISNUMBER($L112),IF(OR(AND(OR($J112="Retired",$J112="Permanent Low-Use"),$K112&lt;=2031),(AND($J112="New",$K112&gt;2031))),"N/A",VLOOKUP($F112,'Source Data'!$B$15:$I$22,5)),"")</f>
        <v/>
      </c>
      <c r="AI112" s="145" t="str">
        <f>IF(ISNUMBER($L112),IF(OR(AND(OR($J112="Retired",$J112="Permanent Low-Use"),$K112&lt;=2032),(AND($J112="New",$K112&gt;2032))),"N/A",VLOOKUP($F112,'Source Data'!$B$15:$I$22,5)),"")</f>
        <v/>
      </c>
      <c r="AJ112" s="145" t="str">
        <f>IF(ISNUMBER($L112),IF(OR(AND(OR($J112="Retired",$J112="Permanent Low-Use"),$K112&lt;=2033),(AND($J112="New",$K112&gt;2033))),"N/A",VLOOKUP($F112,'Source Data'!$B$15:$I$22,5)),"")</f>
        <v/>
      </c>
      <c r="AK112" s="145" t="str">
        <f>IF($N112= 0, "N/A", IF(ISERROR(VLOOKUP($F112, 'Source Data'!$B$4:$C$11,2)), "", VLOOKUP($F112, 'Source Data'!$B$4:$C$11,2)))</f>
        <v/>
      </c>
      <c r="AL112" s="158"/>
    </row>
    <row r="113" spans="1:38" ht="15.6">
      <c r="A113" s="158"/>
      <c r="B113" s="106"/>
      <c r="C113" s="106"/>
      <c r="D113" s="106"/>
      <c r="E113" s="104"/>
      <c r="F113" s="104"/>
      <c r="G113" s="102"/>
      <c r="H113" s="103"/>
      <c r="I113" s="104"/>
      <c r="J113" s="105"/>
      <c r="K113" s="105"/>
      <c r="L113" s="142" t="str">
        <f t="shared" si="8"/>
        <v/>
      </c>
      <c r="M113" s="142" t="str">
        <f>IF(ISERROR(VLOOKUP(E113,'Source Data'!$B$67:$J$97, MATCH(F113, 'Source Data'!$B$64:$J$64,1),TRUE))=TRUE,"",VLOOKUP(E113,'Source Data'!$B$67:$J$97,MATCH(F113, 'Source Data'!$B$64:$J$64,1),TRUE))</f>
        <v/>
      </c>
      <c r="N113" s="143" t="str">
        <f t="shared" si="9"/>
        <v/>
      </c>
      <c r="O113" s="144" t="str">
        <f>IF(OR(AND(OR($J113="Retired",$J113="Permanent Low-Use"),$K113&lt;=2023),(AND($J113="New",$K113&gt;2023))),"N/A",IF($N113=0,0,IF(ISERROR(VLOOKUP($E113,'Source Data'!$B$29:$J$60, MATCH($L113, 'Source Data'!$B$26:$J$26,1),TRUE))=TRUE,"",VLOOKUP($E113,'Source Data'!$B$29:$J$60,MATCH($L113, 'Source Data'!$B$26:$J$26,1),TRUE))))</f>
        <v/>
      </c>
      <c r="P113" s="144" t="str">
        <f>IF(OR(AND(OR($J113="Retired",$J113="Permanent Low-Use"),$K113&lt;=2024),(AND($J113="New",$K113&gt;2024))),"N/A",IF($N113=0,0,IF(ISERROR(VLOOKUP($E113,'Source Data'!$B$29:$J$60, MATCH($L113, 'Source Data'!$B$26:$J$26,1),TRUE))=TRUE,"",VLOOKUP($E113,'Source Data'!$B$29:$J$60,MATCH($L113, 'Source Data'!$B$26:$J$26,1),TRUE))))</f>
        <v/>
      </c>
      <c r="Q113" s="144" t="str">
        <f>IF(OR(AND(OR($J113="Retired",$J113="Permanent Low-Use"),$K113&lt;=2025),(AND($J113="New",$K113&gt;2025))),"N/A",IF($N113=0,0,IF(ISERROR(VLOOKUP($E113,'Source Data'!$B$29:$J$60, MATCH($L113, 'Source Data'!$B$26:$J$26,1),TRUE))=TRUE,"",VLOOKUP($E113,'Source Data'!$B$29:$J$60,MATCH($L113, 'Source Data'!$B$26:$J$26,1),TRUE))))</f>
        <v/>
      </c>
      <c r="R113" s="144" t="str">
        <f>IF(OR(AND(OR($J113="Retired",$J113="Permanent Low-Use"),$K113&lt;=2026),(AND($J113="New",$K113&gt;2026))),"N/A",IF($N113=0,0,IF(ISERROR(VLOOKUP($E113,'Source Data'!$B$29:$J$60, MATCH($L113, 'Source Data'!$B$26:$J$26,1),TRUE))=TRUE,"",VLOOKUP($E113,'Source Data'!$B$29:$J$60,MATCH($L113, 'Source Data'!$B$26:$J$26,1),TRUE))))</f>
        <v/>
      </c>
      <c r="S113" s="144" t="str">
        <f>IF(OR(AND(OR($J113="Retired",$J113="Permanent Low-Use"),$K113&lt;=2027),(AND($J113="New",$K113&gt;2027))),"N/A",IF($N113=0,0,IF(ISERROR(VLOOKUP($E113,'Source Data'!$B$29:$J$60, MATCH($L113, 'Source Data'!$B$26:$J$26,1),TRUE))=TRUE,"",VLOOKUP($E113,'Source Data'!$B$29:$J$60,MATCH($L113, 'Source Data'!$B$26:$J$26,1),TRUE))))</f>
        <v/>
      </c>
      <c r="T113" s="144" t="str">
        <f>IF(OR(AND(OR($J113="Retired",$J113="Permanent Low-Use"),$K113&lt;=2028),(AND($J113="New",$K113&gt;2028))),"N/A",IF($N113=0,0,IF(ISERROR(VLOOKUP($E113,'Source Data'!$B$29:$J$60, MATCH($L113, 'Source Data'!$B$26:$J$26,1),TRUE))=TRUE,"",VLOOKUP($E113,'Source Data'!$B$29:$J$60,MATCH($L113, 'Source Data'!$B$26:$J$26,1),TRUE))))</f>
        <v/>
      </c>
      <c r="U113" s="144" t="str">
        <f>IF(OR(AND(OR($J113="Retired",$J113="Permanent Low-Use"),$K113&lt;=2029),(AND($J113="New",$K113&gt;2029))),"N/A",IF($N113=0,0,IF(ISERROR(VLOOKUP($E113,'Source Data'!$B$29:$J$60, MATCH($L113, 'Source Data'!$B$26:$J$26,1),TRUE))=TRUE,"",VLOOKUP($E113,'Source Data'!$B$29:$J$60,MATCH($L113, 'Source Data'!$B$26:$J$26,1),TRUE))))</f>
        <v/>
      </c>
      <c r="V113" s="144" t="str">
        <f>IF(OR(AND(OR($J113="Retired",$J113="Permanent Low-Use"),$K113&lt;=2030),(AND($J113="New",$K113&gt;2030))),"N/A",IF($N113=0,0,IF(ISERROR(VLOOKUP($E113,'Source Data'!$B$29:$J$60, MATCH($L113, 'Source Data'!$B$26:$J$26,1),TRUE))=TRUE,"",VLOOKUP($E113,'Source Data'!$B$29:$J$60,MATCH($L113, 'Source Data'!$B$26:$J$26,1),TRUE))))</f>
        <v/>
      </c>
      <c r="W113" s="144" t="str">
        <f>IF(OR(AND(OR($J113="Retired",$J113="Permanent Low-Use"),$K113&lt;=2031),(AND($J113="New",$K113&gt;2031))),"N/A",IF($N113=0,0,IF(ISERROR(VLOOKUP($E113,'Source Data'!$B$29:$J$60, MATCH($L113, 'Source Data'!$B$26:$J$26,1),TRUE))=TRUE,"",VLOOKUP($E113,'Source Data'!$B$29:$J$60,MATCH($L113, 'Source Data'!$B$26:$J$26,1),TRUE))))</f>
        <v/>
      </c>
      <c r="X113" s="144" t="str">
        <f>IF(OR(AND(OR($J113="Retired",$J113="Permanent Low-Use"),$K113&lt;=2032),(AND($J113="New",$K113&gt;2032))),"N/A",IF($N113=0,0,IF(ISERROR(VLOOKUP($E113,'Source Data'!$B$29:$J$60, MATCH($L113, 'Source Data'!$B$26:$J$26,1),TRUE))=TRUE,"",VLOOKUP($E113,'Source Data'!$B$29:$J$60,MATCH($L113, 'Source Data'!$B$26:$J$26,1),TRUE))))</f>
        <v/>
      </c>
      <c r="Y113" s="144" t="str">
        <f>IF(OR(AND(OR($J113="Retired",$J113="Permanent Low-Use"),$K113&lt;=2033),(AND($J113="New",$K113&gt;2033))),"N/A",IF($N113=0,0,IF(ISERROR(VLOOKUP($E113,'Source Data'!$B$29:$J$60, MATCH($L113, 'Source Data'!$B$26:$J$26,1),TRUE))=TRUE,"",VLOOKUP($E113,'Source Data'!$B$29:$J$60,MATCH($L113, 'Source Data'!$B$26:$J$26,1),TRUE))))</f>
        <v/>
      </c>
      <c r="Z113" s="145" t="str">
        <f>IF(ISNUMBER($L113),IF(OR(AND(OR($J113="Retired",$J113="Permanent Low-Use"),$K113&lt;=2023),(AND($J113="New",$K113&gt;2023))),"N/A",VLOOKUP($F113,'Source Data'!$B$15:$I$22,7)),"")</f>
        <v/>
      </c>
      <c r="AA113" s="145" t="str">
        <f>IF(ISNUMBER($L113),IF(OR(AND(OR($J113="Retired",$J113="Permanent Low-Use"),$K113&lt;=2024),(AND($J113="New",$K113&gt;2024))),"N/A",VLOOKUP($F113,'Source Data'!$B$15:$I$22,7)),"")</f>
        <v/>
      </c>
      <c r="AB113" s="145" t="str">
        <f>IF(ISNUMBER($L113),IF(OR(AND(OR($J113="Retired",$J113="Permanent Low-Use"),$K113&lt;=2025),(AND($J113="New",$K113&gt;2025))),"N/A",VLOOKUP($F113,'Source Data'!$B$15:$I$22,5)),"")</f>
        <v/>
      </c>
      <c r="AC113" s="145" t="str">
        <f>IF(ISNUMBER($L113),IF(OR(AND(OR($J113="Retired",$J113="Permanent Low-Use"),$K113&lt;=2026),(AND($J113="New",$K113&gt;2026))),"N/A",VLOOKUP($F113,'Source Data'!$B$15:$I$22,5)),"")</f>
        <v/>
      </c>
      <c r="AD113" s="145" t="str">
        <f>IF(ISNUMBER($L113),IF(OR(AND(OR($J113="Retired",$J113="Permanent Low-Use"),$K113&lt;=2027),(AND($J113="New",$K113&gt;2027))),"N/A",VLOOKUP($F113,'Source Data'!$B$15:$I$22,5)),"")</f>
        <v/>
      </c>
      <c r="AE113" s="145" t="str">
        <f>IF(ISNUMBER($L113),IF(OR(AND(OR($J113="Retired",$J113="Permanent Low-Use"),$K113&lt;=2028),(AND($J113="New",$K113&gt;2028))),"N/A",VLOOKUP($F113,'Source Data'!$B$15:$I$22,5)),"")</f>
        <v/>
      </c>
      <c r="AF113" s="145" t="str">
        <f>IF(ISNUMBER($L113),IF(OR(AND(OR($J113="Retired",$J113="Permanent Low-Use"),$K113&lt;=2029),(AND($J113="New",$K113&gt;2029))),"N/A",VLOOKUP($F113,'Source Data'!$B$15:$I$22,5)),"")</f>
        <v/>
      </c>
      <c r="AG113" s="145" t="str">
        <f>IF(ISNUMBER($L113),IF(OR(AND(OR($J113="Retired",$J113="Permanent Low-Use"),$K113&lt;=2030),(AND($J113="New",$K113&gt;2030))),"N/A",VLOOKUP($F113,'Source Data'!$B$15:$I$22,5)),"")</f>
        <v/>
      </c>
      <c r="AH113" s="145" t="str">
        <f>IF(ISNUMBER($L113),IF(OR(AND(OR($J113="Retired",$J113="Permanent Low-Use"),$K113&lt;=2031),(AND($J113="New",$K113&gt;2031))),"N/A",VLOOKUP($F113,'Source Data'!$B$15:$I$22,5)),"")</f>
        <v/>
      </c>
      <c r="AI113" s="145" t="str">
        <f>IF(ISNUMBER($L113),IF(OR(AND(OR($J113="Retired",$J113="Permanent Low-Use"),$K113&lt;=2032),(AND($J113="New",$K113&gt;2032))),"N/A",VLOOKUP($F113,'Source Data'!$B$15:$I$22,5)),"")</f>
        <v/>
      </c>
      <c r="AJ113" s="145" t="str">
        <f>IF(ISNUMBER($L113),IF(OR(AND(OR($J113="Retired",$J113="Permanent Low-Use"),$K113&lt;=2033),(AND($J113="New",$K113&gt;2033))),"N/A",VLOOKUP($F113,'Source Data'!$B$15:$I$22,5)),"")</f>
        <v/>
      </c>
      <c r="AK113" s="145" t="str">
        <f>IF($N113= 0, "N/A", IF(ISERROR(VLOOKUP($F113, 'Source Data'!$B$4:$C$11,2)), "", VLOOKUP($F113, 'Source Data'!$B$4:$C$11,2)))</f>
        <v/>
      </c>
      <c r="AL113" s="158"/>
    </row>
    <row r="114" spans="1:38" ht="15.6">
      <c r="A114" s="158"/>
      <c r="B114" s="106"/>
      <c r="C114" s="106"/>
      <c r="D114" s="106"/>
      <c r="E114" s="104"/>
      <c r="F114" s="104"/>
      <c r="G114" s="102"/>
      <c r="H114" s="103"/>
      <c r="I114" s="104"/>
      <c r="J114" s="105"/>
      <c r="K114" s="105"/>
      <c r="L114" s="142" t="str">
        <f t="shared" si="8"/>
        <v/>
      </c>
      <c r="M114" s="142" t="str">
        <f>IF(ISERROR(VLOOKUP(E114,'Source Data'!$B$67:$J$97, MATCH(F114, 'Source Data'!$B$64:$J$64,1),TRUE))=TRUE,"",VLOOKUP(E114,'Source Data'!$B$67:$J$97,MATCH(F114, 'Source Data'!$B$64:$J$64,1),TRUE))</f>
        <v/>
      </c>
      <c r="N114" s="143" t="str">
        <f t="shared" si="9"/>
        <v/>
      </c>
      <c r="O114" s="144" t="str">
        <f>IF(OR(AND(OR($J114="Retired",$J114="Permanent Low-Use"),$K114&lt;=2023),(AND($J114="New",$K114&gt;2023))),"N/A",IF($N114=0,0,IF(ISERROR(VLOOKUP($E114,'Source Data'!$B$29:$J$60, MATCH($L114, 'Source Data'!$B$26:$J$26,1),TRUE))=TRUE,"",VLOOKUP($E114,'Source Data'!$B$29:$J$60,MATCH($L114, 'Source Data'!$B$26:$J$26,1),TRUE))))</f>
        <v/>
      </c>
      <c r="P114" s="144" t="str">
        <f>IF(OR(AND(OR($J114="Retired",$J114="Permanent Low-Use"),$K114&lt;=2024),(AND($J114="New",$K114&gt;2024))),"N/A",IF($N114=0,0,IF(ISERROR(VLOOKUP($E114,'Source Data'!$B$29:$J$60, MATCH($L114, 'Source Data'!$B$26:$J$26,1),TRUE))=TRUE,"",VLOOKUP($E114,'Source Data'!$B$29:$J$60,MATCH($L114, 'Source Data'!$B$26:$J$26,1),TRUE))))</f>
        <v/>
      </c>
      <c r="Q114" s="144" t="str">
        <f>IF(OR(AND(OR($J114="Retired",$J114="Permanent Low-Use"),$K114&lt;=2025),(AND($J114="New",$K114&gt;2025))),"N/A",IF($N114=0,0,IF(ISERROR(VLOOKUP($E114,'Source Data'!$B$29:$J$60, MATCH($L114, 'Source Data'!$B$26:$J$26,1),TRUE))=TRUE,"",VLOOKUP($E114,'Source Data'!$B$29:$J$60,MATCH($L114, 'Source Data'!$B$26:$J$26,1),TRUE))))</f>
        <v/>
      </c>
      <c r="R114" s="144" t="str">
        <f>IF(OR(AND(OR($J114="Retired",$J114="Permanent Low-Use"),$K114&lt;=2026),(AND($J114="New",$K114&gt;2026))),"N/A",IF($N114=0,0,IF(ISERROR(VLOOKUP($E114,'Source Data'!$B$29:$J$60, MATCH($L114, 'Source Data'!$B$26:$J$26,1),TRUE))=TRUE,"",VLOOKUP($E114,'Source Data'!$B$29:$J$60,MATCH($L114, 'Source Data'!$B$26:$J$26,1),TRUE))))</f>
        <v/>
      </c>
      <c r="S114" s="144" t="str">
        <f>IF(OR(AND(OR($J114="Retired",$J114="Permanent Low-Use"),$K114&lt;=2027),(AND($J114="New",$K114&gt;2027))),"N/A",IF($N114=0,0,IF(ISERROR(VLOOKUP($E114,'Source Data'!$B$29:$J$60, MATCH($L114, 'Source Data'!$B$26:$J$26,1),TRUE))=TRUE,"",VLOOKUP($E114,'Source Data'!$B$29:$J$60,MATCH($L114, 'Source Data'!$B$26:$J$26,1),TRUE))))</f>
        <v/>
      </c>
      <c r="T114" s="144" t="str">
        <f>IF(OR(AND(OR($J114="Retired",$J114="Permanent Low-Use"),$K114&lt;=2028),(AND($J114="New",$K114&gt;2028))),"N/A",IF($N114=0,0,IF(ISERROR(VLOOKUP($E114,'Source Data'!$B$29:$J$60, MATCH($L114, 'Source Data'!$B$26:$J$26,1),TRUE))=TRUE,"",VLOOKUP($E114,'Source Data'!$B$29:$J$60,MATCH($L114, 'Source Data'!$B$26:$J$26,1),TRUE))))</f>
        <v/>
      </c>
      <c r="U114" s="144" t="str">
        <f>IF(OR(AND(OR($J114="Retired",$J114="Permanent Low-Use"),$K114&lt;=2029),(AND($J114="New",$K114&gt;2029))),"N/A",IF($N114=0,0,IF(ISERROR(VLOOKUP($E114,'Source Data'!$B$29:$J$60, MATCH($L114, 'Source Data'!$B$26:$J$26,1),TRUE))=TRUE,"",VLOOKUP($E114,'Source Data'!$B$29:$J$60,MATCH($L114, 'Source Data'!$B$26:$J$26,1),TRUE))))</f>
        <v/>
      </c>
      <c r="V114" s="144" t="str">
        <f>IF(OR(AND(OR($J114="Retired",$J114="Permanent Low-Use"),$K114&lt;=2030),(AND($J114="New",$K114&gt;2030))),"N/A",IF($N114=0,0,IF(ISERROR(VLOOKUP($E114,'Source Data'!$B$29:$J$60, MATCH($L114, 'Source Data'!$B$26:$J$26,1),TRUE))=TRUE,"",VLOOKUP($E114,'Source Data'!$B$29:$J$60,MATCH($L114, 'Source Data'!$B$26:$J$26,1),TRUE))))</f>
        <v/>
      </c>
      <c r="W114" s="144" t="str">
        <f>IF(OR(AND(OR($J114="Retired",$J114="Permanent Low-Use"),$K114&lt;=2031),(AND($J114="New",$K114&gt;2031))),"N/A",IF($N114=0,0,IF(ISERROR(VLOOKUP($E114,'Source Data'!$B$29:$J$60, MATCH($L114, 'Source Data'!$B$26:$J$26,1),TRUE))=TRUE,"",VLOOKUP($E114,'Source Data'!$B$29:$J$60,MATCH($L114, 'Source Data'!$B$26:$J$26,1),TRUE))))</f>
        <v/>
      </c>
      <c r="X114" s="144" t="str">
        <f>IF(OR(AND(OR($J114="Retired",$J114="Permanent Low-Use"),$K114&lt;=2032),(AND($J114="New",$K114&gt;2032))),"N/A",IF($N114=0,0,IF(ISERROR(VLOOKUP($E114,'Source Data'!$B$29:$J$60, MATCH($L114, 'Source Data'!$B$26:$J$26,1),TRUE))=TRUE,"",VLOOKUP($E114,'Source Data'!$B$29:$J$60,MATCH($L114, 'Source Data'!$B$26:$J$26,1),TRUE))))</f>
        <v/>
      </c>
      <c r="Y114" s="144" t="str">
        <f>IF(OR(AND(OR($J114="Retired",$J114="Permanent Low-Use"),$K114&lt;=2033),(AND($J114="New",$K114&gt;2033))),"N/A",IF($N114=0,0,IF(ISERROR(VLOOKUP($E114,'Source Data'!$B$29:$J$60, MATCH($L114, 'Source Data'!$B$26:$J$26,1),TRUE))=TRUE,"",VLOOKUP($E114,'Source Data'!$B$29:$J$60,MATCH($L114, 'Source Data'!$B$26:$J$26,1),TRUE))))</f>
        <v/>
      </c>
      <c r="Z114" s="145" t="str">
        <f>IF(ISNUMBER($L114),IF(OR(AND(OR($J114="Retired",$J114="Permanent Low-Use"),$K114&lt;=2023),(AND($J114="New",$K114&gt;2023))),"N/A",VLOOKUP($F114,'Source Data'!$B$15:$I$22,7)),"")</f>
        <v/>
      </c>
      <c r="AA114" s="145" t="str">
        <f>IF(ISNUMBER($L114),IF(OR(AND(OR($J114="Retired",$J114="Permanent Low-Use"),$K114&lt;=2024),(AND($J114="New",$K114&gt;2024))),"N/A",VLOOKUP($F114,'Source Data'!$B$15:$I$22,7)),"")</f>
        <v/>
      </c>
      <c r="AB114" s="145" t="str">
        <f>IF(ISNUMBER($L114),IF(OR(AND(OR($J114="Retired",$J114="Permanent Low-Use"),$K114&lt;=2025),(AND($J114="New",$K114&gt;2025))),"N/A",VLOOKUP($F114,'Source Data'!$B$15:$I$22,5)),"")</f>
        <v/>
      </c>
      <c r="AC114" s="145" t="str">
        <f>IF(ISNUMBER($L114),IF(OR(AND(OR($J114="Retired",$J114="Permanent Low-Use"),$K114&lt;=2026),(AND($J114="New",$K114&gt;2026))),"N/A",VLOOKUP($F114,'Source Data'!$B$15:$I$22,5)),"")</f>
        <v/>
      </c>
      <c r="AD114" s="145" t="str">
        <f>IF(ISNUMBER($L114),IF(OR(AND(OR($J114="Retired",$J114="Permanent Low-Use"),$K114&lt;=2027),(AND($J114="New",$K114&gt;2027))),"N/A",VLOOKUP($F114,'Source Data'!$B$15:$I$22,5)),"")</f>
        <v/>
      </c>
      <c r="AE114" s="145" t="str">
        <f>IF(ISNUMBER($L114),IF(OR(AND(OR($J114="Retired",$J114="Permanent Low-Use"),$K114&lt;=2028),(AND($J114="New",$K114&gt;2028))),"N/A",VLOOKUP($F114,'Source Data'!$B$15:$I$22,5)),"")</f>
        <v/>
      </c>
      <c r="AF114" s="145" t="str">
        <f>IF(ISNUMBER($L114),IF(OR(AND(OR($J114="Retired",$J114="Permanent Low-Use"),$K114&lt;=2029),(AND($J114="New",$K114&gt;2029))),"N/A",VLOOKUP($F114,'Source Data'!$B$15:$I$22,5)),"")</f>
        <v/>
      </c>
      <c r="AG114" s="145" t="str">
        <f>IF(ISNUMBER($L114),IF(OR(AND(OR($J114="Retired",$J114="Permanent Low-Use"),$K114&lt;=2030),(AND($J114="New",$K114&gt;2030))),"N/A",VLOOKUP($F114,'Source Data'!$B$15:$I$22,5)),"")</f>
        <v/>
      </c>
      <c r="AH114" s="145" t="str">
        <f>IF(ISNUMBER($L114),IF(OR(AND(OR($J114="Retired",$J114="Permanent Low-Use"),$K114&lt;=2031),(AND($J114="New",$K114&gt;2031))),"N/A",VLOOKUP($F114,'Source Data'!$B$15:$I$22,5)),"")</f>
        <v/>
      </c>
      <c r="AI114" s="145" t="str">
        <f>IF(ISNUMBER($L114),IF(OR(AND(OR($J114="Retired",$J114="Permanent Low-Use"),$K114&lt;=2032),(AND($J114="New",$K114&gt;2032))),"N/A",VLOOKUP($F114,'Source Data'!$B$15:$I$22,5)),"")</f>
        <v/>
      </c>
      <c r="AJ114" s="145" t="str">
        <f>IF(ISNUMBER($L114),IF(OR(AND(OR($J114="Retired",$J114="Permanent Low-Use"),$K114&lt;=2033),(AND($J114="New",$K114&gt;2033))),"N/A",VLOOKUP($F114,'Source Data'!$B$15:$I$22,5)),"")</f>
        <v/>
      </c>
      <c r="AK114" s="145" t="str">
        <f>IF($N114= 0, "N/A", IF(ISERROR(VLOOKUP($F114, 'Source Data'!$B$4:$C$11,2)), "", VLOOKUP($F114, 'Source Data'!$B$4:$C$11,2)))</f>
        <v/>
      </c>
      <c r="AL114" s="158"/>
    </row>
    <row r="115" spans="1:38" ht="15.6">
      <c r="A115" s="158"/>
      <c r="B115" s="106"/>
      <c r="C115" s="106"/>
      <c r="D115" s="106"/>
      <c r="E115" s="104"/>
      <c r="F115" s="104"/>
      <c r="G115" s="102"/>
      <c r="H115" s="103"/>
      <c r="I115" s="104"/>
      <c r="J115" s="105"/>
      <c r="K115" s="105"/>
      <c r="L115" s="142" t="str">
        <f t="shared" si="8"/>
        <v/>
      </c>
      <c r="M115" s="142" t="str">
        <f>IF(ISERROR(VLOOKUP(E115,'Source Data'!$B$67:$J$97, MATCH(F115, 'Source Data'!$B$64:$J$64,1),TRUE))=TRUE,"",VLOOKUP(E115,'Source Data'!$B$67:$J$97,MATCH(F115, 'Source Data'!$B$64:$J$64,1),TRUE))</f>
        <v/>
      </c>
      <c r="N115" s="143" t="str">
        <f t="shared" si="9"/>
        <v/>
      </c>
      <c r="O115" s="144" t="str">
        <f>IF(OR(AND(OR($J115="Retired",$J115="Permanent Low-Use"),$K115&lt;=2023),(AND($J115="New",$K115&gt;2023))),"N/A",IF($N115=0,0,IF(ISERROR(VLOOKUP($E115,'Source Data'!$B$29:$J$60, MATCH($L115, 'Source Data'!$B$26:$J$26,1),TRUE))=TRUE,"",VLOOKUP($E115,'Source Data'!$B$29:$J$60,MATCH($L115, 'Source Data'!$B$26:$J$26,1),TRUE))))</f>
        <v/>
      </c>
      <c r="P115" s="144" t="str">
        <f>IF(OR(AND(OR($J115="Retired",$J115="Permanent Low-Use"),$K115&lt;=2024),(AND($J115="New",$K115&gt;2024))),"N/A",IF($N115=0,0,IF(ISERROR(VLOOKUP($E115,'Source Data'!$B$29:$J$60, MATCH($L115, 'Source Data'!$B$26:$J$26,1),TRUE))=TRUE,"",VLOOKUP($E115,'Source Data'!$B$29:$J$60,MATCH($L115, 'Source Data'!$B$26:$J$26,1),TRUE))))</f>
        <v/>
      </c>
      <c r="Q115" s="144" t="str">
        <f>IF(OR(AND(OR($J115="Retired",$J115="Permanent Low-Use"),$K115&lt;=2025),(AND($J115="New",$K115&gt;2025))),"N/A",IF($N115=0,0,IF(ISERROR(VLOOKUP($E115,'Source Data'!$B$29:$J$60, MATCH($L115, 'Source Data'!$B$26:$J$26,1),TRUE))=TRUE,"",VLOOKUP($E115,'Source Data'!$B$29:$J$60,MATCH($L115, 'Source Data'!$B$26:$J$26,1),TRUE))))</f>
        <v/>
      </c>
      <c r="R115" s="144" t="str">
        <f>IF(OR(AND(OR($J115="Retired",$J115="Permanent Low-Use"),$K115&lt;=2026),(AND($J115="New",$K115&gt;2026))),"N/A",IF($N115=0,0,IF(ISERROR(VLOOKUP($E115,'Source Data'!$B$29:$J$60, MATCH($L115, 'Source Data'!$B$26:$J$26,1),TRUE))=TRUE,"",VLOOKUP($E115,'Source Data'!$B$29:$J$60,MATCH($L115, 'Source Data'!$B$26:$J$26,1),TRUE))))</f>
        <v/>
      </c>
      <c r="S115" s="144" t="str">
        <f>IF(OR(AND(OR($J115="Retired",$J115="Permanent Low-Use"),$K115&lt;=2027),(AND($J115="New",$K115&gt;2027))),"N/A",IF($N115=0,0,IF(ISERROR(VLOOKUP($E115,'Source Data'!$B$29:$J$60, MATCH($L115, 'Source Data'!$B$26:$J$26,1),TRUE))=TRUE,"",VLOOKUP($E115,'Source Data'!$B$29:$J$60,MATCH($L115, 'Source Data'!$B$26:$J$26,1),TRUE))))</f>
        <v/>
      </c>
      <c r="T115" s="144" t="str">
        <f>IF(OR(AND(OR($J115="Retired",$J115="Permanent Low-Use"),$K115&lt;=2028),(AND($J115="New",$K115&gt;2028))),"N/A",IF($N115=0,0,IF(ISERROR(VLOOKUP($E115,'Source Data'!$B$29:$J$60, MATCH($L115, 'Source Data'!$B$26:$J$26,1),TRUE))=TRUE,"",VLOOKUP($E115,'Source Data'!$B$29:$J$60,MATCH($L115, 'Source Data'!$B$26:$J$26,1),TRUE))))</f>
        <v/>
      </c>
      <c r="U115" s="144" t="str">
        <f>IF(OR(AND(OR($J115="Retired",$J115="Permanent Low-Use"),$K115&lt;=2029),(AND($J115="New",$K115&gt;2029))),"N/A",IF($N115=0,0,IF(ISERROR(VLOOKUP($E115,'Source Data'!$B$29:$J$60, MATCH($L115, 'Source Data'!$B$26:$J$26,1),TRUE))=TRUE,"",VLOOKUP($E115,'Source Data'!$B$29:$J$60,MATCH($L115, 'Source Data'!$B$26:$J$26,1),TRUE))))</f>
        <v/>
      </c>
      <c r="V115" s="144" t="str">
        <f>IF(OR(AND(OR($J115="Retired",$J115="Permanent Low-Use"),$K115&lt;=2030),(AND($J115="New",$K115&gt;2030))),"N/A",IF($N115=0,0,IF(ISERROR(VLOOKUP($E115,'Source Data'!$B$29:$J$60, MATCH($L115, 'Source Data'!$B$26:$J$26,1),TRUE))=TRUE,"",VLOOKUP($E115,'Source Data'!$B$29:$J$60,MATCH($L115, 'Source Data'!$B$26:$J$26,1),TRUE))))</f>
        <v/>
      </c>
      <c r="W115" s="144" t="str">
        <f>IF(OR(AND(OR($J115="Retired",$J115="Permanent Low-Use"),$K115&lt;=2031),(AND($J115="New",$K115&gt;2031))),"N/A",IF($N115=0,0,IF(ISERROR(VLOOKUP($E115,'Source Data'!$B$29:$J$60, MATCH($L115, 'Source Data'!$B$26:$J$26,1),TRUE))=TRUE,"",VLOOKUP($E115,'Source Data'!$B$29:$J$60,MATCH($L115, 'Source Data'!$B$26:$J$26,1),TRUE))))</f>
        <v/>
      </c>
      <c r="X115" s="144" t="str">
        <f>IF(OR(AND(OR($J115="Retired",$J115="Permanent Low-Use"),$K115&lt;=2032),(AND($J115="New",$K115&gt;2032))),"N/A",IF($N115=0,0,IF(ISERROR(VLOOKUP($E115,'Source Data'!$B$29:$J$60, MATCH($L115, 'Source Data'!$B$26:$J$26,1),TRUE))=TRUE,"",VLOOKUP($E115,'Source Data'!$B$29:$J$60,MATCH($L115, 'Source Data'!$B$26:$J$26,1),TRUE))))</f>
        <v/>
      </c>
      <c r="Y115" s="144" t="str">
        <f>IF(OR(AND(OR($J115="Retired",$J115="Permanent Low-Use"),$K115&lt;=2033),(AND($J115="New",$K115&gt;2033))),"N/A",IF($N115=0,0,IF(ISERROR(VLOOKUP($E115,'Source Data'!$B$29:$J$60, MATCH($L115, 'Source Data'!$B$26:$J$26,1),TRUE))=TRUE,"",VLOOKUP($E115,'Source Data'!$B$29:$J$60,MATCH($L115, 'Source Data'!$B$26:$J$26,1),TRUE))))</f>
        <v/>
      </c>
      <c r="Z115" s="145" t="str">
        <f>IF(ISNUMBER($L115),IF(OR(AND(OR($J115="Retired",$J115="Permanent Low-Use"),$K115&lt;=2023),(AND($J115="New",$K115&gt;2023))),"N/A",VLOOKUP($F115,'Source Data'!$B$15:$I$22,7)),"")</f>
        <v/>
      </c>
      <c r="AA115" s="145" t="str">
        <f>IF(ISNUMBER($L115),IF(OR(AND(OR($J115="Retired",$J115="Permanent Low-Use"),$K115&lt;=2024),(AND($J115="New",$K115&gt;2024))),"N/A",VLOOKUP($F115,'Source Data'!$B$15:$I$22,7)),"")</f>
        <v/>
      </c>
      <c r="AB115" s="145" t="str">
        <f>IF(ISNUMBER($L115),IF(OR(AND(OR($J115="Retired",$J115="Permanent Low-Use"),$K115&lt;=2025),(AND($J115="New",$K115&gt;2025))),"N/A",VLOOKUP($F115,'Source Data'!$B$15:$I$22,5)),"")</f>
        <v/>
      </c>
      <c r="AC115" s="145" t="str">
        <f>IF(ISNUMBER($L115),IF(OR(AND(OR($J115="Retired",$J115="Permanent Low-Use"),$K115&lt;=2026),(AND($J115="New",$K115&gt;2026))),"N/A",VLOOKUP($F115,'Source Data'!$B$15:$I$22,5)),"")</f>
        <v/>
      </c>
      <c r="AD115" s="145" t="str">
        <f>IF(ISNUMBER($L115),IF(OR(AND(OR($J115="Retired",$J115="Permanent Low-Use"),$K115&lt;=2027),(AND($J115="New",$K115&gt;2027))),"N/A",VLOOKUP($F115,'Source Data'!$B$15:$I$22,5)),"")</f>
        <v/>
      </c>
      <c r="AE115" s="145" t="str">
        <f>IF(ISNUMBER($L115),IF(OR(AND(OR($J115="Retired",$J115="Permanent Low-Use"),$K115&lt;=2028),(AND($J115="New",$K115&gt;2028))),"N/A",VLOOKUP($F115,'Source Data'!$B$15:$I$22,5)),"")</f>
        <v/>
      </c>
      <c r="AF115" s="145" t="str">
        <f>IF(ISNUMBER($L115),IF(OR(AND(OR($J115="Retired",$J115="Permanent Low-Use"),$K115&lt;=2029),(AND($J115="New",$K115&gt;2029))),"N/A",VLOOKUP($F115,'Source Data'!$B$15:$I$22,5)),"")</f>
        <v/>
      </c>
      <c r="AG115" s="145" t="str">
        <f>IF(ISNUMBER($L115),IF(OR(AND(OR($J115="Retired",$J115="Permanent Low-Use"),$K115&lt;=2030),(AND($J115="New",$K115&gt;2030))),"N/A",VLOOKUP($F115,'Source Data'!$B$15:$I$22,5)),"")</f>
        <v/>
      </c>
      <c r="AH115" s="145" t="str">
        <f>IF(ISNUMBER($L115),IF(OR(AND(OR($J115="Retired",$J115="Permanent Low-Use"),$K115&lt;=2031),(AND($J115="New",$K115&gt;2031))),"N/A",VLOOKUP($F115,'Source Data'!$B$15:$I$22,5)),"")</f>
        <v/>
      </c>
      <c r="AI115" s="145" t="str">
        <f>IF(ISNUMBER($L115),IF(OR(AND(OR($J115="Retired",$J115="Permanent Low-Use"),$K115&lt;=2032),(AND($J115="New",$K115&gt;2032))),"N/A",VLOOKUP($F115,'Source Data'!$B$15:$I$22,5)),"")</f>
        <v/>
      </c>
      <c r="AJ115" s="145" t="str">
        <f>IF(ISNUMBER($L115),IF(OR(AND(OR($J115="Retired",$J115="Permanent Low-Use"),$K115&lt;=2033),(AND($J115="New",$K115&gt;2033))),"N/A",VLOOKUP($F115,'Source Data'!$B$15:$I$22,5)),"")</f>
        <v/>
      </c>
      <c r="AK115" s="145" t="str">
        <f>IF($N115= 0, "N/A", IF(ISERROR(VLOOKUP($F115, 'Source Data'!$B$4:$C$11,2)), "", VLOOKUP($F115, 'Source Data'!$B$4:$C$11,2)))</f>
        <v/>
      </c>
      <c r="AL115" s="158"/>
    </row>
    <row r="116" spans="1:38" ht="15.6">
      <c r="A116" s="158"/>
      <c r="B116" s="106"/>
      <c r="C116" s="106"/>
      <c r="D116" s="106"/>
      <c r="E116" s="104"/>
      <c r="F116" s="104"/>
      <c r="G116" s="102"/>
      <c r="H116" s="103"/>
      <c r="I116" s="104"/>
      <c r="J116" s="105"/>
      <c r="K116" s="105"/>
      <c r="L116" s="142" t="str">
        <f t="shared" si="8"/>
        <v/>
      </c>
      <c r="M116" s="142" t="str">
        <f>IF(ISERROR(VLOOKUP(E116,'Source Data'!$B$67:$J$97, MATCH(F116, 'Source Data'!$B$64:$J$64,1),TRUE))=TRUE,"",VLOOKUP(E116,'Source Data'!$B$67:$J$97,MATCH(F116, 'Source Data'!$B$64:$J$64,1),TRUE))</f>
        <v/>
      </c>
      <c r="N116" s="143" t="str">
        <f t="shared" si="9"/>
        <v/>
      </c>
      <c r="O116" s="144" t="str">
        <f>IF(OR(AND(OR($J116="Retired",$J116="Permanent Low-Use"),$K116&lt;=2023),(AND($J116="New",$K116&gt;2023))),"N/A",IF($N116=0,0,IF(ISERROR(VLOOKUP($E116,'Source Data'!$B$29:$J$60, MATCH($L116, 'Source Data'!$B$26:$J$26,1),TRUE))=TRUE,"",VLOOKUP($E116,'Source Data'!$B$29:$J$60,MATCH($L116, 'Source Data'!$B$26:$J$26,1),TRUE))))</f>
        <v/>
      </c>
      <c r="P116" s="144" t="str">
        <f>IF(OR(AND(OR($J116="Retired",$J116="Permanent Low-Use"),$K116&lt;=2024),(AND($J116="New",$K116&gt;2024))),"N/A",IF($N116=0,0,IF(ISERROR(VLOOKUP($E116,'Source Data'!$B$29:$J$60, MATCH($L116, 'Source Data'!$B$26:$J$26,1),TRUE))=TRUE,"",VLOOKUP($E116,'Source Data'!$B$29:$J$60,MATCH($L116, 'Source Data'!$B$26:$J$26,1),TRUE))))</f>
        <v/>
      </c>
      <c r="Q116" s="144" t="str">
        <f>IF(OR(AND(OR($J116="Retired",$J116="Permanent Low-Use"),$K116&lt;=2025),(AND($J116="New",$K116&gt;2025))),"N/A",IF($N116=0,0,IF(ISERROR(VLOOKUP($E116,'Source Data'!$B$29:$J$60, MATCH($L116, 'Source Data'!$B$26:$J$26,1),TRUE))=TRUE,"",VLOOKUP($E116,'Source Data'!$B$29:$J$60,MATCH($L116, 'Source Data'!$B$26:$J$26,1),TRUE))))</f>
        <v/>
      </c>
      <c r="R116" s="144" t="str">
        <f>IF(OR(AND(OR($J116="Retired",$J116="Permanent Low-Use"),$K116&lt;=2026),(AND($J116="New",$K116&gt;2026))),"N/A",IF($N116=0,0,IF(ISERROR(VLOOKUP($E116,'Source Data'!$B$29:$J$60, MATCH($L116, 'Source Data'!$B$26:$J$26,1),TRUE))=TRUE,"",VLOOKUP($E116,'Source Data'!$B$29:$J$60,MATCH($L116, 'Source Data'!$B$26:$J$26,1),TRUE))))</f>
        <v/>
      </c>
      <c r="S116" s="144" t="str">
        <f>IF(OR(AND(OR($J116="Retired",$J116="Permanent Low-Use"),$K116&lt;=2027),(AND($J116="New",$K116&gt;2027))),"N/A",IF($N116=0,0,IF(ISERROR(VLOOKUP($E116,'Source Data'!$B$29:$J$60, MATCH($L116, 'Source Data'!$B$26:$J$26,1),TRUE))=TRUE,"",VLOOKUP($E116,'Source Data'!$B$29:$J$60,MATCH($L116, 'Source Data'!$B$26:$J$26,1),TRUE))))</f>
        <v/>
      </c>
      <c r="T116" s="144" t="str">
        <f>IF(OR(AND(OR($J116="Retired",$J116="Permanent Low-Use"),$K116&lt;=2028),(AND($J116="New",$K116&gt;2028))),"N/A",IF($N116=0,0,IF(ISERROR(VLOOKUP($E116,'Source Data'!$B$29:$J$60, MATCH($L116, 'Source Data'!$B$26:$J$26,1),TRUE))=TRUE,"",VLOOKUP($E116,'Source Data'!$B$29:$J$60,MATCH($L116, 'Source Data'!$B$26:$J$26,1),TRUE))))</f>
        <v/>
      </c>
      <c r="U116" s="144" t="str">
        <f>IF(OR(AND(OR($J116="Retired",$J116="Permanent Low-Use"),$K116&lt;=2029),(AND($J116="New",$K116&gt;2029))),"N/A",IF($N116=0,0,IF(ISERROR(VLOOKUP($E116,'Source Data'!$B$29:$J$60, MATCH($L116, 'Source Data'!$B$26:$J$26,1),TRUE))=TRUE,"",VLOOKUP($E116,'Source Data'!$B$29:$J$60,MATCH($L116, 'Source Data'!$B$26:$J$26,1),TRUE))))</f>
        <v/>
      </c>
      <c r="V116" s="144" t="str">
        <f>IF(OR(AND(OR($J116="Retired",$J116="Permanent Low-Use"),$K116&lt;=2030),(AND($J116="New",$K116&gt;2030))),"N/A",IF($N116=0,0,IF(ISERROR(VLOOKUP($E116,'Source Data'!$B$29:$J$60, MATCH($L116, 'Source Data'!$B$26:$J$26,1),TRUE))=TRUE,"",VLOOKUP($E116,'Source Data'!$B$29:$J$60,MATCH($L116, 'Source Data'!$B$26:$J$26,1),TRUE))))</f>
        <v/>
      </c>
      <c r="W116" s="144" t="str">
        <f>IF(OR(AND(OR($J116="Retired",$J116="Permanent Low-Use"),$K116&lt;=2031),(AND($J116="New",$K116&gt;2031))),"N/A",IF($N116=0,0,IF(ISERROR(VLOOKUP($E116,'Source Data'!$B$29:$J$60, MATCH($L116, 'Source Data'!$B$26:$J$26,1),TRUE))=TRUE,"",VLOOKUP($E116,'Source Data'!$B$29:$J$60,MATCH($L116, 'Source Data'!$B$26:$J$26,1),TRUE))))</f>
        <v/>
      </c>
      <c r="X116" s="144" t="str">
        <f>IF(OR(AND(OR($J116="Retired",$J116="Permanent Low-Use"),$K116&lt;=2032),(AND($J116="New",$K116&gt;2032))),"N/A",IF($N116=0,0,IF(ISERROR(VLOOKUP($E116,'Source Data'!$B$29:$J$60, MATCH($L116, 'Source Data'!$B$26:$J$26,1),TRUE))=TRUE,"",VLOOKUP($E116,'Source Data'!$B$29:$J$60,MATCH($L116, 'Source Data'!$B$26:$J$26,1),TRUE))))</f>
        <v/>
      </c>
      <c r="Y116" s="144" t="str">
        <f>IF(OR(AND(OR($J116="Retired",$J116="Permanent Low-Use"),$K116&lt;=2033),(AND($J116="New",$K116&gt;2033))),"N/A",IF($N116=0,0,IF(ISERROR(VLOOKUP($E116,'Source Data'!$B$29:$J$60, MATCH($L116, 'Source Data'!$B$26:$J$26,1),TRUE))=TRUE,"",VLOOKUP($E116,'Source Data'!$B$29:$J$60,MATCH($L116, 'Source Data'!$B$26:$J$26,1),TRUE))))</f>
        <v/>
      </c>
      <c r="Z116" s="145" t="str">
        <f>IF(ISNUMBER($L116),IF(OR(AND(OR($J116="Retired",$J116="Permanent Low-Use"),$K116&lt;=2023),(AND($J116="New",$K116&gt;2023))),"N/A",VLOOKUP($F116,'Source Data'!$B$15:$I$22,7)),"")</f>
        <v/>
      </c>
      <c r="AA116" s="145" t="str">
        <f>IF(ISNUMBER($L116),IF(OR(AND(OR($J116="Retired",$J116="Permanent Low-Use"),$K116&lt;=2024),(AND($J116="New",$K116&gt;2024))),"N/A",VLOOKUP($F116,'Source Data'!$B$15:$I$22,7)),"")</f>
        <v/>
      </c>
      <c r="AB116" s="145" t="str">
        <f>IF(ISNUMBER($L116),IF(OR(AND(OR($J116="Retired",$J116="Permanent Low-Use"),$K116&lt;=2025),(AND($J116="New",$K116&gt;2025))),"N/A",VLOOKUP($F116,'Source Data'!$B$15:$I$22,5)),"")</f>
        <v/>
      </c>
      <c r="AC116" s="145" t="str">
        <f>IF(ISNUMBER($L116),IF(OR(AND(OR($J116="Retired",$J116="Permanent Low-Use"),$K116&lt;=2026),(AND($J116="New",$K116&gt;2026))),"N/A",VLOOKUP($F116,'Source Data'!$B$15:$I$22,5)),"")</f>
        <v/>
      </c>
      <c r="AD116" s="145" t="str">
        <f>IF(ISNUMBER($L116),IF(OR(AND(OR($J116="Retired",$J116="Permanent Low-Use"),$K116&lt;=2027),(AND($J116="New",$K116&gt;2027))),"N/A",VLOOKUP($F116,'Source Data'!$B$15:$I$22,5)),"")</f>
        <v/>
      </c>
      <c r="AE116" s="145" t="str">
        <f>IF(ISNUMBER($L116),IF(OR(AND(OR($J116="Retired",$J116="Permanent Low-Use"),$K116&lt;=2028),(AND($J116="New",$K116&gt;2028))),"N/A",VLOOKUP($F116,'Source Data'!$B$15:$I$22,5)),"")</f>
        <v/>
      </c>
      <c r="AF116" s="145" t="str">
        <f>IF(ISNUMBER($L116),IF(OR(AND(OR($J116="Retired",$J116="Permanent Low-Use"),$K116&lt;=2029),(AND($J116="New",$K116&gt;2029))),"N/A",VLOOKUP($F116,'Source Data'!$B$15:$I$22,5)),"")</f>
        <v/>
      </c>
      <c r="AG116" s="145" t="str">
        <f>IF(ISNUMBER($L116),IF(OR(AND(OR($J116="Retired",$J116="Permanent Low-Use"),$K116&lt;=2030),(AND($J116="New",$K116&gt;2030))),"N/A",VLOOKUP($F116,'Source Data'!$B$15:$I$22,5)),"")</f>
        <v/>
      </c>
      <c r="AH116" s="145" t="str">
        <f>IF(ISNUMBER($L116),IF(OR(AND(OR($J116="Retired",$J116="Permanent Low-Use"),$K116&lt;=2031),(AND($J116="New",$K116&gt;2031))),"N/A",VLOOKUP($F116,'Source Data'!$B$15:$I$22,5)),"")</f>
        <v/>
      </c>
      <c r="AI116" s="145" t="str">
        <f>IF(ISNUMBER($L116),IF(OR(AND(OR($J116="Retired",$J116="Permanent Low-Use"),$K116&lt;=2032),(AND($J116="New",$K116&gt;2032))),"N/A",VLOOKUP($F116,'Source Data'!$B$15:$I$22,5)),"")</f>
        <v/>
      </c>
      <c r="AJ116" s="145" t="str">
        <f>IF(ISNUMBER($L116),IF(OR(AND(OR($J116="Retired",$J116="Permanent Low-Use"),$K116&lt;=2033),(AND($J116="New",$K116&gt;2033))),"N/A",VLOOKUP($F116,'Source Data'!$B$15:$I$22,5)),"")</f>
        <v/>
      </c>
      <c r="AK116" s="145" t="str">
        <f>IF($N116= 0, "N/A", IF(ISERROR(VLOOKUP($F116, 'Source Data'!$B$4:$C$11,2)), "", VLOOKUP($F116, 'Source Data'!$B$4:$C$11,2)))</f>
        <v/>
      </c>
      <c r="AL116" s="158"/>
    </row>
    <row r="117" spans="1:38" ht="15.6">
      <c r="A117" s="158"/>
      <c r="B117" s="106"/>
      <c r="C117" s="106"/>
      <c r="D117" s="106"/>
      <c r="E117" s="104"/>
      <c r="F117" s="104"/>
      <c r="G117" s="102"/>
      <c r="H117" s="103"/>
      <c r="I117" s="104"/>
      <c r="J117" s="105"/>
      <c r="K117" s="102"/>
      <c r="L117" s="142" t="str">
        <f t="shared" si="8"/>
        <v/>
      </c>
      <c r="M117" s="142" t="str">
        <f>IF(ISERROR(VLOOKUP(E117,'Source Data'!$B$67:$J$97, MATCH(F117, 'Source Data'!$B$64:$J$64,1),TRUE))=TRUE,"",VLOOKUP(E117,'Source Data'!$B$67:$J$97,MATCH(F117, 'Source Data'!$B$64:$J$64,1),TRUE))</f>
        <v/>
      </c>
      <c r="N117" s="143" t="str">
        <f t="shared" si="9"/>
        <v/>
      </c>
      <c r="O117" s="144" t="str">
        <f>IF(OR(AND(OR($J117="Retired",$J117="Permanent Low-Use"),$K117&lt;=2023),(AND($J117="New",$K117&gt;2023))),"N/A",IF($N117=0,0,IF(ISERROR(VLOOKUP($E117,'Source Data'!$B$29:$J$60, MATCH($L117, 'Source Data'!$B$26:$J$26,1),TRUE))=TRUE,"",VLOOKUP($E117,'Source Data'!$B$29:$J$60,MATCH($L117, 'Source Data'!$B$26:$J$26,1),TRUE))))</f>
        <v/>
      </c>
      <c r="P117" s="144" t="str">
        <f>IF(OR(AND(OR($J117="Retired",$J117="Permanent Low-Use"),$K117&lt;=2024),(AND($J117="New",$K117&gt;2024))),"N/A",IF($N117=0,0,IF(ISERROR(VLOOKUP($E117,'Source Data'!$B$29:$J$60, MATCH($L117, 'Source Data'!$B$26:$J$26,1),TRUE))=TRUE,"",VLOOKUP($E117,'Source Data'!$B$29:$J$60,MATCH($L117, 'Source Data'!$B$26:$J$26,1),TRUE))))</f>
        <v/>
      </c>
      <c r="Q117" s="144" t="str">
        <f>IF(OR(AND(OR($J117="Retired",$J117="Permanent Low-Use"),$K117&lt;=2025),(AND($J117="New",$K117&gt;2025))),"N/A",IF($N117=0,0,IF(ISERROR(VLOOKUP($E117,'Source Data'!$B$29:$J$60, MATCH($L117, 'Source Data'!$B$26:$J$26,1),TRUE))=TRUE,"",VLOOKUP($E117,'Source Data'!$B$29:$J$60,MATCH($L117, 'Source Data'!$B$26:$J$26,1),TRUE))))</f>
        <v/>
      </c>
      <c r="R117" s="144" t="str">
        <f>IF(OR(AND(OR($J117="Retired",$J117="Permanent Low-Use"),$K117&lt;=2026),(AND($J117="New",$K117&gt;2026))),"N/A",IF($N117=0,0,IF(ISERROR(VLOOKUP($E117,'Source Data'!$B$29:$J$60, MATCH($L117, 'Source Data'!$B$26:$J$26,1),TRUE))=TRUE,"",VLOOKUP($E117,'Source Data'!$B$29:$J$60,MATCH($L117, 'Source Data'!$B$26:$J$26,1),TRUE))))</f>
        <v/>
      </c>
      <c r="S117" s="144" t="str">
        <f>IF(OR(AND(OR($J117="Retired",$J117="Permanent Low-Use"),$K117&lt;=2027),(AND($J117="New",$K117&gt;2027))),"N/A",IF($N117=0,0,IF(ISERROR(VLOOKUP($E117,'Source Data'!$B$29:$J$60, MATCH($L117, 'Source Data'!$B$26:$J$26,1),TRUE))=TRUE,"",VLOOKUP($E117,'Source Data'!$B$29:$J$60,MATCH($L117, 'Source Data'!$B$26:$J$26,1),TRUE))))</f>
        <v/>
      </c>
      <c r="T117" s="144" t="str">
        <f>IF(OR(AND(OR($J117="Retired",$J117="Permanent Low-Use"),$K117&lt;=2028),(AND($J117="New",$K117&gt;2028))),"N/A",IF($N117=0,0,IF(ISERROR(VLOOKUP($E117,'Source Data'!$B$29:$J$60, MATCH($L117, 'Source Data'!$B$26:$J$26,1),TRUE))=TRUE,"",VLOOKUP($E117,'Source Data'!$B$29:$J$60,MATCH($L117, 'Source Data'!$B$26:$J$26,1),TRUE))))</f>
        <v/>
      </c>
      <c r="U117" s="144" t="str">
        <f>IF(OR(AND(OR($J117="Retired",$J117="Permanent Low-Use"),$K117&lt;=2029),(AND($J117="New",$K117&gt;2029))),"N/A",IF($N117=0,0,IF(ISERROR(VLOOKUP($E117,'Source Data'!$B$29:$J$60, MATCH($L117, 'Source Data'!$B$26:$J$26,1),TRUE))=TRUE,"",VLOOKUP($E117,'Source Data'!$B$29:$J$60,MATCH($L117, 'Source Data'!$B$26:$J$26,1),TRUE))))</f>
        <v/>
      </c>
      <c r="V117" s="144" t="str">
        <f>IF(OR(AND(OR($J117="Retired",$J117="Permanent Low-Use"),$K117&lt;=2030),(AND($J117="New",$K117&gt;2030))),"N/A",IF($N117=0,0,IF(ISERROR(VLOOKUP($E117,'Source Data'!$B$29:$J$60, MATCH($L117, 'Source Data'!$B$26:$J$26,1),TRUE))=TRUE,"",VLOOKUP($E117,'Source Data'!$B$29:$J$60,MATCH($L117, 'Source Data'!$B$26:$J$26,1),TRUE))))</f>
        <v/>
      </c>
      <c r="W117" s="144" t="str">
        <f>IF(OR(AND(OR($J117="Retired",$J117="Permanent Low-Use"),$K117&lt;=2031),(AND($J117="New",$K117&gt;2031))),"N/A",IF($N117=0,0,IF(ISERROR(VLOOKUP($E117,'Source Data'!$B$29:$J$60, MATCH($L117, 'Source Data'!$B$26:$J$26,1),TRUE))=TRUE,"",VLOOKUP($E117,'Source Data'!$B$29:$J$60,MATCH($L117, 'Source Data'!$B$26:$J$26,1),TRUE))))</f>
        <v/>
      </c>
      <c r="X117" s="144" t="str">
        <f>IF(OR(AND(OR($J117="Retired",$J117="Permanent Low-Use"),$K117&lt;=2032),(AND($J117="New",$K117&gt;2032))),"N/A",IF($N117=0,0,IF(ISERROR(VLOOKUP($E117,'Source Data'!$B$29:$J$60, MATCH($L117, 'Source Data'!$B$26:$J$26,1),TRUE))=TRUE,"",VLOOKUP($E117,'Source Data'!$B$29:$J$60,MATCH($L117, 'Source Data'!$B$26:$J$26,1),TRUE))))</f>
        <v/>
      </c>
      <c r="Y117" s="144" t="str">
        <f>IF(OR(AND(OR($J117="Retired",$J117="Permanent Low-Use"),$K117&lt;=2033),(AND($J117="New",$K117&gt;2033))),"N/A",IF($N117=0,0,IF(ISERROR(VLOOKUP($E117,'Source Data'!$B$29:$J$60, MATCH($L117, 'Source Data'!$B$26:$J$26,1),TRUE))=TRUE,"",VLOOKUP($E117,'Source Data'!$B$29:$J$60,MATCH($L117, 'Source Data'!$B$26:$J$26,1),TRUE))))</f>
        <v/>
      </c>
      <c r="Z117" s="145" t="str">
        <f>IF(ISNUMBER($L117),IF(OR(AND(OR($J117="Retired",$J117="Permanent Low-Use"),$K117&lt;=2023),(AND($J117="New",$K117&gt;2023))),"N/A",VLOOKUP($F117,'Source Data'!$B$15:$I$22,7)),"")</f>
        <v/>
      </c>
      <c r="AA117" s="145" t="str">
        <f>IF(ISNUMBER($L117),IF(OR(AND(OR($J117="Retired",$J117="Permanent Low-Use"),$K117&lt;=2024),(AND($J117="New",$K117&gt;2024))),"N/A",VLOOKUP($F117,'Source Data'!$B$15:$I$22,7)),"")</f>
        <v/>
      </c>
      <c r="AB117" s="145" t="str">
        <f>IF(ISNUMBER($L117),IF(OR(AND(OR($J117="Retired",$J117="Permanent Low-Use"),$K117&lt;=2025),(AND($J117="New",$K117&gt;2025))),"N/A",VLOOKUP($F117,'Source Data'!$B$15:$I$22,5)),"")</f>
        <v/>
      </c>
      <c r="AC117" s="145" t="str">
        <f>IF(ISNUMBER($L117),IF(OR(AND(OR($J117="Retired",$J117="Permanent Low-Use"),$K117&lt;=2026),(AND($J117="New",$K117&gt;2026))),"N/A",VLOOKUP($F117,'Source Data'!$B$15:$I$22,5)),"")</f>
        <v/>
      </c>
      <c r="AD117" s="145" t="str">
        <f>IF(ISNUMBER($L117),IF(OR(AND(OR($J117="Retired",$J117="Permanent Low-Use"),$K117&lt;=2027),(AND($J117="New",$K117&gt;2027))),"N/A",VLOOKUP($F117,'Source Data'!$B$15:$I$22,5)),"")</f>
        <v/>
      </c>
      <c r="AE117" s="145" t="str">
        <f>IF(ISNUMBER($L117),IF(OR(AND(OR($J117="Retired",$J117="Permanent Low-Use"),$K117&lt;=2028),(AND($J117="New",$K117&gt;2028))),"N/A",VLOOKUP($F117,'Source Data'!$B$15:$I$22,5)),"")</f>
        <v/>
      </c>
      <c r="AF117" s="145" t="str">
        <f>IF(ISNUMBER($L117),IF(OR(AND(OR($J117="Retired",$J117="Permanent Low-Use"),$K117&lt;=2029),(AND($J117="New",$K117&gt;2029))),"N/A",VLOOKUP($F117,'Source Data'!$B$15:$I$22,5)),"")</f>
        <v/>
      </c>
      <c r="AG117" s="145" t="str">
        <f>IF(ISNUMBER($L117),IF(OR(AND(OR($J117="Retired",$J117="Permanent Low-Use"),$K117&lt;=2030),(AND($J117="New",$K117&gt;2030))),"N/A",VLOOKUP($F117,'Source Data'!$B$15:$I$22,5)),"")</f>
        <v/>
      </c>
      <c r="AH117" s="145" t="str">
        <f>IF(ISNUMBER($L117),IF(OR(AND(OR($J117="Retired",$J117="Permanent Low-Use"),$K117&lt;=2031),(AND($J117="New",$K117&gt;2031))),"N/A",VLOOKUP($F117,'Source Data'!$B$15:$I$22,5)),"")</f>
        <v/>
      </c>
      <c r="AI117" s="145" t="str">
        <f>IF(ISNUMBER($L117),IF(OR(AND(OR($J117="Retired",$J117="Permanent Low-Use"),$K117&lt;=2032),(AND($J117="New",$K117&gt;2032))),"N/A",VLOOKUP($F117,'Source Data'!$B$15:$I$22,5)),"")</f>
        <v/>
      </c>
      <c r="AJ117" s="145" t="str">
        <f>IF(ISNUMBER($L117),IF(OR(AND(OR($J117="Retired",$J117="Permanent Low-Use"),$K117&lt;=2033),(AND($J117="New",$K117&gt;2033))),"N/A",VLOOKUP($F117,'Source Data'!$B$15:$I$22,5)),"")</f>
        <v/>
      </c>
      <c r="AK117" s="145" t="str">
        <f>IF($N117= 0, "N/A", IF(ISERROR(VLOOKUP($F117, 'Source Data'!$B$4:$C$11,2)), "", VLOOKUP($F117, 'Source Data'!$B$4:$C$11,2)))</f>
        <v/>
      </c>
      <c r="AL117" s="158"/>
    </row>
    <row r="118" spans="1:38" ht="15.6">
      <c r="A118" s="158"/>
      <c r="B118" s="106"/>
      <c r="C118" s="106"/>
      <c r="D118" s="106"/>
      <c r="E118" s="104"/>
      <c r="F118" s="104"/>
      <c r="G118" s="102"/>
      <c r="H118" s="103"/>
      <c r="I118" s="104"/>
      <c r="J118" s="105"/>
      <c r="K118" s="102"/>
      <c r="L118" s="142" t="str">
        <f t="shared" si="8"/>
        <v/>
      </c>
      <c r="M118" s="142" t="str">
        <f>IF(ISERROR(VLOOKUP(E118,'Source Data'!$B$67:$J$97, MATCH(F118, 'Source Data'!$B$64:$J$64,1),TRUE))=TRUE,"",VLOOKUP(E118,'Source Data'!$B$67:$J$97,MATCH(F118, 'Source Data'!$B$64:$J$64,1),TRUE))</f>
        <v/>
      </c>
      <c r="N118" s="143" t="str">
        <f t="shared" si="9"/>
        <v/>
      </c>
      <c r="O118" s="144" t="str">
        <f>IF(OR(AND(OR($J118="Retired",$J118="Permanent Low-Use"),$K118&lt;=2023),(AND($J118="New",$K118&gt;2023))),"N/A",IF($N118=0,0,IF(ISERROR(VLOOKUP($E118,'Source Data'!$B$29:$J$60, MATCH($L118, 'Source Data'!$B$26:$J$26,1),TRUE))=TRUE,"",VLOOKUP($E118,'Source Data'!$B$29:$J$60,MATCH($L118, 'Source Data'!$B$26:$J$26,1),TRUE))))</f>
        <v/>
      </c>
      <c r="P118" s="144" t="str">
        <f>IF(OR(AND(OR($J118="Retired",$J118="Permanent Low-Use"),$K118&lt;=2024),(AND($J118="New",$K118&gt;2024))),"N/A",IF($N118=0,0,IF(ISERROR(VLOOKUP($E118,'Source Data'!$B$29:$J$60, MATCH($L118, 'Source Data'!$B$26:$J$26,1),TRUE))=TRUE,"",VLOOKUP($E118,'Source Data'!$B$29:$J$60,MATCH($L118, 'Source Data'!$B$26:$J$26,1),TRUE))))</f>
        <v/>
      </c>
      <c r="Q118" s="144" t="str">
        <f>IF(OR(AND(OR($J118="Retired",$J118="Permanent Low-Use"),$K118&lt;=2025),(AND($J118="New",$K118&gt;2025))),"N/A",IF($N118=0,0,IF(ISERROR(VLOOKUP($E118,'Source Data'!$B$29:$J$60, MATCH($L118, 'Source Data'!$B$26:$J$26,1),TRUE))=TRUE,"",VLOOKUP($E118,'Source Data'!$B$29:$J$60,MATCH($L118, 'Source Data'!$B$26:$J$26,1),TRUE))))</f>
        <v/>
      </c>
      <c r="R118" s="144" t="str">
        <f>IF(OR(AND(OR($J118="Retired",$J118="Permanent Low-Use"),$K118&lt;=2026),(AND($J118="New",$K118&gt;2026))),"N/A",IF($N118=0,0,IF(ISERROR(VLOOKUP($E118,'Source Data'!$B$29:$J$60, MATCH($L118, 'Source Data'!$B$26:$J$26,1),TRUE))=TRUE,"",VLOOKUP($E118,'Source Data'!$B$29:$J$60,MATCH($L118, 'Source Data'!$B$26:$J$26,1),TRUE))))</f>
        <v/>
      </c>
      <c r="S118" s="144" t="str">
        <f>IF(OR(AND(OR($J118="Retired",$J118="Permanent Low-Use"),$K118&lt;=2027),(AND($J118="New",$K118&gt;2027))),"N/A",IF($N118=0,0,IF(ISERROR(VLOOKUP($E118,'Source Data'!$B$29:$J$60, MATCH($L118, 'Source Data'!$B$26:$J$26,1),TRUE))=TRUE,"",VLOOKUP($E118,'Source Data'!$B$29:$J$60,MATCH($L118, 'Source Data'!$B$26:$J$26,1),TRUE))))</f>
        <v/>
      </c>
      <c r="T118" s="144" t="str">
        <f>IF(OR(AND(OR($J118="Retired",$J118="Permanent Low-Use"),$K118&lt;=2028),(AND($J118="New",$K118&gt;2028))),"N/A",IF($N118=0,0,IF(ISERROR(VLOOKUP($E118,'Source Data'!$B$29:$J$60, MATCH($L118, 'Source Data'!$B$26:$J$26,1),TRUE))=TRUE,"",VLOOKUP($E118,'Source Data'!$B$29:$J$60,MATCH($L118, 'Source Data'!$B$26:$J$26,1),TRUE))))</f>
        <v/>
      </c>
      <c r="U118" s="144" t="str">
        <f>IF(OR(AND(OR($J118="Retired",$J118="Permanent Low-Use"),$K118&lt;=2029),(AND($J118="New",$K118&gt;2029))),"N/A",IF($N118=0,0,IF(ISERROR(VLOOKUP($E118,'Source Data'!$B$29:$J$60, MATCH($L118, 'Source Data'!$B$26:$J$26,1),TRUE))=TRUE,"",VLOOKUP($E118,'Source Data'!$B$29:$J$60,MATCH($L118, 'Source Data'!$B$26:$J$26,1),TRUE))))</f>
        <v/>
      </c>
      <c r="V118" s="144" t="str">
        <f>IF(OR(AND(OR($J118="Retired",$J118="Permanent Low-Use"),$K118&lt;=2030),(AND($J118="New",$K118&gt;2030))),"N/A",IF($N118=0,0,IF(ISERROR(VLOOKUP($E118,'Source Data'!$B$29:$J$60, MATCH($L118, 'Source Data'!$B$26:$J$26,1),TRUE))=TRUE,"",VLOOKUP($E118,'Source Data'!$B$29:$J$60,MATCH($L118, 'Source Data'!$B$26:$J$26,1),TRUE))))</f>
        <v/>
      </c>
      <c r="W118" s="144" t="str">
        <f>IF(OR(AND(OR($J118="Retired",$J118="Permanent Low-Use"),$K118&lt;=2031),(AND($J118="New",$K118&gt;2031))),"N/A",IF($N118=0,0,IF(ISERROR(VLOOKUP($E118,'Source Data'!$B$29:$J$60, MATCH($L118, 'Source Data'!$B$26:$J$26,1),TRUE))=TRUE,"",VLOOKUP($E118,'Source Data'!$B$29:$J$60,MATCH($L118, 'Source Data'!$B$26:$J$26,1),TRUE))))</f>
        <v/>
      </c>
      <c r="X118" s="144" t="str">
        <f>IF(OR(AND(OR($J118="Retired",$J118="Permanent Low-Use"),$K118&lt;=2032),(AND($J118="New",$K118&gt;2032))),"N/A",IF($N118=0,0,IF(ISERROR(VLOOKUP($E118,'Source Data'!$B$29:$J$60, MATCH($L118, 'Source Data'!$B$26:$J$26,1),TRUE))=TRUE,"",VLOOKUP($E118,'Source Data'!$B$29:$J$60,MATCH($L118, 'Source Data'!$B$26:$J$26,1),TRUE))))</f>
        <v/>
      </c>
      <c r="Y118" s="144" t="str">
        <f>IF(OR(AND(OR($J118="Retired",$J118="Permanent Low-Use"),$K118&lt;=2033),(AND($J118="New",$K118&gt;2033))),"N/A",IF($N118=0,0,IF(ISERROR(VLOOKUP($E118,'Source Data'!$B$29:$J$60, MATCH($L118, 'Source Data'!$B$26:$J$26,1),TRUE))=TRUE,"",VLOOKUP($E118,'Source Data'!$B$29:$J$60,MATCH($L118, 'Source Data'!$B$26:$J$26,1),TRUE))))</f>
        <v/>
      </c>
      <c r="Z118" s="145" t="str">
        <f>IF(ISNUMBER($L118),IF(OR(AND(OR($J118="Retired",$J118="Permanent Low-Use"),$K118&lt;=2023),(AND($J118="New",$K118&gt;2023))),"N/A",VLOOKUP($F118,'Source Data'!$B$15:$I$22,7)),"")</f>
        <v/>
      </c>
      <c r="AA118" s="145" t="str">
        <f>IF(ISNUMBER($L118),IF(OR(AND(OR($J118="Retired",$J118="Permanent Low-Use"),$K118&lt;=2024),(AND($J118="New",$K118&gt;2024))),"N/A",VLOOKUP($F118,'Source Data'!$B$15:$I$22,7)),"")</f>
        <v/>
      </c>
      <c r="AB118" s="145" t="str">
        <f>IF(ISNUMBER($L118),IF(OR(AND(OR($J118="Retired",$J118="Permanent Low-Use"),$K118&lt;=2025),(AND($J118="New",$K118&gt;2025))),"N/A",VLOOKUP($F118,'Source Data'!$B$15:$I$22,5)),"")</f>
        <v/>
      </c>
      <c r="AC118" s="145" t="str">
        <f>IF(ISNUMBER($L118),IF(OR(AND(OR($J118="Retired",$J118="Permanent Low-Use"),$K118&lt;=2026),(AND($J118="New",$K118&gt;2026))),"N/A",VLOOKUP($F118,'Source Data'!$B$15:$I$22,5)),"")</f>
        <v/>
      </c>
      <c r="AD118" s="145" t="str">
        <f>IF(ISNUMBER($L118),IF(OR(AND(OR($J118="Retired",$J118="Permanent Low-Use"),$K118&lt;=2027),(AND($J118="New",$K118&gt;2027))),"N/A",VLOOKUP($F118,'Source Data'!$B$15:$I$22,5)),"")</f>
        <v/>
      </c>
      <c r="AE118" s="145" t="str">
        <f>IF(ISNUMBER($L118),IF(OR(AND(OR($J118="Retired",$J118="Permanent Low-Use"),$K118&lt;=2028),(AND($J118="New",$K118&gt;2028))),"N/A",VLOOKUP($F118,'Source Data'!$B$15:$I$22,5)),"")</f>
        <v/>
      </c>
      <c r="AF118" s="145" t="str">
        <f>IF(ISNUMBER($L118),IF(OR(AND(OR($J118="Retired",$J118="Permanent Low-Use"),$K118&lt;=2029),(AND($J118="New",$K118&gt;2029))),"N/A",VLOOKUP($F118,'Source Data'!$B$15:$I$22,5)),"")</f>
        <v/>
      </c>
      <c r="AG118" s="145" t="str">
        <f>IF(ISNUMBER($L118),IF(OR(AND(OR($J118="Retired",$J118="Permanent Low-Use"),$K118&lt;=2030),(AND($J118="New",$K118&gt;2030))),"N/A",VLOOKUP($F118,'Source Data'!$B$15:$I$22,5)),"")</f>
        <v/>
      </c>
      <c r="AH118" s="145" t="str">
        <f>IF(ISNUMBER($L118),IF(OR(AND(OR($J118="Retired",$J118="Permanent Low-Use"),$K118&lt;=2031),(AND($J118="New",$K118&gt;2031))),"N/A",VLOOKUP($F118,'Source Data'!$B$15:$I$22,5)),"")</f>
        <v/>
      </c>
      <c r="AI118" s="145" t="str">
        <f>IF(ISNUMBER($L118),IF(OR(AND(OR($J118="Retired",$J118="Permanent Low-Use"),$K118&lt;=2032),(AND($J118="New",$K118&gt;2032))),"N/A",VLOOKUP($F118,'Source Data'!$B$15:$I$22,5)),"")</f>
        <v/>
      </c>
      <c r="AJ118" s="145" t="str">
        <f>IF(ISNUMBER($L118),IF(OR(AND(OR($J118="Retired",$J118="Permanent Low-Use"),$K118&lt;=2033),(AND($J118="New",$K118&gt;2033))),"N/A",VLOOKUP($F118,'Source Data'!$B$15:$I$22,5)),"")</f>
        <v/>
      </c>
      <c r="AK118" s="145" t="str">
        <f>IF($N118= 0, "N/A", IF(ISERROR(VLOOKUP($F118, 'Source Data'!$B$4:$C$11,2)), "", VLOOKUP($F118, 'Source Data'!$B$4:$C$11,2)))</f>
        <v/>
      </c>
      <c r="AL118" s="158"/>
    </row>
    <row r="119" spans="1:38" ht="15.6">
      <c r="A119" s="158"/>
      <c r="B119" s="106"/>
      <c r="C119" s="106"/>
      <c r="D119" s="106"/>
      <c r="E119" s="104"/>
      <c r="F119" s="104"/>
      <c r="G119" s="102"/>
      <c r="H119" s="103"/>
      <c r="I119" s="104"/>
      <c r="J119" s="105"/>
      <c r="K119" s="102"/>
      <c r="L119" s="142" t="str">
        <f t="shared" si="8"/>
        <v/>
      </c>
      <c r="M119" s="142" t="str">
        <f>IF(ISERROR(VLOOKUP(E119,'Source Data'!$B$67:$J$97, MATCH(F119, 'Source Data'!$B$64:$J$64,1),TRUE))=TRUE,"",VLOOKUP(E119,'Source Data'!$B$67:$J$97,MATCH(F119, 'Source Data'!$B$64:$J$64,1),TRUE))</f>
        <v/>
      </c>
      <c r="N119" s="143" t="str">
        <f t="shared" si="9"/>
        <v/>
      </c>
      <c r="O119" s="144" t="str">
        <f>IF(OR(AND(OR($J119="Retired",$J119="Permanent Low-Use"),$K119&lt;=2023),(AND($J119="New",$K119&gt;2023))),"N/A",IF($N119=0,0,IF(ISERROR(VLOOKUP($E119,'Source Data'!$B$29:$J$60, MATCH($L119, 'Source Data'!$B$26:$J$26,1),TRUE))=TRUE,"",VLOOKUP($E119,'Source Data'!$B$29:$J$60,MATCH($L119, 'Source Data'!$B$26:$J$26,1),TRUE))))</f>
        <v/>
      </c>
      <c r="P119" s="144" t="str">
        <f>IF(OR(AND(OR($J119="Retired",$J119="Permanent Low-Use"),$K119&lt;=2024),(AND($J119="New",$K119&gt;2024))),"N/A",IF($N119=0,0,IF(ISERROR(VLOOKUP($E119,'Source Data'!$B$29:$J$60, MATCH($L119, 'Source Data'!$B$26:$J$26,1),TRUE))=TRUE,"",VLOOKUP($E119,'Source Data'!$B$29:$J$60,MATCH($L119, 'Source Data'!$B$26:$J$26,1),TRUE))))</f>
        <v/>
      </c>
      <c r="Q119" s="144" t="str">
        <f>IF(OR(AND(OR($J119="Retired",$J119="Permanent Low-Use"),$K119&lt;=2025),(AND($J119="New",$K119&gt;2025))),"N/A",IF($N119=0,0,IF(ISERROR(VLOOKUP($E119,'Source Data'!$B$29:$J$60, MATCH($L119, 'Source Data'!$B$26:$J$26,1),TRUE))=TRUE,"",VLOOKUP($E119,'Source Data'!$B$29:$J$60,MATCH($L119, 'Source Data'!$B$26:$J$26,1),TRUE))))</f>
        <v/>
      </c>
      <c r="R119" s="144" t="str">
        <f>IF(OR(AND(OR($J119="Retired",$J119="Permanent Low-Use"),$K119&lt;=2026),(AND($J119="New",$K119&gt;2026))),"N/A",IF($N119=0,0,IF(ISERROR(VLOOKUP($E119,'Source Data'!$B$29:$J$60, MATCH($L119, 'Source Data'!$B$26:$J$26,1),TRUE))=TRUE,"",VLOOKUP($E119,'Source Data'!$B$29:$J$60,MATCH($L119, 'Source Data'!$B$26:$J$26,1),TRUE))))</f>
        <v/>
      </c>
      <c r="S119" s="144" t="str">
        <f>IF(OR(AND(OR($J119="Retired",$J119="Permanent Low-Use"),$K119&lt;=2027),(AND($J119="New",$K119&gt;2027))),"N/A",IF($N119=0,0,IF(ISERROR(VLOOKUP($E119,'Source Data'!$B$29:$J$60, MATCH($L119, 'Source Data'!$B$26:$J$26,1),TRUE))=TRUE,"",VLOOKUP($E119,'Source Data'!$B$29:$J$60,MATCH($L119, 'Source Data'!$B$26:$J$26,1),TRUE))))</f>
        <v/>
      </c>
      <c r="T119" s="144" t="str">
        <f>IF(OR(AND(OR($J119="Retired",$J119="Permanent Low-Use"),$K119&lt;=2028),(AND($J119="New",$K119&gt;2028))),"N/A",IF($N119=0,0,IF(ISERROR(VLOOKUP($E119,'Source Data'!$B$29:$J$60, MATCH($L119, 'Source Data'!$B$26:$J$26,1),TRUE))=TRUE,"",VLOOKUP($E119,'Source Data'!$B$29:$J$60,MATCH($L119, 'Source Data'!$B$26:$J$26,1),TRUE))))</f>
        <v/>
      </c>
      <c r="U119" s="144" t="str">
        <f>IF(OR(AND(OR($J119="Retired",$J119="Permanent Low-Use"),$K119&lt;=2029),(AND($J119="New",$K119&gt;2029))),"N/A",IF($N119=0,0,IF(ISERROR(VLOOKUP($E119,'Source Data'!$B$29:$J$60, MATCH($L119, 'Source Data'!$B$26:$J$26,1),TRUE))=TRUE,"",VLOOKUP($E119,'Source Data'!$B$29:$J$60,MATCH($L119, 'Source Data'!$B$26:$J$26,1),TRUE))))</f>
        <v/>
      </c>
      <c r="V119" s="144" t="str">
        <f>IF(OR(AND(OR($J119="Retired",$J119="Permanent Low-Use"),$K119&lt;=2030),(AND($J119="New",$K119&gt;2030))),"N/A",IF($N119=0,0,IF(ISERROR(VLOOKUP($E119,'Source Data'!$B$29:$J$60, MATCH($L119, 'Source Data'!$B$26:$J$26,1),TRUE))=TRUE,"",VLOOKUP($E119,'Source Data'!$B$29:$J$60,MATCH($L119, 'Source Data'!$B$26:$J$26,1),TRUE))))</f>
        <v/>
      </c>
      <c r="W119" s="144" t="str">
        <f>IF(OR(AND(OR($J119="Retired",$J119="Permanent Low-Use"),$K119&lt;=2031),(AND($J119="New",$K119&gt;2031))),"N/A",IF($N119=0,0,IF(ISERROR(VLOOKUP($E119,'Source Data'!$B$29:$J$60, MATCH($L119, 'Source Data'!$B$26:$J$26,1),TRUE))=TRUE,"",VLOOKUP($E119,'Source Data'!$B$29:$J$60,MATCH($L119, 'Source Data'!$B$26:$J$26,1),TRUE))))</f>
        <v/>
      </c>
      <c r="X119" s="144" t="str">
        <f>IF(OR(AND(OR($J119="Retired",$J119="Permanent Low-Use"),$K119&lt;=2032),(AND($J119="New",$K119&gt;2032))),"N/A",IF($N119=0,0,IF(ISERROR(VLOOKUP($E119,'Source Data'!$B$29:$J$60, MATCH($L119, 'Source Data'!$B$26:$J$26,1),TRUE))=TRUE,"",VLOOKUP($E119,'Source Data'!$B$29:$J$60,MATCH($L119, 'Source Data'!$B$26:$J$26,1),TRUE))))</f>
        <v/>
      </c>
      <c r="Y119" s="144" t="str">
        <f>IF(OR(AND(OR($J119="Retired",$J119="Permanent Low-Use"),$K119&lt;=2033),(AND($J119="New",$K119&gt;2033))),"N/A",IF($N119=0,0,IF(ISERROR(VLOOKUP($E119,'Source Data'!$B$29:$J$60, MATCH($L119, 'Source Data'!$B$26:$J$26,1),TRUE))=TRUE,"",VLOOKUP($E119,'Source Data'!$B$29:$J$60,MATCH($L119, 'Source Data'!$B$26:$J$26,1),TRUE))))</f>
        <v/>
      </c>
      <c r="Z119" s="145" t="str">
        <f>IF(ISNUMBER($L119),IF(OR(AND(OR($J119="Retired",$J119="Permanent Low-Use"),$K119&lt;=2023),(AND($J119="New",$K119&gt;2023))),"N/A",VLOOKUP($F119,'Source Data'!$B$15:$I$22,7)),"")</f>
        <v/>
      </c>
      <c r="AA119" s="145" t="str">
        <f>IF(ISNUMBER($L119),IF(OR(AND(OR($J119="Retired",$J119="Permanent Low-Use"),$K119&lt;=2024),(AND($J119="New",$K119&gt;2024))),"N/A",VLOOKUP($F119,'Source Data'!$B$15:$I$22,7)),"")</f>
        <v/>
      </c>
      <c r="AB119" s="145" t="str">
        <f>IF(ISNUMBER($L119),IF(OR(AND(OR($J119="Retired",$J119="Permanent Low-Use"),$K119&lt;=2025),(AND($J119="New",$K119&gt;2025))),"N/A",VLOOKUP($F119,'Source Data'!$B$15:$I$22,5)),"")</f>
        <v/>
      </c>
      <c r="AC119" s="145" t="str">
        <f>IF(ISNUMBER($L119),IF(OR(AND(OR($J119="Retired",$J119="Permanent Low-Use"),$K119&lt;=2026),(AND($J119="New",$K119&gt;2026))),"N/A",VLOOKUP($F119,'Source Data'!$B$15:$I$22,5)),"")</f>
        <v/>
      </c>
      <c r="AD119" s="145" t="str">
        <f>IF(ISNUMBER($L119),IF(OR(AND(OR($J119="Retired",$J119="Permanent Low-Use"),$K119&lt;=2027),(AND($J119="New",$K119&gt;2027))),"N/A",VLOOKUP($F119,'Source Data'!$B$15:$I$22,5)),"")</f>
        <v/>
      </c>
      <c r="AE119" s="145" t="str">
        <f>IF(ISNUMBER($L119),IF(OR(AND(OR($J119="Retired",$J119="Permanent Low-Use"),$K119&lt;=2028),(AND($J119="New",$K119&gt;2028))),"N/A",VLOOKUP($F119,'Source Data'!$B$15:$I$22,5)),"")</f>
        <v/>
      </c>
      <c r="AF119" s="145" t="str">
        <f>IF(ISNUMBER($L119),IF(OR(AND(OR($J119="Retired",$J119="Permanent Low-Use"),$K119&lt;=2029),(AND($J119="New",$K119&gt;2029))),"N/A",VLOOKUP($F119,'Source Data'!$B$15:$I$22,5)),"")</f>
        <v/>
      </c>
      <c r="AG119" s="145" t="str">
        <f>IF(ISNUMBER($L119),IF(OR(AND(OR($J119="Retired",$J119="Permanent Low-Use"),$K119&lt;=2030),(AND($J119="New",$K119&gt;2030))),"N/A",VLOOKUP($F119,'Source Data'!$B$15:$I$22,5)),"")</f>
        <v/>
      </c>
      <c r="AH119" s="145" t="str">
        <f>IF(ISNUMBER($L119),IF(OR(AND(OR($J119="Retired",$J119="Permanent Low-Use"),$K119&lt;=2031),(AND($J119="New",$K119&gt;2031))),"N/A",VLOOKUP($F119,'Source Data'!$B$15:$I$22,5)),"")</f>
        <v/>
      </c>
      <c r="AI119" s="145" t="str">
        <f>IF(ISNUMBER($L119),IF(OR(AND(OR($J119="Retired",$J119="Permanent Low-Use"),$K119&lt;=2032),(AND($J119="New",$K119&gt;2032))),"N/A",VLOOKUP($F119,'Source Data'!$B$15:$I$22,5)),"")</f>
        <v/>
      </c>
      <c r="AJ119" s="145" t="str">
        <f>IF(ISNUMBER($L119),IF(OR(AND(OR($J119="Retired",$J119="Permanent Low-Use"),$K119&lt;=2033),(AND($J119="New",$K119&gt;2033))),"N/A",VLOOKUP($F119,'Source Data'!$B$15:$I$22,5)),"")</f>
        <v/>
      </c>
      <c r="AK119" s="145" t="str">
        <f>IF($N119= 0, "N/A", IF(ISERROR(VLOOKUP($F119, 'Source Data'!$B$4:$C$11,2)), "", VLOOKUP($F119, 'Source Data'!$B$4:$C$11,2)))</f>
        <v/>
      </c>
      <c r="AL119" s="158"/>
    </row>
    <row r="120" spans="1:38" ht="15.6">
      <c r="A120" s="158"/>
      <c r="B120" s="106"/>
      <c r="C120" s="106"/>
      <c r="D120" s="106"/>
      <c r="E120" s="104"/>
      <c r="F120" s="104"/>
      <c r="G120" s="102"/>
      <c r="H120" s="103"/>
      <c r="I120" s="104"/>
      <c r="J120" s="105"/>
      <c r="K120" s="102"/>
      <c r="L120" s="142" t="str">
        <f t="shared" si="8"/>
        <v/>
      </c>
      <c r="M120" s="142" t="str">
        <f>IF(ISERROR(VLOOKUP(E120,'Source Data'!$B$67:$J$97, MATCH(F120, 'Source Data'!$B$64:$J$64,1),TRUE))=TRUE,"",VLOOKUP(E120,'Source Data'!$B$67:$J$97,MATCH(F120, 'Source Data'!$B$64:$J$64,1),TRUE))</f>
        <v/>
      </c>
      <c r="N120" s="143" t="str">
        <f t="shared" si="9"/>
        <v/>
      </c>
      <c r="O120" s="144" t="str">
        <f>IF(OR(AND(OR($J120="Retired",$J120="Permanent Low-Use"),$K120&lt;=2023),(AND($J120="New",$K120&gt;2023))),"N/A",IF($N120=0,0,IF(ISERROR(VLOOKUP($E120,'Source Data'!$B$29:$J$60, MATCH($L120, 'Source Data'!$B$26:$J$26,1),TRUE))=TRUE,"",VLOOKUP($E120,'Source Data'!$B$29:$J$60,MATCH($L120, 'Source Data'!$B$26:$J$26,1),TRUE))))</f>
        <v/>
      </c>
      <c r="P120" s="144" t="str">
        <f>IF(OR(AND(OR($J120="Retired",$J120="Permanent Low-Use"),$K120&lt;=2024),(AND($J120="New",$K120&gt;2024))),"N/A",IF($N120=0,0,IF(ISERROR(VLOOKUP($E120,'Source Data'!$B$29:$J$60, MATCH($L120, 'Source Data'!$B$26:$J$26,1),TRUE))=TRUE,"",VLOOKUP($E120,'Source Data'!$B$29:$J$60,MATCH($L120, 'Source Data'!$B$26:$J$26,1),TRUE))))</f>
        <v/>
      </c>
      <c r="Q120" s="144" t="str">
        <f>IF(OR(AND(OR($J120="Retired",$J120="Permanent Low-Use"),$K120&lt;=2025),(AND($J120="New",$K120&gt;2025))),"N/A",IF($N120=0,0,IF(ISERROR(VLOOKUP($E120,'Source Data'!$B$29:$J$60, MATCH($L120, 'Source Data'!$B$26:$J$26,1),TRUE))=TRUE,"",VLOOKUP($E120,'Source Data'!$B$29:$J$60,MATCH($L120, 'Source Data'!$B$26:$J$26,1),TRUE))))</f>
        <v/>
      </c>
      <c r="R120" s="144" t="str">
        <f>IF(OR(AND(OR($J120="Retired",$J120="Permanent Low-Use"),$K120&lt;=2026),(AND($J120="New",$K120&gt;2026))),"N/A",IF($N120=0,0,IF(ISERROR(VLOOKUP($E120,'Source Data'!$B$29:$J$60, MATCH($L120, 'Source Data'!$B$26:$J$26,1),TRUE))=TRUE,"",VLOOKUP($E120,'Source Data'!$B$29:$J$60,MATCH($L120, 'Source Data'!$B$26:$J$26,1),TRUE))))</f>
        <v/>
      </c>
      <c r="S120" s="144" t="str">
        <f>IF(OR(AND(OR($J120="Retired",$J120="Permanent Low-Use"),$K120&lt;=2027),(AND($J120="New",$K120&gt;2027))),"N/A",IF($N120=0,0,IF(ISERROR(VLOOKUP($E120,'Source Data'!$B$29:$J$60, MATCH($L120, 'Source Data'!$B$26:$J$26,1),TRUE))=TRUE,"",VLOOKUP($E120,'Source Data'!$B$29:$J$60,MATCH($L120, 'Source Data'!$B$26:$J$26,1),TRUE))))</f>
        <v/>
      </c>
      <c r="T120" s="144" t="str">
        <f>IF(OR(AND(OR($J120="Retired",$J120="Permanent Low-Use"),$K120&lt;=2028),(AND($J120="New",$K120&gt;2028))),"N/A",IF($N120=0,0,IF(ISERROR(VLOOKUP($E120,'Source Data'!$B$29:$J$60, MATCH($L120, 'Source Data'!$B$26:$J$26,1),TRUE))=TRUE,"",VLOOKUP($E120,'Source Data'!$B$29:$J$60,MATCH($L120, 'Source Data'!$B$26:$J$26,1),TRUE))))</f>
        <v/>
      </c>
      <c r="U120" s="144" t="str">
        <f>IF(OR(AND(OR($J120="Retired",$J120="Permanent Low-Use"),$K120&lt;=2029),(AND($J120="New",$K120&gt;2029))),"N/A",IF($N120=0,0,IF(ISERROR(VLOOKUP($E120,'Source Data'!$B$29:$J$60, MATCH($L120, 'Source Data'!$B$26:$J$26,1),TRUE))=TRUE,"",VLOOKUP($E120,'Source Data'!$B$29:$J$60,MATCH($L120, 'Source Data'!$B$26:$J$26,1),TRUE))))</f>
        <v/>
      </c>
      <c r="V120" s="144" t="str">
        <f>IF(OR(AND(OR($J120="Retired",$J120="Permanent Low-Use"),$K120&lt;=2030),(AND($J120="New",$K120&gt;2030))),"N/A",IF($N120=0,0,IF(ISERROR(VLOOKUP($E120,'Source Data'!$B$29:$J$60, MATCH($L120, 'Source Data'!$B$26:$J$26,1),TRUE))=TRUE,"",VLOOKUP($E120,'Source Data'!$B$29:$J$60,MATCH($L120, 'Source Data'!$B$26:$J$26,1),TRUE))))</f>
        <v/>
      </c>
      <c r="W120" s="144" t="str">
        <f>IF(OR(AND(OR($J120="Retired",$J120="Permanent Low-Use"),$K120&lt;=2031),(AND($J120="New",$K120&gt;2031))),"N/A",IF($N120=0,0,IF(ISERROR(VLOOKUP($E120,'Source Data'!$B$29:$J$60, MATCH($L120, 'Source Data'!$B$26:$J$26,1),TRUE))=TRUE,"",VLOOKUP($E120,'Source Data'!$B$29:$J$60,MATCH($L120, 'Source Data'!$B$26:$J$26,1),TRUE))))</f>
        <v/>
      </c>
      <c r="X120" s="144" t="str">
        <f>IF(OR(AND(OR($J120="Retired",$J120="Permanent Low-Use"),$K120&lt;=2032),(AND($J120="New",$K120&gt;2032))),"N/A",IF($N120=0,0,IF(ISERROR(VLOOKUP($E120,'Source Data'!$B$29:$J$60, MATCH($L120, 'Source Data'!$B$26:$J$26,1),TRUE))=TRUE,"",VLOOKUP($E120,'Source Data'!$B$29:$J$60,MATCH($L120, 'Source Data'!$B$26:$J$26,1),TRUE))))</f>
        <v/>
      </c>
      <c r="Y120" s="144" t="str">
        <f>IF(OR(AND(OR($J120="Retired",$J120="Permanent Low-Use"),$K120&lt;=2033),(AND($J120="New",$K120&gt;2033))),"N/A",IF($N120=0,0,IF(ISERROR(VLOOKUP($E120,'Source Data'!$B$29:$J$60, MATCH($L120, 'Source Data'!$B$26:$J$26,1),TRUE))=TRUE,"",VLOOKUP($E120,'Source Data'!$B$29:$J$60,MATCH($L120, 'Source Data'!$B$26:$J$26,1),TRUE))))</f>
        <v/>
      </c>
      <c r="Z120" s="145" t="str">
        <f>IF(ISNUMBER($L120),IF(OR(AND(OR($J120="Retired",$J120="Permanent Low-Use"),$K120&lt;=2023),(AND($J120="New",$K120&gt;2023))),"N/A",VLOOKUP($F120,'Source Data'!$B$15:$I$22,7)),"")</f>
        <v/>
      </c>
      <c r="AA120" s="145" t="str">
        <f>IF(ISNUMBER($L120),IF(OR(AND(OR($J120="Retired",$J120="Permanent Low-Use"),$K120&lt;=2024),(AND($J120="New",$K120&gt;2024))),"N/A",VLOOKUP($F120,'Source Data'!$B$15:$I$22,7)),"")</f>
        <v/>
      </c>
      <c r="AB120" s="145" t="str">
        <f>IF(ISNUMBER($L120),IF(OR(AND(OR($J120="Retired",$J120="Permanent Low-Use"),$K120&lt;=2025),(AND($J120="New",$K120&gt;2025))),"N/A",VLOOKUP($F120,'Source Data'!$B$15:$I$22,5)),"")</f>
        <v/>
      </c>
      <c r="AC120" s="145" t="str">
        <f>IF(ISNUMBER($L120),IF(OR(AND(OR($J120="Retired",$J120="Permanent Low-Use"),$K120&lt;=2026),(AND($J120="New",$K120&gt;2026))),"N/A",VLOOKUP($F120,'Source Data'!$B$15:$I$22,5)),"")</f>
        <v/>
      </c>
      <c r="AD120" s="145" t="str">
        <f>IF(ISNUMBER($L120),IF(OR(AND(OR($J120="Retired",$J120="Permanent Low-Use"),$K120&lt;=2027),(AND($J120="New",$K120&gt;2027))),"N/A",VLOOKUP($F120,'Source Data'!$B$15:$I$22,5)),"")</f>
        <v/>
      </c>
      <c r="AE120" s="145" t="str">
        <f>IF(ISNUMBER($L120),IF(OR(AND(OR($J120="Retired",$J120="Permanent Low-Use"),$K120&lt;=2028),(AND($J120="New",$K120&gt;2028))),"N/A",VLOOKUP($F120,'Source Data'!$B$15:$I$22,5)),"")</f>
        <v/>
      </c>
      <c r="AF120" s="145" t="str">
        <f>IF(ISNUMBER($L120),IF(OR(AND(OR($J120="Retired",$J120="Permanent Low-Use"),$K120&lt;=2029),(AND($J120="New",$K120&gt;2029))),"N/A",VLOOKUP($F120,'Source Data'!$B$15:$I$22,5)),"")</f>
        <v/>
      </c>
      <c r="AG120" s="145" t="str">
        <f>IF(ISNUMBER($L120),IF(OR(AND(OR($J120="Retired",$J120="Permanent Low-Use"),$K120&lt;=2030),(AND($J120="New",$K120&gt;2030))),"N/A",VLOOKUP($F120,'Source Data'!$B$15:$I$22,5)),"")</f>
        <v/>
      </c>
      <c r="AH120" s="145" t="str">
        <f>IF(ISNUMBER($L120),IF(OR(AND(OR($J120="Retired",$J120="Permanent Low-Use"),$K120&lt;=2031),(AND($J120="New",$K120&gt;2031))),"N/A",VLOOKUP($F120,'Source Data'!$B$15:$I$22,5)),"")</f>
        <v/>
      </c>
      <c r="AI120" s="145" t="str">
        <f>IF(ISNUMBER($L120),IF(OR(AND(OR($J120="Retired",$J120="Permanent Low-Use"),$K120&lt;=2032),(AND($J120="New",$K120&gt;2032))),"N/A",VLOOKUP($F120,'Source Data'!$B$15:$I$22,5)),"")</f>
        <v/>
      </c>
      <c r="AJ120" s="145" t="str">
        <f>IF(ISNUMBER($L120),IF(OR(AND(OR($J120="Retired",$J120="Permanent Low-Use"),$K120&lt;=2033),(AND($J120="New",$K120&gt;2033))),"N/A",VLOOKUP($F120,'Source Data'!$B$15:$I$22,5)),"")</f>
        <v/>
      </c>
      <c r="AK120" s="145" t="str">
        <f>IF($N120= 0, "N/A", IF(ISERROR(VLOOKUP($F120, 'Source Data'!$B$4:$C$11,2)), "", VLOOKUP($F120, 'Source Data'!$B$4:$C$11,2)))</f>
        <v/>
      </c>
      <c r="AL120" s="158"/>
    </row>
    <row r="121" spans="1:38" ht="15.6">
      <c r="A121" s="158"/>
      <c r="B121" s="106"/>
      <c r="C121" s="106"/>
      <c r="D121" s="106"/>
      <c r="E121" s="104"/>
      <c r="F121" s="104"/>
      <c r="G121" s="102"/>
      <c r="H121" s="103"/>
      <c r="I121" s="104"/>
      <c r="J121" s="105"/>
      <c r="K121" s="102"/>
      <c r="L121" s="142" t="str">
        <f t="shared" si="8"/>
        <v/>
      </c>
      <c r="M121" s="142" t="str">
        <f>IF(ISERROR(VLOOKUP(E121,'Source Data'!$B$67:$J$97, MATCH(F121, 'Source Data'!$B$64:$J$64,1),TRUE))=TRUE,"",VLOOKUP(E121,'Source Data'!$B$67:$J$97,MATCH(F121, 'Source Data'!$B$64:$J$64,1),TRUE))</f>
        <v/>
      </c>
      <c r="N121" s="143" t="str">
        <f t="shared" si="9"/>
        <v/>
      </c>
      <c r="O121" s="144" t="str">
        <f>IF(OR(AND(OR($J121="Retired",$J121="Permanent Low-Use"),$K121&lt;=2023),(AND($J121="New",$K121&gt;2023))),"N/A",IF($N121=0,0,IF(ISERROR(VLOOKUP($E121,'Source Data'!$B$29:$J$60, MATCH($L121, 'Source Data'!$B$26:$J$26,1),TRUE))=TRUE,"",VLOOKUP($E121,'Source Data'!$B$29:$J$60,MATCH($L121, 'Source Data'!$B$26:$J$26,1),TRUE))))</f>
        <v/>
      </c>
      <c r="P121" s="144" t="str">
        <f>IF(OR(AND(OR($J121="Retired",$J121="Permanent Low-Use"),$K121&lt;=2024),(AND($J121="New",$K121&gt;2024))),"N/A",IF($N121=0,0,IF(ISERROR(VLOOKUP($E121,'Source Data'!$B$29:$J$60, MATCH($L121, 'Source Data'!$B$26:$J$26,1),TRUE))=TRUE,"",VLOOKUP($E121,'Source Data'!$B$29:$J$60,MATCH($L121, 'Source Data'!$B$26:$J$26,1),TRUE))))</f>
        <v/>
      </c>
      <c r="Q121" s="144" t="str">
        <f>IF(OR(AND(OR($J121="Retired",$J121="Permanent Low-Use"),$K121&lt;=2025),(AND($J121="New",$K121&gt;2025))),"N/A",IF($N121=0,0,IF(ISERROR(VLOOKUP($E121,'Source Data'!$B$29:$J$60, MATCH($L121, 'Source Data'!$B$26:$J$26,1),TRUE))=TRUE,"",VLOOKUP($E121,'Source Data'!$B$29:$J$60,MATCH($L121, 'Source Data'!$B$26:$J$26,1),TRUE))))</f>
        <v/>
      </c>
      <c r="R121" s="144" t="str">
        <f>IF(OR(AND(OR($J121="Retired",$J121="Permanent Low-Use"),$K121&lt;=2026),(AND($J121="New",$K121&gt;2026))),"N/A",IF($N121=0,0,IF(ISERROR(VLOOKUP($E121,'Source Data'!$B$29:$J$60, MATCH($L121, 'Source Data'!$B$26:$J$26,1),TRUE))=TRUE,"",VLOOKUP($E121,'Source Data'!$B$29:$J$60,MATCH($L121, 'Source Data'!$B$26:$J$26,1),TRUE))))</f>
        <v/>
      </c>
      <c r="S121" s="144" t="str">
        <f>IF(OR(AND(OR($J121="Retired",$J121="Permanent Low-Use"),$K121&lt;=2027),(AND($J121="New",$K121&gt;2027))),"N/A",IF($N121=0,0,IF(ISERROR(VLOOKUP($E121,'Source Data'!$B$29:$J$60, MATCH($L121, 'Source Data'!$B$26:$J$26,1),TRUE))=TRUE,"",VLOOKUP($E121,'Source Data'!$B$29:$J$60,MATCH($L121, 'Source Data'!$B$26:$J$26,1),TRUE))))</f>
        <v/>
      </c>
      <c r="T121" s="144" t="str">
        <f>IF(OR(AND(OR($J121="Retired",$J121="Permanent Low-Use"),$K121&lt;=2028),(AND($J121="New",$K121&gt;2028))),"N/A",IF($N121=0,0,IF(ISERROR(VLOOKUP($E121,'Source Data'!$B$29:$J$60, MATCH($L121, 'Source Data'!$B$26:$J$26,1),TRUE))=TRUE,"",VLOOKUP($E121,'Source Data'!$B$29:$J$60,MATCH($L121, 'Source Data'!$B$26:$J$26,1),TRUE))))</f>
        <v/>
      </c>
      <c r="U121" s="144" t="str">
        <f>IF(OR(AND(OR($J121="Retired",$J121="Permanent Low-Use"),$K121&lt;=2029),(AND($J121="New",$K121&gt;2029))),"N/A",IF($N121=0,0,IF(ISERROR(VLOOKUP($E121,'Source Data'!$B$29:$J$60, MATCH($L121, 'Source Data'!$B$26:$J$26,1),TRUE))=TRUE,"",VLOOKUP($E121,'Source Data'!$B$29:$J$60,MATCH($L121, 'Source Data'!$B$26:$J$26,1),TRUE))))</f>
        <v/>
      </c>
      <c r="V121" s="144" t="str">
        <f>IF(OR(AND(OR($J121="Retired",$J121="Permanent Low-Use"),$K121&lt;=2030),(AND($J121="New",$K121&gt;2030))),"N/A",IF($N121=0,0,IF(ISERROR(VLOOKUP($E121,'Source Data'!$B$29:$J$60, MATCH($L121, 'Source Data'!$B$26:$J$26,1),TRUE))=TRUE,"",VLOOKUP($E121,'Source Data'!$B$29:$J$60,MATCH($L121, 'Source Data'!$B$26:$J$26,1),TRUE))))</f>
        <v/>
      </c>
      <c r="W121" s="144" t="str">
        <f>IF(OR(AND(OR($J121="Retired",$J121="Permanent Low-Use"),$K121&lt;=2031),(AND($J121="New",$K121&gt;2031))),"N/A",IF($N121=0,0,IF(ISERROR(VLOOKUP($E121,'Source Data'!$B$29:$J$60, MATCH($L121, 'Source Data'!$B$26:$J$26,1),TRUE))=TRUE,"",VLOOKUP($E121,'Source Data'!$B$29:$J$60,MATCH($L121, 'Source Data'!$B$26:$J$26,1),TRUE))))</f>
        <v/>
      </c>
      <c r="X121" s="144" t="str">
        <f>IF(OR(AND(OR($J121="Retired",$J121="Permanent Low-Use"),$K121&lt;=2032),(AND($J121="New",$K121&gt;2032))),"N/A",IF($N121=0,0,IF(ISERROR(VLOOKUP($E121,'Source Data'!$B$29:$J$60, MATCH($L121, 'Source Data'!$B$26:$J$26,1),TRUE))=TRUE,"",VLOOKUP($E121,'Source Data'!$B$29:$J$60,MATCH($L121, 'Source Data'!$B$26:$J$26,1),TRUE))))</f>
        <v/>
      </c>
      <c r="Y121" s="144" t="str">
        <f>IF(OR(AND(OR($J121="Retired",$J121="Permanent Low-Use"),$K121&lt;=2033),(AND($J121="New",$K121&gt;2033))),"N/A",IF($N121=0,0,IF(ISERROR(VLOOKUP($E121,'Source Data'!$B$29:$J$60, MATCH($L121, 'Source Data'!$B$26:$J$26,1),TRUE))=TRUE,"",VLOOKUP($E121,'Source Data'!$B$29:$J$60,MATCH($L121, 'Source Data'!$B$26:$J$26,1),TRUE))))</f>
        <v/>
      </c>
      <c r="Z121" s="145" t="str">
        <f>IF(ISNUMBER($L121),IF(OR(AND(OR($J121="Retired",$J121="Permanent Low-Use"),$K121&lt;=2023),(AND($J121="New",$K121&gt;2023))),"N/A",VLOOKUP($F121,'Source Data'!$B$15:$I$22,7)),"")</f>
        <v/>
      </c>
      <c r="AA121" s="145" t="str">
        <f>IF(ISNUMBER($L121),IF(OR(AND(OR($J121="Retired",$J121="Permanent Low-Use"),$K121&lt;=2024),(AND($J121="New",$K121&gt;2024))),"N/A",VLOOKUP($F121,'Source Data'!$B$15:$I$22,7)),"")</f>
        <v/>
      </c>
      <c r="AB121" s="145" t="str">
        <f>IF(ISNUMBER($L121),IF(OR(AND(OR($J121="Retired",$J121="Permanent Low-Use"),$K121&lt;=2025),(AND($J121="New",$K121&gt;2025))),"N/A",VLOOKUP($F121,'Source Data'!$B$15:$I$22,5)),"")</f>
        <v/>
      </c>
      <c r="AC121" s="145" t="str">
        <f>IF(ISNUMBER($L121),IF(OR(AND(OR($J121="Retired",$J121="Permanent Low-Use"),$K121&lt;=2026),(AND($J121="New",$K121&gt;2026))),"N/A",VLOOKUP($F121,'Source Data'!$B$15:$I$22,5)),"")</f>
        <v/>
      </c>
      <c r="AD121" s="145" t="str">
        <f>IF(ISNUMBER($L121),IF(OR(AND(OR($J121="Retired",$J121="Permanent Low-Use"),$K121&lt;=2027),(AND($J121="New",$K121&gt;2027))),"N/A",VLOOKUP($F121,'Source Data'!$B$15:$I$22,5)),"")</f>
        <v/>
      </c>
      <c r="AE121" s="145" t="str">
        <f>IF(ISNUMBER($L121),IF(OR(AND(OR($J121="Retired",$J121="Permanent Low-Use"),$K121&lt;=2028),(AND($J121="New",$K121&gt;2028))),"N/A",VLOOKUP($F121,'Source Data'!$B$15:$I$22,5)),"")</f>
        <v/>
      </c>
      <c r="AF121" s="145" t="str">
        <f>IF(ISNUMBER($L121),IF(OR(AND(OR($J121="Retired",$J121="Permanent Low-Use"),$K121&lt;=2029),(AND($J121="New",$K121&gt;2029))),"N/A",VLOOKUP($F121,'Source Data'!$B$15:$I$22,5)),"")</f>
        <v/>
      </c>
      <c r="AG121" s="145" t="str">
        <f>IF(ISNUMBER($L121),IF(OR(AND(OR($J121="Retired",$J121="Permanent Low-Use"),$K121&lt;=2030),(AND($J121="New",$K121&gt;2030))),"N/A",VLOOKUP($F121,'Source Data'!$B$15:$I$22,5)),"")</f>
        <v/>
      </c>
      <c r="AH121" s="145" t="str">
        <f>IF(ISNUMBER($L121),IF(OR(AND(OR($J121="Retired",$J121="Permanent Low-Use"),$K121&lt;=2031),(AND($J121="New",$K121&gt;2031))),"N/A",VLOOKUP($F121,'Source Data'!$B$15:$I$22,5)),"")</f>
        <v/>
      </c>
      <c r="AI121" s="145" t="str">
        <f>IF(ISNUMBER($L121),IF(OR(AND(OR($J121="Retired",$J121="Permanent Low-Use"),$K121&lt;=2032),(AND($J121="New",$K121&gt;2032))),"N/A",VLOOKUP($F121,'Source Data'!$B$15:$I$22,5)),"")</f>
        <v/>
      </c>
      <c r="AJ121" s="145" t="str">
        <f>IF(ISNUMBER($L121),IF(OR(AND(OR($J121="Retired",$J121="Permanent Low-Use"),$K121&lt;=2033),(AND($J121="New",$K121&gt;2033))),"N/A",VLOOKUP($F121,'Source Data'!$B$15:$I$22,5)),"")</f>
        <v/>
      </c>
      <c r="AK121" s="145" t="str">
        <f>IF($N121= 0, "N/A", IF(ISERROR(VLOOKUP($F121, 'Source Data'!$B$4:$C$11,2)), "", VLOOKUP($F121, 'Source Data'!$B$4:$C$11,2)))</f>
        <v/>
      </c>
      <c r="AL121" s="158"/>
    </row>
    <row r="122" spans="1:38" ht="15.6">
      <c r="A122" s="158"/>
      <c r="B122" s="106"/>
      <c r="C122" s="106"/>
      <c r="D122" s="106"/>
      <c r="E122" s="104"/>
      <c r="F122" s="104"/>
      <c r="G122" s="102"/>
      <c r="H122" s="103"/>
      <c r="I122" s="104"/>
      <c r="J122" s="105"/>
      <c r="K122" s="102"/>
      <c r="L122" s="142" t="str">
        <f t="shared" si="8"/>
        <v/>
      </c>
      <c r="M122" s="142" t="str">
        <f>IF(ISERROR(VLOOKUP(E122,'Source Data'!$B$67:$J$97, MATCH(F122, 'Source Data'!$B$64:$J$64,1),TRUE))=TRUE,"",VLOOKUP(E122,'Source Data'!$B$67:$J$97,MATCH(F122, 'Source Data'!$B$64:$J$64,1),TRUE))</f>
        <v/>
      </c>
      <c r="N122" s="143" t="str">
        <f t="shared" si="9"/>
        <v/>
      </c>
      <c r="O122" s="144" t="str">
        <f>IF(OR(AND(OR($J122="Retired",$J122="Permanent Low-Use"),$K122&lt;=2023),(AND($J122="New",$K122&gt;2023))),"N/A",IF($N122=0,0,IF(ISERROR(VLOOKUP($E122,'Source Data'!$B$29:$J$60, MATCH($L122, 'Source Data'!$B$26:$J$26,1),TRUE))=TRUE,"",VLOOKUP($E122,'Source Data'!$B$29:$J$60,MATCH($L122, 'Source Data'!$B$26:$J$26,1),TRUE))))</f>
        <v/>
      </c>
      <c r="P122" s="144" t="str">
        <f>IF(OR(AND(OR($J122="Retired",$J122="Permanent Low-Use"),$K122&lt;=2024),(AND($J122="New",$K122&gt;2024))),"N/A",IF($N122=0,0,IF(ISERROR(VLOOKUP($E122,'Source Data'!$B$29:$J$60, MATCH($L122, 'Source Data'!$B$26:$J$26,1),TRUE))=TRUE,"",VLOOKUP($E122,'Source Data'!$B$29:$J$60,MATCH($L122, 'Source Data'!$B$26:$J$26,1),TRUE))))</f>
        <v/>
      </c>
      <c r="Q122" s="144" t="str">
        <f>IF(OR(AND(OR($J122="Retired",$J122="Permanent Low-Use"),$K122&lt;=2025),(AND($J122="New",$K122&gt;2025))),"N/A",IF($N122=0,0,IF(ISERROR(VLOOKUP($E122,'Source Data'!$B$29:$J$60, MATCH($L122, 'Source Data'!$B$26:$J$26,1),TRUE))=TRUE,"",VLOOKUP($E122,'Source Data'!$B$29:$J$60,MATCH($L122, 'Source Data'!$B$26:$J$26,1),TRUE))))</f>
        <v/>
      </c>
      <c r="R122" s="144" t="str">
        <f>IF(OR(AND(OR($J122="Retired",$J122="Permanent Low-Use"),$K122&lt;=2026),(AND($J122="New",$K122&gt;2026))),"N/A",IF($N122=0,0,IF(ISERROR(VLOOKUP($E122,'Source Data'!$B$29:$J$60, MATCH($L122, 'Source Data'!$B$26:$J$26,1),TRUE))=TRUE,"",VLOOKUP($E122,'Source Data'!$B$29:$J$60,MATCH($L122, 'Source Data'!$B$26:$J$26,1),TRUE))))</f>
        <v/>
      </c>
      <c r="S122" s="144" t="str">
        <f>IF(OR(AND(OR($J122="Retired",$J122="Permanent Low-Use"),$K122&lt;=2027),(AND($J122="New",$K122&gt;2027))),"N/A",IF($N122=0,0,IF(ISERROR(VLOOKUP($E122,'Source Data'!$B$29:$J$60, MATCH($L122, 'Source Data'!$B$26:$J$26,1),TRUE))=TRUE,"",VLOOKUP($E122,'Source Data'!$B$29:$J$60,MATCH($L122, 'Source Data'!$B$26:$J$26,1),TRUE))))</f>
        <v/>
      </c>
      <c r="T122" s="144" t="str">
        <f>IF(OR(AND(OR($J122="Retired",$J122="Permanent Low-Use"),$K122&lt;=2028),(AND($J122="New",$K122&gt;2028))),"N/A",IF($N122=0,0,IF(ISERROR(VLOOKUP($E122,'Source Data'!$B$29:$J$60, MATCH($L122, 'Source Data'!$B$26:$J$26,1),TRUE))=TRUE,"",VLOOKUP($E122,'Source Data'!$B$29:$J$60,MATCH($L122, 'Source Data'!$B$26:$J$26,1),TRUE))))</f>
        <v/>
      </c>
      <c r="U122" s="144" t="str">
        <f>IF(OR(AND(OR($J122="Retired",$J122="Permanent Low-Use"),$K122&lt;=2029),(AND($J122="New",$K122&gt;2029))),"N/A",IF($N122=0,0,IF(ISERROR(VLOOKUP($E122,'Source Data'!$B$29:$J$60, MATCH($L122, 'Source Data'!$B$26:$J$26,1),TRUE))=TRUE,"",VLOOKUP($E122,'Source Data'!$B$29:$J$60,MATCH($L122, 'Source Data'!$B$26:$J$26,1),TRUE))))</f>
        <v/>
      </c>
      <c r="V122" s="144" t="str">
        <f>IF(OR(AND(OR($J122="Retired",$J122="Permanent Low-Use"),$K122&lt;=2030),(AND($J122="New",$K122&gt;2030))),"N/A",IF($N122=0,0,IF(ISERROR(VLOOKUP($E122,'Source Data'!$B$29:$J$60, MATCH($L122, 'Source Data'!$B$26:$J$26,1),TRUE))=TRUE,"",VLOOKUP($E122,'Source Data'!$B$29:$J$60,MATCH($L122, 'Source Data'!$B$26:$J$26,1),TRUE))))</f>
        <v/>
      </c>
      <c r="W122" s="144" t="str">
        <f>IF(OR(AND(OR($J122="Retired",$J122="Permanent Low-Use"),$K122&lt;=2031),(AND($J122="New",$K122&gt;2031))),"N/A",IF($N122=0,0,IF(ISERROR(VLOOKUP($E122,'Source Data'!$B$29:$J$60, MATCH($L122, 'Source Data'!$B$26:$J$26,1),TRUE))=TRUE,"",VLOOKUP($E122,'Source Data'!$B$29:$J$60,MATCH($L122, 'Source Data'!$B$26:$J$26,1),TRUE))))</f>
        <v/>
      </c>
      <c r="X122" s="144" t="str">
        <f>IF(OR(AND(OR($J122="Retired",$J122="Permanent Low-Use"),$K122&lt;=2032),(AND($J122="New",$K122&gt;2032))),"N/A",IF($N122=0,0,IF(ISERROR(VLOOKUP($E122,'Source Data'!$B$29:$J$60, MATCH($L122, 'Source Data'!$B$26:$J$26,1),TRUE))=TRUE,"",VLOOKUP($E122,'Source Data'!$B$29:$J$60,MATCH($L122, 'Source Data'!$B$26:$J$26,1),TRUE))))</f>
        <v/>
      </c>
      <c r="Y122" s="144" t="str">
        <f>IF(OR(AND(OR($J122="Retired",$J122="Permanent Low-Use"),$K122&lt;=2033),(AND($J122="New",$K122&gt;2033))),"N/A",IF($N122=0,0,IF(ISERROR(VLOOKUP($E122,'Source Data'!$B$29:$J$60, MATCH($L122, 'Source Data'!$B$26:$J$26,1),TRUE))=TRUE,"",VLOOKUP($E122,'Source Data'!$B$29:$J$60,MATCH($L122, 'Source Data'!$B$26:$J$26,1),TRUE))))</f>
        <v/>
      </c>
      <c r="Z122" s="145" t="str">
        <f>IF(ISNUMBER($L122),IF(OR(AND(OR($J122="Retired",$J122="Permanent Low-Use"),$K122&lt;=2023),(AND($J122="New",$K122&gt;2023))),"N/A",VLOOKUP($F122,'Source Data'!$B$15:$I$22,7)),"")</f>
        <v/>
      </c>
      <c r="AA122" s="145" t="str">
        <f>IF(ISNUMBER($L122),IF(OR(AND(OR($J122="Retired",$J122="Permanent Low-Use"),$K122&lt;=2024),(AND($J122="New",$K122&gt;2024))),"N/A",VLOOKUP($F122,'Source Data'!$B$15:$I$22,7)),"")</f>
        <v/>
      </c>
      <c r="AB122" s="145" t="str">
        <f>IF(ISNUMBER($L122),IF(OR(AND(OR($J122="Retired",$J122="Permanent Low-Use"),$K122&lt;=2025),(AND($J122="New",$K122&gt;2025))),"N/A",VLOOKUP($F122,'Source Data'!$B$15:$I$22,5)),"")</f>
        <v/>
      </c>
      <c r="AC122" s="145" t="str">
        <f>IF(ISNUMBER($L122),IF(OR(AND(OR($J122="Retired",$J122="Permanent Low-Use"),$K122&lt;=2026),(AND($J122="New",$K122&gt;2026))),"N/A",VLOOKUP($F122,'Source Data'!$B$15:$I$22,5)),"")</f>
        <v/>
      </c>
      <c r="AD122" s="145" t="str">
        <f>IF(ISNUMBER($L122),IF(OR(AND(OR($J122="Retired",$J122="Permanent Low-Use"),$K122&lt;=2027),(AND($J122="New",$K122&gt;2027))),"N/A",VLOOKUP($F122,'Source Data'!$B$15:$I$22,5)),"")</f>
        <v/>
      </c>
      <c r="AE122" s="145" t="str">
        <f>IF(ISNUMBER($L122),IF(OR(AND(OR($J122="Retired",$J122="Permanent Low-Use"),$K122&lt;=2028),(AND($J122="New",$K122&gt;2028))),"N/A",VLOOKUP($F122,'Source Data'!$B$15:$I$22,5)),"")</f>
        <v/>
      </c>
      <c r="AF122" s="145" t="str">
        <f>IF(ISNUMBER($L122),IF(OR(AND(OR($J122="Retired",$J122="Permanent Low-Use"),$K122&lt;=2029),(AND($J122="New",$K122&gt;2029))),"N/A",VLOOKUP($F122,'Source Data'!$B$15:$I$22,5)),"")</f>
        <v/>
      </c>
      <c r="AG122" s="145" t="str">
        <f>IF(ISNUMBER($L122),IF(OR(AND(OR($J122="Retired",$J122="Permanent Low-Use"),$K122&lt;=2030),(AND($J122="New",$K122&gt;2030))),"N/A",VLOOKUP($F122,'Source Data'!$B$15:$I$22,5)),"")</f>
        <v/>
      </c>
      <c r="AH122" s="145" t="str">
        <f>IF(ISNUMBER($L122),IF(OR(AND(OR($J122="Retired",$J122="Permanent Low-Use"),$K122&lt;=2031),(AND($J122="New",$K122&gt;2031))),"N/A",VLOOKUP($F122,'Source Data'!$B$15:$I$22,5)),"")</f>
        <v/>
      </c>
      <c r="AI122" s="145" t="str">
        <f>IF(ISNUMBER($L122),IF(OR(AND(OR($J122="Retired",$J122="Permanent Low-Use"),$K122&lt;=2032),(AND($J122="New",$K122&gt;2032))),"N/A",VLOOKUP($F122,'Source Data'!$B$15:$I$22,5)),"")</f>
        <v/>
      </c>
      <c r="AJ122" s="145" t="str">
        <f>IF(ISNUMBER($L122),IF(OR(AND(OR($J122="Retired",$J122="Permanent Low-Use"),$K122&lt;=2033),(AND($J122="New",$K122&gt;2033))),"N/A",VLOOKUP($F122,'Source Data'!$B$15:$I$22,5)),"")</f>
        <v/>
      </c>
      <c r="AK122" s="145" t="str">
        <f>IF($N122= 0, "N/A", IF(ISERROR(VLOOKUP($F122, 'Source Data'!$B$4:$C$11,2)), "", VLOOKUP($F122, 'Source Data'!$B$4:$C$11,2)))</f>
        <v/>
      </c>
      <c r="AL122" s="158"/>
    </row>
    <row r="123" spans="1:38" ht="15.6">
      <c r="A123" s="158"/>
      <c r="B123" s="106"/>
      <c r="C123" s="106"/>
      <c r="D123" s="106"/>
      <c r="E123" s="104"/>
      <c r="F123" s="104"/>
      <c r="G123" s="102"/>
      <c r="H123" s="103"/>
      <c r="I123" s="104"/>
      <c r="J123" s="105"/>
      <c r="K123" s="105"/>
      <c r="L123" s="142" t="str">
        <f t="shared" si="8"/>
        <v/>
      </c>
      <c r="M123" s="142" t="str">
        <f>IF(ISERROR(VLOOKUP(E123,'Source Data'!$B$67:$J$97, MATCH(F123, 'Source Data'!$B$64:$J$64,1),TRUE))=TRUE,"",VLOOKUP(E123,'Source Data'!$B$67:$J$97,MATCH(F123, 'Source Data'!$B$64:$J$64,1),TRUE))</f>
        <v/>
      </c>
      <c r="N123" s="143" t="str">
        <f t="shared" si="9"/>
        <v/>
      </c>
      <c r="O123" s="144" t="str">
        <f>IF(OR(AND(OR($J123="Retired",$J123="Permanent Low-Use"),$K123&lt;=2023),(AND($J123="New",$K123&gt;2023))),"N/A",IF($N123=0,0,IF(ISERROR(VLOOKUP($E123,'Source Data'!$B$29:$J$60, MATCH($L123, 'Source Data'!$B$26:$J$26,1),TRUE))=TRUE,"",VLOOKUP($E123,'Source Data'!$B$29:$J$60,MATCH($L123, 'Source Data'!$B$26:$J$26,1),TRUE))))</f>
        <v/>
      </c>
      <c r="P123" s="144" t="str">
        <f>IF(OR(AND(OR($J123="Retired",$J123="Permanent Low-Use"),$K123&lt;=2024),(AND($J123="New",$K123&gt;2024))),"N/A",IF($N123=0,0,IF(ISERROR(VLOOKUP($E123,'Source Data'!$B$29:$J$60, MATCH($L123, 'Source Data'!$B$26:$J$26,1),TRUE))=TRUE,"",VLOOKUP($E123,'Source Data'!$B$29:$J$60,MATCH($L123, 'Source Data'!$B$26:$J$26,1),TRUE))))</f>
        <v/>
      </c>
      <c r="Q123" s="144" t="str">
        <f>IF(OR(AND(OR($J123="Retired",$J123="Permanent Low-Use"),$K123&lt;=2025),(AND($J123="New",$K123&gt;2025))),"N/A",IF($N123=0,0,IF(ISERROR(VLOOKUP($E123,'Source Data'!$B$29:$J$60, MATCH($L123, 'Source Data'!$B$26:$J$26,1),TRUE))=TRUE,"",VLOOKUP($E123,'Source Data'!$B$29:$J$60,MATCH($L123, 'Source Data'!$B$26:$J$26,1),TRUE))))</f>
        <v/>
      </c>
      <c r="R123" s="144" t="str">
        <f>IF(OR(AND(OR($J123="Retired",$J123="Permanent Low-Use"),$K123&lt;=2026),(AND($J123="New",$K123&gt;2026))),"N/A",IF($N123=0,0,IF(ISERROR(VLOOKUP($E123,'Source Data'!$B$29:$J$60, MATCH($L123, 'Source Data'!$B$26:$J$26,1),TRUE))=TRUE,"",VLOOKUP($E123,'Source Data'!$B$29:$J$60,MATCH($L123, 'Source Data'!$B$26:$J$26,1),TRUE))))</f>
        <v/>
      </c>
      <c r="S123" s="144" t="str">
        <f>IF(OR(AND(OR($J123="Retired",$J123="Permanent Low-Use"),$K123&lt;=2027),(AND($J123="New",$K123&gt;2027))),"N/A",IF($N123=0,0,IF(ISERROR(VLOOKUP($E123,'Source Data'!$B$29:$J$60, MATCH($L123, 'Source Data'!$B$26:$J$26,1),TRUE))=TRUE,"",VLOOKUP($E123,'Source Data'!$B$29:$J$60,MATCH($L123, 'Source Data'!$B$26:$J$26,1),TRUE))))</f>
        <v/>
      </c>
      <c r="T123" s="144" t="str">
        <f>IF(OR(AND(OR($J123="Retired",$J123="Permanent Low-Use"),$K123&lt;=2028),(AND($J123="New",$K123&gt;2028))),"N/A",IF($N123=0,0,IF(ISERROR(VLOOKUP($E123,'Source Data'!$B$29:$J$60, MATCH($L123, 'Source Data'!$B$26:$J$26,1),TRUE))=TRUE,"",VLOOKUP($E123,'Source Data'!$B$29:$J$60,MATCH($L123, 'Source Data'!$B$26:$J$26,1),TRUE))))</f>
        <v/>
      </c>
      <c r="U123" s="144" t="str">
        <f>IF(OR(AND(OR($J123="Retired",$J123="Permanent Low-Use"),$K123&lt;=2029),(AND($J123="New",$K123&gt;2029))),"N/A",IF($N123=0,0,IF(ISERROR(VLOOKUP($E123,'Source Data'!$B$29:$J$60, MATCH($L123, 'Source Data'!$B$26:$J$26,1),TRUE))=TRUE,"",VLOOKUP($E123,'Source Data'!$B$29:$J$60,MATCH($L123, 'Source Data'!$B$26:$J$26,1),TRUE))))</f>
        <v/>
      </c>
      <c r="V123" s="144" t="str">
        <f>IF(OR(AND(OR($J123="Retired",$J123="Permanent Low-Use"),$K123&lt;=2030),(AND($J123="New",$K123&gt;2030))),"N/A",IF($N123=0,0,IF(ISERROR(VLOOKUP($E123,'Source Data'!$B$29:$J$60, MATCH($L123, 'Source Data'!$B$26:$J$26,1),TRUE))=TRUE,"",VLOOKUP($E123,'Source Data'!$B$29:$J$60,MATCH($L123, 'Source Data'!$B$26:$J$26,1),TRUE))))</f>
        <v/>
      </c>
      <c r="W123" s="144" t="str">
        <f>IF(OR(AND(OR($J123="Retired",$J123="Permanent Low-Use"),$K123&lt;=2031),(AND($J123="New",$K123&gt;2031))),"N/A",IF($N123=0,0,IF(ISERROR(VLOOKUP($E123,'Source Data'!$B$29:$J$60, MATCH($L123, 'Source Data'!$B$26:$J$26,1),TRUE))=TRUE,"",VLOOKUP($E123,'Source Data'!$B$29:$J$60,MATCH($L123, 'Source Data'!$B$26:$J$26,1),TRUE))))</f>
        <v/>
      </c>
      <c r="X123" s="144" t="str">
        <f>IF(OR(AND(OR($J123="Retired",$J123="Permanent Low-Use"),$K123&lt;=2032),(AND($J123="New",$K123&gt;2032))),"N/A",IF($N123=0,0,IF(ISERROR(VLOOKUP($E123,'Source Data'!$B$29:$J$60, MATCH($L123, 'Source Data'!$B$26:$J$26,1),TRUE))=TRUE,"",VLOOKUP($E123,'Source Data'!$B$29:$J$60,MATCH($L123, 'Source Data'!$B$26:$J$26,1),TRUE))))</f>
        <v/>
      </c>
      <c r="Y123" s="144" t="str">
        <f>IF(OR(AND(OR($J123="Retired",$J123="Permanent Low-Use"),$K123&lt;=2033),(AND($J123="New",$K123&gt;2033))),"N/A",IF($N123=0,0,IF(ISERROR(VLOOKUP($E123,'Source Data'!$B$29:$J$60, MATCH($L123, 'Source Data'!$B$26:$J$26,1),TRUE))=TRUE,"",VLOOKUP($E123,'Source Data'!$B$29:$J$60,MATCH($L123, 'Source Data'!$B$26:$J$26,1),TRUE))))</f>
        <v/>
      </c>
      <c r="Z123" s="145" t="str">
        <f>IF(ISNUMBER($L123),IF(OR(AND(OR($J123="Retired",$J123="Permanent Low-Use"),$K123&lt;=2023),(AND($J123="New",$K123&gt;2023))),"N/A",VLOOKUP($F123,'Source Data'!$B$15:$I$22,7)),"")</f>
        <v/>
      </c>
      <c r="AA123" s="145" t="str">
        <f>IF(ISNUMBER($L123),IF(OR(AND(OR($J123="Retired",$J123="Permanent Low-Use"),$K123&lt;=2024),(AND($J123="New",$K123&gt;2024))),"N/A",VLOOKUP($F123,'Source Data'!$B$15:$I$22,7)),"")</f>
        <v/>
      </c>
      <c r="AB123" s="145" t="str">
        <f>IF(ISNUMBER($L123),IF(OR(AND(OR($J123="Retired",$J123="Permanent Low-Use"),$K123&lt;=2025),(AND($J123="New",$K123&gt;2025))),"N/A",VLOOKUP($F123,'Source Data'!$B$15:$I$22,5)),"")</f>
        <v/>
      </c>
      <c r="AC123" s="145" t="str">
        <f>IF(ISNUMBER($L123),IF(OR(AND(OR($J123="Retired",$J123="Permanent Low-Use"),$K123&lt;=2026),(AND($J123="New",$K123&gt;2026))),"N/A",VLOOKUP($F123,'Source Data'!$B$15:$I$22,5)),"")</f>
        <v/>
      </c>
      <c r="AD123" s="145" t="str">
        <f>IF(ISNUMBER($L123),IF(OR(AND(OR($J123="Retired",$J123="Permanent Low-Use"),$K123&lt;=2027),(AND($J123="New",$K123&gt;2027))),"N/A",VLOOKUP($F123,'Source Data'!$B$15:$I$22,5)),"")</f>
        <v/>
      </c>
      <c r="AE123" s="145" t="str">
        <f>IF(ISNUMBER($L123),IF(OR(AND(OR($J123="Retired",$J123="Permanent Low-Use"),$K123&lt;=2028),(AND($J123="New",$K123&gt;2028))),"N/A",VLOOKUP($F123,'Source Data'!$B$15:$I$22,5)),"")</f>
        <v/>
      </c>
      <c r="AF123" s="145" t="str">
        <f>IF(ISNUMBER($L123),IF(OR(AND(OR($J123="Retired",$J123="Permanent Low-Use"),$K123&lt;=2029),(AND($J123="New",$K123&gt;2029))),"N/A",VLOOKUP($F123,'Source Data'!$B$15:$I$22,5)),"")</f>
        <v/>
      </c>
      <c r="AG123" s="145" t="str">
        <f>IF(ISNUMBER($L123),IF(OR(AND(OR($J123="Retired",$J123="Permanent Low-Use"),$K123&lt;=2030),(AND($J123="New",$K123&gt;2030))),"N/A",VLOOKUP($F123,'Source Data'!$B$15:$I$22,5)),"")</f>
        <v/>
      </c>
      <c r="AH123" s="145" t="str">
        <f>IF(ISNUMBER($L123),IF(OR(AND(OR($J123="Retired",$J123="Permanent Low-Use"),$K123&lt;=2031),(AND($J123="New",$K123&gt;2031))),"N/A",VLOOKUP($F123,'Source Data'!$B$15:$I$22,5)),"")</f>
        <v/>
      </c>
      <c r="AI123" s="145" t="str">
        <f>IF(ISNUMBER($L123),IF(OR(AND(OR($J123="Retired",$J123="Permanent Low-Use"),$K123&lt;=2032),(AND($J123="New",$K123&gt;2032))),"N/A",VLOOKUP($F123,'Source Data'!$B$15:$I$22,5)),"")</f>
        <v/>
      </c>
      <c r="AJ123" s="145" t="str">
        <f>IF(ISNUMBER($L123),IF(OR(AND(OR($J123="Retired",$J123="Permanent Low-Use"),$K123&lt;=2033),(AND($J123="New",$K123&gt;2033))),"N/A",VLOOKUP($F123,'Source Data'!$B$15:$I$22,5)),"")</f>
        <v/>
      </c>
      <c r="AK123" s="145" t="str">
        <f>IF($N123= 0, "N/A", IF(ISERROR(VLOOKUP($F123, 'Source Data'!$B$4:$C$11,2)), "", VLOOKUP($F123, 'Source Data'!$B$4:$C$11,2)))</f>
        <v/>
      </c>
      <c r="AL123" s="158"/>
    </row>
    <row r="124" spans="1:38" ht="15.6">
      <c r="A124" s="158"/>
      <c r="B124" s="106"/>
      <c r="C124" s="106"/>
      <c r="D124" s="106"/>
      <c r="E124" s="104"/>
      <c r="F124" s="104"/>
      <c r="G124" s="102"/>
      <c r="H124" s="103"/>
      <c r="I124" s="104"/>
      <c r="J124" s="105"/>
      <c r="K124" s="105"/>
      <c r="L124" s="142" t="str">
        <f t="shared" si="8"/>
        <v/>
      </c>
      <c r="M124" s="142" t="str">
        <f>IF(ISERROR(VLOOKUP(E124,'Source Data'!$B$67:$J$97, MATCH(F124, 'Source Data'!$B$64:$J$64,1),TRUE))=TRUE,"",VLOOKUP(E124,'Source Data'!$B$67:$J$97,MATCH(F124, 'Source Data'!$B$64:$J$64,1),TRUE))</f>
        <v/>
      </c>
      <c r="N124" s="143" t="str">
        <f t="shared" si="9"/>
        <v/>
      </c>
      <c r="O124" s="144" t="str">
        <f>IF(OR(AND(OR($J124="Retired",$J124="Permanent Low-Use"),$K124&lt;=2023),(AND($J124="New",$K124&gt;2023))),"N/A",IF($N124=0,0,IF(ISERROR(VLOOKUP($E124,'Source Data'!$B$29:$J$60, MATCH($L124, 'Source Data'!$B$26:$J$26,1),TRUE))=TRUE,"",VLOOKUP($E124,'Source Data'!$B$29:$J$60,MATCH($L124, 'Source Data'!$B$26:$J$26,1),TRUE))))</f>
        <v/>
      </c>
      <c r="P124" s="144" t="str">
        <f>IF(OR(AND(OR($J124="Retired",$J124="Permanent Low-Use"),$K124&lt;=2024),(AND($J124="New",$K124&gt;2024))),"N/A",IF($N124=0,0,IF(ISERROR(VLOOKUP($E124,'Source Data'!$B$29:$J$60, MATCH($L124, 'Source Data'!$B$26:$J$26,1),TRUE))=TRUE,"",VLOOKUP($E124,'Source Data'!$B$29:$J$60,MATCH($L124, 'Source Data'!$B$26:$J$26,1),TRUE))))</f>
        <v/>
      </c>
      <c r="Q124" s="144" t="str">
        <f>IF(OR(AND(OR($J124="Retired",$J124="Permanent Low-Use"),$K124&lt;=2025),(AND($J124="New",$K124&gt;2025))),"N/A",IF($N124=0,0,IF(ISERROR(VLOOKUP($E124,'Source Data'!$B$29:$J$60, MATCH($L124, 'Source Data'!$B$26:$J$26,1),TRUE))=TRUE,"",VLOOKUP($E124,'Source Data'!$B$29:$J$60,MATCH($L124, 'Source Data'!$B$26:$J$26,1),TRUE))))</f>
        <v/>
      </c>
      <c r="R124" s="144" t="str">
        <f>IF(OR(AND(OR($J124="Retired",$J124="Permanent Low-Use"),$K124&lt;=2026),(AND($J124="New",$K124&gt;2026))),"N/A",IF($N124=0,0,IF(ISERROR(VLOOKUP($E124,'Source Data'!$B$29:$J$60, MATCH($L124, 'Source Data'!$B$26:$J$26,1),TRUE))=TRUE,"",VLOOKUP($E124,'Source Data'!$B$29:$J$60,MATCH($L124, 'Source Data'!$B$26:$J$26,1),TRUE))))</f>
        <v/>
      </c>
      <c r="S124" s="144" t="str">
        <f>IF(OR(AND(OR($J124="Retired",$J124="Permanent Low-Use"),$K124&lt;=2027),(AND($J124="New",$K124&gt;2027))),"N/A",IF($N124=0,0,IF(ISERROR(VLOOKUP($E124,'Source Data'!$B$29:$J$60, MATCH($L124, 'Source Data'!$B$26:$J$26,1),TRUE))=TRUE,"",VLOOKUP($E124,'Source Data'!$B$29:$J$60,MATCH($L124, 'Source Data'!$B$26:$J$26,1),TRUE))))</f>
        <v/>
      </c>
      <c r="T124" s="144" t="str">
        <f>IF(OR(AND(OR($J124="Retired",$J124="Permanent Low-Use"),$K124&lt;=2028),(AND($J124="New",$K124&gt;2028))),"N/A",IF($N124=0,0,IF(ISERROR(VLOOKUP($E124,'Source Data'!$B$29:$J$60, MATCH($L124, 'Source Data'!$B$26:$J$26,1),TRUE))=TRUE,"",VLOOKUP($E124,'Source Data'!$B$29:$J$60,MATCH($L124, 'Source Data'!$B$26:$J$26,1),TRUE))))</f>
        <v/>
      </c>
      <c r="U124" s="144" t="str">
        <f>IF(OR(AND(OR($J124="Retired",$J124="Permanent Low-Use"),$K124&lt;=2029),(AND($J124="New",$K124&gt;2029))),"N/A",IF($N124=0,0,IF(ISERROR(VLOOKUP($E124,'Source Data'!$B$29:$J$60, MATCH($L124, 'Source Data'!$B$26:$J$26,1),TRUE))=TRUE,"",VLOOKUP($E124,'Source Data'!$B$29:$J$60,MATCH($L124, 'Source Data'!$B$26:$J$26,1),TRUE))))</f>
        <v/>
      </c>
      <c r="V124" s="144" t="str">
        <f>IF(OR(AND(OR($J124="Retired",$J124="Permanent Low-Use"),$K124&lt;=2030),(AND($J124="New",$K124&gt;2030))),"N/A",IF($N124=0,0,IF(ISERROR(VLOOKUP($E124,'Source Data'!$B$29:$J$60, MATCH($L124, 'Source Data'!$B$26:$J$26,1),TRUE))=TRUE,"",VLOOKUP($E124,'Source Data'!$B$29:$J$60,MATCH($L124, 'Source Data'!$B$26:$J$26,1),TRUE))))</f>
        <v/>
      </c>
      <c r="W124" s="144" t="str">
        <f>IF(OR(AND(OR($J124="Retired",$J124="Permanent Low-Use"),$K124&lt;=2031),(AND($J124="New",$K124&gt;2031))),"N/A",IF($N124=0,0,IF(ISERROR(VLOOKUP($E124,'Source Data'!$B$29:$J$60, MATCH($L124, 'Source Data'!$B$26:$J$26,1),TRUE))=TRUE,"",VLOOKUP($E124,'Source Data'!$B$29:$J$60,MATCH($L124, 'Source Data'!$B$26:$J$26,1),TRUE))))</f>
        <v/>
      </c>
      <c r="X124" s="144" t="str">
        <f>IF(OR(AND(OR($J124="Retired",$J124="Permanent Low-Use"),$K124&lt;=2032),(AND($J124="New",$K124&gt;2032))),"N/A",IF($N124=0,0,IF(ISERROR(VLOOKUP($E124,'Source Data'!$B$29:$J$60, MATCH($L124, 'Source Data'!$B$26:$J$26,1),TRUE))=TRUE,"",VLOOKUP($E124,'Source Data'!$B$29:$J$60,MATCH($L124, 'Source Data'!$B$26:$J$26,1),TRUE))))</f>
        <v/>
      </c>
      <c r="Y124" s="144" t="str">
        <f>IF(OR(AND(OR($J124="Retired",$J124="Permanent Low-Use"),$K124&lt;=2033),(AND($J124="New",$K124&gt;2033))),"N/A",IF($N124=0,0,IF(ISERROR(VLOOKUP($E124,'Source Data'!$B$29:$J$60, MATCH($L124, 'Source Data'!$B$26:$J$26,1),TRUE))=TRUE,"",VLOOKUP($E124,'Source Data'!$B$29:$J$60,MATCH($L124, 'Source Data'!$B$26:$J$26,1),TRUE))))</f>
        <v/>
      </c>
      <c r="Z124" s="145" t="str">
        <f>IF(ISNUMBER($L124),IF(OR(AND(OR($J124="Retired",$J124="Permanent Low-Use"),$K124&lt;=2023),(AND($J124="New",$K124&gt;2023))),"N/A",VLOOKUP($F124,'Source Data'!$B$15:$I$22,7)),"")</f>
        <v/>
      </c>
      <c r="AA124" s="145" t="str">
        <f>IF(ISNUMBER($L124),IF(OR(AND(OR($J124="Retired",$J124="Permanent Low-Use"),$K124&lt;=2024),(AND($J124="New",$K124&gt;2024))),"N/A",VLOOKUP($F124,'Source Data'!$B$15:$I$22,7)),"")</f>
        <v/>
      </c>
      <c r="AB124" s="145" t="str">
        <f>IF(ISNUMBER($L124),IF(OR(AND(OR($J124="Retired",$J124="Permanent Low-Use"),$K124&lt;=2025),(AND($J124="New",$K124&gt;2025))),"N/A",VLOOKUP($F124,'Source Data'!$B$15:$I$22,5)),"")</f>
        <v/>
      </c>
      <c r="AC124" s="145" t="str">
        <f>IF(ISNUMBER($L124),IF(OR(AND(OR($J124="Retired",$J124="Permanent Low-Use"),$K124&lt;=2026),(AND($J124="New",$K124&gt;2026))),"N/A",VLOOKUP($F124,'Source Data'!$B$15:$I$22,5)),"")</f>
        <v/>
      </c>
      <c r="AD124" s="145" t="str">
        <f>IF(ISNUMBER($L124),IF(OR(AND(OR($J124="Retired",$J124="Permanent Low-Use"),$K124&lt;=2027),(AND($J124="New",$K124&gt;2027))),"N/A",VLOOKUP($F124,'Source Data'!$B$15:$I$22,5)),"")</f>
        <v/>
      </c>
      <c r="AE124" s="145" t="str">
        <f>IF(ISNUMBER($L124),IF(OR(AND(OR($J124="Retired",$J124="Permanent Low-Use"),$K124&lt;=2028),(AND($J124="New",$K124&gt;2028))),"N/A",VLOOKUP($F124,'Source Data'!$B$15:$I$22,5)),"")</f>
        <v/>
      </c>
      <c r="AF124" s="145" t="str">
        <f>IF(ISNUMBER($L124),IF(OR(AND(OR($J124="Retired",$J124="Permanent Low-Use"),$K124&lt;=2029),(AND($J124="New",$K124&gt;2029))),"N/A",VLOOKUP($F124,'Source Data'!$B$15:$I$22,5)),"")</f>
        <v/>
      </c>
      <c r="AG124" s="145" t="str">
        <f>IF(ISNUMBER($L124),IF(OR(AND(OR($J124="Retired",$J124="Permanent Low-Use"),$K124&lt;=2030),(AND($J124="New",$K124&gt;2030))),"N/A",VLOOKUP($F124,'Source Data'!$B$15:$I$22,5)),"")</f>
        <v/>
      </c>
      <c r="AH124" s="145" t="str">
        <f>IF(ISNUMBER($L124),IF(OR(AND(OR($J124="Retired",$J124="Permanent Low-Use"),$K124&lt;=2031),(AND($J124="New",$K124&gt;2031))),"N/A",VLOOKUP($F124,'Source Data'!$B$15:$I$22,5)),"")</f>
        <v/>
      </c>
      <c r="AI124" s="145" t="str">
        <f>IF(ISNUMBER($L124),IF(OR(AND(OR($J124="Retired",$J124="Permanent Low-Use"),$K124&lt;=2032),(AND($J124="New",$K124&gt;2032))),"N/A",VLOOKUP($F124,'Source Data'!$B$15:$I$22,5)),"")</f>
        <v/>
      </c>
      <c r="AJ124" s="145" t="str">
        <f>IF(ISNUMBER($L124),IF(OR(AND(OR($J124="Retired",$J124="Permanent Low-Use"),$K124&lt;=2033),(AND($J124="New",$K124&gt;2033))),"N/A",VLOOKUP($F124,'Source Data'!$B$15:$I$22,5)),"")</f>
        <v/>
      </c>
      <c r="AK124" s="145" t="str">
        <f>IF($N124= 0, "N/A", IF(ISERROR(VLOOKUP($F124, 'Source Data'!$B$4:$C$11,2)), "", VLOOKUP($F124, 'Source Data'!$B$4:$C$11,2)))</f>
        <v/>
      </c>
      <c r="AL124" s="158"/>
    </row>
    <row r="125" spans="1:38" ht="15.6">
      <c r="A125" s="158"/>
      <c r="B125" s="106"/>
      <c r="C125" s="106"/>
      <c r="D125" s="106"/>
      <c r="E125" s="104"/>
      <c r="F125" s="104"/>
      <c r="G125" s="102"/>
      <c r="H125" s="103"/>
      <c r="I125" s="104"/>
      <c r="J125" s="105"/>
      <c r="K125" s="105"/>
      <c r="L125" s="142" t="str">
        <f t="shared" si="8"/>
        <v/>
      </c>
      <c r="M125" s="142" t="str">
        <f>IF(ISERROR(VLOOKUP(E125,'Source Data'!$B$67:$J$97, MATCH(F125, 'Source Data'!$B$64:$J$64,1),TRUE))=TRUE,"",VLOOKUP(E125,'Source Data'!$B$67:$J$97,MATCH(F125, 'Source Data'!$B$64:$J$64,1),TRUE))</f>
        <v/>
      </c>
      <c r="N125" s="143" t="str">
        <f t="shared" si="9"/>
        <v/>
      </c>
      <c r="O125" s="144" t="str">
        <f>IF(OR(AND(OR($J125="Retired",$J125="Permanent Low-Use"),$K125&lt;=2023),(AND($J125="New",$K125&gt;2023))),"N/A",IF($N125=0,0,IF(ISERROR(VLOOKUP($E125,'Source Data'!$B$29:$J$60, MATCH($L125, 'Source Data'!$B$26:$J$26,1),TRUE))=TRUE,"",VLOOKUP($E125,'Source Data'!$B$29:$J$60,MATCH($L125, 'Source Data'!$B$26:$J$26,1),TRUE))))</f>
        <v/>
      </c>
      <c r="P125" s="144" t="str">
        <f>IF(OR(AND(OR($J125="Retired",$J125="Permanent Low-Use"),$K125&lt;=2024),(AND($J125="New",$K125&gt;2024))),"N/A",IF($N125=0,0,IF(ISERROR(VLOOKUP($E125,'Source Data'!$B$29:$J$60, MATCH($L125, 'Source Data'!$B$26:$J$26,1),TRUE))=TRUE,"",VLOOKUP($E125,'Source Data'!$B$29:$J$60,MATCH($L125, 'Source Data'!$B$26:$J$26,1),TRUE))))</f>
        <v/>
      </c>
      <c r="Q125" s="144" t="str">
        <f>IF(OR(AND(OR($J125="Retired",$J125="Permanent Low-Use"),$K125&lt;=2025),(AND($J125="New",$K125&gt;2025))),"N/A",IF($N125=0,0,IF(ISERROR(VLOOKUP($E125,'Source Data'!$B$29:$J$60, MATCH($L125, 'Source Data'!$B$26:$J$26,1),TRUE))=TRUE,"",VLOOKUP($E125,'Source Data'!$B$29:$J$60,MATCH($L125, 'Source Data'!$B$26:$J$26,1),TRUE))))</f>
        <v/>
      </c>
      <c r="R125" s="144" t="str">
        <f>IF(OR(AND(OR($J125="Retired",$J125="Permanent Low-Use"),$K125&lt;=2026),(AND($J125="New",$K125&gt;2026))),"N/A",IF($N125=0,0,IF(ISERROR(VLOOKUP($E125,'Source Data'!$B$29:$J$60, MATCH($L125, 'Source Data'!$B$26:$J$26,1),TRUE))=TRUE,"",VLOOKUP($E125,'Source Data'!$B$29:$J$60,MATCH($L125, 'Source Data'!$B$26:$J$26,1),TRUE))))</f>
        <v/>
      </c>
      <c r="S125" s="144" t="str">
        <f>IF(OR(AND(OR($J125="Retired",$J125="Permanent Low-Use"),$K125&lt;=2027),(AND($J125="New",$K125&gt;2027))),"N/A",IF($N125=0,0,IF(ISERROR(VLOOKUP($E125,'Source Data'!$B$29:$J$60, MATCH($L125, 'Source Data'!$B$26:$J$26,1),TRUE))=TRUE,"",VLOOKUP($E125,'Source Data'!$B$29:$J$60,MATCH($L125, 'Source Data'!$B$26:$J$26,1),TRUE))))</f>
        <v/>
      </c>
      <c r="T125" s="144" t="str">
        <f>IF(OR(AND(OR($J125="Retired",$J125="Permanent Low-Use"),$K125&lt;=2028),(AND($J125="New",$K125&gt;2028))),"N/A",IF($N125=0,0,IF(ISERROR(VLOOKUP($E125,'Source Data'!$B$29:$J$60, MATCH($L125, 'Source Data'!$B$26:$J$26,1),TRUE))=TRUE,"",VLOOKUP($E125,'Source Data'!$B$29:$J$60,MATCH($L125, 'Source Data'!$B$26:$J$26,1),TRUE))))</f>
        <v/>
      </c>
      <c r="U125" s="144" t="str">
        <f>IF(OR(AND(OR($J125="Retired",$J125="Permanent Low-Use"),$K125&lt;=2029),(AND($J125="New",$K125&gt;2029))),"N/A",IF($N125=0,0,IF(ISERROR(VLOOKUP($E125,'Source Data'!$B$29:$J$60, MATCH($L125, 'Source Data'!$B$26:$J$26,1),TRUE))=TRUE,"",VLOOKUP($E125,'Source Data'!$B$29:$J$60,MATCH($L125, 'Source Data'!$B$26:$J$26,1),TRUE))))</f>
        <v/>
      </c>
      <c r="V125" s="144" t="str">
        <f>IF(OR(AND(OR($J125="Retired",$J125="Permanent Low-Use"),$K125&lt;=2030),(AND($J125="New",$K125&gt;2030))),"N/A",IF($N125=0,0,IF(ISERROR(VLOOKUP($E125,'Source Data'!$B$29:$J$60, MATCH($L125, 'Source Data'!$B$26:$J$26,1),TRUE))=TRUE,"",VLOOKUP($E125,'Source Data'!$B$29:$J$60,MATCH($L125, 'Source Data'!$B$26:$J$26,1),TRUE))))</f>
        <v/>
      </c>
      <c r="W125" s="144" t="str">
        <f>IF(OR(AND(OR($J125="Retired",$J125="Permanent Low-Use"),$K125&lt;=2031),(AND($J125="New",$K125&gt;2031))),"N/A",IF($N125=0,0,IF(ISERROR(VLOOKUP($E125,'Source Data'!$B$29:$J$60, MATCH($L125, 'Source Data'!$B$26:$J$26,1),TRUE))=TRUE,"",VLOOKUP($E125,'Source Data'!$B$29:$J$60,MATCH($L125, 'Source Data'!$B$26:$J$26,1),TRUE))))</f>
        <v/>
      </c>
      <c r="X125" s="144" t="str">
        <f>IF(OR(AND(OR($J125="Retired",$J125="Permanent Low-Use"),$K125&lt;=2032),(AND($J125="New",$K125&gt;2032))),"N/A",IF($N125=0,0,IF(ISERROR(VLOOKUP($E125,'Source Data'!$B$29:$J$60, MATCH($L125, 'Source Data'!$B$26:$J$26,1),TRUE))=TRUE,"",VLOOKUP($E125,'Source Data'!$B$29:$J$60,MATCH($L125, 'Source Data'!$B$26:$J$26,1),TRUE))))</f>
        <v/>
      </c>
      <c r="Y125" s="144" t="str">
        <f>IF(OR(AND(OR($J125="Retired",$J125="Permanent Low-Use"),$K125&lt;=2033),(AND($J125="New",$K125&gt;2033))),"N/A",IF($N125=0,0,IF(ISERROR(VLOOKUP($E125,'Source Data'!$B$29:$J$60, MATCH($L125, 'Source Data'!$B$26:$J$26,1),TRUE))=TRUE,"",VLOOKUP($E125,'Source Data'!$B$29:$J$60,MATCH($L125, 'Source Data'!$B$26:$J$26,1),TRUE))))</f>
        <v/>
      </c>
      <c r="Z125" s="145" t="str">
        <f>IF(ISNUMBER($L125),IF(OR(AND(OR($J125="Retired",$J125="Permanent Low-Use"),$K125&lt;=2023),(AND($J125="New",$K125&gt;2023))),"N/A",VLOOKUP($F125,'Source Data'!$B$15:$I$22,7)),"")</f>
        <v/>
      </c>
      <c r="AA125" s="145" t="str">
        <f>IF(ISNUMBER($L125),IF(OR(AND(OR($J125="Retired",$J125="Permanent Low-Use"),$K125&lt;=2024),(AND($J125="New",$K125&gt;2024))),"N/A",VLOOKUP($F125,'Source Data'!$B$15:$I$22,7)),"")</f>
        <v/>
      </c>
      <c r="AB125" s="145" t="str">
        <f>IF(ISNUMBER($L125),IF(OR(AND(OR($J125="Retired",$J125="Permanent Low-Use"),$K125&lt;=2025),(AND($J125="New",$K125&gt;2025))),"N/A",VLOOKUP($F125,'Source Data'!$B$15:$I$22,5)),"")</f>
        <v/>
      </c>
      <c r="AC125" s="145" t="str">
        <f>IF(ISNUMBER($L125),IF(OR(AND(OR($J125="Retired",$J125="Permanent Low-Use"),$K125&lt;=2026),(AND($J125="New",$K125&gt;2026))),"N/A",VLOOKUP($F125,'Source Data'!$B$15:$I$22,5)),"")</f>
        <v/>
      </c>
      <c r="AD125" s="145" t="str">
        <f>IF(ISNUMBER($L125),IF(OR(AND(OR($J125="Retired",$J125="Permanent Low-Use"),$K125&lt;=2027),(AND($J125="New",$K125&gt;2027))),"N/A",VLOOKUP($F125,'Source Data'!$B$15:$I$22,5)),"")</f>
        <v/>
      </c>
      <c r="AE125" s="145" t="str">
        <f>IF(ISNUMBER($L125),IF(OR(AND(OR($J125="Retired",$J125="Permanent Low-Use"),$K125&lt;=2028),(AND($J125="New",$K125&gt;2028))),"N/A",VLOOKUP($F125,'Source Data'!$B$15:$I$22,5)),"")</f>
        <v/>
      </c>
      <c r="AF125" s="145" t="str">
        <f>IF(ISNUMBER($L125),IF(OR(AND(OR($J125="Retired",$J125="Permanent Low-Use"),$K125&lt;=2029),(AND($J125="New",$K125&gt;2029))),"N/A",VLOOKUP($F125,'Source Data'!$B$15:$I$22,5)),"")</f>
        <v/>
      </c>
      <c r="AG125" s="145" t="str">
        <f>IF(ISNUMBER($L125),IF(OR(AND(OR($J125="Retired",$J125="Permanent Low-Use"),$K125&lt;=2030),(AND($J125="New",$K125&gt;2030))),"N/A",VLOOKUP($F125,'Source Data'!$B$15:$I$22,5)),"")</f>
        <v/>
      </c>
      <c r="AH125" s="145" t="str">
        <f>IF(ISNUMBER($L125),IF(OR(AND(OR($J125="Retired",$J125="Permanent Low-Use"),$K125&lt;=2031),(AND($J125="New",$K125&gt;2031))),"N/A",VLOOKUP($F125,'Source Data'!$B$15:$I$22,5)),"")</f>
        <v/>
      </c>
      <c r="AI125" s="145" t="str">
        <f>IF(ISNUMBER($L125),IF(OR(AND(OR($J125="Retired",$J125="Permanent Low-Use"),$K125&lt;=2032),(AND($J125="New",$K125&gt;2032))),"N/A",VLOOKUP($F125,'Source Data'!$B$15:$I$22,5)),"")</f>
        <v/>
      </c>
      <c r="AJ125" s="145" t="str">
        <f>IF(ISNUMBER($L125),IF(OR(AND(OR($J125="Retired",$J125="Permanent Low-Use"),$K125&lt;=2033),(AND($J125="New",$K125&gt;2033))),"N/A",VLOOKUP($F125,'Source Data'!$B$15:$I$22,5)),"")</f>
        <v/>
      </c>
      <c r="AK125" s="145" t="str">
        <f>IF($N125= 0, "N/A", IF(ISERROR(VLOOKUP($F125, 'Source Data'!$B$4:$C$11,2)), "", VLOOKUP($F125, 'Source Data'!$B$4:$C$11,2)))</f>
        <v/>
      </c>
      <c r="AL125" s="158"/>
    </row>
    <row r="126" spans="1:38" ht="15.6">
      <c r="A126" s="158"/>
      <c r="B126" s="106"/>
      <c r="C126" s="106"/>
      <c r="D126" s="106"/>
      <c r="E126" s="104"/>
      <c r="F126" s="104"/>
      <c r="G126" s="102"/>
      <c r="H126" s="103"/>
      <c r="I126" s="104"/>
      <c r="J126" s="105"/>
      <c r="K126" s="102"/>
      <c r="L126" s="142" t="str">
        <f t="shared" si="8"/>
        <v/>
      </c>
      <c r="M126" s="142" t="str">
        <f>IF(ISERROR(VLOOKUP(E126,'Source Data'!$B$67:$J$97, MATCH(F126, 'Source Data'!$B$64:$J$64,1),TRUE))=TRUE,"",VLOOKUP(E126,'Source Data'!$B$67:$J$97,MATCH(F126, 'Source Data'!$B$64:$J$64,1),TRUE))</f>
        <v/>
      </c>
      <c r="N126" s="143" t="str">
        <f t="shared" si="9"/>
        <v/>
      </c>
      <c r="O126" s="144" t="str">
        <f>IF(OR(AND(OR($J126="Retired",$J126="Permanent Low-Use"),$K126&lt;=2023),(AND($J126="New",$K126&gt;2023))),"N/A",IF($N126=0,0,IF(ISERROR(VLOOKUP($E126,'Source Data'!$B$29:$J$60, MATCH($L126, 'Source Data'!$B$26:$J$26,1),TRUE))=TRUE,"",VLOOKUP($E126,'Source Data'!$B$29:$J$60,MATCH($L126, 'Source Data'!$B$26:$J$26,1),TRUE))))</f>
        <v/>
      </c>
      <c r="P126" s="144" t="str">
        <f>IF(OR(AND(OR($J126="Retired",$J126="Permanent Low-Use"),$K126&lt;=2024),(AND($J126="New",$K126&gt;2024))),"N/A",IF($N126=0,0,IF(ISERROR(VLOOKUP($E126,'Source Data'!$B$29:$J$60, MATCH($L126, 'Source Data'!$B$26:$J$26,1),TRUE))=TRUE,"",VLOOKUP($E126,'Source Data'!$B$29:$J$60,MATCH($L126, 'Source Data'!$B$26:$J$26,1),TRUE))))</f>
        <v/>
      </c>
      <c r="Q126" s="144" t="str">
        <f>IF(OR(AND(OR($J126="Retired",$J126="Permanent Low-Use"),$K126&lt;=2025),(AND($J126="New",$K126&gt;2025))),"N/A",IF($N126=0,0,IF(ISERROR(VLOOKUP($E126,'Source Data'!$B$29:$J$60, MATCH($L126, 'Source Data'!$B$26:$J$26,1),TRUE))=TRUE,"",VLOOKUP($E126,'Source Data'!$B$29:$J$60,MATCH($L126, 'Source Data'!$B$26:$J$26,1),TRUE))))</f>
        <v/>
      </c>
      <c r="R126" s="144" t="str">
        <f>IF(OR(AND(OR($J126="Retired",$J126="Permanent Low-Use"),$K126&lt;=2026),(AND($J126="New",$K126&gt;2026))),"N/A",IF($N126=0,0,IF(ISERROR(VLOOKUP($E126,'Source Data'!$B$29:$J$60, MATCH($L126, 'Source Data'!$B$26:$J$26,1),TRUE))=TRUE,"",VLOOKUP($E126,'Source Data'!$B$29:$J$60,MATCH($L126, 'Source Data'!$B$26:$J$26,1),TRUE))))</f>
        <v/>
      </c>
      <c r="S126" s="144" t="str">
        <f>IF(OR(AND(OR($J126="Retired",$J126="Permanent Low-Use"),$K126&lt;=2027),(AND($J126="New",$K126&gt;2027))),"N/A",IF($N126=0,0,IF(ISERROR(VLOOKUP($E126,'Source Data'!$B$29:$J$60, MATCH($L126, 'Source Data'!$B$26:$J$26,1),TRUE))=TRUE,"",VLOOKUP($E126,'Source Data'!$B$29:$J$60,MATCH($L126, 'Source Data'!$B$26:$J$26,1),TRUE))))</f>
        <v/>
      </c>
      <c r="T126" s="144" t="str">
        <f>IF(OR(AND(OR($J126="Retired",$J126="Permanent Low-Use"),$K126&lt;=2028),(AND($J126="New",$K126&gt;2028))),"N/A",IF($N126=0,0,IF(ISERROR(VLOOKUP($E126,'Source Data'!$B$29:$J$60, MATCH($L126, 'Source Data'!$B$26:$J$26,1),TRUE))=TRUE,"",VLOOKUP($E126,'Source Data'!$B$29:$J$60,MATCH($L126, 'Source Data'!$B$26:$J$26,1),TRUE))))</f>
        <v/>
      </c>
      <c r="U126" s="144" t="str">
        <f>IF(OR(AND(OR($J126="Retired",$J126="Permanent Low-Use"),$K126&lt;=2029),(AND($J126="New",$K126&gt;2029))),"N/A",IF($N126=0,0,IF(ISERROR(VLOOKUP($E126,'Source Data'!$B$29:$J$60, MATCH($L126, 'Source Data'!$B$26:$J$26,1),TRUE))=TRUE,"",VLOOKUP($E126,'Source Data'!$B$29:$J$60,MATCH($L126, 'Source Data'!$B$26:$J$26,1),TRUE))))</f>
        <v/>
      </c>
      <c r="V126" s="144" t="str">
        <f>IF(OR(AND(OR($J126="Retired",$J126="Permanent Low-Use"),$K126&lt;=2030),(AND($J126="New",$K126&gt;2030))),"N/A",IF($N126=0,0,IF(ISERROR(VLOOKUP($E126,'Source Data'!$B$29:$J$60, MATCH($L126, 'Source Data'!$B$26:$J$26,1),TRUE))=TRUE,"",VLOOKUP($E126,'Source Data'!$B$29:$J$60,MATCH($L126, 'Source Data'!$B$26:$J$26,1),TRUE))))</f>
        <v/>
      </c>
      <c r="W126" s="144" t="str">
        <f>IF(OR(AND(OR($J126="Retired",$J126="Permanent Low-Use"),$K126&lt;=2031),(AND($J126="New",$K126&gt;2031))),"N/A",IF($N126=0,0,IF(ISERROR(VLOOKUP($E126,'Source Data'!$B$29:$J$60, MATCH($L126, 'Source Data'!$B$26:$J$26,1),TRUE))=TRUE,"",VLOOKUP($E126,'Source Data'!$B$29:$J$60,MATCH($L126, 'Source Data'!$B$26:$J$26,1),TRUE))))</f>
        <v/>
      </c>
      <c r="X126" s="144" t="str">
        <f>IF(OR(AND(OR($J126="Retired",$J126="Permanent Low-Use"),$K126&lt;=2032),(AND($J126="New",$K126&gt;2032))),"N/A",IF($N126=0,0,IF(ISERROR(VLOOKUP($E126,'Source Data'!$B$29:$J$60, MATCH($L126, 'Source Data'!$B$26:$J$26,1),TRUE))=TRUE,"",VLOOKUP($E126,'Source Data'!$B$29:$J$60,MATCH($L126, 'Source Data'!$B$26:$J$26,1),TRUE))))</f>
        <v/>
      </c>
      <c r="Y126" s="144" t="str">
        <f>IF(OR(AND(OR($J126="Retired",$J126="Permanent Low-Use"),$K126&lt;=2033),(AND($J126="New",$K126&gt;2033))),"N/A",IF($N126=0,0,IF(ISERROR(VLOOKUP($E126,'Source Data'!$B$29:$J$60, MATCH($L126, 'Source Data'!$B$26:$J$26,1),TRUE))=TRUE,"",VLOOKUP($E126,'Source Data'!$B$29:$J$60,MATCH($L126, 'Source Data'!$B$26:$J$26,1),TRUE))))</f>
        <v/>
      </c>
      <c r="Z126" s="145" t="str">
        <f>IF(ISNUMBER($L126),IF(OR(AND(OR($J126="Retired",$J126="Permanent Low-Use"),$K126&lt;=2023),(AND($J126="New",$K126&gt;2023))),"N/A",VLOOKUP($F126,'Source Data'!$B$15:$I$22,7)),"")</f>
        <v/>
      </c>
      <c r="AA126" s="145" t="str">
        <f>IF(ISNUMBER($L126),IF(OR(AND(OR($J126="Retired",$J126="Permanent Low-Use"),$K126&lt;=2024),(AND($J126="New",$K126&gt;2024))),"N/A",VLOOKUP($F126,'Source Data'!$B$15:$I$22,7)),"")</f>
        <v/>
      </c>
      <c r="AB126" s="145" t="str">
        <f>IF(ISNUMBER($L126),IF(OR(AND(OR($J126="Retired",$J126="Permanent Low-Use"),$K126&lt;=2025),(AND($J126="New",$K126&gt;2025))),"N/A",VLOOKUP($F126,'Source Data'!$B$15:$I$22,5)),"")</f>
        <v/>
      </c>
      <c r="AC126" s="145" t="str">
        <f>IF(ISNUMBER($L126),IF(OR(AND(OR($J126="Retired",$J126="Permanent Low-Use"),$K126&lt;=2026),(AND($J126="New",$K126&gt;2026))),"N/A",VLOOKUP($F126,'Source Data'!$B$15:$I$22,5)),"")</f>
        <v/>
      </c>
      <c r="AD126" s="145" t="str">
        <f>IF(ISNUMBER($L126),IF(OR(AND(OR($J126="Retired",$J126="Permanent Low-Use"),$K126&lt;=2027),(AND($J126="New",$K126&gt;2027))),"N/A",VLOOKUP($F126,'Source Data'!$B$15:$I$22,5)),"")</f>
        <v/>
      </c>
      <c r="AE126" s="145" t="str">
        <f>IF(ISNUMBER($L126),IF(OR(AND(OR($J126="Retired",$J126="Permanent Low-Use"),$K126&lt;=2028),(AND($J126="New",$K126&gt;2028))),"N/A",VLOOKUP($F126,'Source Data'!$B$15:$I$22,5)),"")</f>
        <v/>
      </c>
      <c r="AF126" s="145" t="str">
        <f>IF(ISNUMBER($L126),IF(OR(AND(OR($J126="Retired",$J126="Permanent Low-Use"),$K126&lt;=2029),(AND($J126="New",$K126&gt;2029))),"N/A",VLOOKUP($F126,'Source Data'!$B$15:$I$22,5)),"")</f>
        <v/>
      </c>
      <c r="AG126" s="145" t="str">
        <f>IF(ISNUMBER($L126),IF(OR(AND(OR($J126="Retired",$J126="Permanent Low-Use"),$K126&lt;=2030),(AND($J126="New",$K126&gt;2030))),"N/A",VLOOKUP($F126,'Source Data'!$B$15:$I$22,5)),"")</f>
        <v/>
      </c>
      <c r="AH126" s="145" t="str">
        <f>IF(ISNUMBER($L126),IF(OR(AND(OR($J126="Retired",$J126="Permanent Low-Use"),$K126&lt;=2031),(AND($J126="New",$K126&gt;2031))),"N/A",VLOOKUP($F126,'Source Data'!$B$15:$I$22,5)),"")</f>
        <v/>
      </c>
      <c r="AI126" s="145" t="str">
        <f>IF(ISNUMBER($L126),IF(OR(AND(OR($J126="Retired",$J126="Permanent Low-Use"),$K126&lt;=2032),(AND($J126="New",$K126&gt;2032))),"N/A",VLOOKUP($F126,'Source Data'!$B$15:$I$22,5)),"")</f>
        <v/>
      </c>
      <c r="AJ126" s="145" t="str">
        <f>IF(ISNUMBER($L126),IF(OR(AND(OR($J126="Retired",$J126="Permanent Low-Use"),$K126&lt;=2033),(AND($J126="New",$K126&gt;2033))),"N/A",VLOOKUP($F126,'Source Data'!$B$15:$I$22,5)),"")</f>
        <v/>
      </c>
      <c r="AK126" s="145" t="str">
        <f>IF($N126= 0, "N/A", IF(ISERROR(VLOOKUP($F126, 'Source Data'!$B$4:$C$11,2)), "", VLOOKUP($F126, 'Source Data'!$B$4:$C$11,2)))</f>
        <v/>
      </c>
      <c r="AL126" s="158"/>
    </row>
    <row r="127" spans="1:38" ht="15.6">
      <c r="A127" s="158"/>
      <c r="B127" s="106"/>
      <c r="C127" s="106"/>
      <c r="D127" s="106"/>
      <c r="E127" s="104"/>
      <c r="F127" s="104"/>
      <c r="G127" s="102"/>
      <c r="H127" s="103"/>
      <c r="I127" s="104"/>
      <c r="J127" s="105"/>
      <c r="K127" s="105"/>
      <c r="L127" s="142" t="str">
        <f t="shared" si="8"/>
        <v/>
      </c>
      <c r="M127" s="142" t="str">
        <f>IF(ISERROR(VLOOKUP(E127,'Source Data'!$B$67:$J$97, MATCH(F127, 'Source Data'!$B$64:$J$64,1),TRUE))=TRUE,"",VLOOKUP(E127,'Source Data'!$B$67:$J$97,MATCH(F127, 'Source Data'!$B$64:$J$64,1),TRUE))</f>
        <v/>
      </c>
      <c r="N127" s="143" t="str">
        <f t="shared" si="9"/>
        <v/>
      </c>
      <c r="O127" s="144" t="str">
        <f>IF(OR(AND(OR($J127="Retired",$J127="Permanent Low-Use"),$K127&lt;=2023),(AND($J127="New",$K127&gt;2023))),"N/A",IF($N127=0,0,IF(ISERROR(VLOOKUP($E127,'Source Data'!$B$29:$J$60, MATCH($L127, 'Source Data'!$B$26:$J$26,1),TRUE))=TRUE,"",VLOOKUP($E127,'Source Data'!$B$29:$J$60,MATCH($L127, 'Source Data'!$B$26:$J$26,1),TRUE))))</f>
        <v/>
      </c>
      <c r="P127" s="144" t="str">
        <f>IF(OR(AND(OR($J127="Retired",$J127="Permanent Low-Use"),$K127&lt;=2024),(AND($J127="New",$K127&gt;2024))),"N/A",IF($N127=0,0,IF(ISERROR(VLOOKUP($E127,'Source Data'!$B$29:$J$60, MATCH($L127, 'Source Data'!$B$26:$J$26,1),TRUE))=TRUE,"",VLOOKUP($E127,'Source Data'!$B$29:$J$60,MATCH($L127, 'Source Data'!$B$26:$J$26,1),TRUE))))</f>
        <v/>
      </c>
      <c r="Q127" s="144" t="str">
        <f>IF(OR(AND(OR($J127="Retired",$J127="Permanent Low-Use"),$K127&lt;=2025),(AND($J127="New",$K127&gt;2025))),"N/A",IF($N127=0,0,IF(ISERROR(VLOOKUP($E127,'Source Data'!$B$29:$J$60, MATCH($L127, 'Source Data'!$B$26:$J$26,1),TRUE))=TRUE,"",VLOOKUP($E127,'Source Data'!$B$29:$J$60,MATCH($L127, 'Source Data'!$B$26:$J$26,1),TRUE))))</f>
        <v/>
      </c>
      <c r="R127" s="144" t="str">
        <f>IF(OR(AND(OR($J127="Retired",$J127="Permanent Low-Use"),$K127&lt;=2026),(AND($J127="New",$K127&gt;2026))),"N/A",IF($N127=0,0,IF(ISERROR(VLOOKUP($E127,'Source Data'!$B$29:$J$60, MATCH($L127, 'Source Data'!$B$26:$J$26,1),TRUE))=TRUE,"",VLOOKUP($E127,'Source Data'!$B$29:$J$60,MATCH($L127, 'Source Data'!$B$26:$J$26,1),TRUE))))</f>
        <v/>
      </c>
      <c r="S127" s="144" t="str">
        <f>IF(OR(AND(OR($J127="Retired",$J127="Permanent Low-Use"),$K127&lt;=2027),(AND($J127="New",$K127&gt;2027))),"N/A",IF($N127=0,0,IF(ISERROR(VLOOKUP($E127,'Source Data'!$B$29:$J$60, MATCH($L127, 'Source Data'!$B$26:$J$26,1),TRUE))=TRUE,"",VLOOKUP($E127,'Source Data'!$B$29:$J$60,MATCH($L127, 'Source Data'!$B$26:$J$26,1),TRUE))))</f>
        <v/>
      </c>
      <c r="T127" s="144" t="str">
        <f>IF(OR(AND(OR($J127="Retired",$J127="Permanent Low-Use"),$K127&lt;=2028),(AND($J127="New",$K127&gt;2028))),"N/A",IF($N127=0,0,IF(ISERROR(VLOOKUP($E127,'Source Data'!$B$29:$J$60, MATCH($L127, 'Source Data'!$B$26:$J$26,1),TRUE))=TRUE,"",VLOOKUP($E127,'Source Data'!$B$29:$J$60,MATCH($L127, 'Source Data'!$B$26:$J$26,1),TRUE))))</f>
        <v/>
      </c>
      <c r="U127" s="144" t="str">
        <f>IF(OR(AND(OR($J127="Retired",$J127="Permanent Low-Use"),$K127&lt;=2029),(AND($J127="New",$K127&gt;2029))),"N/A",IF($N127=0,0,IF(ISERROR(VLOOKUP($E127,'Source Data'!$B$29:$J$60, MATCH($L127, 'Source Data'!$B$26:$J$26,1),TRUE))=TRUE,"",VLOOKUP($E127,'Source Data'!$B$29:$J$60,MATCH($L127, 'Source Data'!$B$26:$J$26,1),TRUE))))</f>
        <v/>
      </c>
      <c r="V127" s="144" t="str">
        <f>IF(OR(AND(OR($J127="Retired",$J127="Permanent Low-Use"),$K127&lt;=2030),(AND($J127="New",$K127&gt;2030))),"N/A",IF($N127=0,0,IF(ISERROR(VLOOKUP($E127,'Source Data'!$B$29:$J$60, MATCH($L127, 'Source Data'!$B$26:$J$26,1),TRUE))=TRUE,"",VLOOKUP($E127,'Source Data'!$B$29:$J$60,MATCH($L127, 'Source Data'!$B$26:$J$26,1),TRUE))))</f>
        <v/>
      </c>
      <c r="W127" s="144" t="str">
        <f>IF(OR(AND(OR($J127="Retired",$J127="Permanent Low-Use"),$K127&lt;=2031),(AND($J127="New",$K127&gt;2031))),"N/A",IF($N127=0,0,IF(ISERROR(VLOOKUP($E127,'Source Data'!$B$29:$J$60, MATCH($L127, 'Source Data'!$B$26:$J$26,1),TRUE))=TRUE,"",VLOOKUP($E127,'Source Data'!$B$29:$J$60,MATCH($L127, 'Source Data'!$B$26:$J$26,1),TRUE))))</f>
        <v/>
      </c>
      <c r="X127" s="144" t="str">
        <f>IF(OR(AND(OR($J127="Retired",$J127="Permanent Low-Use"),$K127&lt;=2032),(AND($J127="New",$K127&gt;2032))),"N/A",IF($N127=0,0,IF(ISERROR(VLOOKUP($E127,'Source Data'!$B$29:$J$60, MATCH($L127, 'Source Data'!$B$26:$J$26,1),TRUE))=TRUE,"",VLOOKUP($E127,'Source Data'!$B$29:$J$60,MATCH($L127, 'Source Data'!$B$26:$J$26,1),TRUE))))</f>
        <v/>
      </c>
      <c r="Y127" s="144" t="str">
        <f>IF(OR(AND(OR($J127="Retired",$J127="Permanent Low-Use"),$K127&lt;=2033),(AND($J127="New",$K127&gt;2033))),"N/A",IF($N127=0,0,IF(ISERROR(VLOOKUP($E127,'Source Data'!$B$29:$J$60, MATCH($L127, 'Source Data'!$B$26:$J$26,1),TRUE))=TRUE,"",VLOOKUP($E127,'Source Data'!$B$29:$J$60,MATCH($L127, 'Source Data'!$B$26:$J$26,1),TRUE))))</f>
        <v/>
      </c>
      <c r="Z127" s="145" t="str">
        <f>IF(ISNUMBER($L127),IF(OR(AND(OR($J127="Retired",$J127="Permanent Low-Use"),$K127&lt;=2023),(AND($J127="New",$K127&gt;2023))),"N/A",VLOOKUP($F127,'Source Data'!$B$15:$I$22,7)),"")</f>
        <v/>
      </c>
      <c r="AA127" s="145" t="str">
        <f>IF(ISNUMBER($L127),IF(OR(AND(OR($J127="Retired",$J127="Permanent Low-Use"),$K127&lt;=2024),(AND($J127="New",$K127&gt;2024))),"N/A",VLOOKUP($F127,'Source Data'!$B$15:$I$22,7)),"")</f>
        <v/>
      </c>
      <c r="AB127" s="145" t="str">
        <f>IF(ISNUMBER($L127),IF(OR(AND(OR($J127="Retired",$J127="Permanent Low-Use"),$K127&lt;=2025),(AND($J127="New",$K127&gt;2025))),"N/A",VLOOKUP($F127,'Source Data'!$B$15:$I$22,5)),"")</f>
        <v/>
      </c>
      <c r="AC127" s="145" t="str">
        <f>IF(ISNUMBER($L127),IF(OR(AND(OR($J127="Retired",$J127="Permanent Low-Use"),$K127&lt;=2026),(AND($J127="New",$K127&gt;2026))),"N/A",VLOOKUP($F127,'Source Data'!$B$15:$I$22,5)),"")</f>
        <v/>
      </c>
      <c r="AD127" s="145" t="str">
        <f>IF(ISNUMBER($L127),IF(OR(AND(OR($J127="Retired",$J127="Permanent Low-Use"),$K127&lt;=2027),(AND($J127="New",$K127&gt;2027))),"N/A",VLOOKUP($F127,'Source Data'!$B$15:$I$22,5)),"")</f>
        <v/>
      </c>
      <c r="AE127" s="145" t="str">
        <f>IF(ISNUMBER($L127),IF(OR(AND(OR($J127="Retired",$J127="Permanent Low-Use"),$K127&lt;=2028),(AND($J127="New",$K127&gt;2028))),"N/A",VLOOKUP($F127,'Source Data'!$B$15:$I$22,5)),"")</f>
        <v/>
      </c>
      <c r="AF127" s="145" t="str">
        <f>IF(ISNUMBER($L127),IF(OR(AND(OR($J127="Retired",$J127="Permanent Low-Use"),$K127&lt;=2029),(AND($J127="New",$K127&gt;2029))),"N/A",VLOOKUP($F127,'Source Data'!$B$15:$I$22,5)),"")</f>
        <v/>
      </c>
      <c r="AG127" s="145" t="str">
        <f>IF(ISNUMBER($L127),IF(OR(AND(OR($J127="Retired",$J127="Permanent Low-Use"),$K127&lt;=2030),(AND($J127="New",$K127&gt;2030))),"N/A",VLOOKUP($F127,'Source Data'!$B$15:$I$22,5)),"")</f>
        <v/>
      </c>
      <c r="AH127" s="145" t="str">
        <f>IF(ISNUMBER($L127),IF(OR(AND(OR($J127="Retired",$J127="Permanent Low-Use"),$K127&lt;=2031),(AND($J127="New",$K127&gt;2031))),"N/A",VLOOKUP($F127,'Source Data'!$B$15:$I$22,5)),"")</f>
        <v/>
      </c>
      <c r="AI127" s="145" t="str">
        <f>IF(ISNUMBER($L127),IF(OR(AND(OR($J127="Retired",$J127="Permanent Low-Use"),$K127&lt;=2032),(AND($J127="New",$K127&gt;2032))),"N/A",VLOOKUP($F127,'Source Data'!$B$15:$I$22,5)),"")</f>
        <v/>
      </c>
      <c r="AJ127" s="145" t="str">
        <f>IF(ISNUMBER($L127),IF(OR(AND(OR($J127="Retired",$J127="Permanent Low-Use"),$K127&lt;=2033),(AND($J127="New",$K127&gt;2033))),"N/A",VLOOKUP($F127,'Source Data'!$B$15:$I$22,5)),"")</f>
        <v/>
      </c>
      <c r="AK127" s="145" t="str">
        <f>IF($N127= 0, "N/A", IF(ISERROR(VLOOKUP($F127, 'Source Data'!$B$4:$C$11,2)), "", VLOOKUP($F127, 'Source Data'!$B$4:$C$11,2)))</f>
        <v/>
      </c>
      <c r="AL127" s="158"/>
    </row>
    <row r="128" spans="1:38" ht="15.6">
      <c r="A128" s="158"/>
      <c r="B128" s="106"/>
      <c r="C128" s="106"/>
      <c r="D128" s="107"/>
      <c r="E128" s="104"/>
      <c r="F128" s="104"/>
      <c r="G128" s="102"/>
      <c r="H128" s="103"/>
      <c r="I128" s="108"/>
      <c r="J128" s="105"/>
      <c r="K128" s="102"/>
      <c r="L128" s="142" t="str">
        <f t="shared" si="8"/>
        <v/>
      </c>
      <c r="M128" s="142" t="str">
        <f>IF(ISERROR(VLOOKUP(E128,'Source Data'!$B$67:$J$97, MATCH(F128, 'Source Data'!$B$64:$J$64,1),TRUE))=TRUE,"",VLOOKUP(E128,'Source Data'!$B$67:$J$97,MATCH(F128, 'Source Data'!$B$64:$J$64,1),TRUE))</f>
        <v/>
      </c>
      <c r="N128" s="143" t="str">
        <f t="shared" si="9"/>
        <v/>
      </c>
      <c r="O128" s="144" t="str">
        <f>IF(OR(AND(OR($J128="Retired",$J128="Permanent Low-Use"),$K128&lt;=2023),(AND($J128="New",$K128&gt;2023))),"N/A",IF($N128=0,0,IF(ISERROR(VLOOKUP($E128,'Source Data'!$B$29:$J$60, MATCH($L128, 'Source Data'!$B$26:$J$26,1),TRUE))=TRUE,"",VLOOKUP($E128,'Source Data'!$B$29:$J$60,MATCH($L128, 'Source Data'!$B$26:$J$26,1),TRUE))))</f>
        <v/>
      </c>
      <c r="P128" s="144" t="str">
        <f>IF(OR(AND(OR($J128="Retired",$J128="Permanent Low-Use"),$K128&lt;=2024),(AND($J128="New",$K128&gt;2024))),"N/A",IF($N128=0,0,IF(ISERROR(VLOOKUP($E128,'Source Data'!$B$29:$J$60, MATCH($L128, 'Source Data'!$B$26:$J$26,1),TRUE))=TRUE,"",VLOOKUP($E128,'Source Data'!$B$29:$J$60,MATCH($L128, 'Source Data'!$B$26:$J$26,1),TRUE))))</f>
        <v/>
      </c>
      <c r="Q128" s="144" t="str">
        <f>IF(OR(AND(OR($J128="Retired",$J128="Permanent Low-Use"),$K128&lt;=2025),(AND($J128="New",$K128&gt;2025))),"N/A",IF($N128=0,0,IF(ISERROR(VLOOKUP($E128,'Source Data'!$B$29:$J$60, MATCH($L128, 'Source Data'!$B$26:$J$26,1),TRUE))=TRUE,"",VLOOKUP($E128,'Source Data'!$B$29:$J$60,MATCH($L128, 'Source Data'!$B$26:$J$26,1),TRUE))))</f>
        <v/>
      </c>
      <c r="R128" s="144" t="str">
        <f>IF(OR(AND(OR($J128="Retired",$J128="Permanent Low-Use"),$K128&lt;=2026),(AND($J128="New",$K128&gt;2026))),"N/A",IF($N128=0,0,IF(ISERROR(VLOOKUP($E128,'Source Data'!$B$29:$J$60, MATCH($L128, 'Source Data'!$B$26:$J$26,1),TRUE))=TRUE,"",VLOOKUP($E128,'Source Data'!$B$29:$J$60,MATCH($L128, 'Source Data'!$B$26:$J$26,1),TRUE))))</f>
        <v/>
      </c>
      <c r="S128" s="144" t="str">
        <f>IF(OR(AND(OR($J128="Retired",$J128="Permanent Low-Use"),$K128&lt;=2027),(AND($J128="New",$K128&gt;2027))),"N/A",IF($N128=0,0,IF(ISERROR(VLOOKUP($E128,'Source Data'!$B$29:$J$60, MATCH($L128, 'Source Data'!$B$26:$J$26,1),TRUE))=TRUE,"",VLOOKUP($E128,'Source Data'!$B$29:$J$60,MATCH($L128, 'Source Data'!$B$26:$J$26,1),TRUE))))</f>
        <v/>
      </c>
      <c r="T128" s="144" t="str">
        <f>IF(OR(AND(OR($J128="Retired",$J128="Permanent Low-Use"),$K128&lt;=2028),(AND($J128="New",$K128&gt;2028))),"N/A",IF($N128=0,0,IF(ISERROR(VLOOKUP($E128,'Source Data'!$B$29:$J$60, MATCH($L128, 'Source Data'!$B$26:$J$26,1),TRUE))=TRUE,"",VLOOKUP($E128,'Source Data'!$B$29:$J$60,MATCH($L128, 'Source Data'!$B$26:$J$26,1),TRUE))))</f>
        <v/>
      </c>
      <c r="U128" s="144" t="str">
        <f>IF(OR(AND(OR($J128="Retired",$J128="Permanent Low-Use"),$K128&lt;=2029),(AND($J128="New",$K128&gt;2029))),"N/A",IF($N128=0,0,IF(ISERROR(VLOOKUP($E128,'Source Data'!$B$29:$J$60, MATCH($L128, 'Source Data'!$B$26:$J$26,1),TRUE))=TRUE,"",VLOOKUP($E128,'Source Data'!$B$29:$J$60,MATCH($L128, 'Source Data'!$B$26:$J$26,1),TRUE))))</f>
        <v/>
      </c>
      <c r="V128" s="144" t="str">
        <f>IF(OR(AND(OR($J128="Retired",$J128="Permanent Low-Use"),$K128&lt;=2030),(AND($J128="New",$K128&gt;2030))),"N/A",IF($N128=0,0,IF(ISERROR(VLOOKUP($E128,'Source Data'!$B$29:$J$60, MATCH($L128, 'Source Data'!$B$26:$J$26,1),TRUE))=TRUE,"",VLOOKUP($E128,'Source Data'!$B$29:$J$60,MATCH($L128, 'Source Data'!$B$26:$J$26,1),TRUE))))</f>
        <v/>
      </c>
      <c r="W128" s="144" t="str">
        <f>IF(OR(AND(OR($J128="Retired",$J128="Permanent Low-Use"),$K128&lt;=2031),(AND($J128="New",$K128&gt;2031))),"N/A",IF($N128=0,0,IF(ISERROR(VLOOKUP($E128,'Source Data'!$B$29:$J$60, MATCH($L128, 'Source Data'!$B$26:$J$26,1),TRUE))=TRUE,"",VLOOKUP($E128,'Source Data'!$B$29:$J$60,MATCH($L128, 'Source Data'!$B$26:$J$26,1),TRUE))))</f>
        <v/>
      </c>
      <c r="X128" s="144" t="str">
        <f>IF(OR(AND(OR($J128="Retired",$J128="Permanent Low-Use"),$K128&lt;=2032),(AND($J128="New",$K128&gt;2032))),"N/A",IF($N128=0,0,IF(ISERROR(VLOOKUP($E128,'Source Data'!$B$29:$J$60, MATCH($L128, 'Source Data'!$B$26:$J$26,1),TRUE))=TRUE,"",VLOOKUP($E128,'Source Data'!$B$29:$J$60,MATCH($L128, 'Source Data'!$B$26:$J$26,1),TRUE))))</f>
        <v/>
      </c>
      <c r="Y128" s="144" t="str">
        <f>IF(OR(AND(OR($J128="Retired",$J128="Permanent Low-Use"),$K128&lt;=2033),(AND($J128="New",$K128&gt;2033))),"N/A",IF($N128=0,0,IF(ISERROR(VLOOKUP($E128,'Source Data'!$B$29:$J$60, MATCH($L128, 'Source Data'!$B$26:$J$26,1),TRUE))=TRUE,"",VLOOKUP($E128,'Source Data'!$B$29:$J$60,MATCH($L128, 'Source Data'!$B$26:$J$26,1),TRUE))))</f>
        <v/>
      </c>
      <c r="Z128" s="145" t="str">
        <f>IF(ISNUMBER($L128),IF(OR(AND(OR($J128="Retired",$J128="Permanent Low-Use"),$K128&lt;=2023),(AND($J128="New",$K128&gt;2023))),"N/A",VLOOKUP($F128,'Source Data'!$B$15:$I$22,7)),"")</f>
        <v/>
      </c>
      <c r="AA128" s="145" t="str">
        <f>IF(ISNUMBER($L128),IF(OR(AND(OR($J128="Retired",$J128="Permanent Low-Use"),$K128&lt;=2024),(AND($J128="New",$K128&gt;2024))),"N/A",VLOOKUP($F128,'Source Data'!$B$15:$I$22,7)),"")</f>
        <v/>
      </c>
      <c r="AB128" s="145" t="str">
        <f>IF(ISNUMBER($L128),IF(OR(AND(OR($J128="Retired",$J128="Permanent Low-Use"),$K128&lt;=2025),(AND($J128="New",$K128&gt;2025))),"N/A",VLOOKUP($F128,'Source Data'!$B$15:$I$22,5)),"")</f>
        <v/>
      </c>
      <c r="AC128" s="145" t="str">
        <f>IF(ISNUMBER($L128),IF(OR(AND(OR($J128="Retired",$J128="Permanent Low-Use"),$K128&lt;=2026),(AND($J128="New",$K128&gt;2026))),"N/A",VLOOKUP($F128,'Source Data'!$B$15:$I$22,5)),"")</f>
        <v/>
      </c>
      <c r="AD128" s="145" t="str">
        <f>IF(ISNUMBER($L128),IF(OR(AND(OR($J128="Retired",$J128="Permanent Low-Use"),$K128&lt;=2027),(AND($J128="New",$K128&gt;2027))),"N/A",VLOOKUP($F128,'Source Data'!$B$15:$I$22,5)),"")</f>
        <v/>
      </c>
      <c r="AE128" s="145" t="str">
        <f>IF(ISNUMBER($L128),IF(OR(AND(OR($J128="Retired",$J128="Permanent Low-Use"),$K128&lt;=2028),(AND($J128="New",$K128&gt;2028))),"N/A",VLOOKUP($F128,'Source Data'!$B$15:$I$22,5)),"")</f>
        <v/>
      </c>
      <c r="AF128" s="145" t="str">
        <f>IF(ISNUMBER($L128),IF(OR(AND(OR($J128="Retired",$J128="Permanent Low-Use"),$K128&lt;=2029),(AND($J128="New",$K128&gt;2029))),"N/A",VLOOKUP($F128,'Source Data'!$B$15:$I$22,5)),"")</f>
        <v/>
      </c>
      <c r="AG128" s="145" t="str">
        <f>IF(ISNUMBER($L128),IF(OR(AND(OR($J128="Retired",$J128="Permanent Low-Use"),$K128&lt;=2030),(AND($J128="New",$K128&gt;2030))),"N/A",VLOOKUP($F128,'Source Data'!$B$15:$I$22,5)),"")</f>
        <v/>
      </c>
      <c r="AH128" s="145" t="str">
        <f>IF(ISNUMBER($L128),IF(OR(AND(OR($J128="Retired",$J128="Permanent Low-Use"),$K128&lt;=2031),(AND($J128="New",$K128&gt;2031))),"N/A",VLOOKUP($F128,'Source Data'!$B$15:$I$22,5)),"")</f>
        <v/>
      </c>
      <c r="AI128" s="145" t="str">
        <f>IF(ISNUMBER($L128),IF(OR(AND(OR($J128="Retired",$J128="Permanent Low-Use"),$K128&lt;=2032),(AND($J128="New",$K128&gt;2032))),"N/A",VLOOKUP($F128,'Source Data'!$B$15:$I$22,5)),"")</f>
        <v/>
      </c>
      <c r="AJ128" s="145" t="str">
        <f>IF(ISNUMBER($L128),IF(OR(AND(OR($J128="Retired",$J128="Permanent Low-Use"),$K128&lt;=2033),(AND($J128="New",$K128&gt;2033))),"N/A",VLOOKUP($F128,'Source Data'!$B$15:$I$22,5)),"")</f>
        <v/>
      </c>
      <c r="AK128" s="145" t="str">
        <f>IF($N128= 0, "N/A", IF(ISERROR(VLOOKUP($F128, 'Source Data'!$B$4:$C$11,2)), "", VLOOKUP($F128, 'Source Data'!$B$4:$C$11,2)))</f>
        <v/>
      </c>
      <c r="AL128" s="158"/>
    </row>
    <row r="129" spans="1:38" ht="15.6">
      <c r="A129" s="158"/>
      <c r="B129" s="106"/>
      <c r="C129" s="106"/>
      <c r="D129" s="106"/>
      <c r="E129" s="104"/>
      <c r="F129" s="104"/>
      <c r="G129" s="102"/>
      <c r="H129" s="103"/>
      <c r="I129" s="104"/>
      <c r="J129" s="105"/>
      <c r="K129" s="102"/>
      <c r="L129" s="142" t="str">
        <f t="shared" si="8"/>
        <v/>
      </c>
      <c r="M129" s="142" t="str">
        <f>IF(ISERROR(VLOOKUP(E129,'Source Data'!$B$67:$J$97, MATCH(F129, 'Source Data'!$B$64:$J$64,1),TRUE))=TRUE,"",VLOOKUP(E129,'Source Data'!$B$67:$J$97,MATCH(F129, 'Source Data'!$B$64:$J$64,1),TRUE))</f>
        <v/>
      </c>
      <c r="N129" s="143" t="str">
        <f t="shared" si="9"/>
        <v/>
      </c>
      <c r="O129" s="144" t="str">
        <f>IF(OR(AND(OR($J129="Retired",$J129="Permanent Low-Use"),$K129&lt;=2023),(AND($J129="New",$K129&gt;2023))),"N/A",IF($N129=0,0,IF(ISERROR(VLOOKUP($E129,'Source Data'!$B$29:$J$60, MATCH($L129, 'Source Data'!$B$26:$J$26,1),TRUE))=TRUE,"",VLOOKUP($E129,'Source Data'!$B$29:$J$60,MATCH($L129, 'Source Data'!$B$26:$J$26,1),TRUE))))</f>
        <v/>
      </c>
      <c r="P129" s="144" t="str">
        <f>IF(OR(AND(OR($J129="Retired",$J129="Permanent Low-Use"),$K129&lt;=2024),(AND($J129="New",$K129&gt;2024))),"N/A",IF($N129=0,0,IF(ISERROR(VLOOKUP($E129,'Source Data'!$B$29:$J$60, MATCH($L129, 'Source Data'!$B$26:$J$26,1),TRUE))=TRUE,"",VLOOKUP($E129,'Source Data'!$B$29:$J$60,MATCH($L129, 'Source Data'!$B$26:$J$26,1),TRUE))))</f>
        <v/>
      </c>
      <c r="Q129" s="144" t="str">
        <f>IF(OR(AND(OR($J129="Retired",$J129="Permanent Low-Use"),$K129&lt;=2025),(AND($J129="New",$K129&gt;2025))),"N/A",IF($N129=0,0,IF(ISERROR(VLOOKUP($E129,'Source Data'!$B$29:$J$60, MATCH($L129, 'Source Data'!$B$26:$J$26,1),TRUE))=TRUE,"",VLOOKUP($E129,'Source Data'!$B$29:$J$60,MATCH($L129, 'Source Data'!$B$26:$J$26,1),TRUE))))</f>
        <v/>
      </c>
      <c r="R129" s="144" t="str">
        <f>IF(OR(AND(OR($J129="Retired",$J129="Permanent Low-Use"),$K129&lt;=2026),(AND($J129="New",$K129&gt;2026))),"N/A",IF($N129=0,0,IF(ISERROR(VLOOKUP($E129,'Source Data'!$B$29:$J$60, MATCH($L129, 'Source Data'!$B$26:$J$26,1),TRUE))=TRUE,"",VLOOKUP($E129,'Source Data'!$B$29:$J$60,MATCH($L129, 'Source Data'!$B$26:$J$26,1),TRUE))))</f>
        <v/>
      </c>
      <c r="S129" s="144" t="str">
        <f>IF(OR(AND(OR($J129="Retired",$J129="Permanent Low-Use"),$K129&lt;=2027),(AND($J129="New",$K129&gt;2027))),"N/A",IF($N129=0,0,IF(ISERROR(VLOOKUP($E129,'Source Data'!$B$29:$J$60, MATCH($L129, 'Source Data'!$B$26:$J$26,1),TRUE))=TRUE,"",VLOOKUP($E129,'Source Data'!$B$29:$J$60,MATCH($L129, 'Source Data'!$B$26:$J$26,1),TRUE))))</f>
        <v/>
      </c>
      <c r="T129" s="144" t="str">
        <f>IF(OR(AND(OR($J129="Retired",$J129="Permanent Low-Use"),$K129&lt;=2028),(AND($J129="New",$K129&gt;2028))),"N/A",IF($N129=0,0,IF(ISERROR(VLOOKUP($E129,'Source Data'!$B$29:$J$60, MATCH($L129, 'Source Data'!$B$26:$J$26,1),TRUE))=TRUE,"",VLOOKUP($E129,'Source Data'!$B$29:$J$60,MATCH($L129, 'Source Data'!$B$26:$J$26,1),TRUE))))</f>
        <v/>
      </c>
      <c r="U129" s="144" t="str">
        <f>IF(OR(AND(OR($J129="Retired",$J129="Permanent Low-Use"),$K129&lt;=2029),(AND($J129="New",$K129&gt;2029))),"N/A",IF($N129=0,0,IF(ISERROR(VLOOKUP($E129,'Source Data'!$B$29:$J$60, MATCH($L129, 'Source Data'!$B$26:$J$26,1),TRUE))=TRUE,"",VLOOKUP($E129,'Source Data'!$B$29:$J$60,MATCH($L129, 'Source Data'!$B$26:$J$26,1),TRUE))))</f>
        <v/>
      </c>
      <c r="V129" s="144" t="str">
        <f>IF(OR(AND(OR($J129="Retired",$J129="Permanent Low-Use"),$K129&lt;=2030),(AND($J129="New",$K129&gt;2030))),"N/A",IF($N129=0,0,IF(ISERROR(VLOOKUP($E129,'Source Data'!$B$29:$J$60, MATCH($L129, 'Source Data'!$B$26:$J$26,1),TRUE))=TRUE,"",VLOOKUP($E129,'Source Data'!$B$29:$J$60,MATCH($L129, 'Source Data'!$B$26:$J$26,1),TRUE))))</f>
        <v/>
      </c>
      <c r="W129" s="144" t="str">
        <f>IF(OR(AND(OR($J129="Retired",$J129="Permanent Low-Use"),$K129&lt;=2031),(AND($J129="New",$K129&gt;2031))),"N/A",IF($N129=0,0,IF(ISERROR(VLOOKUP($E129,'Source Data'!$B$29:$J$60, MATCH($L129, 'Source Data'!$B$26:$J$26,1),TRUE))=TRUE,"",VLOOKUP($E129,'Source Data'!$B$29:$J$60,MATCH($L129, 'Source Data'!$B$26:$J$26,1),TRUE))))</f>
        <v/>
      </c>
      <c r="X129" s="144" t="str">
        <f>IF(OR(AND(OR($J129="Retired",$J129="Permanent Low-Use"),$K129&lt;=2032),(AND($J129="New",$K129&gt;2032))),"N/A",IF($N129=0,0,IF(ISERROR(VLOOKUP($E129,'Source Data'!$B$29:$J$60, MATCH($L129, 'Source Data'!$B$26:$J$26,1),TRUE))=TRUE,"",VLOOKUP($E129,'Source Data'!$B$29:$J$60,MATCH($L129, 'Source Data'!$B$26:$J$26,1),TRUE))))</f>
        <v/>
      </c>
      <c r="Y129" s="144" t="str">
        <f>IF(OR(AND(OR($J129="Retired",$J129="Permanent Low-Use"),$K129&lt;=2033),(AND($J129="New",$K129&gt;2033))),"N/A",IF($N129=0,0,IF(ISERROR(VLOOKUP($E129,'Source Data'!$B$29:$J$60, MATCH($L129, 'Source Data'!$B$26:$J$26,1),TRUE))=TRUE,"",VLOOKUP($E129,'Source Data'!$B$29:$J$60,MATCH($L129, 'Source Data'!$B$26:$J$26,1),TRUE))))</f>
        <v/>
      </c>
      <c r="Z129" s="145" t="str">
        <f>IF(ISNUMBER($L129),IF(OR(AND(OR($J129="Retired",$J129="Permanent Low-Use"),$K129&lt;=2023),(AND($J129="New",$K129&gt;2023))),"N/A",VLOOKUP($F129,'Source Data'!$B$15:$I$22,7)),"")</f>
        <v/>
      </c>
      <c r="AA129" s="145" t="str">
        <f>IF(ISNUMBER($L129),IF(OR(AND(OR($J129="Retired",$J129="Permanent Low-Use"),$K129&lt;=2024),(AND($J129="New",$K129&gt;2024))),"N/A",VLOOKUP($F129,'Source Data'!$B$15:$I$22,7)),"")</f>
        <v/>
      </c>
      <c r="AB129" s="145" t="str">
        <f>IF(ISNUMBER($L129),IF(OR(AND(OR($J129="Retired",$J129="Permanent Low-Use"),$K129&lt;=2025),(AND($J129="New",$K129&gt;2025))),"N/A",VLOOKUP($F129,'Source Data'!$B$15:$I$22,5)),"")</f>
        <v/>
      </c>
      <c r="AC129" s="145" t="str">
        <f>IF(ISNUMBER($L129),IF(OR(AND(OR($J129="Retired",$J129="Permanent Low-Use"),$K129&lt;=2026),(AND($J129="New",$K129&gt;2026))),"N/A",VLOOKUP($F129,'Source Data'!$B$15:$I$22,5)),"")</f>
        <v/>
      </c>
      <c r="AD129" s="145" t="str">
        <f>IF(ISNUMBER($L129),IF(OR(AND(OR($J129="Retired",$J129="Permanent Low-Use"),$K129&lt;=2027),(AND($J129="New",$K129&gt;2027))),"N/A",VLOOKUP($F129,'Source Data'!$B$15:$I$22,5)),"")</f>
        <v/>
      </c>
      <c r="AE129" s="145" t="str">
        <f>IF(ISNUMBER($L129),IF(OR(AND(OR($J129="Retired",$J129="Permanent Low-Use"),$K129&lt;=2028),(AND($J129="New",$K129&gt;2028))),"N/A",VLOOKUP($F129,'Source Data'!$B$15:$I$22,5)),"")</f>
        <v/>
      </c>
      <c r="AF129" s="145" t="str">
        <f>IF(ISNUMBER($L129),IF(OR(AND(OR($J129="Retired",$J129="Permanent Low-Use"),$K129&lt;=2029),(AND($J129="New",$K129&gt;2029))),"N/A",VLOOKUP($F129,'Source Data'!$B$15:$I$22,5)),"")</f>
        <v/>
      </c>
      <c r="AG129" s="145" t="str">
        <f>IF(ISNUMBER($L129),IF(OR(AND(OR($J129="Retired",$J129="Permanent Low-Use"),$K129&lt;=2030),(AND($J129="New",$K129&gt;2030))),"N/A",VLOOKUP($F129,'Source Data'!$B$15:$I$22,5)),"")</f>
        <v/>
      </c>
      <c r="AH129" s="145" t="str">
        <f>IF(ISNUMBER($L129),IF(OR(AND(OR($J129="Retired",$J129="Permanent Low-Use"),$K129&lt;=2031),(AND($J129="New",$K129&gt;2031))),"N/A",VLOOKUP($F129,'Source Data'!$B$15:$I$22,5)),"")</f>
        <v/>
      </c>
      <c r="AI129" s="145" t="str">
        <f>IF(ISNUMBER($L129),IF(OR(AND(OR($J129="Retired",$J129="Permanent Low-Use"),$K129&lt;=2032),(AND($J129="New",$K129&gt;2032))),"N/A",VLOOKUP($F129,'Source Data'!$B$15:$I$22,5)),"")</f>
        <v/>
      </c>
      <c r="AJ129" s="145" t="str">
        <f>IF(ISNUMBER($L129),IF(OR(AND(OR($J129="Retired",$J129="Permanent Low-Use"),$K129&lt;=2033),(AND($J129="New",$K129&gt;2033))),"N/A",VLOOKUP($F129,'Source Data'!$B$15:$I$22,5)),"")</f>
        <v/>
      </c>
      <c r="AK129" s="145" t="str">
        <f>IF($N129= 0, "N/A", IF(ISERROR(VLOOKUP($F129, 'Source Data'!$B$4:$C$11,2)), "", VLOOKUP($F129, 'Source Data'!$B$4:$C$11,2)))</f>
        <v/>
      </c>
      <c r="AL129" s="158"/>
    </row>
    <row r="130" spans="1:38" ht="15.6">
      <c r="A130" s="158"/>
      <c r="B130" s="106"/>
      <c r="C130" s="106"/>
      <c r="D130" s="106"/>
      <c r="E130" s="104"/>
      <c r="F130" s="104"/>
      <c r="G130" s="102"/>
      <c r="H130" s="103"/>
      <c r="I130" s="104"/>
      <c r="J130" s="105"/>
      <c r="K130" s="102"/>
      <c r="L130" s="142" t="str">
        <f t="shared" si="8"/>
        <v/>
      </c>
      <c r="M130" s="142" t="str">
        <f>IF(ISERROR(VLOOKUP(E130,'Source Data'!$B$67:$J$97, MATCH(F130, 'Source Data'!$B$64:$J$64,1),TRUE))=TRUE,"",VLOOKUP(E130,'Source Data'!$B$67:$J$97,MATCH(F130, 'Source Data'!$B$64:$J$64,1),TRUE))</f>
        <v/>
      </c>
      <c r="N130" s="143" t="str">
        <f t="shared" si="9"/>
        <v/>
      </c>
      <c r="O130" s="144" t="str">
        <f>IF(OR(AND(OR($J130="Retired",$J130="Permanent Low-Use"),$K130&lt;=2023),(AND($J130="New",$K130&gt;2023))),"N/A",IF($N130=0,0,IF(ISERROR(VLOOKUP($E130,'Source Data'!$B$29:$J$60, MATCH($L130, 'Source Data'!$B$26:$J$26,1),TRUE))=TRUE,"",VLOOKUP($E130,'Source Data'!$B$29:$J$60,MATCH($L130, 'Source Data'!$B$26:$J$26,1),TRUE))))</f>
        <v/>
      </c>
      <c r="P130" s="144" t="str">
        <f>IF(OR(AND(OR($J130="Retired",$J130="Permanent Low-Use"),$K130&lt;=2024),(AND($J130="New",$K130&gt;2024))),"N/A",IF($N130=0,0,IF(ISERROR(VLOOKUP($E130,'Source Data'!$B$29:$J$60, MATCH($L130, 'Source Data'!$B$26:$J$26,1),TRUE))=TRUE,"",VLOOKUP($E130,'Source Data'!$B$29:$J$60,MATCH($L130, 'Source Data'!$B$26:$J$26,1),TRUE))))</f>
        <v/>
      </c>
      <c r="Q130" s="144" t="str">
        <f>IF(OR(AND(OR($J130="Retired",$J130="Permanent Low-Use"),$K130&lt;=2025),(AND($J130="New",$K130&gt;2025))),"N/A",IF($N130=0,0,IF(ISERROR(VLOOKUP($E130,'Source Data'!$B$29:$J$60, MATCH($L130, 'Source Data'!$B$26:$J$26,1),TRUE))=TRUE,"",VLOOKUP($E130,'Source Data'!$B$29:$J$60,MATCH($L130, 'Source Data'!$B$26:$J$26,1),TRUE))))</f>
        <v/>
      </c>
      <c r="R130" s="144" t="str">
        <f>IF(OR(AND(OR($J130="Retired",$J130="Permanent Low-Use"),$K130&lt;=2026),(AND($J130="New",$K130&gt;2026))),"N/A",IF($N130=0,0,IF(ISERROR(VLOOKUP($E130,'Source Data'!$B$29:$J$60, MATCH($L130, 'Source Data'!$B$26:$J$26,1),TRUE))=TRUE,"",VLOOKUP($E130,'Source Data'!$B$29:$J$60,MATCH($L130, 'Source Data'!$B$26:$J$26,1),TRUE))))</f>
        <v/>
      </c>
      <c r="S130" s="144" t="str">
        <f>IF(OR(AND(OR($J130="Retired",$J130="Permanent Low-Use"),$K130&lt;=2027),(AND($J130="New",$K130&gt;2027))),"N/A",IF($N130=0,0,IF(ISERROR(VLOOKUP($E130,'Source Data'!$B$29:$J$60, MATCH($L130, 'Source Data'!$B$26:$J$26,1),TRUE))=TRUE,"",VLOOKUP($E130,'Source Data'!$B$29:$J$60,MATCH($L130, 'Source Data'!$B$26:$J$26,1),TRUE))))</f>
        <v/>
      </c>
      <c r="T130" s="144" t="str">
        <f>IF(OR(AND(OR($J130="Retired",$J130="Permanent Low-Use"),$K130&lt;=2028),(AND($J130="New",$K130&gt;2028))),"N/A",IF($N130=0,0,IF(ISERROR(VLOOKUP($E130,'Source Data'!$B$29:$J$60, MATCH($L130, 'Source Data'!$B$26:$J$26,1),TRUE))=TRUE,"",VLOOKUP($E130,'Source Data'!$B$29:$J$60,MATCH($L130, 'Source Data'!$B$26:$J$26,1),TRUE))))</f>
        <v/>
      </c>
      <c r="U130" s="144" t="str">
        <f>IF(OR(AND(OR($J130="Retired",$J130="Permanent Low-Use"),$K130&lt;=2029),(AND($J130="New",$K130&gt;2029))),"N/A",IF($N130=0,0,IF(ISERROR(VLOOKUP($E130,'Source Data'!$B$29:$J$60, MATCH($L130, 'Source Data'!$B$26:$J$26,1),TRUE))=TRUE,"",VLOOKUP($E130,'Source Data'!$B$29:$J$60,MATCH($L130, 'Source Data'!$B$26:$J$26,1),TRUE))))</f>
        <v/>
      </c>
      <c r="V130" s="144" t="str">
        <f>IF(OR(AND(OR($J130="Retired",$J130="Permanent Low-Use"),$K130&lt;=2030),(AND($J130="New",$K130&gt;2030))),"N/A",IF($N130=0,0,IF(ISERROR(VLOOKUP($E130,'Source Data'!$B$29:$J$60, MATCH($L130, 'Source Data'!$B$26:$J$26,1),TRUE))=TRUE,"",VLOOKUP($E130,'Source Data'!$B$29:$J$60,MATCH($L130, 'Source Data'!$B$26:$J$26,1),TRUE))))</f>
        <v/>
      </c>
      <c r="W130" s="144" t="str">
        <f>IF(OR(AND(OR($J130="Retired",$J130="Permanent Low-Use"),$K130&lt;=2031),(AND($J130="New",$K130&gt;2031))),"N/A",IF($N130=0,0,IF(ISERROR(VLOOKUP($E130,'Source Data'!$B$29:$J$60, MATCH($L130, 'Source Data'!$B$26:$J$26,1),TRUE))=TRUE,"",VLOOKUP($E130,'Source Data'!$B$29:$J$60,MATCH($L130, 'Source Data'!$B$26:$J$26,1),TRUE))))</f>
        <v/>
      </c>
      <c r="X130" s="144" t="str">
        <f>IF(OR(AND(OR($J130="Retired",$J130="Permanent Low-Use"),$K130&lt;=2032),(AND($J130="New",$K130&gt;2032))),"N/A",IF($N130=0,0,IF(ISERROR(VLOOKUP($E130,'Source Data'!$B$29:$J$60, MATCH($L130, 'Source Data'!$B$26:$J$26,1),TRUE))=TRUE,"",VLOOKUP($E130,'Source Data'!$B$29:$J$60,MATCH($L130, 'Source Data'!$B$26:$J$26,1),TRUE))))</f>
        <v/>
      </c>
      <c r="Y130" s="144" t="str">
        <f>IF(OR(AND(OR($J130="Retired",$J130="Permanent Low-Use"),$K130&lt;=2033),(AND($J130="New",$K130&gt;2033))),"N/A",IF($N130=0,0,IF(ISERROR(VLOOKUP($E130,'Source Data'!$B$29:$J$60, MATCH($L130, 'Source Data'!$B$26:$J$26,1),TRUE))=TRUE,"",VLOOKUP($E130,'Source Data'!$B$29:$J$60,MATCH($L130, 'Source Data'!$B$26:$J$26,1),TRUE))))</f>
        <v/>
      </c>
      <c r="Z130" s="145" t="str">
        <f>IF(ISNUMBER($L130),IF(OR(AND(OR($J130="Retired",$J130="Permanent Low-Use"),$K130&lt;=2023),(AND($J130="New",$K130&gt;2023))),"N/A",VLOOKUP($F130,'Source Data'!$B$15:$I$22,7)),"")</f>
        <v/>
      </c>
      <c r="AA130" s="145" t="str">
        <f>IF(ISNUMBER($L130),IF(OR(AND(OR($J130="Retired",$J130="Permanent Low-Use"),$K130&lt;=2024),(AND($J130="New",$K130&gt;2024))),"N/A",VLOOKUP($F130,'Source Data'!$B$15:$I$22,7)),"")</f>
        <v/>
      </c>
      <c r="AB130" s="145" t="str">
        <f>IF(ISNUMBER($L130),IF(OR(AND(OR($J130="Retired",$J130="Permanent Low-Use"),$K130&lt;=2025),(AND($J130="New",$K130&gt;2025))),"N/A",VLOOKUP($F130,'Source Data'!$B$15:$I$22,5)),"")</f>
        <v/>
      </c>
      <c r="AC130" s="145" t="str">
        <f>IF(ISNUMBER($L130),IF(OR(AND(OR($J130="Retired",$J130="Permanent Low-Use"),$K130&lt;=2026),(AND($J130="New",$K130&gt;2026))),"N/A",VLOOKUP($F130,'Source Data'!$B$15:$I$22,5)),"")</f>
        <v/>
      </c>
      <c r="AD130" s="145" t="str">
        <f>IF(ISNUMBER($L130),IF(OR(AND(OR($J130="Retired",$J130="Permanent Low-Use"),$K130&lt;=2027),(AND($J130="New",$K130&gt;2027))),"N/A",VLOOKUP($F130,'Source Data'!$B$15:$I$22,5)),"")</f>
        <v/>
      </c>
      <c r="AE130" s="145" t="str">
        <f>IF(ISNUMBER($L130),IF(OR(AND(OR($J130="Retired",$J130="Permanent Low-Use"),$K130&lt;=2028),(AND($J130="New",$K130&gt;2028))),"N/A",VLOOKUP($F130,'Source Data'!$B$15:$I$22,5)),"")</f>
        <v/>
      </c>
      <c r="AF130" s="145" t="str">
        <f>IF(ISNUMBER($L130),IF(OR(AND(OR($J130="Retired",$J130="Permanent Low-Use"),$K130&lt;=2029),(AND($J130="New",$K130&gt;2029))),"N/A",VLOOKUP($F130,'Source Data'!$B$15:$I$22,5)),"")</f>
        <v/>
      </c>
      <c r="AG130" s="145" t="str">
        <f>IF(ISNUMBER($L130),IF(OR(AND(OR($J130="Retired",$J130="Permanent Low-Use"),$K130&lt;=2030),(AND($J130="New",$K130&gt;2030))),"N/A",VLOOKUP($F130,'Source Data'!$B$15:$I$22,5)),"")</f>
        <v/>
      </c>
      <c r="AH130" s="145" t="str">
        <f>IF(ISNUMBER($L130),IF(OR(AND(OR($J130="Retired",$J130="Permanent Low-Use"),$K130&lt;=2031),(AND($J130="New",$K130&gt;2031))),"N/A",VLOOKUP($F130,'Source Data'!$B$15:$I$22,5)),"")</f>
        <v/>
      </c>
      <c r="AI130" s="145" t="str">
        <f>IF(ISNUMBER($L130),IF(OR(AND(OR($J130="Retired",$J130="Permanent Low-Use"),$K130&lt;=2032),(AND($J130="New",$K130&gt;2032))),"N/A",VLOOKUP($F130,'Source Data'!$B$15:$I$22,5)),"")</f>
        <v/>
      </c>
      <c r="AJ130" s="145" t="str">
        <f>IF(ISNUMBER($L130),IF(OR(AND(OR($J130="Retired",$J130="Permanent Low-Use"),$K130&lt;=2033),(AND($J130="New",$K130&gt;2033))),"N/A",VLOOKUP($F130,'Source Data'!$B$15:$I$22,5)),"")</f>
        <v/>
      </c>
      <c r="AK130" s="145" t="str">
        <f>IF($N130= 0, "N/A", IF(ISERROR(VLOOKUP($F130, 'Source Data'!$B$4:$C$11,2)), "", VLOOKUP($F130, 'Source Data'!$B$4:$C$11,2)))</f>
        <v/>
      </c>
      <c r="AL130" s="158"/>
    </row>
    <row r="131" spans="1:38" ht="15.6">
      <c r="A131" s="158"/>
      <c r="B131" s="106"/>
      <c r="C131" s="106"/>
      <c r="D131" s="106"/>
      <c r="E131" s="104"/>
      <c r="F131" s="104"/>
      <c r="G131" s="102"/>
      <c r="H131" s="103"/>
      <c r="I131" s="104"/>
      <c r="J131" s="105"/>
      <c r="K131" s="102"/>
      <c r="L131" s="142" t="str">
        <f t="shared" si="8"/>
        <v/>
      </c>
      <c r="M131" s="142" t="str">
        <f>IF(ISERROR(VLOOKUP(E131,'Source Data'!$B$67:$J$97, MATCH(F131, 'Source Data'!$B$64:$J$64,1),TRUE))=TRUE,"",VLOOKUP(E131,'Source Data'!$B$67:$J$97,MATCH(F131, 'Source Data'!$B$64:$J$64,1),TRUE))</f>
        <v/>
      </c>
      <c r="N131" s="143" t="str">
        <f t="shared" si="9"/>
        <v/>
      </c>
      <c r="O131" s="144" t="str">
        <f>IF(OR(AND(OR($J131="Retired",$J131="Permanent Low-Use"),$K131&lt;=2023),(AND($J131="New",$K131&gt;2023))),"N/A",IF($N131=0,0,IF(ISERROR(VLOOKUP($E131,'Source Data'!$B$29:$J$60, MATCH($L131, 'Source Data'!$B$26:$J$26,1),TRUE))=TRUE,"",VLOOKUP($E131,'Source Data'!$B$29:$J$60,MATCH($L131, 'Source Data'!$B$26:$J$26,1),TRUE))))</f>
        <v/>
      </c>
      <c r="P131" s="144" t="str">
        <f>IF(OR(AND(OR($J131="Retired",$J131="Permanent Low-Use"),$K131&lt;=2024),(AND($J131="New",$K131&gt;2024))),"N/A",IF($N131=0,0,IF(ISERROR(VLOOKUP($E131,'Source Data'!$B$29:$J$60, MATCH($L131, 'Source Data'!$B$26:$J$26,1),TRUE))=TRUE,"",VLOOKUP($E131,'Source Data'!$B$29:$J$60,MATCH($L131, 'Source Data'!$B$26:$J$26,1),TRUE))))</f>
        <v/>
      </c>
      <c r="Q131" s="144" t="str">
        <f>IF(OR(AND(OR($J131="Retired",$J131="Permanent Low-Use"),$K131&lt;=2025),(AND($J131="New",$K131&gt;2025))),"N/A",IF($N131=0,0,IF(ISERROR(VLOOKUP($E131,'Source Data'!$B$29:$J$60, MATCH($L131, 'Source Data'!$B$26:$J$26,1),TRUE))=TRUE,"",VLOOKUP($E131,'Source Data'!$B$29:$J$60,MATCH($L131, 'Source Data'!$B$26:$J$26,1),TRUE))))</f>
        <v/>
      </c>
      <c r="R131" s="144" t="str">
        <f>IF(OR(AND(OR($J131="Retired",$J131="Permanent Low-Use"),$K131&lt;=2026),(AND($J131="New",$K131&gt;2026))),"N/A",IF($N131=0,0,IF(ISERROR(VLOOKUP($E131,'Source Data'!$B$29:$J$60, MATCH($L131, 'Source Data'!$B$26:$J$26,1),TRUE))=TRUE,"",VLOOKUP($E131,'Source Data'!$B$29:$J$60,MATCH($L131, 'Source Data'!$B$26:$J$26,1),TRUE))))</f>
        <v/>
      </c>
      <c r="S131" s="144" t="str">
        <f>IF(OR(AND(OR($J131="Retired",$J131="Permanent Low-Use"),$K131&lt;=2027),(AND($J131="New",$K131&gt;2027))),"N/A",IF($N131=0,0,IF(ISERROR(VLOOKUP($E131,'Source Data'!$B$29:$J$60, MATCH($L131, 'Source Data'!$B$26:$J$26,1),TRUE))=TRUE,"",VLOOKUP($E131,'Source Data'!$B$29:$J$60,MATCH($L131, 'Source Data'!$B$26:$J$26,1),TRUE))))</f>
        <v/>
      </c>
      <c r="T131" s="144" t="str">
        <f>IF(OR(AND(OR($J131="Retired",$J131="Permanent Low-Use"),$K131&lt;=2028),(AND($J131="New",$K131&gt;2028))),"N/A",IF($N131=0,0,IF(ISERROR(VLOOKUP($E131,'Source Data'!$B$29:$J$60, MATCH($L131, 'Source Data'!$B$26:$J$26,1),TRUE))=TRUE,"",VLOOKUP($E131,'Source Data'!$B$29:$J$60,MATCH($L131, 'Source Data'!$B$26:$J$26,1),TRUE))))</f>
        <v/>
      </c>
      <c r="U131" s="144" t="str">
        <f>IF(OR(AND(OR($J131="Retired",$J131="Permanent Low-Use"),$K131&lt;=2029),(AND($J131="New",$K131&gt;2029))),"N/A",IF($N131=0,0,IF(ISERROR(VLOOKUP($E131,'Source Data'!$B$29:$J$60, MATCH($L131, 'Source Data'!$B$26:$J$26,1),TRUE))=TRUE,"",VLOOKUP($E131,'Source Data'!$B$29:$J$60,MATCH($L131, 'Source Data'!$B$26:$J$26,1),TRUE))))</f>
        <v/>
      </c>
      <c r="V131" s="144" t="str">
        <f>IF(OR(AND(OR($J131="Retired",$J131="Permanent Low-Use"),$K131&lt;=2030),(AND($J131="New",$K131&gt;2030))),"N/A",IF($N131=0,0,IF(ISERROR(VLOOKUP($E131,'Source Data'!$B$29:$J$60, MATCH($L131, 'Source Data'!$B$26:$J$26,1),TRUE))=TRUE,"",VLOOKUP($E131,'Source Data'!$B$29:$J$60,MATCH($L131, 'Source Data'!$B$26:$J$26,1),TRUE))))</f>
        <v/>
      </c>
      <c r="W131" s="144" t="str">
        <f>IF(OR(AND(OR($J131="Retired",$J131="Permanent Low-Use"),$K131&lt;=2031),(AND($J131="New",$K131&gt;2031))),"N/A",IF($N131=0,0,IF(ISERROR(VLOOKUP($E131,'Source Data'!$B$29:$J$60, MATCH($L131, 'Source Data'!$B$26:$J$26,1),TRUE))=TRUE,"",VLOOKUP($E131,'Source Data'!$B$29:$J$60,MATCH($L131, 'Source Data'!$B$26:$J$26,1),TRUE))))</f>
        <v/>
      </c>
      <c r="X131" s="144" t="str">
        <f>IF(OR(AND(OR($J131="Retired",$J131="Permanent Low-Use"),$K131&lt;=2032),(AND($J131="New",$K131&gt;2032))),"N/A",IF($N131=0,0,IF(ISERROR(VLOOKUP($E131,'Source Data'!$B$29:$J$60, MATCH($L131, 'Source Data'!$B$26:$J$26,1),TRUE))=TRUE,"",VLOOKUP($E131,'Source Data'!$B$29:$J$60,MATCH($L131, 'Source Data'!$B$26:$J$26,1),TRUE))))</f>
        <v/>
      </c>
      <c r="Y131" s="144" t="str">
        <f>IF(OR(AND(OR($J131="Retired",$J131="Permanent Low-Use"),$K131&lt;=2033),(AND($J131="New",$K131&gt;2033))),"N/A",IF($N131=0,0,IF(ISERROR(VLOOKUP($E131,'Source Data'!$B$29:$J$60, MATCH($L131, 'Source Data'!$B$26:$J$26,1),TRUE))=TRUE,"",VLOOKUP($E131,'Source Data'!$B$29:$J$60,MATCH($L131, 'Source Data'!$B$26:$J$26,1),TRUE))))</f>
        <v/>
      </c>
      <c r="Z131" s="145" t="str">
        <f>IF(ISNUMBER($L131),IF(OR(AND(OR($J131="Retired",$J131="Permanent Low-Use"),$K131&lt;=2023),(AND($J131="New",$K131&gt;2023))),"N/A",VLOOKUP($F131,'Source Data'!$B$15:$I$22,7)),"")</f>
        <v/>
      </c>
      <c r="AA131" s="145" t="str">
        <f>IF(ISNUMBER($L131),IF(OR(AND(OR($J131="Retired",$J131="Permanent Low-Use"),$K131&lt;=2024),(AND($J131="New",$K131&gt;2024))),"N/A",VLOOKUP($F131,'Source Data'!$B$15:$I$22,7)),"")</f>
        <v/>
      </c>
      <c r="AB131" s="145" t="str">
        <f>IF(ISNUMBER($L131),IF(OR(AND(OR($J131="Retired",$J131="Permanent Low-Use"),$K131&lt;=2025),(AND($J131="New",$K131&gt;2025))),"N/A",VLOOKUP($F131,'Source Data'!$B$15:$I$22,5)),"")</f>
        <v/>
      </c>
      <c r="AC131" s="145" t="str">
        <f>IF(ISNUMBER($L131),IF(OR(AND(OR($J131="Retired",$J131="Permanent Low-Use"),$K131&lt;=2026),(AND($J131="New",$K131&gt;2026))),"N/A",VLOOKUP($F131,'Source Data'!$B$15:$I$22,5)),"")</f>
        <v/>
      </c>
      <c r="AD131" s="145" t="str">
        <f>IF(ISNUMBER($L131),IF(OR(AND(OR($J131="Retired",$J131="Permanent Low-Use"),$K131&lt;=2027),(AND($J131="New",$K131&gt;2027))),"N/A",VLOOKUP($F131,'Source Data'!$B$15:$I$22,5)),"")</f>
        <v/>
      </c>
      <c r="AE131" s="145" t="str">
        <f>IF(ISNUMBER($L131),IF(OR(AND(OR($J131="Retired",$J131="Permanent Low-Use"),$K131&lt;=2028),(AND($J131="New",$K131&gt;2028))),"N/A",VLOOKUP($F131,'Source Data'!$B$15:$I$22,5)),"")</f>
        <v/>
      </c>
      <c r="AF131" s="145" t="str">
        <f>IF(ISNUMBER($L131),IF(OR(AND(OR($J131="Retired",$J131="Permanent Low-Use"),$K131&lt;=2029),(AND($J131="New",$K131&gt;2029))),"N/A",VLOOKUP($F131,'Source Data'!$B$15:$I$22,5)),"")</f>
        <v/>
      </c>
      <c r="AG131" s="145" t="str">
        <f>IF(ISNUMBER($L131),IF(OR(AND(OR($J131="Retired",$J131="Permanent Low-Use"),$K131&lt;=2030),(AND($J131="New",$K131&gt;2030))),"N/A",VLOOKUP($F131,'Source Data'!$B$15:$I$22,5)),"")</f>
        <v/>
      </c>
      <c r="AH131" s="145" t="str">
        <f>IF(ISNUMBER($L131),IF(OR(AND(OR($J131="Retired",$J131="Permanent Low-Use"),$K131&lt;=2031),(AND($J131="New",$K131&gt;2031))),"N/A",VLOOKUP($F131,'Source Data'!$B$15:$I$22,5)),"")</f>
        <v/>
      </c>
      <c r="AI131" s="145" t="str">
        <f>IF(ISNUMBER($L131),IF(OR(AND(OR($J131="Retired",$J131="Permanent Low-Use"),$K131&lt;=2032),(AND($J131="New",$K131&gt;2032))),"N/A",VLOOKUP($F131,'Source Data'!$B$15:$I$22,5)),"")</f>
        <v/>
      </c>
      <c r="AJ131" s="145" t="str">
        <f>IF(ISNUMBER($L131),IF(OR(AND(OR($J131="Retired",$J131="Permanent Low-Use"),$K131&lt;=2033),(AND($J131="New",$K131&gt;2033))),"N/A",VLOOKUP($F131,'Source Data'!$B$15:$I$22,5)),"")</f>
        <v/>
      </c>
      <c r="AK131" s="145" t="str">
        <f>IF($N131= 0, "N/A", IF(ISERROR(VLOOKUP($F131, 'Source Data'!$B$4:$C$11,2)), "", VLOOKUP($F131, 'Source Data'!$B$4:$C$11,2)))</f>
        <v/>
      </c>
      <c r="AL131" s="158"/>
    </row>
    <row r="132" spans="1:38" ht="15.6">
      <c r="A132" s="158"/>
      <c r="B132" s="106"/>
      <c r="C132" s="106"/>
      <c r="D132" s="106"/>
      <c r="E132" s="104"/>
      <c r="F132" s="104"/>
      <c r="G132" s="102"/>
      <c r="H132" s="103"/>
      <c r="I132" s="104"/>
      <c r="J132" s="105"/>
      <c r="K132" s="105"/>
      <c r="L132" s="142" t="str">
        <f t="shared" si="8"/>
        <v/>
      </c>
      <c r="M132" s="142" t="str">
        <f>IF(ISERROR(VLOOKUP(E132,'Source Data'!$B$67:$J$97, MATCH(F132, 'Source Data'!$B$64:$J$64,1),TRUE))=TRUE,"",VLOOKUP(E132,'Source Data'!$B$67:$J$97,MATCH(F132, 'Source Data'!$B$64:$J$64,1),TRUE))</f>
        <v/>
      </c>
      <c r="N132" s="143" t="str">
        <f t="shared" si="9"/>
        <v/>
      </c>
      <c r="O132" s="144" t="str">
        <f>IF(OR(AND(OR($J132="Retired",$J132="Permanent Low-Use"),$K132&lt;=2023),(AND($J132="New",$K132&gt;2023))),"N/A",IF($N132=0,0,IF(ISERROR(VLOOKUP($E132,'Source Data'!$B$29:$J$60, MATCH($L132, 'Source Data'!$B$26:$J$26,1),TRUE))=TRUE,"",VLOOKUP($E132,'Source Data'!$B$29:$J$60,MATCH($L132, 'Source Data'!$B$26:$J$26,1),TRUE))))</f>
        <v/>
      </c>
      <c r="P132" s="144" t="str">
        <f>IF(OR(AND(OR($J132="Retired",$J132="Permanent Low-Use"),$K132&lt;=2024),(AND($J132="New",$K132&gt;2024))),"N/A",IF($N132=0,0,IF(ISERROR(VLOOKUP($E132,'Source Data'!$B$29:$J$60, MATCH($L132, 'Source Data'!$B$26:$J$26,1),TRUE))=TRUE,"",VLOOKUP($E132,'Source Data'!$B$29:$J$60,MATCH($L132, 'Source Data'!$B$26:$J$26,1),TRUE))))</f>
        <v/>
      </c>
      <c r="Q132" s="144" t="str">
        <f>IF(OR(AND(OR($J132="Retired",$J132="Permanent Low-Use"),$K132&lt;=2025),(AND($J132="New",$K132&gt;2025))),"N/A",IF($N132=0,0,IF(ISERROR(VLOOKUP($E132,'Source Data'!$B$29:$J$60, MATCH($L132, 'Source Data'!$B$26:$J$26,1),TRUE))=TRUE,"",VLOOKUP($E132,'Source Data'!$B$29:$J$60,MATCH($L132, 'Source Data'!$B$26:$J$26,1),TRUE))))</f>
        <v/>
      </c>
      <c r="R132" s="144" t="str">
        <f>IF(OR(AND(OR($J132="Retired",$J132="Permanent Low-Use"),$K132&lt;=2026),(AND($J132="New",$K132&gt;2026))),"N/A",IF($N132=0,0,IF(ISERROR(VLOOKUP($E132,'Source Data'!$B$29:$J$60, MATCH($L132, 'Source Data'!$B$26:$J$26,1),TRUE))=TRUE,"",VLOOKUP($E132,'Source Data'!$B$29:$J$60,MATCH($L132, 'Source Data'!$B$26:$J$26,1),TRUE))))</f>
        <v/>
      </c>
      <c r="S132" s="144" t="str">
        <f>IF(OR(AND(OR($J132="Retired",$J132="Permanent Low-Use"),$K132&lt;=2027),(AND($J132="New",$K132&gt;2027))),"N/A",IF($N132=0,0,IF(ISERROR(VLOOKUP($E132,'Source Data'!$B$29:$J$60, MATCH($L132, 'Source Data'!$B$26:$J$26,1),TRUE))=TRUE,"",VLOOKUP($E132,'Source Data'!$B$29:$J$60,MATCH($L132, 'Source Data'!$B$26:$J$26,1),TRUE))))</f>
        <v/>
      </c>
      <c r="T132" s="144" t="str">
        <f>IF(OR(AND(OR($J132="Retired",$J132="Permanent Low-Use"),$K132&lt;=2028),(AND($J132="New",$K132&gt;2028))),"N/A",IF($N132=0,0,IF(ISERROR(VLOOKUP($E132,'Source Data'!$B$29:$J$60, MATCH($L132, 'Source Data'!$B$26:$J$26,1),TRUE))=TRUE,"",VLOOKUP($E132,'Source Data'!$B$29:$J$60,MATCH($L132, 'Source Data'!$B$26:$J$26,1),TRUE))))</f>
        <v/>
      </c>
      <c r="U132" s="144" t="str">
        <f>IF(OR(AND(OR($J132="Retired",$J132="Permanent Low-Use"),$K132&lt;=2029),(AND($J132="New",$K132&gt;2029))),"N/A",IF($N132=0,0,IF(ISERROR(VLOOKUP($E132,'Source Data'!$B$29:$J$60, MATCH($L132, 'Source Data'!$B$26:$J$26,1),TRUE))=TRUE,"",VLOOKUP($E132,'Source Data'!$B$29:$J$60,MATCH($L132, 'Source Data'!$B$26:$J$26,1),TRUE))))</f>
        <v/>
      </c>
      <c r="V132" s="144" t="str">
        <f>IF(OR(AND(OR($J132="Retired",$J132="Permanent Low-Use"),$K132&lt;=2030),(AND($J132="New",$K132&gt;2030))),"N/A",IF($N132=0,0,IF(ISERROR(VLOOKUP($E132,'Source Data'!$B$29:$J$60, MATCH($L132, 'Source Data'!$B$26:$J$26,1),TRUE))=TRUE,"",VLOOKUP($E132,'Source Data'!$B$29:$J$60,MATCH($L132, 'Source Data'!$B$26:$J$26,1),TRUE))))</f>
        <v/>
      </c>
      <c r="W132" s="144" t="str">
        <f>IF(OR(AND(OR($J132="Retired",$J132="Permanent Low-Use"),$K132&lt;=2031),(AND($J132="New",$K132&gt;2031))),"N/A",IF($N132=0,0,IF(ISERROR(VLOOKUP($E132,'Source Data'!$B$29:$J$60, MATCH($L132, 'Source Data'!$B$26:$J$26,1),TRUE))=TRUE,"",VLOOKUP($E132,'Source Data'!$B$29:$J$60,MATCH($L132, 'Source Data'!$B$26:$J$26,1),TRUE))))</f>
        <v/>
      </c>
      <c r="X132" s="144" t="str">
        <f>IF(OR(AND(OR($J132="Retired",$J132="Permanent Low-Use"),$K132&lt;=2032),(AND($J132="New",$K132&gt;2032))),"N/A",IF($N132=0,0,IF(ISERROR(VLOOKUP($E132,'Source Data'!$B$29:$J$60, MATCH($L132, 'Source Data'!$B$26:$J$26,1),TRUE))=TRUE,"",VLOOKUP($E132,'Source Data'!$B$29:$J$60,MATCH($L132, 'Source Data'!$B$26:$J$26,1),TRUE))))</f>
        <v/>
      </c>
      <c r="Y132" s="144" t="str">
        <f>IF(OR(AND(OR($J132="Retired",$J132="Permanent Low-Use"),$K132&lt;=2033),(AND($J132="New",$K132&gt;2033))),"N/A",IF($N132=0,0,IF(ISERROR(VLOOKUP($E132,'Source Data'!$B$29:$J$60, MATCH($L132, 'Source Data'!$B$26:$J$26,1),TRUE))=TRUE,"",VLOOKUP($E132,'Source Data'!$B$29:$J$60,MATCH($L132, 'Source Data'!$B$26:$J$26,1),TRUE))))</f>
        <v/>
      </c>
      <c r="Z132" s="145" t="str">
        <f>IF(ISNUMBER($L132),IF(OR(AND(OR($J132="Retired",$J132="Permanent Low-Use"),$K132&lt;=2023),(AND($J132="New",$K132&gt;2023))),"N/A",VLOOKUP($F132,'Source Data'!$B$15:$I$22,7)),"")</f>
        <v/>
      </c>
      <c r="AA132" s="145" t="str">
        <f>IF(ISNUMBER($L132),IF(OR(AND(OR($J132="Retired",$J132="Permanent Low-Use"),$K132&lt;=2024),(AND($J132="New",$K132&gt;2024))),"N/A",VLOOKUP($F132,'Source Data'!$B$15:$I$22,7)),"")</f>
        <v/>
      </c>
      <c r="AB132" s="145" t="str">
        <f>IF(ISNUMBER($L132),IF(OR(AND(OR($J132="Retired",$J132="Permanent Low-Use"),$K132&lt;=2025),(AND($J132="New",$K132&gt;2025))),"N/A",VLOOKUP($F132,'Source Data'!$B$15:$I$22,5)),"")</f>
        <v/>
      </c>
      <c r="AC132" s="145" t="str">
        <f>IF(ISNUMBER($L132),IF(OR(AND(OR($J132="Retired",$J132="Permanent Low-Use"),$K132&lt;=2026),(AND($J132="New",$K132&gt;2026))),"N/A",VLOOKUP($F132,'Source Data'!$B$15:$I$22,5)),"")</f>
        <v/>
      </c>
      <c r="AD132" s="145" t="str">
        <f>IF(ISNUMBER($L132),IF(OR(AND(OR($J132="Retired",$J132="Permanent Low-Use"),$K132&lt;=2027),(AND($J132="New",$K132&gt;2027))),"N/A",VLOOKUP($F132,'Source Data'!$B$15:$I$22,5)),"")</f>
        <v/>
      </c>
      <c r="AE132" s="145" t="str">
        <f>IF(ISNUMBER($L132),IF(OR(AND(OR($J132="Retired",$J132="Permanent Low-Use"),$K132&lt;=2028),(AND($J132="New",$K132&gt;2028))),"N/A",VLOOKUP($F132,'Source Data'!$B$15:$I$22,5)),"")</f>
        <v/>
      </c>
      <c r="AF132" s="145" t="str">
        <f>IF(ISNUMBER($L132),IF(OR(AND(OR($J132="Retired",$J132="Permanent Low-Use"),$K132&lt;=2029),(AND($J132="New",$K132&gt;2029))),"N/A",VLOOKUP($F132,'Source Data'!$B$15:$I$22,5)),"")</f>
        <v/>
      </c>
      <c r="AG132" s="145" t="str">
        <f>IF(ISNUMBER($L132),IF(OR(AND(OR($J132="Retired",$J132="Permanent Low-Use"),$K132&lt;=2030),(AND($J132="New",$K132&gt;2030))),"N/A",VLOOKUP($F132,'Source Data'!$B$15:$I$22,5)),"")</f>
        <v/>
      </c>
      <c r="AH132" s="145" t="str">
        <f>IF(ISNUMBER($L132),IF(OR(AND(OR($J132="Retired",$J132="Permanent Low-Use"),$K132&lt;=2031),(AND($J132="New",$K132&gt;2031))),"N/A",VLOOKUP($F132,'Source Data'!$B$15:$I$22,5)),"")</f>
        <v/>
      </c>
      <c r="AI132" s="145" t="str">
        <f>IF(ISNUMBER($L132),IF(OR(AND(OR($J132="Retired",$J132="Permanent Low-Use"),$K132&lt;=2032),(AND($J132="New",$K132&gt;2032))),"N/A",VLOOKUP($F132,'Source Data'!$B$15:$I$22,5)),"")</f>
        <v/>
      </c>
      <c r="AJ132" s="145" t="str">
        <f>IF(ISNUMBER($L132),IF(OR(AND(OR($J132="Retired",$J132="Permanent Low-Use"),$K132&lt;=2033),(AND($J132="New",$K132&gt;2033))),"N/A",VLOOKUP($F132,'Source Data'!$B$15:$I$22,5)),"")</f>
        <v/>
      </c>
      <c r="AK132" s="145" t="str">
        <f>IF($N132= 0, "N/A", IF(ISERROR(VLOOKUP($F132, 'Source Data'!$B$4:$C$11,2)), "", VLOOKUP($F132, 'Source Data'!$B$4:$C$11,2)))</f>
        <v/>
      </c>
      <c r="AL132" s="158"/>
    </row>
    <row r="133" spans="1:38" ht="15.6">
      <c r="A133" s="158"/>
      <c r="B133" s="106"/>
      <c r="C133" s="106"/>
      <c r="D133" s="106"/>
      <c r="E133" s="104"/>
      <c r="F133" s="104"/>
      <c r="G133" s="102"/>
      <c r="H133" s="103"/>
      <c r="I133" s="104"/>
      <c r="J133" s="105"/>
      <c r="K133" s="105"/>
      <c r="L133" s="142" t="str">
        <f t="shared" si="8"/>
        <v/>
      </c>
      <c r="M133" s="142" t="str">
        <f>IF(ISERROR(VLOOKUP(E133,'Source Data'!$B$67:$J$97, MATCH(F133, 'Source Data'!$B$64:$J$64,1),TRUE))=TRUE,"",VLOOKUP(E133,'Source Data'!$B$67:$J$97,MATCH(F133, 'Source Data'!$B$64:$J$64,1),TRUE))</f>
        <v/>
      </c>
      <c r="N133" s="143" t="str">
        <f t="shared" si="9"/>
        <v/>
      </c>
      <c r="O133" s="144" t="str">
        <f>IF(OR(AND(OR($J133="Retired",$J133="Permanent Low-Use"),$K133&lt;=2023),(AND($J133="New",$K133&gt;2023))),"N/A",IF($N133=0,0,IF(ISERROR(VLOOKUP($E133,'Source Data'!$B$29:$J$60, MATCH($L133, 'Source Data'!$B$26:$J$26,1),TRUE))=TRUE,"",VLOOKUP($E133,'Source Data'!$B$29:$J$60,MATCH($L133, 'Source Data'!$B$26:$J$26,1),TRUE))))</f>
        <v/>
      </c>
      <c r="P133" s="144" t="str">
        <f>IF(OR(AND(OR($J133="Retired",$J133="Permanent Low-Use"),$K133&lt;=2024),(AND($J133="New",$K133&gt;2024))),"N/A",IF($N133=0,0,IF(ISERROR(VLOOKUP($E133,'Source Data'!$B$29:$J$60, MATCH($L133, 'Source Data'!$B$26:$J$26,1),TRUE))=TRUE,"",VLOOKUP($E133,'Source Data'!$B$29:$J$60,MATCH($L133, 'Source Data'!$B$26:$J$26,1),TRUE))))</f>
        <v/>
      </c>
      <c r="Q133" s="144" t="str">
        <f>IF(OR(AND(OR($J133="Retired",$J133="Permanent Low-Use"),$K133&lt;=2025),(AND($J133="New",$K133&gt;2025))),"N/A",IF($N133=0,0,IF(ISERROR(VLOOKUP($E133,'Source Data'!$B$29:$J$60, MATCH($L133, 'Source Data'!$B$26:$J$26,1),TRUE))=TRUE,"",VLOOKUP($E133,'Source Data'!$B$29:$J$60,MATCH($L133, 'Source Data'!$B$26:$J$26,1),TRUE))))</f>
        <v/>
      </c>
      <c r="R133" s="144" t="str">
        <f>IF(OR(AND(OR($J133="Retired",$J133="Permanent Low-Use"),$K133&lt;=2026),(AND($J133="New",$K133&gt;2026))),"N/A",IF($N133=0,0,IF(ISERROR(VLOOKUP($E133,'Source Data'!$B$29:$J$60, MATCH($L133, 'Source Data'!$B$26:$J$26,1),TRUE))=TRUE,"",VLOOKUP($E133,'Source Data'!$B$29:$J$60,MATCH($L133, 'Source Data'!$B$26:$J$26,1),TRUE))))</f>
        <v/>
      </c>
      <c r="S133" s="144" t="str">
        <f>IF(OR(AND(OR($J133="Retired",$J133="Permanent Low-Use"),$K133&lt;=2027),(AND($J133="New",$K133&gt;2027))),"N/A",IF($N133=0,0,IF(ISERROR(VLOOKUP($E133,'Source Data'!$B$29:$J$60, MATCH($L133, 'Source Data'!$B$26:$J$26,1),TRUE))=TRUE,"",VLOOKUP($E133,'Source Data'!$B$29:$J$60,MATCH($L133, 'Source Data'!$B$26:$J$26,1),TRUE))))</f>
        <v/>
      </c>
      <c r="T133" s="144" t="str">
        <f>IF(OR(AND(OR($J133="Retired",$J133="Permanent Low-Use"),$K133&lt;=2028),(AND($J133="New",$K133&gt;2028))),"N/A",IF($N133=0,0,IF(ISERROR(VLOOKUP($E133,'Source Data'!$B$29:$J$60, MATCH($L133, 'Source Data'!$B$26:$J$26,1),TRUE))=TRUE,"",VLOOKUP($E133,'Source Data'!$B$29:$J$60,MATCH($L133, 'Source Data'!$B$26:$J$26,1),TRUE))))</f>
        <v/>
      </c>
      <c r="U133" s="144" t="str">
        <f>IF(OR(AND(OR($J133="Retired",$J133="Permanent Low-Use"),$K133&lt;=2029),(AND($J133="New",$K133&gt;2029))),"N/A",IF($N133=0,0,IF(ISERROR(VLOOKUP($E133,'Source Data'!$B$29:$J$60, MATCH($L133, 'Source Data'!$B$26:$J$26,1),TRUE))=TRUE,"",VLOOKUP($E133,'Source Data'!$B$29:$J$60,MATCH($L133, 'Source Data'!$B$26:$J$26,1),TRUE))))</f>
        <v/>
      </c>
      <c r="V133" s="144" t="str">
        <f>IF(OR(AND(OR($J133="Retired",$J133="Permanent Low-Use"),$K133&lt;=2030),(AND($J133="New",$K133&gt;2030))),"N/A",IF($N133=0,0,IF(ISERROR(VLOOKUP($E133,'Source Data'!$B$29:$J$60, MATCH($L133, 'Source Data'!$B$26:$J$26,1),TRUE))=TRUE,"",VLOOKUP($E133,'Source Data'!$B$29:$J$60,MATCH($L133, 'Source Data'!$B$26:$J$26,1),TRUE))))</f>
        <v/>
      </c>
      <c r="W133" s="144" t="str">
        <f>IF(OR(AND(OR($J133="Retired",$J133="Permanent Low-Use"),$K133&lt;=2031),(AND($J133="New",$K133&gt;2031))),"N/A",IF($N133=0,0,IF(ISERROR(VLOOKUP($E133,'Source Data'!$B$29:$J$60, MATCH($L133, 'Source Data'!$B$26:$J$26,1),TRUE))=TRUE,"",VLOOKUP($E133,'Source Data'!$B$29:$J$60,MATCH($L133, 'Source Data'!$B$26:$J$26,1),TRUE))))</f>
        <v/>
      </c>
      <c r="X133" s="144" t="str">
        <f>IF(OR(AND(OR($J133="Retired",$J133="Permanent Low-Use"),$K133&lt;=2032),(AND($J133="New",$K133&gt;2032))),"N/A",IF($N133=0,0,IF(ISERROR(VLOOKUP($E133,'Source Data'!$B$29:$J$60, MATCH($L133, 'Source Data'!$B$26:$J$26,1),TRUE))=TRUE,"",VLOOKUP($E133,'Source Data'!$B$29:$J$60,MATCH($L133, 'Source Data'!$B$26:$J$26,1),TRUE))))</f>
        <v/>
      </c>
      <c r="Y133" s="144" t="str">
        <f>IF(OR(AND(OR($J133="Retired",$J133="Permanent Low-Use"),$K133&lt;=2033),(AND($J133="New",$K133&gt;2033))),"N/A",IF($N133=0,0,IF(ISERROR(VLOOKUP($E133,'Source Data'!$B$29:$J$60, MATCH($L133, 'Source Data'!$B$26:$J$26,1),TRUE))=TRUE,"",VLOOKUP($E133,'Source Data'!$B$29:$J$60,MATCH($L133, 'Source Data'!$B$26:$J$26,1),TRUE))))</f>
        <v/>
      </c>
      <c r="Z133" s="145" t="str">
        <f>IF(ISNUMBER($L133),IF(OR(AND(OR($J133="Retired",$J133="Permanent Low-Use"),$K133&lt;=2023),(AND($J133="New",$K133&gt;2023))),"N/A",VLOOKUP($F133,'Source Data'!$B$15:$I$22,7)),"")</f>
        <v/>
      </c>
      <c r="AA133" s="145" t="str">
        <f>IF(ISNUMBER($L133),IF(OR(AND(OR($J133="Retired",$J133="Permanent Low-Use"),$K133&lt;=2024),(AND($J133="New",$K133&gt;2024))),"N/A",VLOOKUP($F133,'Source Data'!$B$15:$I$22,7)),"")</f>
        <v/>
      </c>
      <c r="AB133" s="145" t="str">
        <f>IF(ISNUMBER($L133),IF(OR(AND(OR($J133="Retired",$J133="Permanent Low-Use"),$K133&lt;=2025),(AND($J133="New",$K133&gt;2025))),"N/A",VLOOKUP($F133,'Source Data'!$B$15:$I$22,5)),"")</f>
        <v/>
      </c>
      <c r="AC133" s="145" t="str">
        <f>IF(ISNUMBER($L133),IF(OR(AND(OR($J133="Retired",$J133="Permanent Low-Use"),$K133&lt;=2026),(AND($J133="New",$K133&gt;2026))),"N/A",VLOOKUP($F133,'Source Data'!$B$15:$I$22,5)),"")</f>
        <v/>
      </c>
      <c r="AD133" s="145" t="str">
        <f>IF(ISNUMBER($L133),IF(OR(AND(OR($J133="Retired",$J133="Permanent Low-Use"),$K133&lt;=2027),(AND($J133="New",$K133&gt;2027))),"N/A",VLOOKUP($F133,'Source Data'!$B$15:$I$22,5)),"")</f>
        <v/>
      </c>
      <c r="AE133" s="145" t="str">
        <f>IF(ISNUMBER($L133),IF(OR(AND(OR($J133="Retired",$J133="Permanent Low-Use"),$K133&lt;=2028),(AND($J133="New",$K133&gt;2028))),"N/A",VLOOKUP($F133,'Source Data'!$B$15:$I$22,5)),"")</f>
        <v/>
      </c>
      <c r="AF133" s="145" t="str">
        <f>IF(ISNUMBER($L133),IF(OR(AND(OR($J133="Retired",$J133="Permanent Low-Use"),$K133&lt;=2029),(AND($J133="New",$K133&gt;2029))),"N/A",VLOOKUP($F133,'Source Data'!$B$15:$I$22,5)),"")</f>
        <v/>
      </c>
      <c r="AG133" s="145" t="str">
        <f>IF(ISNUMBER($L133),IF(OR(AND(OR($J133="Retired",$J133="Permanent Low-Use"),$K133&lt;=2030),(AND($J133="New",$K133&gt;2030))),"N/A",VLOOKUP($F133,'Source Data'!$B$15:$I$22,5)),"")</f>
        <v/>
      </c>
      <c r="AH133" s="145" t="str">
        <f>IF(ISNUMBER($L133),IF(OR(AND(OR($J133="Retired",$J133="Permanent Low-Use"),$K133&lt;=2031),(AND($J133="New",$K133&gt;2031))),"N/A",VLOOKUP($F133,'Source Data'!$B$15:$I$22,5)),"")</f>
        <v/>
      </c>
      <c r="AI133" s="145" t="str">
        <f>IF(ISNUMBER($L133),IF(OR(AND(OR($J133="Retired",$J133="Permanent Low-Use"),$K133&lt;=2032),(AND($J133="New",$K133&gt;2032))),"N/A",VLOOKUP($F133,'Source Data'!$B$15:$I$22,5)),"")</f>
        <v/>
      </c>
      <c r="AJ133" s="145" t="str">
        <f>IF(ISNUMBER($L133),IF(OR(AND(OR($J133="Retired",$J133="Permanent Low-Use"),$K133&lt;=2033),(AND($J133="New",$K133&gt;2033))),"N/A",VLOOKUP($F133,'Source Data'!$B$15:$I$22,5)),"")</f>
        <v/>
      </c>
      <c r="AK133" s="145" t="str">
        <f>IF($N133= 0, "N/A", IF(ISERROR(VLOOKUP($F133, 'Source Data'!$B$4:$C$11,2)), "", VLOOKUP($F133, 'Source Data'!$B$4:$C$11,2)))</f>
        <v/>
      </c>
      <c r="AL133" s="158"/>
    </row>
    <row r="134" spans="1:38" ht="15.6">
      <c r="A134" s="158"/>
      <c r="B134" s="106"/>
      <c r="C134" s="106"/>
      <c r="D134" s="106"/>
      <c r="E134" s="104"/>
      <c r="F134" s="104"/>
      <c r="G134" s="102"/>
      <c r="H134" s="103"/>
      <c r="I134" s="104"/>
      <c r="J134" s="105"/>
      <c r="K134" s="102"/>
      <c r="L134" s="142" t="str">
        <f t="shared" si="8"/>
        <v/>
      </c>
      <c r="M134" s="142" t="str">
        <f>IF(ISERROR(VLOOKUP(E134,'Source Data'!$B$67:$J$97, MATCH(F134, 'Source Data'!$B$64:$J$64,1),TRUE))=TRUE,"",VLOOKUP(E134,'Source Data'!$B$67:$J$97,MATCH(F134, 'Source Data'!$B$64:$J$64,1),TRUE))</f>
        <v/>
      </c>
      <c r="N134" s="143" t="str">
        <f t="shared" si="9"/>
        <v/>
      </c>
      <c r="O134" s="144" t="str">
        <f>IF(OR(AND(OR($J134="Retired",$J134="Permanent Low-Use"),$K134&lt;=2023),(AND($J134="New",$K134&gt;2023))),"N/A",IF($N134=0,0,IF(ISERROR(VLOOKUP($E134,'Source Data'!$B$29:$J$60, MATCH($L134, 'Source Data'!$B$26:$J$26,1),TRUE))=TRUE,"",VLOOKUP($E134,'Source Data'!$B$29:$J$60,MATCH($L134, 'Source Data'!$B$26:$J$26,1),TRUE))))</f>
        <v/>
      </c>
      <c r="P134" s="144" t="str">
        <f>IF(OR(AND(OR($J134="Retired",$J134="Permanent Low-Use"),$K134&lt;=2024),(AND($J134="New",$K134&gt;2024))),"N/A",IF($N134=0,0,IF(ISERROR(VLOOKUP($E134,'Source Data'!$B$29:$J$60, MATCH($L134, 'Source Data'!$B$26:$J$26,1),TRUE))=TRUE,"",VLOOKUP($E134,'Source Data'!$B$29:$J$60,MATCH($L134, 'Source Data'!$B$26:$J$26,1),TRUE))))</f>
        <v/>
      </c>
      <c r="Q134" s="144" t="str">
        <f>IF(OR(AND(OR($J134="Retired",$J134="Permanent Low-Use"),$K134&lt;=2025),(AND($J134="New",$K134&gt;2025))),"N/A",IF($N134=0,0,IF(ISERROR(VLOOKUP($E134,'Source Data'!$B$29:$J$60, MATCH($L134, 'Source Data'!$B$26:$J$26,1),TRUE))=TRUE,"",VLOOKUP($E134,'Source Data'!$B$29:$J$60,MATCH($L134, 'Source Data'!$B$26:$J$26,1),TRUE))))</f>
        <v/>
      </c>
      <c r="R134" s="144" t="str">
        <f>IF(OR(AND(OR($J134="Retired",$J134="Permanent Low-Use"),$K134&lt;=2026),(AND($J134="New",$K134&gt;2026))),"N/A",IF($N134=0,0,IF(ISERROR(VLOOKUP($E134,'Source Data'!$B$29:$J$60, MATCH($L134, 'Source Data'!$B$26:$J$26,1),TRUE))=TRUE,"",VLOOKUP($E134,'Source Data'!$B$29:$J$60,MATCH($L134, 'Source Data'!$B$26:$J$26,1),TRUE))))</f>
        <v/>
      </c>
      <c r="S134" s="144" t="str">
        <f>IF(OR(AND(OR($J134="Retired",$J134="Permanent Low-Use"),$K134&lt;=2027),(AND($J134="New",$K134&gt;2027))),"N/A",IF($N134=0,0,IF(ISERROR(VLOOKUP($E134,'Source Data'!$B$29:$J$60, MATCH($L134, 'Source Data'!$B$26:$J$26,1),TRUE))=TRUE,"",VLOOKUP($E134,'Source Data'!$B$29:$J$60,MATCH($L134, 'Source Data'!$B$26:$J$26,1),TRUE))))</f>
        <v/>
      </c>
      <c r="T134" s="144" t="str">
        <f>IF(OR(AND(OR($J134="Retired",$J134="Permanent Low-Use"),$K134&lt;=2028),(AND($J134="New",$K134&gt;2028))),"N/A",IF($N134=0,0,IF(ISERROR(VLOOKUP($E134,'Source Data'!$B$29:$J$60, MATCH($L134, 'Source Data'!$B$26:$J$26,1),TRUE))=TRUE,"",VLOOKUP($E134,'Source Data'!$B$29:$J$60,MATCH($L134, 'Source Data'!$B$26:$J$26,1),TRUE))))</f>
        <v/>
      </c>
      <c r="U134" s="144" t="str">
        <f>IF(OR(AND(OR($J134="Retired",$J134="Permanent Low-Use"),$K134&lt;=2029),(AND($J134="New",$K134&gt;2029))),"N/A",IF($N134=0,0,IF(ISERROR(VLOOKUP($E134,'Source Data'!$B$29:$J$60, MATCH($L134, 'Source Data'!$B$26:$J$26,1),TRUE))=TRUE,"",VLOOKUP($E134,'Source Data'!$B$29:$J$60,MATCH($L134, 'Source Data'!$B$26:$J$26,1),TRUE))))</f>
        <v/>
      </c>
      <c r="V134" s="144" t="str">
        <f>IF(OR(AND(OR($J134="Retired",$J134="Permanent Low-Use"),$K134&lt;=2030),(AND($J134="New",$K134&gt;2030))),"N/A",IF($N134=0,0,IF(ISERROR(VLOOKUP($E134,'Source Data'!$B$29:$J$60, MATCH($L134, 'Source Data'!$B$26:$J$26,1),TRUE))=TRUE,"",VLOOKUP($E134,'Source Data'!$B$29:$J$60,MATCH($L134, 'Source Data'!$B$26:$J$26,1),TRUE))))</f>
        <v/>
      </c>
      <c r="W134" s="144" t="str">
        <f>IF(OR(AND(OR($J134="Retired",$J134="Permanent Low-Use"),$K134&lt;=2031),(AND($J134="New",$K134&gt;2031))),"N/A",IF($N134=0,0,IF(ISERROR(VLOOKUP($E134,'Source Data'!$B$29:$J$60, MATCH($L134, 'Source Data'!$B$26:$J$26,1),TRUE))=TRUE,"",VLOOKUP($E134,'Source Data'!$B$29:$J$60,MATCH($L134, 'Source Data'!$B$26:$J$26,1),TRUE))))</f>
        <v/>
      </c>
      <c r="X134" s="144" t="str">
        <f>IF(OR(AND(OR($J134="Retired",$J134="Permanent Low-Use"),$K134&lt;=2032),(AND($J134="New",$K134&gt;2032))),"N/A",IF($N134=0,0,IF(ISERROR(VLOOKUP($E134,'Source Data'!$B$29:$J$60, MATCH($L134, 'Source Data'!$B$26:$J$26,1),TRUE))=TRUE,"",VLOOKUP($E134,'Source Data'!$B$29:$J$60,MATCH($L134, 'Source Data'!$B$26:$J$26,1),TRUE))))</f>
        <v/>
      </c>
      <c r="Y134" s="144" t="str">
        <f>IF(OR(AND(OR($J134="Retired",$J134="Permanent Low-Use"),$K134&lt;=2033),(AND($J134="New",$K134&gt;2033))),"N/A",IF($N134=0,0,IF(ISERROR(VLOOKUP($E134,'Source Data'!$B$29:$J$60, MATCH($L134, 'Source Data'!$B$26:$J$26,1),TRUE))=TRUE,"",VLOOKUP($E134,'Source Data'!$B$29:$J$60,MATCH($L134, 'Source Data'!$B$26:$J$26,1),TRUE))))</f>
        <v/>
      </c>
      <c r="Z134" s="145" t="str">
        <f>IF(ISNUMBER($L134),IF(OR(AND(OR($J134="Retired",$J134="Permanent Low-Use"),$K134&lt;=2023),(AND($J134="New",$K134&gt;2023))),"N/A",VLOOKUP($F134,'Source Data'!$B$15:$I$22,7)),"")</f>
        <v/>
      </c>
      <c r="AA134" s="145" t="str">
        <f>IF(ISNUMBER($L134),IF(OR(AND(OR($J134="Retired",$J134="Permanent Low-Use"),$K134&lt;=2024),(AND($J134="New",$K134&gt;2024))),"N/A",VLOOKUP($F134,'Source Data'!$B$15:$I$22,7)),"")</f>
        <v/>
      </c>
      <c r="AB134" s="145" t="str">
        <f>IF(ISNUMBER($L134),IF(OR(AND(OR($J134="Retired",$J134="Permanent Low-Use"),$K134&lt;=2025),(AND($J134="New",$K134&gt;2025))),"N/A",VLOOKUP($F134,'Source Data'!$B$15:$I$22,5)),"")</f>
        <v/>
      </c>
      <c r="AC134" s="145" t="str">
        <f>IF(ISNUMBER($L134),IF(OR(AND(OR($J134="Retired",$J134="Permanent Low-Use"),$K134&lt;=2026),(AND($J134="New",$K134&gt;2026))),"N/A",VLOOKUP($F134,'Source Data'!$B$15:$I$22,5)),"")</f>
        <v/>
      </c>
      <c r="AD134" s="145" t="str">
        <f>IF(ISNUMBER($L134),IF(OR(AND(OR($J134="Retired",$J134="Permanent Low-Use"),$K134&lt;=2027),(AND($J134="New",$K134&gt;2027))),"N/A",VLOOKUP($F134,'Source Data'!$B$15:$I$22,5)),"")</f>
        <v/>
      </c>
      <c r="AE134" s="145" t="str">
        <f>IF(ISNUMBER($L134),IF(OR(AND(OR($J134="Retired",$J134="Permanent Low-Use"),$K134&lt;=2028),(AND($J134="New",$K134&gt;2028))),"N/A",VLOOKUP($F134,'Source Data'!$B$15:$I$22,5)),"")</f>
        <v/>
      </c>
      <c r="AF134" s="145" t="str">
        <f>IF(ISNUMBER($L134),IF(OR(AND(OR($J134="Retired",$J134="Permanent Low-Use"),$K134&lt;=2029),(AND($J134="New",$K134&gt;2029))),"N/A",VLOOKUP($F134,'Source Data'!$B$15:$I$22,5)),"")</f>
        <v/>
      </c>
      <c r="AG134" s="145" t="str">
        <f>IF(ISNUMBER($L134),IF(OR(AND(OR($J134="Retired",$J134="Permanent Low-Use"),$K134&lt;=2030),(AND($J134="New",$K134&gt;2030))),"N/A",VLOOKUP($F134,'Source Data'!$B$15:$I$22,5)),"")</f>
        <v/>
      </c>
      <c r="AH134" s="145" t="str">
        <f>IF(ISNUMBER($L134),IF(OR(AND(OR($J134="Retired",$J134="Permanent Low-Use"),$K134&lt;=2031),(AND($J134="New",$K134&gt;2031))),"N/A",VLOOKUP($F134,'Source Data'!$B$15:$I$22,5)),"")</f>
        <v/>
      </c>
      <c r="AI134" s="145" t="str">
        <f>IF(ISNUMBER($L134),IF(OR(AND(OR($J134="Retired",$J134="Permanent Low-Use"),$K134&lt;=2032),(AND($J134="New",$K134&gt;2032))),"N/A",VLOOKUP($F134,'Source Data'!$B$15:$I$22,5)),"")</f>
        <v/>
      </c>
      <c r="AJ134" s="145" t="str">
        <f>IF(ISNUMBER($L134),IF(OR(AND(OR($J134="Retired",$J134="Permanent Low-Use"),$K134&lt;=2033),(AND($J134="New",$K134&gt;2033))),"N/A",VLOOKUP($F134,'Source Data'!$B$15:$I$22,5)),"")</f>
        <v/>
      </c>
      <c r="AK134" s="145" t="str">
        <f>IF($N134= 0, "N/A", IF(ISERROR(VLOOKUP($F134, 'Source Data'!$B$4:$C$11,2)), "", VLOOKUP($F134, 'Source Data'!$B$4:$C$11,2)))</f>
        <v/>
      </c>
      <c r="AL134" s="158"/>
    </row>
    <row r="135" spans="1:38" ht="15.6">
      <c r="A135" s="158"/>
      <c r="B135" s="106"/>
      <c r="C135" s="106"/>
      <c r="D135" s="106"/>
      <c r="E135" s="104"/>
      <c r="F135" s="104"/>
      <c r="G135" s="102"/>
      <c r="H135" s="103"/>
      <c r="I135" s="104"/>
      <c r="J135" s="105"/>
      <c r="K135" s="102"/>
      <c r="L135" s="142" t="str">
        <f t="shared" si="8"/>
        <v/>
      </c>
      <c r="M135" s="142" t="str">
        <f>IF(ISERROR(VLOOKUP(E135,'Source Data'!$B$67:$J$97, MATCH(F135, 'Source Data'!$B$64:$J$64,1),TRUE))=TRUE,"",VLOOKUP(E135,'Source Data'!$B$67:$J$97,MATCH(F135, 'Source Data'!$B$64:$J$64,1),TRUE))</f>
        <v/>
      </c>
      <c r="N135" s="143" t="str">
        <f t="shared" si="9"/>
        <v/>
      </c>
      <c r="O135" s="144" t="str">
        <f>IF(OR(AND(OR($J135="Retired",$J135="Permanent Low-Use"),$K135&lt;=2023),(AND($J135="New",$K135&gt;2023))),"N/A",IF($N135=0,0,IF(ISERROR(VLOOKUP($E135,'Source Data'!$B$29:$J$60, MATCH($L135, 'Source Data'!$B$26:$J$26,1),TRUE))=TRUE,"",VLOOKUP($E135,'Source Data'!$B$29:$J$60,MATCH($L135, 'Source Data'!$B$26:$J$26,1),TRUE))))</f>
        <v/>
      </c>
      <c r="P135" s="144" t="str">
        <f>IF(OR(AND(OR($J135="Retired",$J135="Permanent Low-Use"),$K135&lt;=2024),(AND($J135="New",$K135&gt;2024))),"N/A",IF($N135=0,0,IF(ISERROR(VLOOKUP($E135,'Source Data'!$B$29:$J$60, MATCH($L135, 'Source Data'!$B$26:$J$26,1),TRUE))=TRUE,"",VLOOKUP($E135,'Source Data'!$B$29:$J$60,MATCH($L135, 'Source Data'!$B$26:$J$26,1),TRUE))))</f>
        <v/>
      </c>
      <c r="Q135" s="144" t="str">
        <f>IF(OR(AND(OR($J135="Retired",$J135="Permanent Low-Use"),$K135&lt;=2025),(AND($J135="New",$K135&gt;2025))),"N/A",IF($N135=0,0,IF(ISERROR(VLOOKUP($E135,'Source Data'!$B$29:$J$60, MATCH($L135, 'Source Data'!$B$26:$J$26,1),TRUE))=TRUE,"",VLOOKUP($E135,'Source Data'!$B$29:$J$60,MATCH($L135, 'Source Data'!$B$26:$J$26,1),TRUE))))</f>
        <v/>
      </c>
      <c r="R135" s="144" t="str">
        <f>IF(OR(AND(OR($J135="Retired",$J135="Permanent Low-Use"),$K135&lt;=2026),(AND($J135="New",$K135&gt;2026))),"N/A",IF($N135=0,0,IF(ISERROR(VLOOKUP($E135,'Source Data'!$B$29:$J$60, MATCH($L135, 'Source Data'!$B$26:$J$26,1),TRUE))=TRUE,"",VLOOKUP($E135,'Source Data'!$B$29:$J$60,MATCH($L135, 'Source Data'!$B$26:$J$26,1),TRUE))))</f>
        <v/>
      </c>
      <c r="S135" s="144" t="str">
        <f>IF(OR(AND(OR($J135="Retired",$J135="Permanent Low-Use"),$K135&lt;=2027),(AND($J135="New",$K135&gt;2027))),"N/A",IF($N135=0,0,IF(ISERROR(VLOOKUP($E135,'Source Data'!$B$29:$J$60, MATCH($L135, 'Source Data'!$B$26:$J$26,1),TRUE))=TRUE,"",VLOOKUP($E135,'Source Data'!$B$29:$J$60,MATCH($L135, 'Source Data'!$B$26:$J$26,1),TRUE))))</f>
        <v/>
      </c>
      <c r="T135" s="144" t="str">
        <f>IF(OR(AND(OR($J135="Retired",$J135="Permanent Low-Use"),$K135&lt;=2028),(AND($J135="New",$K135&gt;2028))),"N/A",IF($N135=0,0,IF(ISERROR(VLOOKUP($E135,'Source Data'!$B$29:$J$60, MATCH($L135, 'Source Data'!$B$26:$J$26,1),TRUE))=TRUE,"",VLOOKUP($E135,'Source Data'!$B$29:$J$60,MATCH($L135, 'Source Data'!$B$26:$J$26,1),TRUE))))</f>
        <v/>
      </c>
      <c r="U135" s="144" t="str">
        <f>IF(OR(AND(OR($J135="Retired",$J135="Permanent Low-Use"),$K135&lt;=2029),(AND($J135="New",$K135&gt;2029))),"N/A",IF($N135=0,0,IF(ISERROR(VLOOKUP($E135,'Source Data'!$B$29:$J$60, MATCH($L135, 'Source Data'!$B$26:$J$26,1),TRUE))=TRUE,"",VLOOKUP($E135,'Source Data'!$B$29:$J$60,MATCH($L135, 'Source Data'!$B$26:$J$26,1),TRUE))))</f>
        <v/>
      </c>
      <c r="V135" s="144" t="str">
        <f>IF(OR(AND(OR($J135="Retired",$J135="Permanent Low-Use"),$K135&lt;=2030),(AND($J135="New",$K135&gt;2030))),"N/A",IF($N135=0,0,IF(ISERROR(VLOOKUP($E135,'Source Data'!$B$29:$J$60, MATCH($L135, 'Source Data'!$B$26:$J$26,1),TRUE))=TRUE,"",VLOOKUP($E135,'Source Data'!$B$29:$J$60,MATCH($L135, 'Source Data'!$B$26:$J$26,1),TRUE))))</f>
        <v/>
      </c>
      <c r="W135" s="144" t="str">
        <f>IF(OR(AND(OR($J135="Retired",$J135="Permanent Low-Use"),$K135&lt;=2031),(AND($J135="New",$K135&gt;2031))),"N/A",IF($N135=0,0,IF(ISERROR(VLOOKUP($E135,'Source Data'!$B$29:$J$60, MATCH($L135, 'Source Data'!$B$26:$J$26,1),TRUE))=TRUE,"",VLOOKUP($E135,'Source Data'!$B$29:$J$60,MATCH($L135, 'Source Data'!$B$26:$J$26,1),TRUE))))</f>
        <v/>
      </c>
      <c r="X135" s="144" t="str">
        <f>IF(OR(AND(OR($J135="Retired",$J135="Permanent Low-Use"),$K135&lt;=2032),(AND($J135="New",$K135&gt;2032))),"N/A",IF($N135=0,0,IF(ISERROR(VLOOKUP($E135,'Source Data'!$B$29:$J$60, MATCH($L135, 'Source Data'!$B$26:$J$26,1),TRUE))=TRUE,"",VLOOKUP($E135,'Source Data'!$B$29:$J$60,MATCH($L135, 'Source Data'!$B$26:$J$26,1),TRUE))))</f>
        <v/>
      </c>
      <c r="Y135" s="144" t="str">
        <f>IF(OR(AND(OR($J135="Retired",$J135="Permanent Low-Use"),$K135&lt;=2033),(AND($J135="New",$K135&gt;2033))),"N/A",IF($N135=0,0,IF(ISERROR(VLOOKUP($E135,'Source Data'!$B$29:$J$60, MATCH($L135, 'Source Data'!$B$26:$J$26,1),TRUE))=TRUE,"",VLOOKUP($E135,'Source Data'!$B$29:$J$60,MATCH($L135, 'Source Data'!$B$26:$J$26,1),TRUE))))</f>
        <v/>
      </c>
      <c r="Z135" s="145" t="str">
        <f>IF(ISNUMBER($L135),IF(OR(AND(OR($J135="Retired",$J135="Permanent Low-Use"),$K135&lt;=2023),(AND($J135="New",$K135&gt;2023))),"N/A",VLOOKUP($F135,'Source Data'!$B$15:$I$22,7)),"")</f>
        <v/>
      </c>
      <c r="AA135" s="145" t="str">
        <f>IF(ISNUMBER($L135),IF(OR(AND(OR($J135="Retired",$J135="Permanent Low-Use"),$K135&lt;=2024),(AND($J135="New",$K135&gt;2024))),"N/A",VLOOKUP($F135,'Source Data'!$B$15:$I$22,7)),"")</f>
        <v/>
      </c>
      <c r="AB135" s="145" t="str">
        <f>IF(ISNUMBER($L135),IF(OR(AND(OR($J135="Retired",$J135="Permanent Low-Use"),$K135&lt;=2025),(AND($J135="New",$K135&gt;2025))),"N/A",VLOOKUP($F135,'Source Data'!$B$15:$I$22,5)),"")</f>
        <v/>
      </c>
      <c r="AC135" s="145" t="str">
        <f>IF(ISNUMBER($L135),IF(OR(AND(OR($J135="Retired",$J135="Permanent Low-Use"),$K135&lt;=2026),(AND($J135="New",$K135&gt;2026))),"N/A",VLOOKUP($F135,'Source Data'!$B$15:$I$22,5)),"")</f>
        <v/>
      </c>
      <c r="AD135" s="145" t="str">
        <f>IF(ISNUMBER($L135),IF(OR(AND(OR($J135="Retired",$J135="Permanent Low-Use"),$K135&lt;=2027),(AND($J135="New",$K135&gt;2027))),"N/A",VLOOKUP($F135,'Source Data'!$B$15:$I$22,5)),"")</f>
        <v/>
      </c>
      <c r="AE135" s="145" t="str">
        <f>IF(ISNUMBER($L135),IF(OR(AND(OR($J135="Retired",$J135="Permanent Low-Use"),$K135&lt;=2028),(AND($J135="New",$K135&gt;2028))),"N/A",VLOOKUP($F135,'Source Data'!$B$15:$I$22,5)),"")</f>
        <v/>
      </c>
      <c r="AF135" s="145" t="str">
        <f>IF(ISNUMBER($L135),IF(OR(AND(OR($J135="Retired",$J135="Permanent Low-Use"),$K135&lt;=2029),(AND($J135="New",$K135&gt;2029))),"N/A",VLOOKUP($F135,'Source Data'!$B$15:$I$22,5)),"")</f>
        <v/>
      </c>
      <c r="AG135" s="145" t="str">
        <f>IF(ISNUMBER($L135),IF(OR(AND(OR($J135="Retired",$J135="Permanent Low-Use"),$K135&lt;=2030),(AND($J135="New",$K135&gt;2030))),"N/A",VLOOKUP($F135,'Source Data'!$B$15:$I$22,5)),"")</f>
        <v/>
      </c>
      <c r="AH135" s="145" t="str">
        <f>IF(ISNUMBER($L135),IF(OR(AND(OR($J135="Retired",$J135="Permanent Low-Use"),$K135&lt;=2031),(AND($J135="New",$K135&gt;2031))),"N/A",VLOOKUP($F135,'Source Data'!$B$15:$I$22,5)),"")</f>
        <v/>
      </c>
      <c r="AI135" s="145" t="str">
        <f>IF(ISNUMBER($L135),IF(OR(AND(OR($J135="Retired",$J135="Permanent Low-Use"),$K135&lt;=2032),(AND($J135="New",$K135&gt;2032))),"N/A",VLOOKUP($F135,'Source Data'!$B$15:$I$22,5)),"")</f>
        <v/>
      </c>
      <c r="AJ135" s="145" t="str">
        <f>IF(ISNUMBER($L135),IF(OR(AND(OR($J135="Retired",$J135="Permanent Low-Use"),$K135&lt;=2033),(AND($J135="New",$K135&gt;2033))),"N/A",VLOOKUP($F135,'Source Data'!$B$15:$I$22,5)),"")</f>
        <v/>
      </c>
      <c r="AK135" s="145" t="str">
        <f>IF($N135= 0, "N/A", IF(ISERROR(VLOOKUP($F135, 'Source Data'!$B$4:$C$11,2)), "", VLOOKUP($F135, 'Source Data'!$B$4:$C$11,2)))</f>
        <v/>
      </c>
      <c r="AL135" s="158"/>
    </row>
    <row r="136" spans="1:38" ht="15.6">
      <c r="A136" s="158"/>
      <c r="B136" s="106"/>
      <c r="C136" s="106"/>
      <c r="D136" s="106"/>
      <c r="E136" s="104"/>
      <c r="F136" s="104"/>
      <c r="G136" s="102"/>
      <c r="H136" s="103"/>
      <c r="I136" s="104"/>
      <c r="J136" s="105"/>
      <c r="K136" s="102"/>
      <c r="L136" s="142" t="str">
        <f t="shared" si="8"/>
        <v/>
      </c>
      <c r="M136" s="142" t="str">
        <f>IF(ISERROR(VLOOKUP(E136,'Source Data'!$B$67:$J$97, MATCH(F136, 'Source Data'!$B$64:$J$64,1),TRUE))=TRUE,"",VLOOKUP(E136,'Source Data'!$B$67:$J$97,MATCH(F136, 'Source Data'!$B$64:$J$64,1),TRUE))</f>
        <v/>
      </c>
      <c r="N136" s="143" t="str">
        <f t="shared" si="9"/>
        <v/>
      </c>
      <c r="O136" s="144" t="str">
        <f>IF(OR(AND(OR($J136="Retired",$J136="Permanent Low-Use"),$K136&lt;=2023),(AND($J136="New",$K136&gt;2023))),"N/A",IF($N136=0,0,IF(ISERROR(VLOOKUP($E136,'Source Data'!$B$29:$J$60, MATCH($L136, 'Source Data'!$B$26:$J$26,1),TRUE))=TRUE,"",VLOOKUP($E136,'Source Data'!$B$29:$J$60,MATCH($L136, 'Source Data'!$B$26:$J$26,1),TRUE))))</f>
        <v/>
      </c>
      <c r="P136" s="144" t="str">
        <f>IF(OR(AND(OR($J136="Retired",$J136="Permanent Low-Use"),$K136&lt;=2024),(AND($J136="New",$K136&gt;2024))),"N/A",IF($N136=0,0,IF(ISERROR(VLOOKUP($E136,'Source Data'!$B$29:$J$60, MATCH($L136, 'Source Data'!$B$26:$J$26,1),TRUE))=TRUE,"",VLOOKUP($E136,'Source Data'!$B$29:$J$60,MATCH($L136, 'Source Data'!$B$26:$J$26,1),TRUE))))</f>
        <v/>
      </c>
      <c r="Q136" s="144" t="str">
        <f>IF(OR(AND(OR($J136="Retired",$J136="Permanent Low-Use"),$K136&lt;=2025),(AND($J136="New",$K136&gt;2025))),"N/A",IF($N136=0,0,IF(ISERROR(VLOOKUP($E136,'Source Data'!$B$29:$J$60, MATCH($L136, 'Source Data'!$B$26:$J$26,1),TRUE))=TRUE,"",VLOOKUP($E136,'Source Data'!$B$29:$J$60,MATCH($L136, 'Source Data'!$B$26:$J$26,1),TRUE))))</f>
        <v/>
      </c>
      <c r="R136" s="144" t="str">
        <f>IF(OR(AND(OR($J136="Retired",$J136="Permanent Low-Use"),$K136&lt;=2026),(AND($J136="New",$K136&gt;2026))),"N/A",IF($N136=0,0,IF(ISERROR(VLOOKUP($E136,'Source Data'!$B$29:$J$60, MATCH($L136, 'Source Data'!$B$26:$J$26,1),TRUE))=TRUE,"",VLOOKUP($E136,'Source Data'!$B$29:$J$60,MATCH($L136, 'Source Data'!$B$26:$J$26,1),TRUE))))</f>
        <v/>
      </c>
      <c r="S136" s="144" t="str">
        <f>IF(OR(AND(OR($J136="Retired",$J136="Permanent Low-Use"),$K136&lt;=2027),(AND($J136="New",$K136&gt;2027))),"N/A",IF($N136=0,0,IF(ISERROR(VLOOKUP($E136,'Source Data'!$B$29:$J$60, MATCH($L136, 'Source Data'!$B$26:$J$26,1),TRUE))=TRUE,"",VLOOKUP($E136,'Source Data'!$B$29:$J$60,MATCH($L136, 'Source Data'!$B$26:$J$26,1),TRUE))))</f>
        <v/>
      </c>
      <c r="T136" s="144" t="str">
        <f>IF(OR(AND(OR($J136="Retired",$J136="Permanent Low-Use"),$K136&lt;=2028),(AND($J136="New",$K136&gt;2028))),"N/A",IF($N136=0,0,IF(ISERROR(VLOOKUP($E136,'Source Data'!$B$29:$J$60, MATCH($L136, 'Source Data'!$B$26:$J$26,1),TRUE))=TRUE,"",VLOOKUP($E136,'Source Data'!$B$29:$J$60,MATCH($L136, 'Source Data'!$B$26:$J$26,1),TRUE))))</f>
        <v/>
      </c>
      <c r="U136" s="144" t="str">
        <f>IF(OR(AND(OR($J136="Retired",$J136="Permanent Low-Use"),$K136&lt;=2029),(AND($J136="New",$K136&gt;2029))),"N/A",IF($N136=0,0,IF(ISERROR(VLOOKUP($E136,'Source Data'!$B$29:$J$60, MATCH($L136, 'Source Data'!$B$26:$J$26,1),TRUE))=TRUE,"",VLOOKUP($E136,'Source Data'!$B$29:$J$60,MATCH($L136, 'Source Data'!$B$26:$J$26,1),TRUE))))</f>
        <v/>
      </c>
      <c r="V136" s="144" t="str">
        <f>IF(OR(AND(OR($J136="Retired",$J136="Permanent Low-Use"),$K136&lt;=2030),(AND($J136="New",$K136&gt;2030))),"N/A",IF($N136=0,0,IF(ISERROR(VLOOKUP($E136,'Source Data'!$B$29:$J$60, MATCH($L136, 'Source Data'!$B$26:$J$26,1),TRUE))=TRUE,"",VLOOKUP($E136,'Source Data'!$B$29:$J$60,MATCH($L136, 'Source Data'!$B$26:$J$26,1),TRUE))))</f>
        <v/>
      </c>
      <c r="W136" s="144" t="str">
        <f>IF(OR(AND(OR($J136="Retired",$J136="Permanent Low-Use"),$K136&lt;=2031),(AND($J136="New",$K136&gt;2031))),"N/A",IF($N136=0,0,IF(ISERROR(VLOOKUP($E136,'Source Data'!$B$29:$J$60, MATCH($L136, 'Source Data'!$B$26:$J$26,1),TRUE))=TRUE,"",VLOOKUP($E136,'Source Data'!$B$29:$J$60,MATCH($L136, 'Source Data'!$B$26:$J$26,1),TRUE))))</f>
        <v/>
      </c>
      <c r="X136" s="144" t="str">
        <f>IF(OR(AND(OR($J136="Retired",$J136="Permanent Low-Use"),$K136&lt;=2032),(AND($J136="New",$K136&gt;2032))),"N/A",IF($N136=0,0,IF(ISERROR(VLOOKUP($E136,'Source Data'!$B$29:$J$60, MATCH($L136, 'Source Data'!$B$26:$J$26,1),TRUE))=TRUE,"",VLOOKUP($E136,'Source Data'!$B$29:$J$60,MATCH($L136, 'Source Data'!$B$26:$J$26,1),TRUE))))</f>
        <v/>
      </c>
      <c r="Y136" s="144" t="str">
        <f>IF(OR(AND(OR($J136="Retired",$J136="Permanent Low-Use"),$K136&lt;=2033),(AND($J136="New",$K136&gt;2033))),"N/A",IF($N136=0,0,IF(ISERROR(VLOOKUP($E136,'Source Data'!$B$29:$J$60, MATCH($L136, 'Source Data'!$B$26:$J$26,1),TRUE))=TRUE,"",VLOOKUP($E136,'Source Data'!$B$29:$J$60,MATCH($L136, 'Source Data'!$B$26:$J$26,1),TRUE))))</f>
        <v/>
      </c>
      <c r="Z136" s="145" t="str">
        <f>IF(ISNUMBER($L136),IF(OR(AND(OR($J136="Retired",$J136="Permanent Low-Use"),$K136&lt;=2023),(AND($J136="New",$K136&gt;2023))),"N/A",VLOOKUP($F136,'Source Data'!$B$15:$I$22,7)),"")</f>
        <v/>
      </c>
      <c r="AA136" s="145" t="str">
        <f>IF(ISNUMBER($L136),IF(OR(AND(OR($J136="Retired",$J136="Permanent Low-Use"),$K136&lt;=2024),(AND($J136="New",$K136&gt;2024))),"N/A",VLOOKUP($F136,'Source Data'!$B$15:$I$22,7)),"")</f>
        <v/>
      </c>
      <c r="AB136" s="145" t="str">
        <f>IF(ISNUMBER($L136),IF(OR(AND(OR($J136="Retired",$J136="Permanent Low-Use"),$K136&lt;=2025),(AND($J136="New",$K136&gt;2025))),"N/A",VLOOKUP($F136,'Source Data'!$B$15:$I$22,5)),"")</f>
        <v/>
      </c>
      <c r="AC136" s="145" t="str">
        <f>IF(ISNUMBER($L136),IF(OR(AND(OR($J136="Retired",$J136="Permanent Low-Use"),$K136&lt;=2026),(AND($J136="New",$K136&gt;2026))),"N/A",VLOOKUP($F136,'Source Data'!$B$15:$I$22,5)),"")</f>
        <v/>
      </c>
      <c r="AD136" s="145" t="str">
        <f>IF(ISNUMBER($L136),IF(OR(AND(OR($J136="Retired",$J136="Permanent Low-Use"),$K136&lt;=2027),(AND($J136="New",$K136&gt;2027))),"N/A",VLOOKUP($F136,'Source Data'!$B$15:$I$22,5)),"")</f>
        <v/>
      </c>
      <c r="AE136" s="145" t="str">
        <f>IF(ISNUMBER($L136),IF(OR(AND(OR($J136="Retired",$J136="Permanent Low-Use"),$K136&lt;=2028),(AND($J136="New",$K136&gt;2028))),"N/A",VLOOKUP($F136,'Source Data'!$B$15:$I$22,5)),"")</f>
        <v/>
      </c>
      <c r="AF136" s="145" t="str">
        <f>IF(ISNUMBER($L136),IF(OR(AND(OR($J136="Retired",$J136="Permanent Low-Use"),$K136&lt;=2029),(AND($J136="New",$K136&gt;2029))),"N/A",VLOOKUP($F136,'Source Data'!$B$15:$I$22,5)),"")</f>
        <v/>
      </c>
      <c r="AG136" s="145" t="str">
        <f>IF(ISNUMBER($L136),IF(OR(AND(OR($J136="Retired",$J136="Permanent Low-Use"),$K136&lt;=2030),(AND($J136="New",$K136&gt;2030))),"N/A",VLOOKUP($F136,'Source Data'!$B$15:$I$22,5)),"")</f>
        <v/>
      </c>
      <c r="AH136" s="145" t="str">
        <f>IF(ISNUMBER($L136),IF(OR(AND(OR($J136="Retired",$J136="Permanent Low-Use"),$K136&lt;=2031),(AND($J136="New",$K136&gt;2031))),"N/A",VLOOKUP($F136,'Source Data'!$B$15:$I$22,5)),"")</f>
        <v/>
      </c>
      <c r="AI136" s="145" t="str">
        <f>IF(ISNUMBER($L136),IF(OR(AND(OR($J136="Retired",$J136="Permanent Low-Use"),$K136&lt;=2032),(AND($J136="New",$K136&gt;2032))),"N/A",VLOOKUP($F136,'Source Data'!$B$15:$I$22,5)),"")</f>
        <v/>
      </c>
      <c r="AJ136" s="145" t="str">
        <f>IF(ISNUMBER($L136),IF(OR(AND(OR($J136="Retired",$J136="Permanent Low-Use"),$K136&lt;=2033),(AND($J136="New",$K136&gt;2033))),"N/A",VLOOKUP($F136,'Source Data'!$B$15:$I$22,5)),"")</f>
        <v/>
      </c>
      <c r="AK136" s="145" t="str">
        <f>IF($N136= 0, "N/A", IF(ISERROR(VLOOKUP($F136, 'Source Data'!$B$4:$C$11,2)), "", VLOOKUP($F136, 'Source Data'!$B$4:$C$11,2)))</f>
        <v/>
      </c>
      <c r="AL136" s="158"/>
    </row>
    <row r="137" spans="1:38" ht="15.6">
      <c r="A137" s="158"/>
      <c r="B137" s="106"/>
      <c r="C137" s="106"/>
      <c r="D137" s="106"/>
      <c r="E137" s="104"/>
      <c r="F137" s="104"/>
      <c r="G137" s="102"/>
      <c r="H137" s="103"/>
      <c r="I137" s="104"/>
      <c r="J137" s="105"/>
      <c r="K137" s="102"/>
      <c r="L137" s="142" t="str">
        <f t="shared" si="8"/>
        <v/>
      </c>
      <c r="M137" s="142" t="str">
        <f>IF(ISERROR(VLOOKUP(E137,'Source Data'!$B$67:$J$97, MATCH(F137, 'Source Data'!$B$64:$J$64,1),TRUE))=TRUE,"",VLOOKUP(E137,'Source Data'!$B$67:$J$97,MATCH(F137, 'Source Data'!$B$64:$J$64,1),TRUE))</f>
        <v/>
      </c>
      <c r="N137" s="143" t="str">
        <f t="shared" si="9"/>
        <v/>
      </c>
      <c r="O137" s="144" t="str">
        <f>IF(OR(AND(OR($J137="Retired",$J137="Permanent Low-Use"),$K137&lt;=2023),(AND($J137="New",$K137&gt;2023))),"N/A",IF($N137=0,0,IF(ISERROR(VLOOKUP($E137,'Source Data'!$B$29:$J$60, MATCH($L137, 'Source Data'!$B$26:$J$26,1),TRUE))=TRUE,"",VLOOKUP($E137,'Source Data'!$B$29:$J$60,MATCH($L137, 'Source Data'!$B$26:$J$26,1),TRUE))))</f>
        <v/>
      </c>
      <c r="P137" s="144" t="str">
        <f>IF(OR(AND(OR($J137="Retired",$J137="Permanent Low-Use"),$K137&lt;=2024),(AND($J137="New",$K137&gt;2024))),"N/A",IF($N137=0,0,IF(ISERROR(VLOOKUP($E137,'Source Data'!$B$29:$J$60, MATCH($L137, 'Source Data'!$B$26:$J$26,1),TRUE))=TRUE,"",VLOOKUP($E137,'Source Data'!$B$29:$J$60,MATCH($L137, 'Source Data'!$B$26:$J$26,1),TRUE))))</f>
        <v/>
      </c>
      <c r="Q137" s="144" t="str">
        <f>IF(OR(AND(OR($J137="Retired",$J137="Permanent Low-Use"),$K137&lt;=2025),(AND($J137="New",$K137&gt;2025))),"N/A",IF($N137=0,0,IF(ISERROR(VLOOKUP($E137,'Source Data'!$B$29:$J$60, MATCH($L137, 'Source Data'!$B$26:$J$26,1),TRUE))=TRUE,"",VLOOKUP($E137,'Source Data'!$B$29:$J$60,MATCH($L137, 'Source Data'!$B$26:$J$26,1),TRUE))))</f>
        <v/>
      </c>
      <c r="R137" s="144" t="str">
        <f>IF(OR(AND(OR($J137="Retired",$J137="Permanent Low-Use"),$K137&lt;=2026),(AND($J137="New",$K137&gt;2026))),"N/A",IF($N137=0,0,IF(ISERROR(VLOOKUP($E137,'Source Data'!$B$29:$J$60, MATCH($L137, 'Source Data'!$B$26:$J$26,1),TRUE))=TRUE,"",VLOOKUP($E137,'Source Data'!$B$29:$J$60,MATCH($L137, 'Source Data'!$B$26:$J$26,1),TRUE))))</f>
        <v/>
      </c>
      <c r="S137" s="144" t="str">
        <f>IF(OR(AND(OR($J137="Retired",$J137="Permanent Low-Use"),$K137&lt;=2027),(AND($J137="New",$K137&gt;2027))),"N/A",IF($N137=0,0,IF(ISERROR(VLOOKUP($E137,'Source Data'!$B$29:$J$60, MATCH($L137, 'Source Data'!$B$26:$J$26,1),TRUE))=TRUE,"",VLOOKUP($E137,'Source Data'!$B$29:$J$60,MATCH($L137, 'Source Data'!$B$26:$J$26,1),TRUE))))</f>
        <v/>
      </c>
      <c r="T137" s="144" t="str">
        <f>IF(OR(AND(OR($J137="Retired",$J137="Permanent Low-Use"),$K137&lt;=2028),(AND($J137="New",$K137&gt;2028))),"N/A",IF($N137=0,0,IF(ISERROR(VLOOKUP($E137,'Source Data'!$B$29:$J$60, MATCH($L137, 'Source Data'!$B$26:$J$26,1),TRUE))=TRUE,"",VLOOKUP($E137,'Source Data'!$B$29:$J$60,MATCH($L137, 'Source Data'!$B$26:$J$26,1),TRUE))))</f>
        <v/>
      </c>
      <c r="U137" s="144" t="str">
        <f>IF(OR(AND(OR($J137="Retired",$J137="Permanent Low-Use"),$K137&lt;=2029),(AND($J137="New",$K137&gt;2029))),"N/A",IF($N137=0,0,IF(ISERROR(VLOOKUP($E137,'Source Data'!$B$29:$J$60, MATCH($L137, 'Source Data'!$B$26:$J$26,1),TRUE))=TRUE,"",VLOOKUP($E137,'Source Data'!$B$29:$J$60,MATCH($L137, 'Source Data'!$B$26:$J$26,1),TRUE))))</f>
        <v/>
      </c>
      <c r="V137" s="144" t="str">
        <f>IF(OR(AND(OR($J137="Retired",$J137="Permanent Low-Use"),$K137&lt;=2030),(AND($J137="New",$K137&gt;2030))),"N/A",IF($N137=0,0,IF(ISERROR(VLOOKUP($E137,'Source Data'!$B$29:$J$60, MATCH($L137, 'Source Data'!$B$26:$J$26,1),TRUE))=TRUE,"",VLOOKUP($E137,'Source Data'!$B$29:$J$60,MATCH($L137, 'Source Data'!$B$26:$J$26,1),TRUE))))</f>
        <v/>
      </c>
      <c r="W137" s="144" t="str">
        <f>IF(OR(AND(OR($J137="Retired",$J137="Permanent Low-Use"),$K137&lt;=2031),(AND($J137="New",$K137&gt;2031))),"N/A",IF($N137=0,0,IF(ISERROR(VLOOKUP($E137,'Source Data'!$B$29:$J$60, MATCH($L137, 'Source Data'!$B$26:$J$26,1),TRUE))=TRUE,"",VLOOKUP($E137,'Source Data'!$B$29:$J$60,MATCH($L137, 'Source Data'!$B$26:$J$26,1),TRUE))))</f>
        <v/>
      </c>
      <c r="X137" s="144" t="str">
        <f>IF(OR(AND(OR($J137="Retired",$J137="Permanent Low-Use"),$K137&lt;=2032),(AND($J137="New",$K137&gt;2032))),"N/A",IF($N137=0,0,IF(ISERROR(VLOOKUP($E137,'Source Data'!$B$29:$J$60, MATCH($L137, 'Source Data'!$B$26:$J$26,1),TRUE))=TRUE,"",VLOOKUP($E137,'Source Data'!$B$29:$J$60,MATCH($L137, 'Source Data'!$B$26:$J$26,1),TRUE))))</f>
        <v/>
      </c>
      <c r="Y137" s="144" t="str">
        <f>IF(OR(AND(OR($J137="Retired",$J137="Permanent Low-Use"),$K137&lt;=2033),(AND($J137="New",$K137&gt;2033))),"N/A",IF($N137=0,0,IF(ISERROR(VLOOKUP($E137,'Source Data'!$B$29:$J$60, MATCH($L137, 'Source Data'!$B$26:$J$26,1),TRUE))=TRUE,"",VLOOKUP($E137,'Source Data'!$B$29:$J$60,MATCH($L137, 'Source Data'!$B$26:$J$26,1),TRUE))))</f>
        <v/>
      </c>
      <c r="Z137" s="145" t="str">
        <f>IF(ISNUMBER($L137),IF(OR(AND(OR($J137="Retired",$J137="Permanent Low-Use"),$K137&lt;=2023),(AND($J137="New",$K137&gt;2023))),"N/A",VLOOKUP($F137,'Source Data'!$B$15:$I$22,7)),"")</f>
        <v/>
      </c>
      <c r="AA137" s="145" t="str">
        <f>IF(ISNUMBER($L137),IF(OR(AND(OR($J137="Retired",$J137="Permanent Low-Use"),$K137&lt;=2024),(AND($J137="New",$K137&gt;2024))),"N/A",VLOOKUP($F137,'Source Data'!$B$15:$I$22,7)),"")</f>
        <v/>
      </c>
      <c r="AB137" s="145" t="str">
        <f>IF(ISNUMBER($L137),IF(OR(AND(OR($J137="Retired",$J137="Permanent Low-Use"),$K137&lt;=2025),(AND($J137="New",$K137&gt;2025))),"N/A",VLOOKUP($F137,'Source Data'!$B$15:$I$22,5)),"")</f>
        <v/>
      </c>
      <c r="AC137" s="145" t="str">
        <f>IF(ISNUMBER($L137),IF(OR(AND(OR($J137="Retired",$J137="Permanent Low-Use"),$K137&lt;=2026),(AND($J137="New",$K137&gt;2026))),"N/A",VLOOKUP($F137,'Source Data'!$B$15:$I$22,5)),"")</f>
        <v/>
      </c>
      <c r="AD137" s="145" t="str">
        <f>IF(ISNUMBER($L137),IF(OR(AND(OR($J137="Retired",$J137="Permanent Low-Use"),$K137&lt;=2027),(AND($J137="New",$K137&gt;2027))),"N/A",VLOOKUP($F137,'Source Data'!$B$15:$I$22,5)),"")</f>
        <v/>
      </c>
      <c r="AE137" s="145" t="str">
        <f>IF(ISNUMBER($L137),IF(OR(AND(OR($J137="Retired",$J137="Permanent Low-Use"),$K137&lt;=2028),(AND($J137="New",$K137&gt;2028))),"N/A",VLOOKUP($F137,'Source Data'!$B$15:$I$22,5)),"")</f>
        <v/>
      </c>
      <c r="AF137" s="145" t="str">
        <f>IF(ISNUMBER($L137),IF(OR(AND(OR($J137="Retired",$J137="Permanent Low-Use"),$K137&lt;=2029),(AND($J137="New",$K137&gt;2029))),"N/A",VLOOKUP($F137,'Source Data'!$B$15:$I$22,5)),"")</f>
        <v/>
      </c>
      <c r="AG137" s="145" t="str">
        <f>IF(ISNUMBER($L137),IF(OR(AND(OR($J137="Retired",$J137="Permanent Low-Use"),$K137&lt;=2030),(AND($J137="New",$K137&gt;2030))),"N/A",VLOOKUP($F137,'Source Data'!$B$15:$I$22,5)),"")</f>
        <v/>
      </c>
      <c r="AH137" s="145" t="str">
        <f>IF(ISNUMBER($L137),IF(OR(AND(OR($J137="Retired",$J137="Permanent Low-Use"),$K137&lt;=2031),(AND($J137="New",$K137&gt;2031))),"N/A",VLOOKUP($F137,'Source Data'!$B$15:$I$22,5)),"")</f>
        <v/>
      </c>
      <c r="AI137" s="145" t="str">
        <f>IF(ISNUMBER($L137),IF(OR(AND(OR($J137="Retired",$J137="Permanent Low-Use"),$K137&lt;=2032),(AND($J137="New",$K137&gt;2032))),"N/A",VLOOKUP($F137,'Source Data'!$B$15:$I$22,5)),"")</f>
        <v/>
      </c>
      <c r="AJ137" s="145" t="str">
        <f>IF(ISNUMBER($L137),IF(OR(AND(OR($J137="Retired",$J137="Permanent Low-Use"),$K137&lt;=2033),(AND($J137="New",$K137&gt;2033))),"N/A",VLOOKUP($F137,'Source Data'!$B$15:$I$22,5)),"")</f>
        <v/>
      </c>
      <c r="AK137" s="145" t="str">
        <f>IF($N137= 0, "N/A", IF(ISERROR(VLOOKUP($F137, 'Source Data'!$B$4:$C$11,2)), "", VLOOKUP($F137, 'Source Data'!$B$4:$C$11,2)))</f>
        <v/>
      </c>
      <c r="AL137" s="158"/>
    </row>
    <row r="138" spans="1:38" ht="15.6">
      <c r="A138" s="158"/>
      <c r="B138" s="106"/>
      <c r="C138" s="106"/>
      <c r="D138" s="106"/>
      <c r="E138" s="104"/>
      <c r="F138" s="104"/>
      <c r="G138" s="102"/>
      <c r="H138" s="103"/>
      <c r="I138" s="104"/>
      <c r="J138" s="105"/>
      <c r="K138" s="102"/>
      <c r="L138" s="142" t="str">
        <f t="shared" si="8"/>
        <v/>
      </c>
      <c r="M138" s="142" t="str">
        <f>IF(ISERROR(VLOOKUP(E138,'Source Data'!$B$67:$J$97, MATCH(F138, 'Source Data'!$B$64:$J$64,1),TRUE))=TRUE,"",VLOOKUP(E138,'Source Data'!$B$67:$J$97,MATCH(F138, 'Source Data'!$B$64:$J$64,1),TRUE))</f>
        <v/>
      </c>
      <c r="N138" s="143" t="str">
        <f t="shared" si="9"/>
        <v/>
      </c>
      <c r="O138" s="144" t="str">
        <f>IF(OR(AND(OR($J138="Retired",$J138="Permanent Low-Use"),$K138&lt;=2023),(AND($J138="New",$K138&gt;2023))),"N/A",IF($N138=0,0,IF(ISERROR(VLOOKUP($E138,'Source Data'!$B$29:$J$60, MATCH($L138, 'Source Data'!$B$26:$J$26,1),TRUE))=TRUE,"",VLOOKUP($E138,'Source Data'!$B$29:$J$60,MATCH($L138, 'Source Data'!$B$26:$J$26,1),TRUE))))</f>
        <v/>
      </c>
      <c r="P138" s="144" t="str">
        <f>IF(OR(AND(OR($J138="Retired",$J138="Permanent Low-Use"),$K138&lt;=2024),(AND($J138="New",$K138&gt;2024))),"N/A",IF($N138=0,0,IF(ISERROR(VLOOKUP($E138,'Source Data'!$B$29:$J$60, MATCH($L138, 'Source Data'!$B$26:$J$26,1),TRUE))=TRUE,"",VLOOKUP($E138,'Source Data'!$B$29:$J$60,MATCH($L138, 'Source Data'!$B$26:$J$26,1),TRUE))))</f>
        <v/>
      </c>
      <c r="Q138" s="144" t="str">
        <f>IF(OR(AND(OR($J138="Retired",$J138="Permanent Low-Use"),$K138&lt;=2025),(AND($J138="New",$K138&gt;2025))),"N/A",IF($N138=0,0,IF(ISERROR(VLOOKUP($E138,'Source Data'!$B$29:$J$60, MATCH($L138, 'Source Data'!$B$26:$J$26,1),TRUE))=TRUE,"",VLOOKUP($E138,'Source Data'!$B$29:$J$60,MATCH($L138, 'Source Data'!$B$26:$J$26,1),TRUE))))</f>
        <v/>
      </c>
      <c r="R138" s="144" t="str">
        <f>IF(OR(AND(OR($J138="Retired",$J138="Permanent Low-Use"),$K138&lt;=2026),(AND($J138="New",$K138&gt;2026))),"N/A",IF($N138=0,0,IF(ISERROR(VLOOKUP($E138,'Source Data'!$B$29:$J$60, MATCH($L138, 'Source Data'!$B$26:$J$26,1),TRUE))=TRUE,"",VLOOKUP($E138,'Source Data'!$B$29:$J$60,MATCH($L138, 'Source Data'!$B$26:$J$26,1),TRUE))))</f>
        <v/>
      </c>
      <c r="S138" s="144" t="str">
        <f>IF(OR(AND(OR($J138="Retired",$J138="Permanent Low-Use"),$K138&lt;=2027),(AND($J138="New",$K138&gt;2027))),"N/A",IF($N138=0,0,IF(ISERROR(VLOOKUP($E138,'Source Data'!$B$29:$J$60, MATCH($L138, 'Source Data'!$B$26:$J$26,1),TRUE))=TRUE,"",VLOOKUP($E138,'Source Data'!$B$29:$J$60,MATCH($L138, 'Source Data'!$B$26:$J$26,1),TRUE))))</f>
        <v/>
      </c>
      <c r="T138" s="144" t="str">
        <f>IF(OR(AND(OR($J138="Retired",$J138="Permanent Low-Use"),$K138&lt;=2028),(AND($J138="New",$K138&gt;2028))),"N/A",IF($N138=0,0,IF(ISERROR(VLOOKUP($E138,'Source Data'!$B$29:$J$60, MATCH($L138, 'Source Data'!$B$26:$J$26,1),TRUE))=TRUE,"",VLOOKUP($E138,'Source Data'!$B$29:$J$60,MATCH($L138, 'Source Data'!$B$26:$J$26,1),TRUE))))</f>
        <v/>
      </c>
      <c r="U138" s="144" t="str">
        <f>IF(OR(AND(OR($J138="Retired",$J138="Permanent Low-Use"),$K138&lt;=2029),(AND($J138="New",$K138&gt;2029))),"N/A",IF($N138=0,0,IF(ISERROR(VLOOKUP($E138,'Source Data'!$B$29:$J$60, MATCH($L138, 'Source Data'!$B$26:$J$26,1),TRUE))=TRUE,"",VLOOKUP($E138,'Source Data'!$B$29:$J$60,MATCH($L138, 'Source Data'!$B$26:$J$26,1),TRUE))))</f>
        <v/>
      </c>
      <c r="V138" s="144" t="str">
        <f>IF(OR(AND(OR($J138="Retired",$J138="Permanent Low-Use"),$K138&lt;=2030),(AND($J138="New",$K138&gt;2030))),"N/A",IF($N138=0,0,IF(ISERROR(VLOOKUP($E138,'Source Data'!$B$29:$J$60, MATCH($L138, 'Source Data'!$B$26:$J$26,1),TRUE))=TRUE,"",VLOOKUP($E138,'Source Data'!$B$29:$J$60,MATCH($L138, 'Source Data'!$B$26:$J$26,1),TRUE))))</f>
        <v/>
      </c>
      <c r="W138" s="144" t="str">
        <f>IF(OR(AND(OR($J138="Retired",$J138="Permanent Low-Use"),$K138&lt;=2031),(AND($J138="New",$K138&gt;2031))),"N/A",IF($N138=0,0,IF(ISERROR(VLOOKUP($E138,'Source Data'!$B$29:$J$60, MATCH($L138, 'Source Data'!$B$26:$J$26,1),TRUE))=TRUE,"",VLOOKUP($E138,'Source Data'!$B$29:$J$60,MATCH($L138, 'Source Data'!$B$26:$J$26,1),TRUE))))</f>
        <v/>
      </c>
      <c r="X138" s="144" t="str">
        <f>IF(OR(AND(OR($J138="Retired",$J138="Permanent Low-Use"),$K138&lt;=2032),(AND($J138="New",$K138&gt;2032))),"N/A",IF($N138=0,0,IF(ISERROR(VLOOKUP($E138,'Source Data'!$B$29:$J$60, MATCH($L138, 'Source Data'!$B$26:$J$26,1),TRUE))=TRUE,"",VLOOKUP($E138,'Source Data'!$B$29:$J$60,MATCH($L138, 'Source Data'!$B$26:$J$26,1),TRUE))))</f>
        <v/>
      </c>
      <c r="Y138" s="144" t="str">
        <f>IF(OR(AND(OR($J138="Retired",$J138="Permanent Low-Use"),$K138&lt;=2033),(AND($J138="New",$K138&gt;2033))),"N/A",IF($N138=0,0,IF(ISERROR(VLOOKUP($E138,'Source Data'!$B$29:$J$60, MATCH($L138, 'Source Data'!$B$26:$J$26,1),TRUE))=TRUE,"",VLOOKUP($E138,'Source Data'!$B$29:$J$60,MATCH($L138, 'Source Data'!$B$26:$J$26,1),TRUE))))</f>
        <v/>
      </c>
      <c r="Z138" s="145" t="str">
        <f>IF(ISNUMBER($L138),IF(OR(AND(OR($J138="Retired",$J138="Permanent Low-Use"),$K138&lt;=2023),(AND($J138="New",$K138&gt;2023))),"N/A",VLOOKUP($F138,'Source Data'!$B$15:$I$22,7)),"")</f>
        <v/>
      </c>
      <c r="AA138" s="145" t="str">
        <f>IF(ISNUMBER($L138),IF(OR(AND(OR($J138="Retired",$J138="Permanent Low-Use"),$K138&lt;=2024),(AND($J138="New",$K138&gt;2024))),"N/A",VLOOKUP($F138,'Source Data'!$B$15:$I$22,7)),"")</f>
        <v/>
      </c>
      <c r="AB138" s="145" t="str">
        <f>IF(ISNUMBER($L138),IF(OR(AND(OR($J138="Retired",$J138="Permanent Low-Use"),$K138&lt;=2025),(AND($J138="New",$K138&gt;2025))),"N/A",VLOOKUP($F138,'Source Data'!$B$15:$I$22,5)),"")</f>
        <v/>
      </c>
      <c r="AC138" s="145" t="str">
        <f>IF(ISNUMBER($L138),IF(OR(AND(OR($J138="Retired",$J138="Permanent Low-Use"),$K138&lt;=2026),(AND($J138="New",$K138&gt;2026))),"N/A",VLOOKUP($F138,'Source Data'!$B$15:$I$22,5)),"")</f>
        <v/>
      </c>
      <c r="AD138" s="145" t="str">
        <f>IF(ISNUMBER($L138),IF(OR(AND(OR($J138="Retired",$J138="Permanent Low-Use"),$K138&lt;=2027),(AND($J138="New",$K138&gt;2027))),"N/A",VLOOKUP($F138,'Source Data'!$B$15:$I$22,5)),"")</f>
        <v/>
      </c>
      <c r="AE138" s="145" t="str">
        <f>IF(ISNUMBER($L138),IF(OR(AND(OR($J138="Retired",$J138="Permanent Low-Use"),$K138&lt;=2028),(AND($J138="New",$K138&gt;2028))),"N/A",VLOOKUP($F138,'Source Data'!$B$15:$I$22,5)),"")</f>
        <v/>
      </c>
      <c r="AF138" s="145" t="str">
        <f>IF(ISNUMBER($L138),IF(OR(AND(OR($J138="Retired",$J138="Permanent Low-Use"),$K138&lt;=2029),(AND($J138="New",$K138&gt;2029))),"N/A",VLOOKUP($F138,'Source Data'!$B$15:$I$22,5)),"")</f>
        <v/>
      </c>
      <c r="AG138" s="145" t="str">
        <f>IF(ISNUMBER($L138),IF(OR(AND(OR($J138="Retired",$J138="Permanent Low-Use"),$K138&lt;=2030),(AND($J138="New",$K138&gt;2030))),"N/A",VLOOKUP($F138,'Source Data'!$B$15:$I$22,5)),"")</f>
        <v/>
      </c>
      <c r="AH138" s="145" t="str">
        <f>IF(ISNUMBER($L138),IF(OR(AND(OR($J138="Retired",$J138="Permanent Low-Use"),$K138&lt;=2031),(AND($J138="New",$K138&gt;2031))),"N/A",VLOOKUP($F138,'Source Data'!$B$15:$I$22,5)),"")</f>
        <v/>
      </c>
      <c r="AI138" s="145" t="str">
        <f>IF(ISNUMBER($L138),IF(OR(AND(OR($J138="Retired",$J138="Permanent Low-Use"),$K138&lt;=2032),(AND($J138="New",$K138&gt;2032))),"N/A",VLOOKUP($F138,'Source Data'!$B$15:$I$22,5)),"")</f>
        <v/>
      </c>
      <c r="AJ138" s="145" t="str">
        <f>IF(ISNUMBER($L138),IF(OR(AND(OR($J138="Retired",$J138="Permanent Low-Use"),$K138&lt;=2033),(AND($J138="New",$K138&gt;2033))),"N/A",VLOOKUP($F138,'Source Data'!$B$15:$I$22,5)),"")</f>
        <v/>
      </c>
      <c r="AK138" s="145" t="str">
        <f>IF($N138= 0, "N/A", IF(ISERROR(VLOOKUP($F138, 'Source Data'!$B$4:$C$11,2)), "", VLOOKUP($F138, 'Source Data'!$B$4:$C$11,2)))</f>
        <v/>
      </c>
      <c r="AL138" s="158"/>
    </row>
    <row r="139" spans="1:38" ht="15.6">
      <c r="A139" s="158"/>
      <c r="B139" s="106"/>
      <c r="C139" s="106"/>
      <c r="D139" s="106"/>
      <c r="E139" s="104"/>
      <c r="F139" s="104"/>
      <c r="G139" s="102"/>
      <c r="H139" s="103"/>
      <c r="I139" s="104"/>
      <c r="J139" s="105"/>
      <c r="K139" s="102"/>
      <c r="L139" s="142" t="str">
        <f t="shared" si="8"/>
        <v/>
      </c>
      <c r="M139" s="142" t="str">
        <f>IF(ISERROR(VLOOKUP(E139,'Source Data'!$B$67:$J$97, MATCH(F139, 'Source Data'!$B$64:$J$64,1),TRUE))=TRUE,"",VLOOKUP(E139,'Source Data'!$B$67:$J$97,MATCH(F139, 'Source Data'!$B$64:$J$64,1),TRUE))</f>
        <v/>
      </c>
      <c r="N139" s="143" t="str">
        <f t="shared" si="9"/>
        <v/>
      </c>
      <c r="O139" s="144" t="str">
        <f>IF(OR(AND(OR($J139="Retired",$J139="Permanent Low-Use"),$K139&lt;=2023),(AND($J139="New",$K139&gt;2023))),"N/A",IF($N139=0,0,IF(ISERROR(VLOOKUP($E139,'Source Data'!$B$29:$J$60, MATCH($L139, 'Source Data'!$B$26:$J$26,1),TRUE))=TRUE,"",VLOOKUP($E139,'Source Data'!$B$29:$J$60,MATCH($L139, 'Source Data'!$B$26:$J$26,1),TRUE))))</f>
        <v/>
      </c>
      <c r="P139" s="144" t="str">
        <f>IF(OR(AND(OR($J139="Retired",$J139="Permanent Low-Use"),$K139&lt;=2024),(AND($J139="New",$K139&gt;2024))),"N/A",IF($N139=0,0,IF(ISERROR(VLOOKUP($E139,'Source Data'!$B$29:$J$60, MATCH($L139, 'Source Data'!$B$26:$J$26,1),TRUE))=TRUE,"",VLOOKUP($E139,'Source Data'!$B$29:$J$60,MATCH($L139, 'Source Data'!$B$26:$J$26,1),TRUE))))</f>
        <v/>
      </c>
      <c r="Q139" s="144" t="str">
        <f>IF(OR(AND(OR($J139="Retired",$J139="Permanent Low-Use"),$K139&lt;=2025),(AND($J139="New",$K139&gt;2025))),"N/A",IF($N139=0,0,IF(ISERROR(VLOOKUP($E139,'Source Data'!$B$29:$J$60, MATCH($L139, 'Source Data'!$B$26:$J$26,1),TRUE))=TRUE,"",VLOOKUP($E139,'Source Data'!$B$29:$J$60,MATCH($L139, 'Source Data'!$B$26:$J$26,1),TRUE))))</f>
        <v/>
      </c>
      <c r="R139" s="144" t="str">
        <f>IF(OR(AND(OR($J139="Retired",$J139="Permanent Low-Use"),$K139&lt;=2026),(AND($J139="New",$K139&gt;2026))),"N/A",IF($N139=0,0,IF(ISERROR(VLOOKUP($E139,'Source Data'!$B$29:$J$60, MATCH($L139, 'Source Data'!$B$26:$J$26,1),TRUE))=TRUE,"",VLOOKUP($E139,'Source Data'!$B$29:$J$60,MATCH($L139, 'Source Data'!$B$26:$J$26,1),TRUE))))</f>
        <v/>
      </c>
      <c r="S139" s="144" t="str">
        <f>IF(OR(AND(OR($J139="Retired",$J139="Permanent Low-Use"),$K139&lt;=2027),(AND($J139="New",$K139&gt;2027))),"N/A",IF($N139=0,0,IF(ISERROR(VLOOKUP($E139,'Source Data'!$B$29:$J$60, MATCH($L139, 'Source Data'!$B$26:$J$26,1),TRUE))=TRUE,"",VLOOKUP($E139,'Source Data'!$B$29:$J$60,MATCH($L139, 'Source Data'!$B$26:$J$26,1),TRUE))))</f>
        <v/>
      </c>
      <c r="T139" s="144" t="str">
        <f>IF(OR(AND(OR($J139="Retired",$J139="Permanent Low-Use"),$K139&lt;=2028),(AND($J139="New",$K139&gt;2028))),"N/A",IF($N139=0,0,IF(ISERROR(VLOOKUP($E139,'Source Data'!$B$29:$J$60, MATCH($L139, 'Source Data'!$B$26:$J$26,1),TRUE))=TRUE,"",VLOOKUP($E139,'Source Data'!$B$29:$J$60,MATCH($L139, 'Source Data'!$B$26:$J$26,1),TRUE))))</f>
        <v/>
      </c>
      <c r="U139" s="144" t="str">
        <f>IF(OR(AND(OR($J139="Retired",$J139="Permanent Low-Use"),$K139&lt;=2029),(AND($J139="New",$K139&gt;2029))),"N/A",IF($N139=0,0,IF(ISERROR(VLOOKUP($E139,'Source Data'!$B$29:$J$60, MATCH($L139, 'Source Data'!$B$26:$J$26,1),TRUE))=TRUE,"",VLOOKUP($E139,'Source Data'!$B$29:$J$60,MATCH($L139, 'Source Data'!$B$26:$J$26,1),TRUE))))</f>
        <v/>
      </c>
      <c r="V139" s="144" t="str">
        <f>IF(OR(AND(OR($J139="Retired",$J139="Permanent Low-Use"),$K139&lt;=2030),(AND($J139="New",$K139&gt;2030))),"N/A",IF($N139=0,0,IF(ISERROR(VLOOKUP($E139,'Source Data'!$B$29:$J$60, MATCH($L139, 'Source Data'!$B$26:$J$26,1),TRUE))=TRUE,"",VLOOKUP($E139,'Source Data'!$B$29:$J$60,MATCH($L139, 'Source Data'!$B$26:$J$26,1),TRUE))))</f>
        <v/>
      </c>
      <c r="W139" s="144" t="str">
        <f>IF(OR(AND(OR($J139="Retired",$J139="Permanent Low-Use"),$K139&lt;=2031),(AND($J139="New",$K139&gt;2031))),"N/A",IF($N139=0,0,IF(ISERROR(VLOOKUP($E139,'Source Data'!$B$29:$J$60, MATCH($L139, 'Source Data'!$B$26:$J$26,1),TRUE))=TRUE,"",VLOOKUP($E139,'Source Data'!$B$29:$J$60,MATCH($L139, 'Source Data'!$B$26:$J$26,1),TRUE))))</f>
        <v/>
      </c>
      <c r="X139" s="144" t="str">
        <f>IF(OR(AND(OR($J139="Retired",$J139="Permanent Low-Use"),$K139&lt;=2032),(AND($J139="New",$K139&gt;2032))),"N/A",IF($N139=0,0,IF(ISERROR(VLOOKUP($E139,'Source Data'!$B$29:$J$60, MATCH($L139, 'Source Data'!$B$26:$J$26,1),TRUE))=TRUE,"",VLOOKUP($E139,'Source Data'!$B$29:$J$60,MATCH($L139, 'Source Data'!$B$26:$J$26,1),TRUE))))</f>
        <v/>
      </c>
      <c r="Y139" s="144" t="str">
        <f>IF(OR(AND(OR($J139="Retired",$J139="Permanent Low-Use"),$K139&lt;=2033),(AND($J139="New",$K139&gt;2033))),"N/A",IF($N139=0,0,IF(ISERROR(VLOOKUP($E139,'Source Data'!$B$29:$J$60, MATCH($L139, 'Source Data'!$B$26:$J$26,1),TRUE))=TRUE,"",VLOOKUP($E139,'Source Data'!$B$29:$J$60,MATCH($L139, 'Source Data'!$B$26:$J$26,1),TRUE))))</f>
        <v/>
      </c>
      <c r="Z139" s="145" t="str">
        <f>IF(ISNUMBER($L139),IF(OR(AND(OR($J139="Retired",$J139="Permanent Low-Use"),$K139&lt;=2023),(AND($J139="New",$K139&gt;2023))),"N/A",VLOOKUP($F139,'Source Data'!$B$15:$I$22,7)),"")</f>
        <v/>
      </c>
      <c r="AA139" s="145" t="str">
        <f>IF(ISNUMBER($L139),IF(OR(AND(OR($J139="Retired",$J139="Permanent Low-Use"),$K139&lt;=2024),(AND($J139="New",$K139&gt;2024))),"N/A",VLOOKUP($F139,'Source Data'!$B$15:$I$22,7)),"")</f>
        <v/>
      </c>
      <c r="AB139" s="145" t="str">
        <f>IF(ISNUMBER($L139),IF(OR(AND(OR($J139="Retired",$J139="Permanent Low-Use"),$K139&lt;=2025),(AND($J139="New",$K139&gt;2025))),"N/A",VLOOKUP($F139,'Source Data'!$B$15:$I$22,5)),"")</f>
        <v/>
      </c>
      <c r="AC139" s="145" t="str">
        <f>IF(ISNUMBER($L139),IF(OR(AND(OR($J139="Retired",$J139="Permanent Low-Use"),$K139&lt;=2026),(AND($J139="New",$K139&gt;2026))),"N/A",VLOOKUP($F139,'Source Data'!$B$15:$I$22,5)),"")</f>
        <v/>
      </c>
      <c r="AD139" s="145" t="str">
        <f>IF(ISNUMBER($L139),IF(OR(AND(OR($J139="Retired",$J139="Permanent Low-Use"),$K139&lt;=2027),(AND($J139="New",$K139&gt;2027))),"N/A",VLOOKUP($F139,'Source Data'!$B$15:$I$22,5)),"")</f>
        <v/>
      </c>
      <c r="AE139" s="145" t="str">
        <f>IF(ISNUMBER($L139),IF(OR(AND(OR($J139="Retired",$J139="Permanent Low-Use"),$K139&lt;=2028),(AND($J139="New",$K139&gt;2028))),"N/A",VLOOKUP($F139,'Source Data'!$B$15:$I$22,5)),"")</f>
        <v/>
      </c>
      <c r="AF139" s="145" t="str">
        <f>IF(ISNUMBER($L139),IF(OR(AND(OR($J139="Retired",$J139="Permanent Low-Use"),$K139&lt;=2029),(AND($J139="New",$K139&gt;2029))),"N/A",VLOOKUP($F139,'Source Data'!$B$15:$I$22,5)),"")</f>
        <v/>
      </c>
      <c r="AG139" s="145" t="str">
        <f>IF(ISNUMBER($L139),IF(OR(AND(OR($J139="Retired",$J139="Permanent Low-Use"),$K139&lt;=2030),(AND($J139="New",$K139&gt;2030))),"N/A",VLOOKUP($F139,'Source Data'!$B$15:$I$22,5)),"")</f>
        <v/>
      </c>
      <c r="AH139" s="145" t="str">
        <f>IF(ISNUMBER($L139),IF(OR(AND(OR($J139="Retired",$J139="Permanent Low-Use"),$K139&lt;=2031),(AND($J139="New",$K139&gt;2031))),"N/A",VLOOKUP($F139,'Source Data'!$B$15:$I$22,5)),"")</f>
        <v/>
      </c>
      <c r="AI139" s="145" t="str">
        <f>IF(ISNUMBER($L139),IF(OR(AND(OR($J139="Retired",$J139="Permanent Low-Use"),$K139&lt;=2032),(AND($J139="New",$K139&gt;2032))),"N/A",VLOOKUP($F139,'Source Data'!$B$15:$I$22,5)),"")</f>
        <v/>
      </c>
      <c r="AJ139" s="145" t="str">
        <f>IF(ISNUMBER($L139),IF(OR(AND(OR($J139="Retired",$J139="Permanent Low-Use"),$K139&lt;=2033),(AND($J139="New",$K139&gt;2033))),"N/A",VLOOKUP($F139,'Source Data'!$B$15:$I$22,5)),"")</f>
        <v/>
      </c>
      <c r="AK139" s="145" t="str">
        <f>IF($N139= 0, "N/A", IF(ISERROR(VLOOKUP($F139, 'Source Data'!$B$4:$C$11,2)), "", VLOOKUP($F139, 'Source Data'!$B$4:$C$11,2)))</f>
        <v/>
      </c>
      <c r="AL139" s="158"/>
    </row>
    <row r="140" spans="1:38" ht="15.6">
      <c r="A140" s="158"/>
      <c r="B140" s="106"/>
      <c r="C140" s="106"/>
      <c r="D140" s="106"/>
      <c r="E140" s="104"/>
      <c r="F140" s="104"/>
      <c r="G140" s="102"/>
      <c r="H140" s="103"/>
      <c r="I140" s="104"/>
      <c r="J140" s="105"/>
      <c r="K140" s="102"/>
      <c r="L140" s="142" t="str">
        <f t="shared" si="8"/>
        <v/>
      </c>
      <c r="M140" s="142" t="str">
        <f>IF(ISERROR(VLOOKUP(E140,'Source Data'!$B$67:$J$97, MATCH(F140, 'Source Data'!$B$64:$J$64,1),TRUE))=TRUE,"",VLOOKUP(E140,'Source Data'!$B$67:$J$97,MATCH(F140, 'Source Data'!$B$64:$J$64,1),TRUE))</f>
        <v/>
      </c>
      <c r="N140" s="143" t="str">
        <f t="shared" si="9"/>
        <v/>
      </c>
      <c r="O140" s="144" t="str">
        <f>IF(OR(AND(OR($J140="Retired",$J140="Permanent Low-Use"),$K140&lt;=2023),(AND($J140="New",$K140&gt;2023))),"N/A",IF($N140=0,0,IF(ISERROR(VLOOKUP($E140,'Source Data'!$B$29:$J$60, MATCH($L140, 'Source Data'!$B$26:$J$26,1),TRUE))=TRUE,"",VLOOKUP($E140,'Source Data'!$B$29:$J$60,MATCH($L140, 'Source Data'!$B$26:$J$26,1),TRUE))))</f>
        <v/>
      </c>
      <c r="P140" s="144" t="str">
        <f>IF(OR(AND(OR($J140="Retired",$J140="Permanent Low-Use"),$K140&lt;=2024),(AND($J140="New",$K140&gt;2024))),"N/A",IF($N140=0,0,IF(ISERROR(VLOOKUP($E140,'Source Data'!$B$29:$J$60, MATCH($L140, 'Source Data'!$B$26:$J$26,1),TRUE))=TRUE,"",VLOOKUP($E140,'Source Data'!$B$29:$J$60,MATCH($L140, 'Source Data'!$B$26:$J$26,1),TRUE))))</f>
        <v/>
      </c>
      <c r="Q140" s="144" t="str">
        <f>IF(OR(AND(OR($J140="Retired",$J140="Permanent Low-Use"),$K140&lt;=2025),(AND($J140="New",$K140&gt;2025))),"N/A",IF($N140=0,0,IF(ISERROR(VLOOKUP($E140,'Source Data'!$B$29:$J$60, MATCH($L140, 'Source Data'!$B$26:$J$26,1),TRUE))=TRUE,"",VLOOKUP($E140,'Source Data'!$B$29:$J$60,MATCH($L140, 'Source Data'!$B$26:$J$26,1),TRUE))))</f>
        <v/>
      </c>
      <c r="R140" s="144" t="str">
        <f>IF(OR(AND(OR($J140="Retired",$J140="Permanent Low-Use"),$K140&lt;=2026),(AND($J140="New",$K140&gt;2026))),"N/A",IF($N140=0,0,IF(ISERROR(VLOOKUP($E140,'Source Data'!$B$29:$J$60, MATCH($L140, 'Source Data'!$B$26:$J$26,1),TRUE))=TRUE,"",VLOOKUP($E140,'Source Data'!$B$29:$J$60,MATCH($L140, 'Source Data'!$B$26:$J$26,1),TRUE))))</f>
        <v/>
      </c>
      <c r="S140" s="144" t="str">
        <f>IF(OR(AND(OR($J140="Retired",$J140="Permanent Low-Use"),$K140&lt;=2027),(AND($J140="New",$K140&gt;2027))),"N/A",IF($N140=0,0,IF(ISERROR(VLOOKUP($E140,'Source Data'!$B$29:$J$60, MATCH($L140, 'Source Data'!$B$26:$J$26,1),TRUE))=TRUE,"",VLOOKUP($E140,'Source Data'!$B$29:$J$60,MATCH($L140, 'Source Data'!$B$26:$J$26,1),TRUE))))</f>
        <v/>
      </c>
      <c r="T140" s="144" t="str">
        <f>IF(OR(AND(OR($J140="Retired",$J140="Permanent Low-Use"),$K140&lt;=2028),(AND($J140="New",$K140&gt;2028))),"N/A",IF($N140=0,0,IF(ISERROR(VLOOKUP($E140,'Source Data'!$B$29:$J$60, MATCH($L140, 'Source Data'!$B$26:$J$26,1),TRUE))=TRUE,"",VLOOKUP($E140,'Source Data'!$B$29:$J$60,MATCH($L140, 'Source Data'!$B$26:$J$26,1),TRUE))))</f>
        <v/>
      </c>
      <c r="U140" s="144" t="str">
        <f>IF(OR(AND(OR($J140="Retired",$J140="Permanent Low-Use"),$K140&lt;=2029),(AND($J140="New",$K140&gt;2029))),"N/A",IF($N140=0,0,IF(ISERROR(VLOOKUP($E140,'Source Data'!$B$29:$J$60, MATCH($L140, 'Source Data'!$B$26:$J$26,1),TRUE))=TRUE,"",VLOOKUP($E140,'Source Data'!$B$29:$J$60,MATCH($L140, 'Source Data'!$B$26:$J$26,1),TRUE))))</f>
        <v/>
      </c>
      <c r="V140" s="144" t="str">
        <f>IF(OR(AND(OR($J140="Retired",$J140="Permanent Low-Use"),$K140&lt;=2030),(AND($J140="New",$K140&gt;2030))),"N/A",IF($N140=0,0,IF(ISERROR(VLOOKUP($E140,'Source Data'!$B$29:$J$60, MATCH($L140, 'Source Data'!$B$26:$J$26,1),TRUE))=TRUE,"",VLOOKUP($E140,'Source Data'!$B$29:$J$60,MATCH($L140, 'Source Data'!$B$26:$J$26,1),TRUE))))</f>
        <v/>
      </c>
      <c r="W140" s="144" t="str">
        <f>IF(OR(AND(OR($J140="Retired",$J140="Permanent Low-Use"),$K140&lt;=2031),(AND($J140="New",$K140&gt;2031))),"N/A",IF($N140=0,0,IF(ISERROR(VLOOKUP($E140,'Source Data'!$B$29:$J$60, MATCH($L140, 'Source Data'!$B$26:$J$26,1),TRUE))=TRUE,"",VLOOKUP($E140,'Source Data'!$B$29:$J$60,MATCH($L140, 'Source Data'!$B$26:$J$26,1),TRUE))))</f>
        <v/>
      </c>
      <c r="X140" s="144" t="str">
        <f>IF(OR(AND(OR($J140="Retired",$J140="Permanent Low-Use"),$K140&lt;=2032),(AND($J140="New",$K140&gt;2032))),"N/A",IF($N140=0,0,IF(ISERROR(VLOOKUP($E140,'Source Data'!$B$29:$J$60, MATCH($L140, 'Source Data'!$B$26:$J$26,1),TRUE))=TRUE,"",VLOOKUP($E140,'Source Data'!$B$29:$J$60,MATCH($L140, 'Source Data'!$B$26:$J$26,1),TRUE))))</f>
        <v/>
      </c>
      <c r="Y140" s="144" t="str">
        <f>IF(OR(AND(OR($J140="Retired",$J140="Permanent Low-Use"),$K140&lt;=2033),(AND($J140="New",$K140&gt;2033))),"N/A",IF($N140=0,0,IF(ISERROR(VLOOKUP($E140,'Source Data'!$B$29:$J$60, MATCH($L140, 'Source Data'!$B$26:$J$26,1),TRUE))=TRUE,"",VLOOKUP($E140,'Source Data'!$B$29:$J$60,MATCH($L140, 'Source Data'!$B$26:$J$26,1),TRUE))))</f>
        <v/>
      </c>
      <c r="Z140" s="145" t="str">
        <f>IF(ISNUMBER($L140),IF(OR(AND(OR($J140="Retired",$J140="Permanent Low-Use"),$K140&lt;=2023),(AND($J140="New",$K140&gt;2023))),"N/A",VLOOKUP($F140,'Source Data'!$B$15:$I$22,7)),"")</f>
        <v/>
      </c>
      <c r="AA140" s="145" t="str">
        <f>IF(ISNUMBER($L140),IF(OR(AND(OR($J140="Retired",$J140="Permanent Low-Use"),$K140&lt;=2024),(AND($J140="New",$K140&gt;2024))),"N/A",VLOOKUP($F140,'Source Data'!$B$15:$I$22,7)),"")</f>
        <v/>
      </c>
      <c r="AB140" s="145" t="str">
        <f>IF(ISNUMBER($L140),IF(OR(AND(OR($J140="Retired",$J140="Permanent Low-Use"),$K140&lt;=2025),(AND($J140="New",$K140&gt;2025))),"N/A",VLOOKUP($F140,'Source Data'!$B$15:$I$22,5)),"")</f>
        <v/>
      </c>
      <c r="AC140" s="145" t="str">
        <f>IF(ISNUMBER($L140),IF(OR(AND(OR($J140="Retired",$J140="Permanent Low-Use"),$K140&lt;=2026),(AND($J140="New",$K140&gt;2026))),"N/A",VLOOKUP($F140,'Source Data'!$B$15:$I$22,5)),"")</f>
        <v/>
      </c>
      <c r="AD140" s="145" t="str">
        <f>IF(ISNUMBER($L140),IF(OR(AND(OR($J140="Retired",$J140="Permanent Low-Use"),$K140&lt;=2027),(AND($J140="New",$K140&gt;2027))),"N/A",VLOOKUP($F140,'Source Data'!$B$15:$I$22,5)),"")</f>
        <v/>
      </c>
      <c r="AE140" s="145" t="str">
        <f>IF(ISNUMBER($L140),IF(OR(AND(OR($J140="Retired",$J140="Permanent Low-Use"),$K140&lt;=2028),(AND($J140="New",$K140&gt;2028))),"N/A",VLOOKUP($F140,'Source Data'!$B$15:$I$22,5)),"")</f>
        <v/>
      </c>
      <c r="AF140" s="145" t="str">
        <f>IF(ISNUMBER($L140),IF(OR(AND(OR($J140="Retired",$J140="Permanent Low-Use"),$K140&lt;=2029),(AND($J140="New",$K140&gt;2029))),"N/A",VLOOKUP($F140,'Source Data'!$B$15:$I$22,5)),"")</f>
        <v/>
      </c>
      <c r="AG140" s="145" t="str">
        <f>IF(ISNUMBER($L140),IF(OR(AND(OR($J140="Retired",$J140="Permanent Low-Use"),$K140&lt;=2030),(AND($J140="New",$K140&gt;2030))),"N/A",VLOOKUP($F140,'Source Data'!$B$15:$I$22,5)),"")</f>
        <v/>
      </c>
      <c r="AH140" s="145" t="str">
        <f>IF(ISNUMBER($L140),IF(OR(AND(OR($J140="Retired",$J140="Permanent Low-Use"),$K140&lt;=2031),(AND($J140="New",$K140&gt;2031))),"N/A",VLOOKUP($F140,'Source Data'!$B$15:$I$22,5)),"")</f>
        <v/>
      </c>
      <c r="AI140" s="145" t="str">
        <f>IF(ISNUMBER($L140),IF(OR(AND(OR($J140="Retired",$J140="Permanent Low-Use"),$K140&lt;=2032),(AND($J140="New",$K140&gt;2032))),"N/A",VLOOKUP($F140,'Source Data'!$B$15:$I$22,5)),"")</f>
        <v/>
      </c>
      <c r="AJ140" s="145" t="str">
        <f>IF(ISNUMBER($L140),IF(OR(AND(OR($J140="Retired",$J140="Permanent Low-Use"),$K140&lt;=2033),(AND($J140="New",$K140&gt;2033))),"N/A",VLOOKUP($F140,'Source Data'!$B$15:$I$22,5)),"")</f>
        <v/>
      </c>
      <c r="AK140" s="145" t="str">
        <f>IF($N140= 0, "N/A", IF(ISERROR(VLOOKUP($F140, 'Source Data'!$B$4:$C$11,2)), "", VLOOKUP($F140, 'Source Data'!$B$4:$C$11,2)))</f>
        <v/>
      </c>
      <c r="AL140" s="158"/>
    </row>
    <row r="141" spans="1:38" ht="15.6">
      <c r="A141" s="158"/>
      <c r="B141" s="106"/>
      <c r="C141" s="106"/>
      <c r="D141" s="106"/>
      <c r="E141" s="104"/>
      <c r="F141" s="104"/>
      <c r="G141" s="102"/>
      <c r="H141" s="103"/>
      <c r="I141" s="104"/>
      <c r="J141" s="105"/>
      <c r="K141" s="102"/>
      <c r="L141" s="142" t="str">
        <f t="shared" si="8"/>
        <v/>
      </c>
      <c r="M141" s="142" t="str">
        <f>IF(ISERROR(VLOOKUP(E141,'Source Data'!$B$67:$J$97, MATCH(F141, 'Source Data'!$B$64:$J$64,1),TRUE))=TRUE,"",VLOOKUP(E141,'Source Data'!$B$67:$J$97,MATCH(F141, 'Source Data'!$B$64:$J$64,1),TRUE))</f>
        <v/>
      </c>
      <c r="N141" s="143" t="str">
        <f t="shared" si="9"/>
        <v/>
      </c>
      <c r="O141" s="144" t="str">
        <f>IF(OR(AND(OR($J141="Retired",$J141="Permanent Low-Use"),$K141&lt;=2023),(AND($J141="New",$K141&gt;2023))),"N/A",IF($N141=0,0,IF(ISERROR(VLOOKUP($E141,'Source Data'!$B$29:$J$60, MATCH($L141, 'Source Data'!$B$26:$J$26,1),TRUE))=TRUE,"",VLOOKUP($E141,'Source Data'!$B$29:$J$60,MATCH($L141, 'Source Data'!$B$26:$J$26,1),TRUE))))</f>
        <v/>
      </c>
      <c r="P141" s="144" t="str">
        <f>IF(OR(AND(OR($J141="Retired",$J141="Permanent Low-Use"),$K141&lt;=2024),(AND($J141="New",$K141&gt;2024))),"N/A",IF($N141=0,0,IF(ISERROR(VLOOKUP($E141,'Source Data'!$B$29:$J$60, MATCH($L141, 'Source Data'!$B$26:$J$26,1),TRUE))=TRUE,"",VLOOKUP($E141,'Source Data'!$B$29:$J$60,MATCH($L141, 'Source Data'!$B$26:$J$26,1),TRUE))))</f>
        <v/>
      </c>
      <c r="Q141" s="144" t="str">
        <f>IF(OR(AND(OR($J141="Retired",$J141="Permanent Low-Use"),$K141&lt;=2025),(AND($J141="New",$K141&gt;2025))),"N/A",IF($N141=0,0,IF(ISERROR(VLOOKUP($E141,'Source Data'!$B$29:$J$60, MATCH($L141, 'Source Data'!$B$26:$J$26,1),TRUE))=TRUE,"",VLOOKUP($E141,'Source Data'!$B$29:$J$60,MATCH($L141, 'Source Data'!$B$26:$J$26,1),TRUE))))</f>
        <v/>
      </c>
      <c r="R141" s="144" t="str">
        <f>IF(OR(AND(OR($J141="Retired",$J141="Permanent Low-Use"),$K141&lt;=2026),(AND($J141="New",$K141&gt;2026))),"N/A",IF($N141=0,0,IF(ISERROR(VLOOKUP($E141,'Source Data'!$B$29:$J$60, MATCH($L141, 'Source Data'!$B$26:$J$26,1),TRUE))=TRUE,"",VLOOKUP($E141,'Source Data'!$B$29:$J$60,MATCH($L141, 'Source Data'!$B$26:$J$26,1),TRUE))))</f>
        <v/>
      </c>
      <c r="S141" s="144" t="str">
        <f>IF(OR(AND(OR($J141="Retired",$J141="Permanent Low-Use"),$K141&lt;=2027),(AND($J141="New",$K141&gt;2027))),"N/A",IF($N141=0,0,IF(ISERROR(VLOOKUP($E141,'Source Data'!$B$29:$J$60, MATCH($L141, 'Source Data'!$B$26:$J$26,1),TRUE))=TRUE,"",VLOOKUP($E141,'Source Data'!$B$29:$J$60,MATCH($L141, 'Source Data'!$B$26:$J$26,1),TRUE))))</f>
        <v/>
      </c>
      <c r="T141" s="144" t="str">
        <f>IF(OR(AND(OR($J141="Retired",$J141="Permanent Low-Use"),$K141&lt;=2028),(AND($J141="New",$K141&gt;2028))),"N/A",IF($N141=0,0,IF(ISERROR(VLOOKUP($E141,'Source Data'!$B$29:$J$60, MATCH($L141, 'Source Data'!$B$26:$J$26,1),TRUE))=TRUE,"",VLOOKUP($E141,'Source Data'!$B$29:$J$60,MATCH($L141, 'Source Data'!$B$26:$J$26,1),TRUE))))</f>
        <v/>
      </c>
      <c r="U141" s="144" t="str">
        <f>IF(OR(AND(OR($J141="Retired",$J141="Permanent Low-Use"),$K141&lt;=2029),(AND($J141="New",$K141&gt;2029))),"N/A",IF($N141=0,0,IF(ISERROR(VLOOKUP($E141,'Source Data'!$B$29:$J$60, MATCH($L141, 'Source Data'!$B$26:$J$26,1),TRUE))=TRUE,"",VLOOKUP($E141,'Source Data'!$B$29:$J$60,MATCH($L141, 'Source Data'!$B$26:$J$26,1),TRUE))))</f>
        <v/>
      </c>
      <c r="V141" s="144" t="str">
        <f>IF(OR(AND(OR($J141="Retired",$J141="Permanent Low-Use"),$K141&lt;=2030),(AND($J141="New",$K141&gt;2030))),"N/A",IF($N141=0,0,IF(ISERROR(VLOOKUP($E141,'Source Data'!$B$29:$J$60, MATCH($L141, 'Source Data'!$B$26:$J$26,1),TRUE))=TRUE,"",VLOOKUP($E141,'Source Data'!$B$29:$J$60,MATCH($L141, 'Source Data'!$B$26:$J$26,1),TRUE))))</f>
        <v/>
      </c>
      <c r="W141" s="144" t="str">
        <f>IF(OR(AND(OR($J141="Retired",$J141="Permanent Low-Use"),$K141&lt;=2031),(AND($J141="New",$K141&gt;2031))),"N/A",IF($N141=0,0,IF(ISERROR(VLOOKUP($E141,'Source Data'!$B$29:$J$60, MATCH($L141, 'Source Data'!$B$26:$J$26,1),TRUE))=TRUE,"",VLOOKUP($E141,'Source Data'!$B$29:$J$60,MATCH($L141, 'Source Data'!$B$26:$J$26,1),TRUE))))</f>
        <v/>
      </c>
      <c r="X141" s="144" t="str">
        <f>IF(OR(AND(OR($J141="Retired",$J141="Permanent Low-Use"),$K141&lt;=2032),(AND($J141="New",$K141&gt;2032))),"N/A",IF($N141=0,0,IF(ISERROR(VLOOKUP($E141,'Source Data'!$B$29:$J$60, MATCH($L141, 'Source Data'!$B$26:$J$26,1),TRUE))=TRUE,"",VLOOKUP($E141,'Source Data'!$B$29:$J$60,MATCH($L141, 'Source Data'!$B$26:$J$26,1),TRUE))))</f>
        <v/>
      </c>
      <c r="Y141" s="144" t="str">
        <f>IF(OR(AND(OR($J141="Retired",$J141="Permanent Low-Use"),$K141&lt;=2033),(AND($J141="New",$K141&gt;2033))),"N/A",IF($N141=0,0,IF(ISERROR(VLOOKUP($E141,'Source Data'!$B$29:$J$60, MATCH($L141, 'Source Data'!$B$26:$J$26,1),TRUE))=TRUE,"",VLOOKUP($E141,'Source Data'!$B$29:$J$60,MATCH($L141, 'Source Data'!$B$26:$J$26,1),TRUE))))</f>
        <v/>
      </c>
      <c r="Z141" s="145" t="str">
        <f>IF(ISNUMBER($L141),IF(OR(AND(OR($J141="Retired",$J141="Permanent Low-Use"),$K141&lt;=2023),(AND($J141="New",$K141&gt;2023))),"N/A",VLOOKUP($F141,'Source Data'!$B$15:$I$22,7)),"")</f>
        <v/>
      </c>
      <c r="AA141" s="145" t="str">
        <f>IF(ISNUMBER($L141),IF(OR(AND(OR($J141="Retired",$J141="Permanent Low-Use"),$K141&lt;=2024),(AND($J141="New",$K141&gt;2024))),"N/A",VLOOKUP($F141,'Source Data'!$B$15:$I$22,7)),"")</f>
        <v/>
      </c>
      <c r="AB141" s="145" t="str">
        <f>IF(ISNUMBER($L141),IF(OR(AND(OR($J141="Retired",$J141="Permanent Low-Use"),$K141&lt;=2025),(AND($J141="New",$K141&gt;2025))),"N/A",VLOOKUP($F141,'Source Data'!$B$15:$I$22,5)),"")</f>
        <v/>
      </c>
      <c r="AC141" s="145" t="str">
        <f>IF(ISNUMBER($L141),IF(OR(AND(OR($J141="Retired",$J141="Permanent Low-Use"),$K141&lt;=2026),(AND($J141="New",$K141&gt;2026))),"N/A",VLOOKUP($F141,'Source Data'!$B$15:$I$22,5)),"")</f>
        <v/>
      </c>
      <c r="AD141" s="145" t="str">
        <f>IF(ISNUMBER($L141),IF(OR(AND(OR($J141="Retired",$J141="Permanent Low-Use"),$K141&lt;=2027),(AND($J141="New",$K141&gt;2027))),"N/A",VLOOKUP($F141,'Source Data'!$B$15:$I$22,5)),"")</f>
        <v/>
      </c>
      <c r="AE141" s="145" t="str">
        <f>IF(ISNUMBER($L141),IF(OR(AND(OR($J141="Retired",$J141="Permanent Low-Use"),$K141&lt;=2028),(AND($J141="New",$K141&gt;2028))),"N/A",VLOOKUP($F141,'Source Data'!$B$15:$I$22,5)),"")</f>
        <v/>
      </c>
      <c r="AF141" s="145" t="str">
        <f>IF(ISNUMBER($L141),IF(OR(AND(OR($J141="Retired",$J141="Permanent Low-Use"),$K141&lt;=2029),(AND($J141="New",$K141&gt;2029))),"N/A",VLOOKUP($F141,'Source Data'!$B$15:$I$22,5)),"")</f>
        <v/>
      </c>
      <c r="AG141" s="145" t="str">
        <f>IF(ISNUMBER($L141),IF(OR(AND(OR($J141="Retired",$J141="Permanent Low-Use"),$K141&lt;=2030),(AND($J141="New",$K141&gt;2030))),"N/A",VLOOKUP($F141,'Source Data'!$B$15:$I$22,5)),"")</f>
        <v/>
      </c>
      <c r="AH141" s="145" t="str">
        <f>IF(ISNUMBER($L141),IF(OR(AND(OR($J141="Retired",$J141="Permanent Low-Use"),$K141&lt;=2031),(AND($J141="New",$K141&gt;2031))),"N/A",VLOOKUP($F141,'Source Data'!$B$15:$I$22,5)),"")</f>
        <v/>
      </c>
      <c r="AI141" s="145" t="str">
        <f>IF(ISNUMBER($L141),IF(OR(AND(OR($J141="Retired",$J141="Permanent Low-Use"),$K141&lt;=2032),(AND($J141="New",$K141&gt;2032))),"N/A",VLOOKUP($F141,'Source Data'!$B$15:$I$22,5)),"")</f>
        <v/>
      </c>
      <c r="AJ141" s="145" t="str">
        <f>IF(ISNUMBER($L141),IF(OR(AND(OR($J141="Retired",$J141="Permanent Low-Use"),$K141&lt;=2033),(AND($J141="New",$K141&gt;2033))),"N/A",VLOOKUP($F141,'Source Data'!$B$15:$I$22,5)),"")</f>
        <v/>
      </c>
      <c r="AK141" s="145" t="str">
        <f>IF($N141= 0, "N/A", IF(ISERROR(VLOOKUP($F141, 'Source Data'!$B$4:$C$11,2)), "", VLOOKUP($F141, 'Source Data'!$B$4:$C$11,2)))</f>
        <v/>
      </c>
      <c r="AL141" s="158"/>
    </row>
    <row r="142" spans="1:38" ht="15.6">
      <c r="A142" s="158"/>
      <c r="B142" s="106"/>
      <c r="C142" s="106"/>
      <c r="D142" s="106"/>
      <c r="E142" s="104"/>
      <c r="F142" s="104"/>
      <c r="G142" s="102"/>
      <c r="H142" s="103"/>
      <c r="I142" s="104"/>
      <c r="J142" s="105"/>
      <c r="K142" s="102"/>
      <c r="L142" s="142" t="str">
        <f t="shared" si="8"/>
        <v/>
      </c>
      <c r="M142" s="142" t="str">
        <f>IF(ISERROR(VLOOKUP(E142,'Source Data'!$B$67:$J$97, MATCH(F142, 'Source Data'!$B$64:$J$64,1),TRUE))=TRUE,"",VLOOKUP(E142,'Source Data'!$B$67:$J$97,MATCH(F142, 'Source Data'!$B$64:$J$64,1),TRUE))</f>
        <v/>
      </c>
      <c r="N142" s="143" t="str">
        <f t="shared" si="9"/>
        <v/>
      </c>
      <c r="O142" s="144" t="str">
        <f>IF(OR(AND(OR($J142="Retired",$J142="Permanent Low-Use"),$K142&lt;=2023),(AND($J142="New",$K142&gt;2023))),"N/A",IF($N142=0,0,IF(ISERROR(VLOOKUP($E142,'Source Data'!$B$29:$J$60, MATCH($L142, 'Source Data'!$B$26:$J$26,1),TRUE))=TRUE,"",VLOOKUP($E142,'Source Data'!$B$29:$J$60,MATCH($L142, 'Source Data'!$B$26:$J$26,1),TRUE))))</f>
        <v/>
      </c>
      <c r="P142" s="144" t="str">
        <f>IF(OR(AND(OR($J142="Retired",$J142="Permanent Low-Use"),$K142&lt;=2024),(AND($J142="New",$K142&gt;2024))),"N/A",IF($N142=0,0,IF(ISERROR(VLOOKUP($E142,'Source Data'!$B$29:$J$60, MATCH($L142, 'Source Data'!$B$26:$J$26,1),TRUE))=TRUE,"",VLOOKUP($E142,'Source Data'!$B$29:$J$60,MATCH($L142, 'Source Data'!$B$26:$J$26,1),TRUE))))</f>
        <v/>
      </c>
      <c r="Q142" s="144" t="str">
        <f>IF(OR(AND(OR($J142="Retired",$J142="Permanent Low-Use"),$K142&lt;=2025),(AND($J142="New",$K142&gt;2025))),"N/A",IF($N142=0,0,IF(ISERROR(VLOOKUP($E142,'Source Data'!$B$29:$J$60, MATCH($L142, 'Source Data'!$B$26:$J$26,1),TRUE))=TRUE,"",VLOOKUP($E142,'Source Data'!$B$29:$J$60,MATCH($L142, 'Source Data'!$B$26:$J$26,1),TRUE))))</f>
        <v/>
      </c>
      <c r="R142" s="144" t="str">
        <f>IF(OR(AND(OR($J142="Retired",$J142="Permanent Low-Use"),$K142&lt;=2026),(AND($J142="New",$K142&gt;2026))),"N/A",IF($N142=0,0,IF(ISERROR(VLOOKUP($E142,'Source Data'!$B$29:$J$60, MATCH($L142, 'Source Data'!$B$26:$J$26,1),TRUE))=TRUE,"",VLOOKUP($E142,'Source Data'!$B$29:$J$60,MATCH($L142, 'Source Data'!$B$26:$J$26,1),TRUE))))</f>
        <v/>
      </c>
      <c r="S142" s="144" t="str">
        <f>IF(OR(AND(OR($J142="Retired",$J142="Permanent Low-Use"),$K142&lt;=2027),(AND($J142="New",$K142&gt;2027))),"N/A",IF($N142=0,0,IF(ISERROR(VLOOKUP($E142,'Source Data'!$B$29:$J$60, MATCH($L142, 'Source Data'!$B$26:$J$26,1),TRUE))=TRUE,"",VLOOKUP($E142,'Source Data'!$B$29:$J$60,MATCH($L142, 'Source Data'!$B$26:$J$26,1),TRUE))))</f>
        <v/>
      </c>
      <c r="T142" s="144" t="str">
        <f>IF(OR(AND(OR($J142="Retired",$J142="Permanent Low-Use"),$K142&lt;=2028),(AND($J142="New",$K142&gt;2028))),"N/A",IF($N142=0,0,IF(ISERROR(VLOOKUP($E142,'Source Data'!$B$29:$J$60, MATCH($L142, 'Source Data'!$B$26:$J$26,1),TRUE))=TRUE,"",VLOOKUP($E142,'Source Data'!$B$29:$J$60,MATCH($L142, 'Source Data'!$B$26:$J$26,1),TRUE))))</f>
        <v/>
      </c>
      <c r="U142" s="144" t="str">
        <f>IF(OR(AND(OR($J142="Retired",$J142="Permanent Low-Use"),$K142&lt;=2029),(AND($J142="New",$K142&gt;2029))),"N/A",IF($N142=0,0,IF(ISERROR(VLOOKUP($E142,'Source Data'!$B$29:$J$60, MATCH($L142, 'Source Data'!$B$26:$J$26,1),TRUE))=TRUE,"",VLOOKUP($E142,'Source Data'!$B$29:$J$60,MATCH($L142, 'Source Data'!$B$26:$J$26,1),TRUE))))</f>
        <v/>
      </c>
      <c r="V142" s="144" t="str">
        <f>IF(OR(AND(OR($J142="Retired",$J142="Permanent Low-Use"),$K142&lt;=2030),(AND($J142="New",$K142&gt;2030))),"N/A",IF($N142=0,0,IF(ISERROR(VLOOKUP($E142,'Source Data'!$B$29:$J$60, MATCH($L142, 'Source Data'!$B$26:$J$26,1),TRUE))=TRUE,"",VLOOKUP($E142,'Source Data'!$B$29:$J$60,MATCH($L142, 'Source Data'!$B$26:$J$26,1),TRUE))))</f>
        <v/>
      </c>
      <c r="W142" s="144" t="str">
        <f>IF(OR(AND(OR($J142="Retired",$J142="Permanent Low-Use"),$K142&lt;=2031),(AND($J142="New",$K142&gt;2031))),"N/A",IF($N142=0,0,IF(ISERROR(VLOOKUP($E142,'Source Data'!$B$29:$J$60, MATCH($L142, 'Source Data'!$B$26:$J$26,1),TRUE))=TRUE,"",VLOOKUP($E142,'Source Data'!$B$29:$J$60,MATCH($L142, 'Source Data'!$B$26:$J$26,1),TRUE))))</f>
        <v/>
      </c>
      <c r="X142" s="144" t="str">
        <f>IF(OR(AND(OR($J142="Retired",$J142="Permanent Low-Use"),$K142&lt;=2032),(AND($J142="New",$K142&gt;2032))),"N/A",IF($N142=0,0,IF(ISERROR(VLOOKUP($E142,'Source Data'!$B$29:$J$60, MATCH($L142, 'Source Data'!$B$26:$J$26,1),TRUE))=TRUE,"",VLOOKUP($E142,'Source Data'!$B$29:$J$60,MATCH($L142, 'Source Data'!$B$26:$J$26,1),TRUE))))</f>
        <v/>
      </c>
      <c r="Y142" s="144" t="str">
        <f>IF(OR(AND(OR($J142="Retired",$J142="Permanent Low-Use"),$K142&lt;=2033),(AND($J142="New",$K142&gt;2033))),"N/A",IF($N142=0,0,IF(ISERROR(VLOOKUP($E142,'Source Data'!$B$29:$J$60, MATCH($L142, 'Source Data'!$B$26:$J$26,1),TRUE))=TRUE,"",VLOOKUP($E142,'Source Data'!$B$29:$J$60,MATCH($L142, 'Source Data'!$B$26:$J$26,1),TRUE))))</f>
        <v/>
      </c>
      <c r="Z142" s="145" t="str">
        <f>IF(ISNUMBER($L142),IF(OR(AND(OR($J142="Retired",$J142="Permanent Low-Use"),$K142&lt;=2023),(AND($J142="New",$K142&gt;2023))),"N/A",VLOOKUP($F142,'Source Data'!$B$15:$I$22,7)),"")</f>
        <v/>
      </c>
      <c r="AA142" s="145" t="str">
        <f>IF(ISNUMBER($L142),IF(OR(AND(OR($J142="Retired",$J142="Permanent Low-Use"),$K142&lt;=2024),(AND($J142="New",$K142&gt;2024))),"N/A",VLOOKUP($F142,'Source Data'!$B$15:$I$22,7)),"")</f>
        <v/>
      </c>
      <c r="AB142" s="145" t="str">
        <f>IF(ISNUMBER($L142),IF(OR(AND(OR($J142="Retired",$J142="Permanent Low-Use"),$K142&lt;=2025),(AND($J142="New",$K142&gt;2025))),"N/A",VLOOKUP($F142,'Source Data'!$B$15:$I$22,5)),"")</f>
        <v/>
      </c>
      <c r="AC142" s="145" t="str">
        <f>IF(ISNUMBER($L142),IF(OR(AND(OR($J142="Retired",$J142="Permanent Low-Use"),$K142&lt;=2026),(AND($J142="New",$K142&gt;2026))),"N/A",VLOOKUP($F142,'Source Data'!$B$15:$I$22,5)),"")</f>
        <v/>
      </c>
      <c r="AD142" s="145" t="str">
        <f>IF(ISNUMBER($L142),IF(OR(AND(OR($J142="Retired",$J142="Permanent Low-Use"),$K142&lt;=2027),(AND($J142="New",$K142&gt;2027))),"N/A",VLOOKUP($F142,'Source Data'!$B$15:$I$22,5)),"")</f>
        <v/>
      </c>
      <c r="AE142" s="145" t="str">
        <f>IF(ISNUMBER($L142),IF(OR(AND(OR($J142="Retired",$J142="Permanent Low-Use"),$K142&lt;=2028),(AND($J142="New",$K142&gt;2028))),"N/A",VLOOKUP($F142,'Source Data'!$B$15:$I$22,5)),"")</f>
        <v/>
      </c>
      <c r="AF142" s="145" t="str">
        <f>IF(ISNUMBER($L142),IF(OR(AND(OR($J142="Retired",$J142="Permanent Low-Use"),$K142&lt;=2029),(AND($J142="New",$K142&gt;2029))),"N/A",VLOOKUP($F142,'Source Data'!$B$15:$I$22,5)),"")</f>
        <v/>
      </c>
      <c r="AG142" s="145" t="str">
        <f>IF(ISNUMBER($L142),IF(OR(AND(OR($J142="Retired",$J142="Permanent Low-Use"),$K142&lt;=2030),(AND($J142="New",$K142&gt;2030))),"N/A",VLOOKUP($F142,'Source Data'!$B$15:$I$22,5)),"")</f>
        <v/>
      </c>
      <c r="AH142" s="145" t="str">
        <f>IF(ISNUMBER($L142),IF(OR(AND(OR($J142="Retired",$J142="Permanent Low-Use"),$K142&lt;=2031),(AND($J142="New",$K142&gt;2031))),"N/A",VLOOKUP($F142,'Source Data'!$B$15:$I$22,5)),"")</f>
        <v/>
      </c>
      <c r="AI142" s="145" t="str">
        <f>IF(ISNUMBER($L142),IF(OR(AND(OR($J142="Retired",$J142="Permanent Low-Use"),$K142&lt;=2032),(AND($J142="New",$K142&gt;2032))),"N/A",VLOOKUP($F142,'Source Data'!$B$15:$I$22,5)),"")</f>
        <v/>
      </c>
      <c r="AJ142" s="145" t="str">
        <f>IF(ISNUMBER($L142),IF(OR(AND(OR($J142="Retired",$J142="Permanent Low-Use"),$K142&lt;=2033),(AND($J142="New",$K142&gt;2033))),"N/A",VLOOKUP($F142,'Source Data'!$B$15:$I$22,5)),"")</f>
        <v/>
      </c>
      <c r="AK142" s="145" t="str">
        <f>IF($N142= 0, "N/A", IF(ISERROR(VLOOKUP($F142, 'Source Data'!$B$4:$C$11,2)), "", VLOOKUP($F142, 'Source Data'!$B$4:$C$11,2)))</f>
        <v/>
      </c>
      <c r="AL142" s="158"/>
    </row>
    <row r="143" spans="1:38" ht="15.6">
      <c r="A143" s="158"/>
      <c r="B143" s="106"/>
      <c r="C143" s="106"/>
      <c r="D143" s="106"/>
      <c r="E143" s="104"/>
      <c r="F143" s="104"/>
      <c r="G143" s="102"/>
      <c r="H143" s="103"/>
      <c r="I143" s="104"/>
      <c r="J143" s="105"/>
      <c r="K143" s="102"/>
      <c r="L143" s="142" t="str">
        <f t="shared" si="8"/>
        <v/>
      </c>
      <c r="M143" s="142" t="str">
        <f>IF(ISERROR(VLOOKUP(E143,'Source Data'!$B$67:$J$97, MATCH(F143, 'Source Data'!$B$64:$J$64,1),TRUE))=TRUE,"",VLOOKUP(E143,'Source Data'!$B$67:$J$97,MATCH(F143, 'Source Data'!$B$64:$J$64,1),TRUE))</f>
        <v/>
      </c>
      <c r="N143" s="143" t="str">
        <f t="shared" si="9"/>
        <v/>
      </c>
      <c r="O143" s="144" t="str">
        <f>IF(OR(AND(OR($J143="Retired",$J143="Permanent Low-Use"),$K143&lt;=2023),(AND($J143="New",$K143&gt;2023))),"N/A",IF($N143=0,0,IF(ISERROR(VLOOKUP($E143,'Source Data'!$B$29:$J$60, MATCH($L143, 'Source Data'!$B$26:$J$26,1),TRUE))=TRUE,"",VLOOKUP($E143,'Source Data'!$B$29:$J$60,MATCH($L143, 'Source Data'!$B$26:$J$26,1),TRUE))))</f>
        <v/>
      </c>
      <c r="P143" s="144" t="str">
        <f>IF(OR(AND(OR($J143="Retired",$J143="Permanent Low-Use"),$K143&lt;=2024),(AND($J143="New",$K143&gt;2024))),"N/A",IF($N143=0,0,IF(ISERROR(VLOOKUP($E143,'Source Data'!$B$29:$J$60, MATCH($L143, 'Source Data'!$B$26:$J$26,1),TRUE))=TRUE,"",VLOOKUP($E143,'Source Data'!$B$29:$J$60,MATCH($L143, 'Source Data'!$B$26:$J$26,1),TRUE))))</f>
        <v/>
      </c>
      <c r="Q143" s="144" t="str">
        <f>IF(OR(AND(OR($J143="Retired",$J143="Permanent Low-Use"),$K143&lt;=2025),(AND($J143="New",$K143&gt;2025))),"N/A",IF($N143=0,0,IF(ISERROR(VLOOKUP($E143,'Source Data'!$B$29:$J$60, MATCH($L143, 'Source Data'!$B$26:$J$26,1),TRUE))=TRUE,"",VLOOKUP($E143,'Source Data'!$B$29:$J$60,MATCH($L143, 'Source Data'!$B$26:$J$26,1),TRUE))))</f>
        <v/>
      </c>
      <c r="R143" s="144" t="str">
        <f>IF(OR(AND(OR($J143="Retired",$J143="Permanent Low-Use"),$K143&lt;=2026),(AND($J143="New",$K143&gt;2026))),"N/A",IF($N143=0,0,IF(ISERROR(VLOOKUP($E143,'Source Data'!$B$29:$J$60, MATCH($L143, 'Source Data'!$B$26:$J$26,1),TRUE))=TRUE,"",VLOOKUP($E143,'Source Data'!$B$29:$J$60,MATCH($L143, 'Source Data'!$B$26:$J$26,1),TRUE))))</f>
        <v/>
      </c>
      <c r="S143" s="144" t="str">
        <f>IF(OR(AND(OR($J143="Retired",$J143="Permanent Low-Use"),$K143&lt;=2027),(AND($J143="New",$K143&gt;2027))),"N/A",IF($N143=0,0,IF(ISERROR(VLOOKUP($E143,'Source Data'!$B$29:$J$60, MATCH($L143, 'Source Data'!$B$26:$J$26,1),TRUE))=TRUE,"",VLOOKUP($E143,'Source Data'!$B$29:$J$60,MATCH($L143, 'Source Data'!$B$26:$J$26,1),TRUE))))</f>
        <v/>
      </c>
      <c r="T143" s="144" t="str">
        <f>IF(OR(AND(OR($J143="Retired",$J143="Permanent Low-Use"),$K143&lt;=2028),(AND($J143="New",$K143&gt;2028))),"N/A",IF($N143=0,0,IF(ISERROR(VLOOKUP($E143,'Source Data'!$B$29:$J$60, MATCH($L143, 'Source Data'!$B$26:$J$26,1),TRUE))=TRUE,"",VLOOKUP($E143,'Source Data'!$B$29:$J$60,MATCH($L143, 'Source Data'!$B$26:$J$26,1),TRUE))))</f>
        <v/>
      </c>
      <c r="U143" s="144" t="str">
        <f>IF(OR(AND(OR($J143="Retired",$J143="Permanent Low-Use"),$K143&lt;=2029),(AND($J143="New",$K143&gt;2029))),"N/A",IF($N143=0,0,IF(ISERROR(VLOOKUP($E143,'Source Data'!$B$29:$J$60, MATCH($L143, 'Source Data'!$B$26:$J$26,1),TRUE))=TRUE,"",VLOOKUP($E143,'Source Data'!$B$29:$J$60,MATCH($L143, 'Source Data'!$B$26:$J$26,1),TRUE))))</f>
        <v/>
      </c>
      <c r="V143" s="144" t="str">
        <f>IF(OR(AND(OR($J143="Retired",$J143="Permanent Low-Use"),$K143&lt;=2030),(AND($J143="New",$K143&gt;2030))),"N/A",IF($N143=0,0,IF(ISERROR(VLOOKUP($E143,'Source Data'!$B$29:$J$60, MATCH($L143, 'Source Data'!$B$26:$J$26,1),TRUE))=TRUE,"",VLOOKUP($E143,'Source Data'!$B$29:$J$60,MATCH($L143, 'Source Data'!$B$26:$J$26,1),TRUE))))</f>
        <v/>
      </c>
      <c r="W143" s="144" t="str">
        <f>IF(OR(AND(OR($J143="Retired",$J143="Permanent Low-Use"),$K143&lt;=2031),(AND($J143="New",$K143&gt;2031))),"N/A",IF($N143=0,0,IF(ISERROR(VLOOKUP($E143,'Source Data'!$B$29:$J$60, MATCH($L143, 'Source Data'!$B$26:$J$26,1),TRUE))=TRUE,"",VLOOKUP($E143,'Source Data'!$B$29:$J$60,MATCH($L143, 'Source Data'!$B$26:$J$26,1),TRUE))))</f>
        <v/>
      </c>
      <c r="X143" s="144" t="str">
        <f>IF(OR(AND(OR($J143="Retired",$J143="Permanent Low-Use"),$K143&lt;=2032),(AND($J143="New",$K143&gt;2032))),"N/A",IF($N143=0,0,IF(ISERROR(VLOOKUP($E143,'Source Data'!$B$29:$J$60, MATCH($L143, 'Source Data'!$B$26:$J$26,1),TRUE))=TRUE,"",VLOOKUP($E143,'Source Data'!$B$29:$J$60,MATCH($L143, 'Source Data'!$B$26:$J$26,1),TRUE))))</f>
        <v/>
      </c>
      <c r="Y143" s="144" t="str">
        <f>IF(OR(AND(OR($J143="Retired",$J143="Permanent Low-Use"),$K143&lt;=2033),(AND($J143="New",$K143&gt;2033))),"N/A",IF($N143=0,0,IF(ISERROR(VLOOKUP($E143,'Source Data'!$B$29:$J$60, MATCH($L143, 'Source Data'!$B$26:$J$26,1),TRUE))=TRUE,"",VLOOKUP($E143,'Source Data'!$B$29:$J$60,MATCH($L143, 'Source Data'!$B$26:$J$26,1),TRUE))))</f>
        <v/>
      </c>
      <c r="Z143" s="145" t="str">
        <f>IF(ISNUMBER($L143),IF(OR(AND(OR($J143="Retired",$J143="Permanent Low-Use"),$K143&lt;=2023),(AND($J143="New",$K143&gt;2023))),"N/A",VLOOKUP($F143,'Source Data'!$B$15:$I$22,7)),"")</f>
        <v/>
      </c>
      <c r="AA143" s="145" t="str">
        <f>IF(ISNUMBER($L143),IF(OR(AND(OR($J143="Retired",$J143="Permanent Low-Use"),$K143&lt;=2024),(AND($J143="New",$K143&gt;2024))),"N/A",VLOOKUP($F143,'Source Data'!$B$15:$I$22,7)),"")</f>
        <v/>
      </c>
      <c r="AB143" s="145" t="str">
        <f>IF(ISNUMBER($L143),IF(OR(AND(OR($J143="Retired",$J143="Permanent Low-Use"),$K143&lt;=2025),(AND($J143="New",$K143&gt;2025))),"N/A",VLOOKUP($F143,'Source Data'!$B$15:$I$22,5)),"")</f>
        <v/>
      </c>
      <c r="AC143" s="145" t="str">
        <f>IF(ISNUMBER($L143),IF(OR(AND(OR($J143="Retired",$J143="Permanent Low-Use"),$K143&lt;=2026),(AND($J143="New",$K143&gt;2026))),"N/A",VLOOKUP($F143,'Source Data'!$B$15:$I$22,5)),"")</f>
        <v/>
      </c>
      <c r="AD143" s="145" t="str">
        <f>IF(ISNUMBER($L143),IF(OR(AND(OR($J143="Retired",$J143="Permanent Low-Use"),$K143&lt;=2027),(AND($J143="New",$K143&gt;2027))),"N/A",VLOOKUP($F143,'Source Data'!$B$15:$I$22,5)),"")</f>
        <v/>
      </c>
      <c r="AE143" s="145" t="str">
        <f>IF(ISNUMBER($L143),IF(OR(AND(OR($J143="Retired",$J143="Permanent Low-Use"),$K143&lt;=2028),(AND($J143="New",$K143&gt;2028))),"N/A",VLOOKUP($F143,'Source Data'!$B$15:$I$22,5)),"")</f>
        <v/>
      </c>
      <c r="AF143" s="145" t="str">
        <f>IF(ISNUMBER($L143),IF(OR(AND(OR($J143="Retired",$J143="Permanent Low-Use"),$K143&lt;=2029),(AND($J143="New",$K143&gt;2029))),"N/A",VLOOKUP($F143,'Source Data'!$B$15:$I$22,5)),"")</f>
        <v/>
      </c>
      <c r="AG143" s="145" t="str">
        <f>IF(ISNUMBER($L143),IF(OR(AND(OR($J143="Retired",$J143="Permanent Low-Use"),$K143&lt;=2030),(AND($J143="New",$K143&gt;2030))),"N/A",VLOOKUP($F143,'Source Data'!$B$15:$I$22,5)),"")</f>
        <v/>
      </c>
      <c r="AH143" s="145" t="str">
        <f>IF(ISNUMBER($L143),IF(OR(AND(OR($J143="Retired",$J143="Permanent Low-Use"),$K143&lt;=2031),(AND($J143="New",$K143&gt;2031))),"N/A",VLOOKUP($F143,'Source Data'!$B$15:$I$22,5)),"")</f>
        <v/>
      </c>
      <c r="AI143" s="145" t="str">
        <f>IF(ISNUMBER($L143),IF(OR(AND(OR($J143="Retired",$J143="Permanent Low-Use"),$K143&lt;=2032),(AND($J143="New",$K143&gt;2032))),"N/A",VLOOKUP($F143,'Source Data'!$B$15:$I$22,5)),"")</f>
        <v/>
      </c>
      <c r="AJ143" s="145" t="str">
        <f>IF(ISNUMBER($L143),IF(OR(AND(OR($J143="Retired",$J143="Permanent Low-Use"),$K143&lt;=2033),(AND($J143="New",$K143&gt;2033))),"N/A",VLOOKUP($F143,'Source Data'!$B$15:$I$22,5)),"")</f>
        <v/>
      </c>
      <c r="AK143" s="145" t="str">
        <f>IF($N143= 0, "N/A", IF(ISERROR(VLOOKUP($F143, 'Source Data'!$B$4:$C$11,2)), "", VLOOKUP($F143, 'Source Data'!$B$4:$C$11,2)))</f>
        <v/>
      </c>
      <c r="AL143" s="158"/>
    </row>
    <row r="144" spans="1:38" ht="15.6">
      <c r="A144" s="158"/>
      <c r="B144" s="106"/>
      <c r="C144" s="106"/>
      <c r="D144" s="106"/>
      <c r="E144" s="104"/>
      <c r="F144" s="104"/>
      <c r="G144" s="102"/>
      <c r="H144" s="103"/>
      <c r="I144" s="104"/>
      <c r="J144" s="105"/>
      <c r="K144" s="102"/>
      <c r="L144" s="142" t="str">
        <f t="shared" si="8"/>
        <v/>
      </c>
      <c r="M144" s="142" t="str">
        <f>IF(ISERROR(VLOOKUP(E144,'Source Data'!$B$67:$J$97, MATCH(F144, 'Source Data'!$B$64:$J$64,1),TRUE))=TRUE,"",VLOOKUP(E144,'Source Data'!$B$67:$J$97,MATCH(F144, 'Source Data'!$B$64:$J$64,1),TRUE))</f>
        <v/>
      </c>
      <c r="N144" s="143" t="str">
        <f t="shared" si="9"/>
        <v/>
      </c>
      <c r="O144" s="144" t="str">
        <f>IF(OR(AND(OR($J144="Retired",$J144="Permanent Low-Use"),$K144&lt;=2023),(AND($J144="New",$K144&gt;2023))),"N/A",IF($N144=0,0,IF(ISERROR(VLOOKUP($E144,'Source Data'!$B$29:$J$60, MATCH($L144, 'Source Data'!$B$26:$J$26,1),TRUE))=TRUE,"",VLOOKUP($E144,'Source Data'!$B$29:$J$60,MATCH($L144, 'Source Data'!$B$26:$J$26,1),TRUE))))</f>
        <v/>
      </c>
      <c r="P144" s="144" t="str">
        <f>IF(OR(AND(OR($J144="Retired",$J144="Permanent Low-Use"),$K144&lt;=2024),(AND($J144="New",$K144&gt;2024))),"N/A",IF($N144=0,0,IF(ISERROR(VLOOKUP($E144,'Source Data'!$B$29:$J$60, MATCH($L144, 'Source Data'!$B$26:$J$26,1),TRUE))=TRUE,"",VLOOKUP($E144,'Source Data'!$B$29:$J$60,MATCH($L144, 'Source Data'!$B$26:$J$26,1),TRUE))))</f>
        <v/>
      </c>
      <c r="Q144" s="144" t="str">
        <f>IF(OR(AND(OR($J144="Retired",$J144="Permanent Low-Use"),$K144&lt;=2025),(AND($J144="New",$K144&gt;2025))),"N/A",IF($N144=0,0,IF(ISERROR(VLOOKUP($E144,'Source Data'!$B$29:$J$60, MATCH($L144, 'Source Data'!$B$26:$J$26,1),TRUE))=TRUE,"",VLOOKUP($E144,'Source Data'!$B$29:$J$60,MATCH($L144, 'Source Data'!$B$26:$J$26,1),TRUE))))</f>
        <v/>
      </c>
      <c r="R144" s="144" t="str">
        <f>IF(OR(AND(OR($J144="Retired",$J144="Permanent Low-Use"),$K144&lt;=2026),(AND($J144="New",$K144&gt;2026))),"N/A",IF($N144=0,0,IF(ISERROR(VLOOKUP($E144,'Source Data'!$B$29:$J$60, MATCH($L144, 'Source Data'!$B$26:$J$26,1),TRUE))=TRUE,"",VLOOKUP($E144,'Source Data'!$B$29:$J$60,MATCH($L144, 'Source Data'!$B$26:$J$26,1),TRUE))))</f>
        <v/>
      </c>
      <c r="S144" s="144" t="str">
        <f>IF(OR(AND(OR($J144="Retired",$J144="Permanent Low-Use"),$K144&lt;=2027),(AND($J144="New",$K144&gt;2027))),"N/A",IF($N144=0,0,IF(ISERROR(VLOOKUP($E144,'Source Data'!$B$29:$J$60, MATCH($L144, 'Source Data'!$B$26:$J$26,1),TRUE))=TRUE,"",VLOOKUP($E144,'Source Data'!$B$29:$J$60,MATCH($L144, 'Source Data'!$B$26:$J$26,1),TRUE))))</f>
        <v/>
      </c>
      <c r="T144" s="144" t="str">
        <f>IF(OR(AND(OR($J144="Retired",$J144="Permanent Low-Use"),$K144&lt;=2028),(AND($J144="New",$K144&gt;2028))),"N/A",IF($N144=0,0,IF(ISERROR(VLOOKUP($E144,'Source Data'!$B$29:$J$60, MATCH($L144, 'Source Data'!$B$26:$J$26,1),TRUE))=TRUE,"",VLOOKUP($E144,'Source Data'!$B$29:$J$60,MATCH($L144, 'Source Data'!$B$26:$J$26,1),TRUE))))</f>
        <v/>
      </c>
      <c r="U144" s="144" t="str">
        <f>IF(OR(AND(OR($J144="Retired",$J144="Permanent Low-Use"),$K144&lt;=2029),(AND($J144="New",$K144&gt;2029))),"N/A",IF($N144=0,0,IF(ISERROR(VLOOKUP($E144,'Source Data'!$B$29:$J$60, MATCH($L144, 'Source Data'!$B$26:$J$26,1),TRUE))=TRUE,"",VLOOKUP($E144,'Source Data'!$B$29:$J$60,MATCH($L144, 'Source Data'!$B$26:$J$26,1),TRUE))))</f>
        <v/>
      </c>
      <c r="V144" s="144" t="str">
        <f>IF(OR(AND(OR($J144="Retired",$J144="Permanent Low-Use"),$K144&lt;=2030),(AND($J144="New",$K144&gt;2030))),"N/A",IF($N144=0,0,IF(ISERROR(VLOOKUP($E144,'Source Data'!$B$29:$J$60, MATCH($L144, 'Source Data'!$B$26:$J$26,1),TRUE))=TRUE,"",VLOOKUP($E144,'Source Data'!$B$29:$J$60,MATCH($L144, 'Source Data'!$B$26:$J$26,1),TRUE))))</f>
        <v/>
      </c>
      <c r="W144" s="144" t="str">
        <f>IF(OR(AND(OR($J144="Retired",$J144="Permanent Low-Use"),$K144&lt;=2031),(AND($J144="New",$K144&gt;2031))),"N/A",IF($N144=0,0,IF(ISERROR(VLOOKUP($E144,'Source Data'!$B$29:$J$60, MATCH($L144, 'Source Data'!$B$26:$J$26,1),TRUE))=TRUE,"",VLOOKUP($E144,'Source Data'!$B$29:$J$60,MATCH($L144, 'Source Data'!$B$26:$J$26,1),TRUE))))</f>
        <v/>
      </c>
      <c r="X144" s="144" t="str">
        <f>IF(OR(AND(OR($J144="Retired",$J144="Permanent Low-Use"),$K144&lt;=2032),(AND($J144="New",$K144&gt;2032))),"N/A",IF($N144=0,0,IF(ISERROR(VLOOKUP($E144,'Source Data'!$B$29:$J$60, MATCH($L144, 'Source Data'!$B$26:$J$26,1),TRUE))=TRUE,"",VLOOKUP($E144,'Source Data'!$B$29:$J$60,MATCH($L144, 'Source Data'!$B$26:$J$26,1),TRUE))))</f>
        <v/>
      </c>
      <c r="Y144" s="144" t="str">
        <f>IF(OR(AND(OR($J144="Retired",$J144="Permanent Low-Use"),$K144&lt;=2033),(AND($J144="New",$K144&gt;2033))),"N/A",IF($N144=0,0,IF(ISERROR(VLOOKUP($E144,'Source Data'!$B$29:$J$60, MATCH($L144, 'Source Data'!$B$26:$J$26,1),TRUE))=TRUE,"",VLOOKUP($E144,'Source Data'!$B$29:$J$60,MATCH($L144, 'Source Data'!$B$26:$J$26,1),TRUE))))</f>
        <v/>
      </c>
      <c r="Z144" s="145" t="str">
        <f>IF(ISNUMBER($L144),IF(OR(AND(OR($J144="Retired",$J144="Permanent Low-Use"),$K144&lt;=2023),(AND($J144="New",$K144&gt;2023))),"N/A",VLOOKUP($F144,'Source Data'!$B$15:$I$22,7)),"")</f>
        <v/>
      </c>
      <c r="AA144" s="145" t="str">
        <f>IF(ISNUMBER($L144),IF(OR(AND(OR($J144="Retired",$J144="Permanent Low-Use"),$K144&lt;=2024),(AND($J144="New",$K144&gt;2024))),"N/A",VLOOKUP($F144,'Source Data'!$B$15:$I$22,7)),"")</f>
        <v/>
      </c>
      <c r="AB144" s="145" t="str">
        <f>IF(ISNUMBER($L144),IF(OR(AND(OR($J144="Retired",$J144="Permanent Low-Use"),$K144&lt;=2025),(AND($J144="New",$K144&gt;2025))),"N/A",VLOOKUP($F144,'Source Data'!$B$15:$I$22,5)),"")</f>
        <v/>
      </c>
      <c r="AC144" s="145" t="str">
        <f>IF(ISNUMBER($L144),IF(OR(AND(OR($J144="Retired",$J144="Permanent Low-Use"),$K144&lt;=2026),(AND($J144="New",$K144&gt;2026))),"N/A",VLOOKUP($F144,'Source Data'!$B$15:$I$22,5)),"")</f>
        <v/>
      </c>
      <c r="AD144" s="145" t="str">
        <f>IF(ISNUMBER($L144),IF(OR(AND(OR($J144="Retired",$J144="Permanent Low-Use"),$K144&lt;=2027),(AND($J144="New",$K144&gt;2027))),"N/A",VLOOKUP($F144,'Source Data'!$B$15:$I$22,5)),"")</f>
        <v/>
      </c>
      <c r="AE144" s="145" t="str">
        <f>IF(ISNUMBER($L144),IF(OR(AND(OR($J144="Retired",$J144="Permanent Low-Use"),$K144&lt;=2028),(AND($J144="New",$K144&gt;2028))),"N/A",VLOOKUP($F144,'Source Data'!$B$15:$I$22,5)),"")</f>
        <v/>
      </c>
      <c r="AF144" s="145" t="str">
        <f>IF(ISNUMBER($L144),IF(OR(AND(OR($J144="Retired",$J144="Permanent Low-Use"),$K144&lt;=2029),(AND($J144="New",$K144&gt;2029))),"N/A",VLOOKUP($F144,'Source Data'!$B$15:$I$22,5)),"")</f>
        <v/>
      </c>
      <c r="AG144" s="145" t="str">
        <f>IF(ISNUMBER($L144),IF(OR(AND(OR($J144="Retired",$J144="Permanent Low-Use"),$K144&lt;=2030),(AND($J144="New",$K144&gt;2030))),"N/A",VLOOKUP($F144,'Source Data'!$B$15:$I$22,5)),"")</f>
        <v/>
      </c>
      <c r="AH144" s="145" t="str">
        <f>IF(ISNUMBER($L144),IF(OR(AND(OR($J144="Retired",$J144="Permanent Low-Use"),$K144&lt;=2031),(AND($J144="New",$K144&gt;2031))),"N/A",VLOOKUP($F144,'Source Data'!$B$15:$I$22,5)),"")</f>
        <v/>
      </c>
      <c r="AI144" s="145" t="str">
        <f>IF(ISNUMBER($L144),IF(OR(AND(OR($J144="Retired",$J144="Permanent Low-Use"),$K144&lt;=2032),(AND($J144="New",$K144&gt;2032))),"N/A",VLOOKUP($F144,'Source Data'!$B$15:$I$22,5)),"")</f>
        <v/>
      </c>
      <c r="AJ144" s="145" t="str">
        <f>IF(ISNUMBER($L144),IF(OR(AND(OR($J144="Retired",$J144="Permanent Low-Use"),$K144&lt;=2033),(AND($J144="New",$K144&gt;2033))),"N/A",VLOOKUP($F144,'Source Data'!$B$15:$I$22,5)),"")</f>
        <v/>
      </c>
      <c r="AK144" s="145" t="str">
        <f>IF($N144= 0, "N/A", IF(ISERROR(VLOOKUP($F144, 'Source Data'!$B$4:$C$11,2)), "", VLOOKUP($F144, 'Source Data'!$B$4:$C$11,2)))</f>
        <v/>
      </c>
      <c r="AL144" s="158"/>
    </row>
    <row r="145" spans="1:38" ht="15.6">
      <c r="A145" s="158"/>
      <c r="B145" s="106"/>
      <c r="C145" s="106"/>
      <c r="D145" s="106"/>
      <c r="E145" s="104"/>
      <c r="F145" s="104"/>
      <c r="G145" s="102"/>
      <c r="H145" s="103"/>
      <c r="I145" s="104"/>
      <c r="J145" s="105"/>
      <c r="K145" s="102"/>
      <c r="L145" s="142" t="str">
        <f t="shared" ref="L145:L208" si="10">IF(ISNUMBER(F145), IF($G145="GSE purchased before 2007", $F145*1.2, $F145), "")</f>
        <v/>
      </c>
      <c r="M145" s="142" t="str">
        <f>IF(ISERROR(VLOOKUP(E145,'Source Data'!$B$67:$J$97, MATCH(F145, 'Source Data'!$B$64:$J$64,1),TRUE))=TRUE,"",VLOOKUP(E145,'Source Data'!$B$67:$J$97,MATCH(F145, 'Source Data'!$B$64:$J$64,1),TRUE))</f>
        <v/>
      </c>
      <c r="N145" s="143" t="str">
        <f t="shared" si="9"/>
        <v/>
      </c>
      <c r="O145" s="144" t="str">
        <f>IF(OR(AND(OR($J145="Retired",$J145="Permanent Low-Use"),$K145&lt;=2023),(AND($J145="New",$K145&gt;2023))),"N/A",IF($N145=0,0,IF(ISERROR(VLOOKUP($E145,'Source Data'!$B$29:$J$60, MATCH($L145, 'Source Data'!$B$26:$J$26,1),TRUE))=TRUE,"",VLOOKUP($E145,'Source Data'!$B$29:$J$60,MATCH($L145, 'Source Data'!$B$26:$J$26,1),TRUE))))</f>
        <v/>
      </c>
      <c r="P145" s="144" t="str">
        <f>IF(OR(AND(OR($J145="Retired",$J145="Permanent Low-Use"),$K145&lt;=2024),(AND($J145="New",$K145&gt;2024))),"N/A",IF($N145=0,0,IF(ISERROR(VLOOKUP($E145,'Source Data'!$B$29:$J$60, MATCH($L145, 'Source Data'!$B$26:$J$26,1),TRUE))=TRUE,"",VLOOKUP($E145,'Source Data'!$B$29:$J$60,MATCH($L145, 'Source Data'!$B$26:$J$26,1),TRUE))))</f>
        <v/>
      </c>
      <c r="Q145" s="144" t="str">
        <f>IF(OR(AND(OR($J145="Retired",$J145="Permanent Low-Use"),$K145&lt;=2025),(AND($J145="New",$K145&gt;2025))),"N/A",IF($N145=0,0,IF(ISERROR(VLOOKUP($E145,'Source Data'!$B$29:$J$60, MATCH($L145, 'Source Data'!$B$26:$J$26,1),TRUE))=TRUE,"",VLOOKUP($E145,'Source Data'!$B$29:$J$60,MATCH($L145, 'Source Data'!$B$26:$J$26,1),TRUE))))</f>
        <v/>
      </c>
      <c r="R145" s="144" t="str">
        <f>IF(OR(AND(OR($J145="Retired",$J145="Permanent Low-Use"),$K145&lt;=2026),(AND($J145="New",$K145&gt;2026))),"N/A",IF($N145=0,0,IF(ISERROR(VLOOKUP($E145,'Source Data'!$B$29:$J$60, MATCH($L145, 'Source Data'!$B$26:$J$26,1),TRUE))=TRUE,"",VLOOKUP($E145,'Source Data'!$B$29:$J$60,MATCH($L145, 'Source Data'!$B$26:$J$26,1),TRUE))))</f>
        <v/>
      </c>
      <c r="S145" s="144" t="str">
        <f>IF(OR(AND(OR($J145="Retired",$J145="Permanent Low-Use"),$K145&lt;=2027),(AND($J145="New",$K145&gt;2027))),"N/A",IF($N145=0,0,IF(ISERROR(VLOOKUP($E145,'Source Data'!$B$29:$J$60, MATCH($L145, 'Source Data'!$B$26:$J$26,1),TRUE))=TRUE,"",VLOOKUP($E145,'Source Data'!$B$29:$J$60,MATCH($L145, 'Source Data'!$B$26:$J$26,1),TRUE))))</f>
        <v/>
      </c>
      <c r="T145" s="144" t="str">
        <f>IF(OR(AND(OR($J145="Retired",$J145="Permanent Low-Use"),$K145&lt;=2028),(AND($J145="New",$K145&gt;2028))),"N/A",IF($N145=0,0,IF(ISERROR(VLOOKUP($E145,'Source Data'!$B$29:$J$60, MATCH($L145, 'Source Data'!$B$26:$J$26,1),TRUE))=TRUE,"",VLOOKUP($E145,'Source Data'!$B$29:$J$60,MATCH($L145, 'Source Data'!$B$26:$J$26,1),TRUE))))</f>
        <v/>
      </c>
      <c r="U145" s="144" t="str">
        <f>IF(OR(AND(OR($J145="Retired",$J145="Permanent Low-Use"),$K145&lt;=2029),(AND($J145="New",$K145&gt;2029))),"N/A",IF($N145=0,0,IF(ISERROR(VLOOKUP($E145,'Source Data'!$B$29:$J$60, MATCH($L145, 'Source Data'!$B$26:$J$26,1),TRUE))=TRUE,"",VLOOKUP($E145,'Source Data'!$B$29:$J$60,MATCH($L145, 'Source Data'!$B$26:$J$26,1),TRUE))))</f>
        <v/>
      </c>
      <c r="V145" s="144" t="str">
        <f>IF(OR(AND(OR($J145="Retired",$J145="Permanent Low-Use"),$K145&lt;=2030),(AND($J145="New",$K145&gt;2030))),"N/A",IF($N145=0,0,IF(ISERROR(VLOOKUP($E145,'Source Data'!$B$29:$J$60, MATCH($L145, 'Source Data'!$B$26:$J$26,1),TRUE))=TRUE,"",VLOOKUP($E145,'Source Data'!$B$29:$J$60,MATCH($L145, 'Source Data'!$B$26:$J$26,1),TRUE))))</f>
        <v/>
      </c>
      <c r="W145" s="144" t="str">
        <f>IF(OR(AND(OR($J145="Retired",$J145="Permanent Low-Use"),$K145&lt;=2031),(AND($J145="New",$K145&gt;2031))),"N/A",IF($N145=0,0,IF(ISERROR(VLOOKUP($E145,'Source Data'!$B$29:$J$60, MATCH($L145, 'Source Data'!$B$26:$J$26,1),TRUE))=TRUE,"",VLOOKUP($E145,'Source Data'!$B$29:$J$60,MATCH($L145, 'Source Data'!$B$26:$J$26,1),TRUE))))</f>
        <v/>
      </c>
      <c r="X145" s="144" t="str">
        <f>IF(OR(AND(OR($J145="Retired",$J145="Permanent Low-Use"),$K145&lt;=2032),(AND($J145="New",$K145&gt;2032))),"N/A",IF($N145=0,0,IF(ISERROR(VLOOKUP($E145,'Source Data'!$B$29:$J$60, MATCH($L145, 'Source Data'!$B$26:$J$26,1),TRUE))=TRUE,"",VLOOKUP($E145,'Source Data'!$B$29:$J$60,MATCH($L145, 'Source Data'!$B$26:$J$26,1),TRUE))))</f>
        <v/>
      </c>
      <c r="Y145" s="144" t="str">
        <f>IF(OR(AND(OR($J145="Retired",$J145="Permanent Low-Use"),$K145&lt;=2033),(AND($J145="New",$K145&gt;2033))),"N/A",IF($N145=0,0,IF(ISERROR(VLOOKUP($E145,'Source Data'!$B$29:$J$60, MATCH($L145, 'Source Data'!$B$26:$J$26,1),TRUE))=TRUE,"",VLOOKUP($E145,'Source Data'!$B$29:$J$60,MATCH($L145, 'Source Data'!$B$26:$J$26,1),TRUE))))</f>
        <v/>
      </c>
      <c r="Z145" s="145" t="str">
        <f>IF(ISNUMBER($L145),IF(OR(AND(OR($J145="Retired",$J145="Permanent Low-Use"),$K145&lt;=2023),(AND($J145="New",$K145&gt;2023))),"N/A",VLOOKUP($F145,'Source Data'!$B$15:$I$22,7)),"")</f>
        <v/>
      </c>
      <c r="AA145" s="145" t="str">
        <f>IF(ISNUMBER($L145),IF(OR(AND(OR($J145="Retired",$J145="Permanent Low-Use"),$K145&lt;=2024),(AND($J145="New",$K145&gt;2024))),"N/A",VLOOKUP($F145,'Source Data'!$B$15:$I$22,7)),"")</f>
        <v/>
      </c>
      <c r="AB145" s="145" t="str">
        <f>IF(ISNUMBER($L145),IF(OR(AND(OR($J145="Retired",$J145="Permanent Low-Use"),$K145&lt;=2025),(AND($J145="New",$K145&gt;2025))),"N/A",VLOOKUP($F145,'Source Data'!$B$15:$I$22,5)),"")</f>
        <v/>
      </c>
      <c r="AC145" s="145" t="str">
        <f>IF(ISNUMBER($L145),IF(OR(AND(OR($J145="Retired",$J145="Permanent Low-Use"),$K145&lt;=2026),(AND($J145="New",$K145&gt;2026))),"N/A",VLOOKUP($F145,'Source Data'!$B$15:$I$22,5)),"")</f>
        <v/>
      </c>
      <c r="AD145" s="145" t="str">
        <f>IF(ISNUMBER($L145),IF(OR(AND(OR($J145="Retired",$J145="Permanent Low-Use"),$K145&lt;=2027),(AND($J145="New",$K145&gt;2027))),"N/A",VLOOKUP($F145,'Source Data'!$B$15:$I$22,5)),"")</f>
        <v/>
      </c>
      <c r="AE145" s="145" t="str">
        <f>IF(ISNUMBER($L145),IF(OR(AND(OR($J145="Retired",$J145="Permanent Low-Use"),$K145&lt;=2028),(AND($J145="New",$K145&gt;2028))),"N/A",VLOOKUP($F145,'Source Data'!$B$15:$I$22,5)),"")</f>
        <v/>
      </c>
      <c r="AF145" s="145" t="str">
        <f>IF(ISNUMBER($L145),IF(OR(AND(OR($J145="Retired",$J145="Permanent Low-Use"),$K145&lt;=2029),(AND($J145="New",$K145&gt;2029))),"N/A",VLOOKUP($F145,'Source Data'!$B$15:$I$22,5)),"")</f>
        <v/>
      </c>
      <c r="AG145" s="145" t="str">
        <f>IF(ISNUMBER($L145),IF(OR(AND(OR($J145="Retired",$J145="Permanent Low-Use"),$K145&lt;=2030),(AND($J145="New",$K145&gt;2030))),"N/A",VLOOKUP($F145,'Source Data'!$B$15:$I$22,5)),"")</f>
        <v/>
      </c>
      <c r="AH145" s="145" t="str">
        <f>IF(ISNUMBER($L145),IF(OR(AND(OR($J145="Retired",$J145="Permanent Low-Use"),$K145&lt;=2031),(AND($J145="New",$K145&gt;2031))),"N/A",VLOOKUP($F145,'Source Data'!$B$15:$I$22,5)),"")</f>
        <v/>
      </c>
      <c r="AI145" s="145" t="str">
        <f>IF(ISNUMBER($L145),IF(OR(AND(OR($J145="Retired",$J145="Permanent Low-Use"),$K145&lt;=2032),(AND($J145="New",$K145&gt;2032))),"N/A",VLOOKUP($F145,'Source Data'!$B$15:$I$22,5)),"")</f>
        <v/>
      </c>
      <c r="AJ145" s="145" t="str">
        <f>IF(ISNUMBER($L145),IF(OR(AND(OR($J145="Retired",$J145="Permanent Low-Use"),$K145&lt;=2033),(AND($J145="New",$K145&gt;2033))),"N/A",VLOOKUP($F145,'Source Data'!$B$15:$I$22,5)),"")</f>
        <v/>
      </c>
      <c r="AK145" s="145" t="str">
        <f>IF($N145= 0, "N/A", IF(ISERROR(VLOOKUP($F145, 'Source Data'!$B$4:$C$11,2)), "", VLOOKUP($F145, 'Source Data'!$B$4:$C$11,2)))</f>
        <v/>
      </c>
      <c r="AL145" s="158"/>
    </row>
    <row r="146" spans="1:38" ht="15.6">
      <c r="A146" s="158"/>
      <c r="B146" s="107"/>
      <c r="C146" s="107"/>
      <c r="D146" s="107"/>
      <c r="E146" s="108"/>
      <c r="F146" s="108"/>
      <c r="G146" s="102"/>
      <c r="H146" s="103"/>
      <c r="I146" s="108"/>
      <c r="J146" s="105"/>
      <c r="K146" s="102"/>
      <c r="L146" s="142" t="str">
        <f t="shared" si="10"/>
        <v/>
      </c>
      <c r="M146" s="142" t="str">
        <f>IF(ISERROR(VLOOKUP(E146,'Source Data'!$B$67:$J$97, MATCH(F146, 'Source Data'!$B$64:$J$64,1),TRUE))=TRUE,"",VLOOKUP(E146,'Source Data'!$B$67:$J$97,MATCH(F146, 'Source Data'!$B$64:$J$64,1),TRUE))</f>
        <v/>
      </c>
      <c r="N146" s="143" t="str">
        <f t="shared" ref="N146:N209" si="11">IF(AND($G146= "", ISNUMBER(F146)), 1, IF($G146="", "", IF(AND($G146="VDECS with NOx Reduction Only", ISNUMBER($H146)), 1-($H146/1.7), IF(AND($G146="VDECS Level 2", ISNUMBER($H146)), 1-(0.18+($H146/1.7)), IF($G146="VDECS Level 1",1, IF($G146="VDECS Level 2",0.82, IF($G146="VDECS Highest Level",0.7, IF(OR($G146="GSE purchased before 2007", $G146="Non-GSE purchased before 2007",$G146= "Electric Purchased 2007 or later",$G146= "Electric Purchased 2024 or later"),0))))))))</f>
        <v/>
      </c>
      <c r="O146" s="144" t="str">
        <f>IF(OR(AND(OR($J146="Retired",$J146="Permanent Low-Use"),$K146&lt;=2023),(AND($J146="New",$K146&gt;2023))),"N/A",IF($N146=0,0,IF(ISERROR(VLOOKUP($E146,'Source Data'!$B$29:$J$60, MATCH($L146, 'Source Data'!$B$26:$J$26,1),TRUE))=TRUE,"",VLOOKUP($E146,'Source Data'!$B$29:$J$60,MATCH($L146, 'Source Data'!$B$26:$J$26,1),TRUE))))</f>
        <v/>
      </c>
      <c r="P146" s="144" t="str">
        <f>IF(OR(AND(OR($J146="Retired",$J146="Permanent Low-Use"),$K146&lt;=2024),(AND($J146="New",$K146&gt;2024))),"N/A",IF($N146=0,0,IF(ISERROR(VLOOKUP($E146,'Source Data'!$B$29:$J$60, MATCH($L146, 'Source Data'!$B$26:$J$26,1),TRUE))=TRUE,"",VLOOKUP($E146,'Source Data'!$B$29:$J$60,MATCH($L146, 'Source Data'!$B$26:$J$26,1),TRUE))))</f>
        <v/>
      </c>
      <c r="Q146" s="144" t="str">
        <f>IF(OR(AND(OR($J146="Retired",$J146="Permanent Low-Use"),$K146&lt;=2025),(AND($J146="New",$K146&gt;2025))),"N/A",IF($N146=0,0,IF(ISERROR(VLOOKUP($E146,'Source Data'!$B$29:$J$60, MATCH($L146, 'Source Data'!$B$26:$J$26,1),TRUE))=TRUE,"",VLOOKUP($E146,'Source Data'!$B$29:$J$60,MATCH($L146, 'Source Data'!$B$26:$J$26,1),TRUE))))</f>
        <v/>
      </c>
      <c r="R146" s="144" t="str">
        <f>IF(OR(AND(OR($J146="Retired",$J146="Permanent Low-Use"),$K146&lt;=2026),(AND($J146="New",$K146&gt;2026))),"N/A",IF($N146=0,0,IF(ISERROR(VLOOKUP($E146,'Source Data'!$B$29:$J$60, MATCH($L146, 'Source Data'!$B$26:$J$26,1),TRUE))=TRUE,"",VLOOKUP($E146,'Source Data'!$B$29:$J$60,MATCH($L146, 'Source Data'!$B$26:$J$26,1),TRUE))))</f>
        <v/>
      </c>
      <c r="S146" s="144" t="str">
        <f>IF(OR(AND(OR($J146="Retired",$J146="Permanent Low-Use"),$K146&lt;=2027),(AND($J146="New",$K146&gt;2027))),"N/A",IF($N146=0,0,IF(ISERROR(VLOOKUP($E146,'Source Data'!$B$29:$J$60, MATCH($L146, 'Source Data'!$B$26:$J$26,1),TRUE))=TRUE,"",VLOOKUP($E146,'Source Data'!$B$29:$J$60,MATCH($L146, 'Source Data'!$B$26:$J$26,1),TRUE))))</f>
        <v/>
      </c>
      <c r="T146" s="144" t="str">
        <f>IF(OR(AND(OR($J146="Retired",$J146="Permanent Low-Use"),$K146&lt;=2028),(AND($J146="New",$K146&gt;2028))),"N/A",IF($N146=0,0,IF(ISERROR(VLOOKUP($E146,'Source Data'!$B$29:$J$60, MATCH($L146, 'Source Data'!$B$26:$J$26,1),TRUE))=TRUE,"",VLOOKUP($E146,'Source Data'!$B$29:$J$60,MATCH($L146, 'Source Data'!$B$26:$J$26,1),TRUE))))</f>
        <v/>
      </c>
      <c r="U146" s="144" t="str">
        <f>IF(OR(AND(OR($J146="Retired",$J146="Permanent Low-Use"),$K146&lt;=2029),(AND($J146="New",$K146&gt;2029))),"N/A",IF($N146=0,0,IF(ISERROR(VLOOKUP($E146,'Source Data'!$B$29:$J$60, MATCH($L146, 'Source Data'!$B$26:$J$26,1),TRUE))=TRUE,"",VLOOKUP($E146,'Source Data'!$B$29:$J$60,MATCH($L146, 'Source Data'!$B$26:$J$26,1),TRUE))))</f>
        <v/>
      </c>
      <c r="V146" s="144" t="str">
        <f>IF(OR(AND(OR($J146="Retired",$J146="Permanent Low-Use"),$K146&lt;=2030),(AND($J146="New",$K146&gt;2030))),"N/A",IF($N146=0,0,IF(ISERROR(VLOOKUP($E146,'Source Data'!$B$29:$J$60, MATCH($L146, 'Source Data'!$B$26:$J$26,1),TRUE))=TRUE,"",VLOOKUP($E146,'Source Data'!$B$29:$J$60,MATCH($L146, 'Source Data'!$B$26:$J$26,1),TRUE))))</f>
        <v/>
      </c>
      <c r="W146" s="144" t="str">
        <f>IF(OR(AND(OR($J146="Retired",$J146="Permanent Low-Use"),$K146&lt;=2031),(AND($J146="New",$K146&gt;2031))),"N/A",IF($N146=0,0,IF(ISERROR(VLOOKUP($E146,'Source Data'!$B$29:$J$60, MATCH($L146, 'Source Data'!$B$26:$J$26,1),TRUE))=TRUE,"",VLOOKUP($E146,'Source Data'!$B$29:$J$60,MATCH($L146, 'Source Data'!$B$26:$J$26,1),TRUE))))</f>
        <v/>
      </c>
      <c r="X146" s="144" t="str">
        <f>IF(OR(AND(OR($J146="Retired",$J146="Permanent Low-Use"),$K146&lt;=2032),(AND($J146="New",$K146&gt;2032))),"N/A",IF($N146=0,0,IF(ISERROR(VLOOKUP($E146,'Source Data'!$B$29:$J$60, MATCH($L146, 'Source Data'!$B$26:$J$26,1),TRUE))=TRUE,"",VLOOKUP($E146,'Source Data'!$B$29:$J$60,MATCH($L146, 'Source Data'!$B$26:$J$26,1),TRUE))))</f>
        <v/>
      </c>
      <c r="Y146" s="144" t="str">
        <f>IF(OR(AND(OR($J146="Retired",$J146="Permanent Low-Use"),$K146&lt;=2033),(AND($J146="New",$K146&gt;2033))),"N/A",IF($N146=0,0,IF(ISERROR(VLOOKUP($E146,'Source Data'!$B$29:$J$60, MATCH($L146, 'Source Data'!$B$26:$J$26,1),TRUE))=TRUE,"",VLOOKUP($E146,'Source Data'!$B$29:$J$60,MATCH($L146, 'Source Data'!$B$26:$J$26,1),TRUE))))</f>
        <v/>
      </c>
      <c r="Z146" s="145" t="str">
        <f>IF(ISNUMBER($L146),IF(OR(AND(OR($J146="Retired",$J146="Permanent Low-Use"),$K146&lt;=2023),(AND($J146="New",$K146&gt;2023))),"N/A",VLOOKUP($F146,'Source Data'!$B$15:$I$22,7)),"")</f>
        <v/>
      </c>
      <c r="AA146" s="145" t="str">
        <f>IF(ISNUMBER($L146),IF(OR(AND(OR($J146="Retired",$J146="Permanent Low-Use"),$K146&lt;=2024),(AND($J146="New",$K146&gt;2024))),"N/A",VLOOKUP($F146,'Source Data'!$B$15:$I$22,7)),"")</f>
        <v/>
      </c>
      <c r="AB146" s="145" t="str">
        <f>IF(ISNUMBER($L146),IF(OR(AND(OR($J146="Retired",$J146="Permanent Low-Use"),$K146&lt;=2025),(AND($J146="New",$K146&gt;2025))),"N/A",VLOOKUP($F146,'Source Data'!$B$15:$I$22,5)),"")</f>
        <v/>
      </c>
      <c r="AC146" s="145" t="str">
        <f>IF(ISNUMBER($L146),IF(OR(AND(OR($J146="Retired",$J146="Permanent Low-Use"),$K146&lt;=2026),(AND($J146="New",$K146&gt;2026))),"N/A",VLOOKUP($F146,'Source Data'!$B$15:$I$22,5)),"")</f>
        <v/>
      </c>
      <c r="AD146" s="145" t="str">
        <f>IF(ISNUMBER($L146),IF(OR(AND(OR($J146="Retired",$J146="Permanent Low-Use"),$K146&lt;=2027),(AND($J146="New",$K146&gt;2027))),"N/A",VLOOKUP($F146,'Source Data'!$B$15:$I$22,5)),"")</f>
        <v/>
      </c>
      <c r="AE146" s="145" t="str">
        <f>IF(ISNUMBER($L146),IF(OR(AND(OR($J146="Retired",$J146="Permanent Low-Use"),$K146&lt;=2028),(AND($J146="New",$K146&gt;2028))),"N/A",VLOOKUP($F146,'Source Data'!$B$15:$I$22,5)),"")</f>
        <v/>
      </c>
      <c r="AF146" s="145" t="str">
        <f>IF(ISNUMBER($L146),IF(OR(AND(OR($J146="Retired",$J146="Permanent Low-Use"),$K146&lt;=2029),(AND($J146="New",$K146&gt;2029))),"N/A",VLOOKUP($F146,'Source Data'!$B$15:$I$22,5)),"")</f>
        <v/>
      </c>
      <c r="AG146" s="145" t="str">
        <f>IF(ISNUMBER($L146),IF(OR(AND(OR($J146="Retired",$J146="Permanent Low-Use"),$K146&lt;=2030),(AND($J146="New",$K146&gt;2030))),"N/A",VLOOKUP($F146,'Source Data'!$B$15:$I$22,5)),"")</f>
        <v/>
      </c>
      <c r="AH146" s="145" t="str">
        <f>IF(ISNUMBER($L146),IF(OR(AND(OR($J146="Retired",$J146="Permanent Low-Use"),$K146&lt;=2031),(AND($J146="New",$K146&gt;2031))),"N/A",VLOOKUP($F146,'Source Data'!$B$15:$I$22,5)),"")</f>
        <v/>
      </c>
      <c r="AI146" s="145" t="str">
        <f>IF(ISNUMBER($L146),IF(OR(AND(OR($J146="Retired",$J146="Permanent Low-Use"),$K146&lt;=2032),(AND($J146="New",$K146&gt;2032))),"N/A",VLOOKUP($F146,'Source Data'!$B$15:$I$22,5)),"")</f>
        <v/>
      </c>
      <c r="AJ146" s="145" t="str">
        <f>IF(ISNUMBER($L146),IF(OR(AND(OR($J146="Retired",$J146="Permanent Low-Use"),$K146&lt;=2033),(AND($J146="New",$K146&gt;2033))),"N/A",VLOOKUP($F146,'Source Data'!$B$15:$I$22,5)),"")</f>
        <v/>
      </c>
      <c r="AK146" s="145" t="str">
        <f>IF($N146= 0, "N/A", IF(ISERROR(VLOOKUP($F146, 'Source Data'!$B$4:$C$11,2)), "", VLOOKUP($F146, 'Source Data'!$B$4:$C$11,2)))</f>
        <v/>
      </c>
      <c r="AL146" s="158"/>
    </row>
    <row r="147" spans="1:38" ht="15.6">
      <c r="A147" s="158"/>
      <c r="B147" s="106"/>
      <c r="C147" s="106"/>
      <c r="D147" s="106"/>
      <c r="E147" s="104"/>
      <c r="F147" s="104"/>
      <c r="G147" s="102"/>
      <c r="H147" s="103"/>
      <c r="I147" s="104"/>
      <c r="J147" s="105"/>
      <c r="K147" s="102"/>
      <c r="L147" s="142" t="str">
        <f t="shared" si="10"/>
        <v/>
      </c>
      <c r="M147" s="142" t="str">
        <f>IF(ISERROR(VLOOKUP(E147,'Source Data'!$B$67:$J$97, MATCH(F147, 'Source Data'!$B$64:$J$64,1),TRUE))=TRUE,"",VLOOKUP(E147,'Source Data'!$B$67:$J$97,MATCH(F147, 'Source Data'!$B$64:$J$64,1),TRUE))</f>
        <v/>
      </c>
      <c r="N147" s="143" t="str">
        <f t="shared" si="11"/>
        <v/>
      </c>
      <c r="O147" s="144" t="str">
        <f>IF(OR(AND(OR($J147="Retired",$J147="Permanent Low-Use"),$K147&lt;=2023),(AND($J147="New",$K147&gt;2023))),"N/A",IF($N147=0,0,IF(ISERROR(VLOOKUP($E147,'Source Data'!$B$29:$J$60, MATCH($L147, 'Source Data'!$B$26:$J$26,1),TRUE))=TRUE,"",VLOOKUP($E147,'Source Data'!$B$29:$J$60,MATCH($L147, 'Source Data'!$B$26:$J$26,1),TRUE))))</f>
        <v/>
      </c>
      <c r="P147" s="144" t="str">
        <f>IF(OR(AND(OR($J147="Retired",$J147="Permanent Low-Use"),$K147&lt;=2024),(AND($J147="New",$K147&gt;2024))),"N/A",IF($N147=0,0,IF(ISERROR(VLOOKUP($E147,'Source Data'!$B$29:$J$60, MATCH($L147, 'Source Data'!$B$26:$J$26,1),TRUE))=TRUE,"",VLOOKUP($E147,'Source Data'!$B$29:$J$60,MATCH($L147, 'Source Data'!$B$26:$J$26,1),TRUE))))</f>
        <v/>
      </c>
      <c r="Q147" s="144" t="str">
        <f>IF(OR(AND(OR($J147="Retired",$J147="Permanent Low-Use"),$K147&lt;=2025),(AND($J147="New",$K147&gt;2025))),"N/A",IF($N147=0,0,IF(ISERROR(VLOOKUP($E147,'Source Data'!$B$29:$J$60, MATCH($L147, 'Source Data'!$B$26:$J$26,1),TRUE))=TRUE,"",VLOOKUP($E147,'Source Data'!$B$29:$J$60,MATCH($L147, 'Source Data'!$B$26:$J$26,1),TRUE))))</f>
        <v/>
      </c>
      <c r="R147" s="144" t="str">
        <f>IF(OR(AND(OR($J147="Retired",$J147="Permanent Low-Use"),$K147&lt;=2026),(AND($J147="New",$K147&gt;2026))),"N/A",IF($N147=0,0,IF(ISERROR(VLOOKUP($E147,'Source Data'!$B$29:$J$60, MATCH($L147, 'Source Data'!$B$26:$J$26,1),TRUE))=TRUE,"",VLOOKUP($E147,'Source Data'!$B$29:$J$60,MATCH($L147, 'Source Data'!$B$26:$J$26,1),TRUE))))</f>
        <v/>
      </c>
      <c r="S147" s="144" t="str">
        <f>IF(OR(AND(OR($J147="Retired",$J147="Permanent Low-Use"),$K147&lt;=2027),(AND($J147="New",$K147&gt;2027))),"N/A",IF($N147=0,0,IF(ISERROR(VLOOKUP($E147,'Source Data'!$B$29:$J$60, MATCH($L147, 'Source Data'!$B$26:$J$26,1),TRUE))=TRUE,"",VLOOKUP($E147,'Source Data'!$B$29:$J$60,MATCH($L147, 'Source Data'!$B$26:$J$26,1),TRUE))))</f>
        <v/>
      </c>
      <c r="T147" s="144" t="str">
        <f>IF(OR(AND(OR($J147="Retired",$J147="Permanent Low-Use"),$K147&lt;=2028),(AND($J147="New",$K147&gt;2028))),"N/A",IF($N147=0,0,IF(ISERROR(VLOOKUP($E147,'Source Data'!$B$29:$J$60, MATCH($L147, 'Source Data'!$B$26:$J$26,1),TRUE))=TRUE,"",VLOOKUP($E147,'Source Data'!$B$29:$J$60,MATCH($L147, 'Source Data'!$B$26:$J$26,1),TRUE))))</f>
        <v/>
      </c>
      <c r="U147" s="144" t="str">
        <f>IF(OR(AND(OR($J147="Retired",$J147="Permanent Low-Use"),$K147&lt;=2029),(AND($J147="New",$K147&gt;2029))),"N/A",IF($N147=0,0,IF(ISERROR(VLOOKUP($E147,'Source Data'!$B$29:$J$60, MATCH($L147, 'Source Data'!$B$26:$J$26,1),TRUE))=TRUE,"",VLOOKUP($E147,'Source Data'!$B$29:$J$60,MATCH($L147, 'Source Data'!$B$26:$J$26,1),TRUE))))</f>
        <v/>
      </c>
      <c r="V147" s="144" t="str">
        <f>IF(OR(AND(OR($J147="Retired",$J147="Permanent Low-Use"),$K147&lt;=2030),(AND($J147="New",$K147&gt;2030))),"N/A",IF($N147=0,0,IF(ISERROR(VLOOKUP($E147,'Source Data'!$B$29:$J$60, MATCH($L147, 'Source Data'!$B$26:$J$26,1),TRUE))=TRUE,"",VLOOKUP($E147,'Source Data'!$B$29:$J$60,MATCH($L147, 'Source Data'!$B$26:$J$26,1),TRUE))))</f>
        <v/>
      </c>
      <c r="W147" s="144" t="str">
        <f>IF(OR(AND(OR($J147="Retired",$J147="Permanent Low-Use"),$K147&lt;=2031),(AND($J147="New",$K147&gt;2031))),"N/A",IF($N147=0,0,IF(ISERROR(VLOOKUP($E147,'Source Data'!$B$29:$J$60, MATCH($L147, 'Source Data'!$B$26:$J$26,1),TRUE))=TRUE,"",VLOOKUP($E147,'Source Data'!$B$29:$J$60,MATCH($L147, 'Source Data'!$B$26:$J$26,1),TRUE))))</f>
        <v/>
      </c>
      <c r="X147" s="144" t="str">
        <f>IF(OR(AND(OR($J147="Retired",$J147="Permanent Low-Use"),$K147&lt;=2032),(AND($J147="New",$K147&gt;2032))),"N/A",IF($N147=0,0,IF(ISERROR(VLOOKUP($E147,'Source Data'!$B$29:$J$60, MATCH($L147, 'Source Data'!$B$26:$J$26,1),TRUE))=TRUE,"",VLOOKUP($E147,'Source Data'!$B$29:$J$60,MATCH($L147, 'Source Data'!$B$26:$J$26,1),TRUE))))</f>
        <v/>
      </c>
      <c r="Y147" s="144" t="str">
        <f>IF(OR(AND(OR($J147="Retired",$J147="Permanent Low-Use"),$K147&lt;=2033),(AND($J147="New",$K147&gt;2033))),"N/A",IF($N147=0,0,IF(ISERROR(VLOOKUP($E147,'Source Data'!$B$29:$J$60, MATCH($L147, 'Source Data'!$B$26:$J$26,1),TRUE))=TRUE,"",VLOOKUP($E147,'Source Data'!$B$29:$J$60,MATCH($L147, 'Source Data'!$B$26:$J$26,1),TRUE))))</f>
        <v/>
      </c>
      <c r="Z147" s="145" t="str">
        <f>IF(ISNUMBER($L147),IF(OR(AND(OR($J147="Retired",$J147="Permanent Low-Use"),$K147&lt;=2023),(AND($J147="New",$K147&gt;2023))),"N/A",VLOOKUP($F147,'Source Data'!$B$15:$I$22,7)),"")</f>
        <v/>
      </c>
      <c r="AA147" s="145" t="str">
        <f>IF(ISNUMBER($L147),IF(OR(AND(OR($J147="Retired",$J147="Permanent Low-Use"),$K147&lt;=2024),(AND($J147="New",$K147&gt;2024))),"N/A",VLOOKUP($F147,'Source Data'!$B$15:$I$22,7)),"")</f>
        <v/>
      </c>
      <c r="AB147" s="145" t="str">
        <f>IF(ISNUMBER($L147),IF(OR(AND(OR($J147="Retired",$J147="Permanent Low-Use"),$K147&lt;=2025),(AND($J147="New",$K147&gt;2025))),"N/A",VLOOKUP($F147,'Source Data'!$B$15:$I$22,5)),"")</f>
        <v/>
      </c>
      <c r="AC147" s="145" t="str">
        <f>IF(ISNUMBER($L147),IF(OR(AND(OR($J147="Retired",$J147="Permanent Low-Use"),$K147&lt;=2026),(AND($J147="New",$K147&gt;2026))),"N/A",VLOOKUP($F147,'Source Data'!$B$15:$I$22,5)),"")</f>
        <v/>
      </c>
      <c r="AD147" s="145" t="str">
        <f>IF(ISNUMBER($L147),IF(OR(AND(OR($J147="Retired",$J147="Permanent Low-Use"),$K147&lt;=2027),(AND($J147="New",$K147&gt;2027))),"N/A",VLOOKUP($F147,'Source Data'!$B$15:$I$22,5)),"")</f>
        <v/>
      </c>
      <c r="AE147" s="145" t="str">
        <f>IF(ISNUMBER($L147),IF(OR(AND(OR($J147="Retired",$J147="Permanent Low-Use"),$K147&lt;=2028),(AND($J147="New",$K147&gt;2028))),"N/A",VLOOKUP($F147,'Source Data'!$B$15:$I$22,5)),"")</f>
        <v/>
      </c>
      <c r="AF147" s="145" t="str">
        <f>IF(ISNUMBER($L147),IF(OR(AND(OR($J147="Retired",$J147="Permanent Low-Use"),$K147&lt;=2029),(AND($J147="New",$K147&gt;2029))),"N/A",VLOOKUP($F147,'Source Data'!$B$15:$I$22,5)),"")</f>
        <v/>
      </c>
      <c r="AG147" s="145" t="str">
        <f>IF(ISNUMBER($L147),IF(OR(AND(OR($J147="Retired",$J147="Permanent Low-Use"),$K147&lt;=2030),(AND($J147="New",$K147&gt;2030))),"N/A",VLOOKUP($F147,'Source Data'!$B$15:$I$22,5)),"")</f>
        <v/>
      </c>
      <c r="AH147" s="145" t="str">
        <f>IF(ISNUMBER($L147),IF(OR(AND(OR($J147="Retired",$J147="Permanent Low-Use"),$K147&lt;=2031),(AND($J147="New",$K147&gt;2031))),"N/A",VLOOKUP($F147,'Source Data'!$B$15:$I$22,5)),"")</f>
        <v/>
      </c>
      <c r="AI147" s="145" t="str">
        <f>IF(ISNUMBER($L147),IF(OR(AND(OR($J147="Retired",$J147="Permanent Low-Use"),$K147&lt;=2032),(AND($J147="New",$K147&gt;2032))),"N/A",VLOOKUP($F147,'Source Data'!$B$15:$I$22,5)),"")</f>
        <v/>
      </c>
      <c r="AJ147" s="145" t="str">
        <f>IF(ISNUMBER($L147),IF(OR(AND(OR($J147="Retired",$J147="Permanent Low-Use"),$K147&lt;=2033),(AND($J147="New",$K147&gt;2033))),"N/A",VLOOKUP($F147,'Source Data'!$B$15:$I$22,5)),"")</f>
        <v/>
      </c>
      <c r="AK147" s="145" t="str">
        <f>IF($N147= 0, "N/A", IF(ISERROR(VLOOKUP($F147, 'Source Data'!$B$4:$C$11,2)), "", VLOOKUP($F147, 'Source Data'!$B$4:$C$11,2)))</f>
        <v/>
      </c>
      <c r="AL147" s="158"/>
    </row>
    <row r="148" spans="1:38" ht="15.6">
      <c r="A148" s="158"/>
      <c r="B148" s="106"/>
      <c r="C148" s="106"/>
      <c r="D148" s="106"/>
      <c r="E148" s="104"/>
      <c r="F148" s="104"/>
      <c r="G148" s="102"/>
      <c r="H148" s="103"/>
      <c r="I148" s="104"/>
      <c r="J148" s="105"/>
      <c r="K148" s="102"/>
      <c r="L148" s="142" t="str">
        <f t="shared" si="10"/>
        <v/>
      </c>
      <c r="M148" s="142" t="str">
        <f>IF(ISERROR(VLOOKUP(E148,'Source Data'!$B$67:$J$97, MATCH(F148, 'Source Data'!$B$64:$J$64,1),TRUE))=TRUE,"",VLOOKUP(E148,'Source Data'!$B$67:$J$97,MATCH(F148, 'Source Data'!$B$64:$J$64,1),TRUE))</f>
        <v/>
      </c>
      <c r="N148" s="143" t="str">
        <f t="shared" si="11"/>
        <v/>
      </c>
      <c r="O148" s="144" t="str">
        <f>IF(OR(AND(OR($J148="Retired",$J148="Permanent Low-Use"),$K148&lt;=2023),(AND($J148="New",$K148&gt;2023))),"N/A",IF($N148=0,0,IF(ISERROR(VLOOKUP($E148,'Source Data'!$B$29:$J$60, MATCH($L148, 'Source Data'!$B$26:$J$26,1),TRUE))=TRUE,"",VLOOKUP($E148,'Source Data'!$B$29:$J$60,MATCH($L148, 'Source Data'!$B$26:$J$26,1),TRUE))))</f>
        <v/>
      </c>
      <c r="P148" s="144" t="str">
        <f>IF(OR(AND(OR($J148="Retired",$J148="Permanent Low-Use"),$K148&lt;=2024),(AND($J148="New",$K148&gt;2024))),"N/A",IF($N148=0,0,IF(ISERROR(VLOOKUP($E148,'Source Data'!$B$29:$J$60, MATCH($L148, 'Source Data'!$B$26:$J$26,1),TRUE))=TRUE,"",VLOOKUP($E148,'Source Data'!$B$29:$J$60,MATCH($L148, 'Source Data'!$B$26:$J$26,1),TRUE))))</f>
        <v/>
      </c>
      <c r="Q148" s="144" t="str">
        <f>IF(OR(AND(OR($J148="Retired",$J148="Permanent Low-Use"),$K148&lt;=2025),(AND($J148="New",$K148&gt;2025))),"N/A",IF($N148=0,0,IF(ISERROR(VLOOKUP($E148,'Source Data'!$B$29:$J$60, MATCH($L148, 'Source Data'!$B$26:$J$26,1),TRUE))=TRUE,"",VLOOKUP($E148,'Source Data'!$B$29:$J$60,MATCH($L148, 'Source Data'!$B$26:$J$26,1),TRUE))))</f>
        <v/>
      </c>
      <c r="R148" s="144" t="str">
        <f>IF(OR(AND(OR($J148="Retired",$J148="Permanent Low-Use"),$K148&lt;=2026),(AND($J148="New",$K148&gt;2026))),"N/A",IF($N148=0,0,IF(ISERROR(VLOOKUP($E148,'Source Data'!$B$29:$J$60, MATCH($L148, 'Source Data'!$B$26:$J$26,1),TRUE))=TRUE,"",VLOOKUP($E148,'Source Data'!$B$29:$J$60,MATCH($L148, 'Source Data'!$B$26:$J$26,1),TRUE))))</f>
        <v/>
      </c>
      <c r="S148" s="144" t="str">
        <f>IF(OR(AND(OR($J148="Retired",$J148="Permanent Low-Use"),$K148&lt;=2027),(AND($J148="New",$K148&gt;2027))),"N/A",IF($N148=0,0,IF(ISERROR(VLOOKUP($E148,'Source Data'!$B$29:$J$60, MATCH($L148, 'Source Data'!$B$26:$J$26,1),TRUE))=TRUE,"",VLOOKUP($E148,'Source Data'!$B$29:$J$60,MATCH($L148, 'Source Data'!$B$26:$J$26,1),TRUE))))</f>
        <v/>
      </c>
      <c r="T148" s="144" t="str">
        <f>IF(OR(AND(OR($J148="Retired",$J148="Permanent Low-Use"),$K148&lt;=2028),(AND($J148="New",$K148&gt;2028))),"N/A",IF($N148=0,0,IF(ISERROR(VLOOKUP($E148,'Source Data'!$B$29:$J$60, MATCH($L148, 'Source Data'!$B$26:$J$26,1),TRUE))=TRUE,"",VLOOKUP($E148,'Source Data'!$B$29:$J$60,MATCH($L148, 'Source Data'!$B$26:$J$26,1),TRUE))))</f>
        <v/>
      </c>
      <c r="U148" s="144" t="str">
        <f>IF(OR(AND(OR($J148="Retired",$J148="Permanent Low-Use"),$K148&lt;=2029),(AND($J148="New",$K148&gt;2029))),"N/A",IF($N148=0,0,IF(ISERROR(VLOOKUP($E148,'Source Data'!$B$29:$J$60, MATCH($L148, 'Source Data'!$B$26:$J$26,1),TRUE))=TRUE,"",VLOOKUP($E148,'Source Data'!$B$29:$J$60,MATCH($L148, 'Source Data'!$B$26:$J$26,1),TRUE))))</f>
        <v/>
      </c>
      <c r="V148" s="144" t="str">
        <f>IF(OR(AND(OR($J148="Retired",$J148="Permanent Low-Use"),$K148&lt;=2030),(AND($J148="New",$K148&gt;2030))),"N/A",IF($N148=0,0,IF(ISERROR(VLOOKUP($E148,'Source Data'!$B$29:$J$60, MATCH($L148, 'Source Data'!$B$26:$J$26,1),TRUE))=TRUE,"",VLOOKUP($E148,'Source Data'!$B$29:$J$60,MATCH($L148, 'Source Data'!$B$26:$J$26,1),TRUE))))</f>
        <v/>
      </c>
      <c r="W148" s="144" t="str">
        <f>IF(OR(AND(OR($J148="Retired",$J148="Permanent Low-Use"),$K148&lt;=2031),(AND($J148="New",$K148&gt;2031))),"N/A",IF($N148=0,0,IF(ISERROR(VLOOKUP($E148,'Source Data'!$B$29:$J$60, MATCH($L148, 'Source Data'!$B$26:$J$26,1),TRUE))=TRUE,"",VLOOKUP($E148,'Source Data'!$B$29:$J$60,MATCH($L148, 'Source Data'!$B$26:$J$26,1),TRUE))))</f>
        <v/>
      </c>
      <c r="X148" s="144" t="str">
        <f>IF(OR(AND(OR($J148="Retired",$J148="Permanent Low-Use"),$K148&lt;=2032),(AND($J148="New",$K148&gt;2032))),"N/A",IF($N148=0,0,IF(ISERROR(VLOOKUP($E148,'Source Data'!$B$29:$J$60, MATCH($L148, 'Source Data'!$B$26:$J$26,1),TRUE))=TRUE,"",VLOOKUP($E148,'Source Data'!$B$29:$J$60,MATCH($L148, 'Source Data'!$B$26:$J$26,1),TRUE))))</f>
        <v/>
      </c>
      <c r="Y148" s="144" t="str">
        <f>IF(OR(AND(OR($J148="Retired",$J148="Permanent Low-Use"),$K148&lt;=2033),(AND($J148="New",$K148&gt;2033))),"N/A",IF($N148=0,0,IF(ISERROR(VLOOKUP($E148,'Source Data'!$B$29:$J$60, MATCH($L148, 'Source Data'!$B$26:$J$26,1),TRUE))=TRUE,"",VLOOKUP($E148,'Source Data'!$B$29:$J$60,MATCH($L148, 'Source Data'!$B$26:$J$26,1),TRUE))))</f>
        <v/>
      </c>
      <c r="Z148" s="145" t="str">
        <f>IF(ISNUMBER($L148),IF(OR(AND(OR($J148="Retired",$J148="Permanent Low-Use"),$K148&lt;=2023),(AND($J148="New",$K148&gt;2023))),"N/A",VLOOKUP($F148,'Source Data'!$B$15:$I$22,7)),"")</f>
        <v/>
      </c>
      <c r="AA148" s="145" t="str">
        <f>IF(ISNUMBER($L148),IF(OR(AND(OR($J148="Retired",$J148="Permanent Low-Use"),$K148&lt;=2024),(AND($J148="New",$K148&gt;2024))),"N/A",VLOOKUP($F148,'Source Data'!$B$15:$I$22,7)),"")</f>
        <v/>
      </c>
      <c r="AB148" s="145" t="str">
        <f>IF(ISNUMBER($L148),IF(OR(AND(OR($J148="Retired",$J148="Permanent Low-Use"),$K148&lt;=2025),(AND($J148="New",$K148&gt;2025))),"N/A",VLOOKUP($F148,'Source Data'!$B$15:$I$22,5)),"")</f>
        <v/>
      </c>
      <c r="AC148" s="145" t="str">
        <f>IF(ISNUMBER($L148),IF(OR(AND(OR($J148="Retired",$J148="Permanent Low-Use"),$K148&lt;=2026),(AND($J148="New",$K148&gt;2026))),"N/A",VLOOKUP($F148,'Source Data'!$B$15:$I$22,5)),"")</f>
        <v/>
      </c>
      <c r="AD148" s="145" t="str">
        <f>IF(ISNUMBER($L148),IF(OR(AND(OR($J148="Retired",$J148="Permanent Low-Use"),$K148&lt;=2027),(AND($J148="New",$K148&gt;2027))),"N/A",VLOOKUP($F148,'Source Data'!$B$15:$I$22,5)),"")</f>
        <v/>
      </c>
      <c r="AE148" s="145" t="str">
        <f>IF(ISNUMBER($L148),IF(OR(AND(OR($J148="Retired",$J148="Permanent Low-Use"),$K148&lt;=2028),(AND($J148="New",$K148&gt;2028))),"N/A",VLOOKUP($F148,'Source Data'!$B$15:$I$22,5)),"")</f>
        <v/>
      </c>
      <c r="AF148" s="145" t="str">
        <f>IF(ISNUMBER($L148),IF(OR(AND(OR($J148="Retired",$J148="Permanent Low-Use"),$K148&lt;=2029),(AND($J148="New",$K148&gt;2029))),"N/A",VLOOKUP($F148,'Source Data'!$B$15:$I$22,5)),"")</f>
        <v/>
      </c>
      <c r="AG148" s="145" t="str">
        <f>IF(ISNUMBER($L148),IF(OR(AND(OR($J148="Retired",$J148="Permanent Low-Use"),$K148&lt;=2030),(AND($J148="New",$K148&gt;2030))),"N/A",VLOOKUP($F148,'Source Data'!$B$15:$I$22,5)),"")</f>
        <v/>
      </c>
      <c r="AH148" s="145" t="str">
        <f>IF(ISNUMBER($L148),IF(OR(AND(OR($J148="Retired",$J148="Permanent Low-Use"),$K148&lt;=2031),(AND($J148="New",$K148&gt;2031))),"N/A",VLOOKUP($F148,'Source Data'!$B$15:$I$22,5)),"")</f>
        <v/>
      </c>
      <c r="AI148" s="145" t="str">
        <f>IF(ISNUMBER($L148),IF(OR(AND(OR($J148="Retired",$J148="Permanent Low-Use"),$K148&lt;=2032),(AND($J148="New",$K148&gt;2032))),"N/A",VLOOKUP($F148,'Source Data'!$B$15:$I$22,5)),"")</f>
        <v/>
      </c>
      <c r="AJ148" s="145" t="str">
        <f>IF(ISNUMBER($L148),IF(OR(AND(OR($J148="Retired",$J148="Permanent Low-Use"),$K148&lt;=2033),(AND($J148="New",$K148&gt;2033))),"N/A",VLOOKUP($F148,'Source Data'!$B$15:$I$22,5)),"")</f>
        <v/>
      </c>
      <c r="AK148" s="145" t="str">
        <f>IF($N148= 0, "N/A", IF(ISERROR(VLOOKUP($F148, 'Source Data'!$B$4:$C$11,2)), "", VLOOKUP($F148, 'Source Data'!$B$4:$C$11,2)))</f>
        <v/>
      </c>
      <c r="AL148" s="158"/>
    </row>
    <row r="149" spans="1:38" ht="15.6">
      <c r="A149" s="158"/>
      <c r="B149" s="106"/>
      <c r="C149" s="106"/>
      <c r="D149" s="106"/>
      <c r="E149" s="104"/>
      <c r="F149" s="104"/>
      <c r="G149" s="102"/>
      <c r="H149" s="103"/>
      <c r="I149" s="104"/>
      <c r="J149" s="105"/>
      <c r="K149" s="102"/>
      <c r="L149" s="142" t="str">
        <f t="shared" si="10"/>
        <v/>
      </c>
      <c r="M149" s="142" t="str">
        <f>IF(ISERROR(VLOOKUP(E149,'Source Data'!$B$67:$J$97, MATCH(F149, 'Source Data'!$B$64:$J$64,1),TRUE))=TRUE,"",VLOOKUP(E149,'Source Data'!$B$67:$J$97,MATCH(F149, 'Source Data'!$B$64:$J$64,1),TRUE))</f>
        <v/>
      </c>
      <c r="N149" s="143" t="str">
        <f t="shared" si="11"/>
        <v/>
      </c>
      <c r="O149" s="144" t="str">
        <f>IF(OR(AND(OR($J149="Retired",$J149="Permanent Low-Use"),$K149&lt;=2023),(AND($J149="New",$K149&gt;2023))),"N/A",IF($N149=0,0,IF(ISERROR(VLOOKUP($E149,'Source Data'!$B$29:$J$60, MATCH($L149, 'Source Data'!$B$26:$J$26,1),TRUE))=TRUE,"",VLOOKUP($E149,'Source Data'!$B$29:$J$60,MATCH($L149, 'Source Data'!$B$26:$J$26,1),TRUE))))</f>
        <v/>
      </c>
      <c r="P149" s="144" t="str">
        <f>IF(OR(AND(OR($J149="Retired",$J149="Permanent Low-Use"),$K149&lt;=2024),(AND($J149="New",$K149&gt;2024))),"N/A",IF($N149=0,0,IF(ISERROR(VLOOKUP($E149,'Source Data'!$B$29:$J$60, MATCH($L149, 'Source Data'!$B$26:$J$26,1),TRUE))=TRUE,"",VLOOKUP($E149,'Source Data'!$B$29:$J$60,MATCH($L149, 'Source Data'!$B$26:$J$26,1),TRUE))))</f>
        <v/>
      </c>
      <c r="Q149" s="144" t="str">
        <f>IF(OR(AND(OR($J149="Retired",$J149="Permanent Low-Use"),$K149&lt;=2025),(AND($J149="New",$K149&gt;2025))),"N/A",IF($N149=0,0,IF(ISERROR(VLOOKUP($E149,'Source Data'!$B$29:$J$60, MATCH($L149, 'Source Data'!$B$26:$J$26,1),TRUE))=TRUE,"",VLOOKUP($E149,'Source Data'!$B$29:$J$60,MATCH($L149, 'Source Data'!$B$26:$J$26,1),TRUE))))</f>
        <v/>
      </c>
      <c r="R149" s="144" t="str">
        <f>IF(OR(AND(OR($J149="Retired",$J149="Permanent Low-Use"),$K149&lt;=2026),(AND($J149="New",$K149&gt;2026))),"N/A",IF($N149=0,0,IF(ISERROR(VLOOKUP($E149,'Source Data'!$B$29:$J$60, MATCH($L149, 'Source Data'!$B$26:$J$26,1),TRUE))=TRUE,"",VLOOKUP($E149,'Source Data'!$B$29:$J$60,MATCH($L149, 'Source Data'!$B$26:$J$26,1),TRUE))))</f>
        <v/>
      </c>
      <c r="S149" s="144" t="str">
        <f>IF(OR(AND(OR($J149="Retired",$J149="Permanent Low-Use"),$K149&lt;=2027),(AND($J149="New",$K149&gt;2027))),"N/A",IF($N149=0,0,IF(ISERROR(VLOOKUP($E149,'Source Data'!$B$29:$J$60, MATCH($L149, 'Source Data'!$B$26:$J$26,1),TRUE))=TRUE,"",VLOOKUP($E149,'Source Data'!$B$29:$J$60,MATCH($L149, 'Source Data'!$B$26:$J$26,1),TRUE))))</f>
        <v/>
      </c>
      <c r="T149" s="144" t="str">
        <f>IF(OR(AND(OR($J149="Retired",$J149="Permanent Low-Use"),$K149&lt;=2028),(AND($J149="New",$K149&gt;2028))),"N/A",IF($N149=0,0,IF(ISERROR(VLOOKUP($E149,'Source Data'!$B$29:$J$60, MATCH($L149, 'Source Data'!$B$26:$J$26,1),TRUE))=TRUE,"",VLOOKUP($E149,'Source Data'!$B$29:$J$60,MATCH($L149, 'Source Data'!$B$26:$J$26,1),TRUE))))</f>
        <v/>
      </c>
      <c r="U149" s="144" t="str">
        <f>IF(OR(AND(OR($J149="Retired",$J149="Permanent Low-Use"),$K149&lt;=2029),(AND($J149="New",$K149&gt;2029))),"N/A",IF($N149=0,0,IF(ISERROR(VLOOKUP($E149,'Source Data'!$B$29:$J$60, MATCH($L149, 'Source Data'!$B$26:$J$26,1),TRUE))=TRUE,"",VLOOKUP($E149,'Source Data'!$B$29:$J$60,MATCH($L149, 'Source Data'!$B$26:$J$26,1),TRUE))))</f>
        <v/>
      </c>
      <c r="V149" s="144" t="str">
        <f>IF(OR(AND(OR($J149="Retired",$J149="Permanent Low-Use"),$K149&lt;=2030),(AND($J149="New",$K149&gt;2030))),"N/A",IF($N149=0,0,IF(ISERROR(VLOOKUP($E149,'Source Data'!$B$29:$J$60, MATCH($L149, 'Source Data'!$B$26:$J$26,1),TRUE))=TRUE,"",VLOOKUP($E149,'Source Data'!$B$29:$J$60,MATCH($L149, 'Source Data'!$B$26:$J$26,1),TRUE))))</f>
        <v/>
      </c>
      <c r="W149" s="144" t="str">
        <f>IF(OR(AND(OR($J149="Retired",$J149="Permanent Low-Use"),$K149&lt;=2031),(AND($J149="New",$K149&gt;2031))),"N/A",IF($N149=0,0,IF(ISERROR(VLOOKUP($E149,'Source Data'!$B$29:$J$60, MATCH($L149, 'Source Data'!$B$26:$J$26,1),TRUE))=TRUE,"",VLOOKUP($E149,'Source Data'!$B$29:$J$60,MATCH($L149, 'Source Data'!$B$26:$J$26,1),TRUE))))</f>
        <v/>
      </c>
      <c r="X149" s="144" t="str">
        <f>IF(OR(AND(OR($J149="Retired",$J149="Permanent Low-Use"),$K149&lt;=2032),(AND($J149="New",$K149&gt;2032))),"N/A",IF($N149=0,0,IF(ISERROR(VLOOKUP($E149,'Source Data'!$B$29:$J$60, MATCH($L149, 'Source Data'!$B$26:$J$26,1),TRUE))=TRUE,"",VLOOKUP($E149,'Source Data'!$B$29:$J$60,MATCH($L149, 'Source Data'!$B$26:$J$26,1),TRUE))))</f>
        <v/>
      </c>
      <c r="Y149" s="144" t="str">
        <f>IF(OR(AND(OR($J149="Retired",$J149="Permanent Low-Use"),$K149&lt;=2033),(AND($J149="New",$K149&gt;2033))),"N/A",IF($N149=0,0,IF(ISERROR(VLOOKUP($E149,'Source Data'!$B$29:$J$60, MATCH($L149, 'Source Data'!$B$26:$J$26,1),TRUE))=TRUE,"",VLOOKUP($E149,'Source Data'!$B$29:$J$60,MATCH($L149, 'Source Data'!$B$26:$J$26,1),TRUE))))</f>
        <v/>
      </c>
      <c r="Z149" s="145" t="str">
        <f>IF(ISNUMBER($L149),IF(OR(AND(OR($J149="Retired",$J149="Permanent Low-Use"),$K149&lt;=2023),(AND($J149="New",$K149&gt;2023))),"N/A",VLOOKUP($F149,'Source Data'!$B$15:$I$22,7)),"")</f>
        <v/>
      </c>
      <c r="AA149" s="145" t="str">
        <f>IF(ISNUMBER($L149),IF(OR(AND(OR($J149="Retired",$J149="Permanent Low-Use"),$K149&lt;=2024),(AND($J149="New",$K149&gt;2024))),"N/A",VLOOKUP($F149,'Source Data'!$B$15:$I$22,7)),"")</f>
        <v/>
      </c>
      <c r="AB149" s="145" t="str">
        <f>IF(ISNUMBER($L149),IF(OR(AND(OR($J149="Retired",$J149="Permanent Low-Use"),$K149&lt;=2025),(AND($J149="New",$K149&gt;2025))),"N/A",VLOOKUP($F149,'Source Data'!$B$15:$I$22,5)),"")</f>
        <v/>
      </c>
      <c r="AC149" s="145" t="str">
        <f>IF(ISNUMBER($L149),IF(OR(AND(OR($J149="Retired",$J149="Permanent Low-Use"),$K149&lt;=2026),(AND($J149="New",$K149&gt;2026))),"N/A",VLOOKUP($F149,'Source Data'!$B$15:$I$22,5)),"")</f>
        <v/>
      </c>
      <c r="AD149" s="145" t="str">
        <f>IF(ISNUMBER($L149),IF(OR(AND(OR($J149="Retired",$J149="Permanent Low-Use"),$K149&lt;=2027),(AND($J149="New",$K149&gt;2027))),"N/A",VLOOKUP($F149,'Source Data'!$B$15:$I$22,5)),"")</f>
        <v/>
      </c>
      <c r="AE149" s="145" t="str">
        <f>IF(ISNUMBER($L149),IF(OR(AND(OR($J149="Retired",$J149="Permanent Low-Use"),$K149&lt;=2028),(AND($J149="New",$K149&gt;2028))),"N/A",VLOOKUP($F149,'Source Data'!$B$15:$I$22,5)),"")</f>
        <v/>
      </c>
      <c r="AF149" s="145" t="str">
        <f>IF(ISNUMBER($L149),IF(OR(AND(OR($J149="Retired",$J149="Permanent Low-Use"),$K149&lt;=2029),(AND($J149="New",$K149&gt;2029))),"N/A",VLOOKUP($F149,'Source Data'!$B$15:$I$22,5)),"")</f>
        <v/>
      </c>
      <c r="AG149" s="145" t="str">
        <f>IF(ISNUMBER($L149),IF(OR(AND(OR($J149="Retired",$J149="Permanent Low-Use"),$K149&lt;=2030),(AND($J149="New",$K149&gt;2030))),"N/A",VLOOKUP($F149,'Source Data'!$B$15:$I$22,5)),"")</f>
        <v/>
      </c>
      <c r="AH149" s="145" t="str">
        <f>IF(ISNUMBER($L149),IF(OR(AND(OR($J149="Retired",$J149="Permanent Low-Use"),$K149&lt;=2031),(AND($J149="New",$K149&gt;2031))),"N/A",VLOOKUP($F149,'Source Data'!$B$15:$I$22,5)),"")</f>
        <v/>
      </c>
      <c r="AI149" s="145" t="str">
        <f>IF(ISNUMBER($L149),IF(OR(AND(OR($J149="Retired",$J149="Permanent Low-Use"),$K149&lt;=2032),(AND($J149="New",$K149&gt;2032))),"N/A",VLOOKUP($F149,'Source Data'!$B$15:$I$22,5)),"")</f>
        <v/>
      </c>
      <c r="AJ149" s="145" t="str">
        <f>IF(ISNUMBER($L149),IF(OR(AND(OR($J149="Retired",$J149="Permanent Low-Use"),$K149&lt;=2033),(AND($J149="New",$K149&gt;2033))),"N/A",VLOOKUP($F149,'Source Data'!$B$15:$I$22,5)),"")</f>
        <v/>
      </c>
      <c r="AK149" s="145" t="str">
        <f>IF($N149= 0, "N/A", IF(ISERROR(VLOOKUP($F149, 'Source Data'!$B$4:$C$11,2)), "", VLOOKUP($F149, 'Source Data'!$B$4:$C$11,2)))</f>
        <v/>
      </c>
      <c r="AL149" s="158"/>
    </row>
    <row r="150" spans="1:38" ht="15.6">
      <c r="A150" s="158"/>
      <c r="B150" s="106"/>
      <c r="C150" s="106"/>
      <c r="D150" s="106"/>
      <c r="E150" s="104"/>
      <c r="F150" s="104"/>
      <c r="G150" s="102"/>
      <c r="H150" s="103"/>
      <c r="I150" s="104"/>
      <c r="J150" s="105"/>
      <c r="K150" s="102"/>
      <c r="L150" s="142" t="str">
        <f t="shared" si="10"/>
        <v/>
      </c>
      <c r="M150" s="142" t="str">
        <f>IF(ISERROR(VLOOKUP(E150,'Source Data'!$B$67:$J$97, MATCH(F150, 'Source Data'!$B$64:$J$64,1),TRUE))=TRUE,"",VLOOKUP(E150,'Source Data'!$B$67:$J$97,MATCH(F150, 'Source Data'!$B$64:$J$64,1),TRUE))</f>
        <v/>
      </c>
      <c r="N150" s="143" t="str">
        <f t="shared" si="11"/>
        <v/>
      </c>
      <c r="O150" s="144" t="str">
        <f>IF(OR(AND(OR($J150="Retired",$J150="Permanent Low-Use"),$K150&lt;=2023),(AND($J150="New",$K150&gt;2023))),"N/A",IF($N150=0,0,IF(ISERROR(VLOOKUP($E150,'Source Data'!$B$29:$J$60, MATCH($L150, 'Source Data'!$B$26:$J$26,1),TRUE))=TRUE,"",VLOOKUP($E150,'Source Data'!$B$29:$J$60,MATCH($L150, 'Source Data'!$B$26:$J$26,1),TRUE))))</f>
        <v/>
      </c>
      <c r="P150" s="144" t="str">
        <f>IF(OR(AND(OR($J150="Retired",$J150="Permanent Low-Use"),$K150&lt;=2024),(AND($J150="New",$K150&gt;2024))),"N/A",IF($N150=0,0,IF(ISERROR(VLOOKUP($E150,'Source Data'!$B$29:$J$60, MATCH($L150, 'Source Data'!$B$26:$J$26,1),TRUE))=TRUE,"",VLOOKUP($E150,'Source Data'!$B$29:$J$60,MATCH($L150, 'Source Data'!$B$26:$J$26,1),TRUE))))</f>
        <v/>
      </c>
      <c r="Q150" s="144" t="str">
        <f>IF(OR(AND(OR($J150="Retired",$J150="Permanent Low-Use"),$K150&lt;=2025),(AND($J150="New",$K150&gt;2025))),"N/A",IF($N150=0,0,IF(ISERROR(VLOOKUP($E150,'Source Data'!$B$29:$J$60, MATCH($L150, 'Source Data'!$B$26:$J$26,1),TRUE))=TRUE,"",VLOOKUP($E150,'Source Data'!$B$29:$J$60,MATCH($L150, 'Source Data'!$B$26:$J$26,1),TRUE))))</f>
        <v/>
      </c>
      <c r="R150" s="144" t="str">
        <f>IF(OR(AND(OR($J150="Retired",$J150="Permanent Low-Use"),$K150&lt;=2026),(AND($J150="New",$K150&gt;2026))),"N/A",IF($N150=0,0,IF(ISERROR(VLOOKUP($E150,'Source Data'!$B$29:$J$60, MATCH($L150, 'Source Data'!$B$26:$J$26,1),TRUE))=TRUE,"",VLOOKUP($E150,'Source Data'!$B$29:$J$60,MATCH($L150, 'Source Data'!$B$26:$J$26,1),TRUE))))</f>
        <v/>
      </c>
      <c r="S150" s="144" t="str">
        <f>IF(OR(AND(OR($J150="Retired",$J150="Permanent Low-Use"),$K150&lt;=2027),(AND($J150="New",$K150&gt;2027))),"N/A",IF($N150=0,0,IF(ISERROR(VLOOKUP($E150,'Source Data'!$B$29:$J$60, MATCH($L150, 'Source Data'!$B$26:$J$26,1),TRUE))=TRUE,"",VLOOKUP($E150,'Source Data'!$B$29:$J$60,MATCH($L150, 'Source Data'!$B$26:$J$26,1),TRUE))))</f>
        <v/>
      </c>
      <c r="T150" s="144" t="str">
        <f>IF(OR(AND(OR($J150="Retired",$J150="Permanent Low-Use"),$K150&lt;=2028),(AND($J150="New",$K150&gt;2028))),"N/A",IF($N150=0,0,IF(ISERROR(VLOOKUP($E150,'Source Data'!$B$29:$J$60, MATCH($L150, 'Source Data'!$B$26:$J$26,1),TRUE))=TRUE,"",VLOOKUP($E150,'Source Data'!$B$29:$J$60,MATCH($L150, 'Source Data'!$B$26:$J$26,1),TRUE))))</f>
        <v/>
      </c>
      <c r="U150" s="144" t="str">
        <f>IF(OR(AND(OR($J150="Retired",$J150="Permanent Low-Use"),$K150&lt;=2029),(AND($J150="New",$K150&gt;2029))),"N/A",IF($N150=0,0,IF(ISERROR(VLOOKUP($E150,'Source Data'!$B$29:$J$60, MATCH($L150, 'Source Data'!$B$26:$J$26,1),TRUE))=TRUE,"",VLOOKUP($E150,'Source Data'!$B$29:$J$60,MATCH($L150, 'Source Data'!$B$26:$J$26,1),TRUE))))</f>
        <v/>
      </c>
      <c r="V150" s="144" t="str">
        <f>IF(OR(AND(OR($J150="Retired",$J150="Permanent Low-Use"),$K150&lt;=2030),(AND($J150="New",$K150&gt;2030))),"N/A",IF($N150=0,0,IF(ISERROR(VLOOKUP($E150,'Source Data'!$B$29:$J$60, MATCH($L150, 'Source Data'!$B$26:$J$26,1),TRUE))=TRUE,"",VLOOKUP($E150,'Source Data'!$B$29:$J$60,MATCH($L150, 'Source Data'!$B$26:$J$26,1),TRUE))))</f>
        <v/>
      </c>
      <c r="W150" s="144" t="str">
        <f>IF(OR(AND(OR($J150="Retired",$J150="Permanent Low-Use"),$K150&lt;=2031),(AND($J150="New",$K150&gt;2031))),"N/A",IF($N150=0,0,IF(ISERROR(VLOOKUP($E150,'Source Data'!$B$29:$J$60, MATCH($L150, 'Source Data'!$B$26:$J$26,1),TRUE))=TRUE,"",VLOOKUP($E150,'Source Data'!$B$29:$J$60,MATCH($L150, 'Source Data'!$B$26:$J$26,1),TRUE))))</f>
        <v/>
      </c>
      <c r="X150" s="144" t="str">
        <f>IF(OR(AND(OR($J150="Retired",$J150="Permanent Low-Use"),$K150&lt;=2032),(AND($J150="New",$K150&gt;2032))),"N/A",IF($N150=0,0,IF(ISERROR(VLOOKUP($E150,'Source Data'!$B$29:$J$60, MATCH($L150, 'Source Data'!$B$26:$J$26,1),TRUE))=TRUE,"",VLOOKUP($E150,'Source Data'!$B$29:$J$60,MATCH($L150, 'Source Data'!$B$26:$J$26,1),TRUE))))</f>
        <v/>
      </c>
      <c r="Y150" s="144" t="str">
        <f>IF(OR(AND(OR($J150="Retired",$J150="Permanent Low-Use"),$K150&lt;=2033),(AND($J150="New",$K150&gt;2033))),"N/A",IF($N150=0,0,IF(ISERROR(VLOOKUP($E150,'Source Data'!$B$29:$J$60, MATCH($L150, 'Source Data'!$B$26:$J$26,1),TRUE))=TRUE,"",VLOOKUP($E150,'Source Data'!$B$29:$J$60,MATCH($L150, 'Source Data'!$B$26:$J$26,1),TRUE))))</f>
        <v/>
      </c>
      <c r="Z150" s="145" t="str">
        <f>IF(ISNUMBER($L150),IF(OR(AND(OR($J150="Retired",$J150="Permanent Low-Use"),$K150&lt;=2023),(AND($J150="New",$K150&gt;2023))),"N/A",VLOOKUP($F150,'Source Data'!$B$15:$I$22,7)),"")</f>
        <v/>
      </c>
      <c r="AA150" s="145" t="str">
        <f>IF(ISNUMBER($L150),IF(OR(AND(OR($J150="Retired",$J150="Permanent Low-Use"),$K150&lt;=2024),(AND($J150="New",$K150&gt;2024))),"N/A",VLOOKUP($F150,'Source Data'!$B$15:$I$22,7)),"")</f>
        <v/>
      </c>
      <c r="AB150" s="145" t="str">
        <f>IF(ISNUMBER($L150),IF(OR(AND(OR($J150="Retired",$J150="Permanent Low-Use"),$K150&lt;=2025),(AND($J150="New",$K150&gt;2025))),"N/A",VLOOKUP($F150,'Source Data'!$B$15:$I$22,5)),"")</f>
        <v/>
      </c>
      <c r="AC150" s="145" t="str">
        <f>IF(ISNUMBER($L150),IF(OR(AND(OR($J150="Retired",$J150="Permanent Low-Use"),$K150&lt;=2026),(AND($J150="New",$K150&gt;2026))),"N/A",VLOOKUP($F150,'Source Data'!$B$15:$I$22,5)),"")</f>
        <v/>
      </c>
      <c r="AD150" s="145" t="str">
        <f>IF(ISNUMBER($L150),IF(OR(AND(OR($J150="Retired",$J150="Permanent Low-Use"),$K150&lt;=2027),(AND($J150="New",$K150&gt;2027))),"N/A",VLOOKUP($F150,'Source Data'!$B$15:$I$22,5)),"")</f>
        <v/>
      </c>
      <c r="AE150" s="145" t="str">
        <f>IF(ISNUMBER($L150),IF(OR(AND(OR($J150="Retired",$J150="Permanent Low-Use"),$K150&lt;=2028),(AND($J150="New",$K150&gt;2028))),"N/A",VLOOKUP($F150,'Source Data'!$B$15:$I$22,5)),"")</f>
        <v/>
      </c>
      <c r="AF150" s="145" t="str">
        <f>IF(ISNUMBER($L150),IF(OR(AND(OR($J150="Retired",$J150="Permanent Low-Use"),$K150&lt;=2029),(AND($J150="New",$K150&gt;2029))),"N/A",VLOOKUP($F150,'Source Data'!$B$15:$I$22,5)),"")</f>
        <v/>
      </c>
      <c r="AG150" s="145" t="str">
        <f>IF(ISNUMBER($L150),IF(OR(AND(OR($J150="Retired",$J150="Permanent Low-Use"),$K150&lt;=2030),(AND($J150="New",$K150&gt;2030))),"N/A",VLOOKUP($F150,'Source Data'!$B$15:$I$22,5)),"")</f>
        <v/>
      </c>
      <c r="AH150" s="145" t="str">
        <f>IF(ISNUMBER($L150),IF(OR(AND(OR($J150="Retired",$J150="Permanent Low-Use"),$K150&lt;=2031),(AND($J150="New",$K150&gt;2031))),"N/A",VLOOKUP($F150,'Source Data'!$B$15:$I$22,5)),"")</f>
        <v/>
      </c>
      <c r="AI150" s="145" t="str">
        <f>IF(ISNUMBER($L150),IF(OR(AND(OR($J150="Retired",$J150="Permanent Low-Use"),$K150&lt;=2032),(AND($J150="New",$K150&gt;2032))),"N/A",VLOOKUP($F150,'Source Data'!$B$15:$I$22,5)),"")</f>
        <v/>
      </c>
      <c r="AJ150" s="145" t="str">
        <f>IF(ISNUMBER($L150),IF(OR(AND(OR($J150="Retired",$J150="Permanent Low-Use"),$K150&lt;=2033),(AND($J150="New",$K150&gt;2033))),"N/A",VLOOKUP($F150,'Source Data'!$B$15:$I$22,5)),"")</f>
        <v/>
      </c>
      <c r="AK150" s="145" t="str">
        <f>IF($N150= 0, "N/A", IF(ISERROR(VLOOKUP($F150, 'Source Data'!$B$4:$C$11,2)), "", VLOOKUP($F150, 'Source Data'!$B$4:$C$11,2)))</f>
        <v/>
      </c>
      <c r="AL150" s="158"/>
    </row>
    <row r="151" spans="1:38" ht="15.6">
      <c r="A151" s="158"/>
      <c r="B151" s="106"/>
      <c r="C151" s="106"/>
      <c r="D151" s="106"/>
      <c r="E151" s="104"/>
      <c r="F151" s="104"/>
      <c r="G151" s="102"/>
      <c r="H151" s="103"/>
      <c r="I151" s="104"/>
      <c r="J151" s="105"/>
      <c r="K151" s="102"/>
      <c r="L151" s="142" t="str">
        <f t="shared" si="10"/>
        <v/>
      </c>
      <c r="M151" s="142" t="str">
        <f>IF(ISERROR(VLOOKUP(E151,'Source Data'!$B$67:$J$97, MATCH(F151, 'Source Data'!$B$64:$J$64,1),TRUE))=TRUE,"",VLOOKUP(E151,'Source Data'!$B$67:$J$97,MATCH(F151, 'Source Data'!$B$64:$J$64,1),TRUE))</f>
        <v/>
      </c>
      <c r="N151" s="143" t="str">
        <f t="shared" si="11"/>
        <v/>
      </c>
      <c r="O151" s="144" t="str">
        <f>IF(OR(AND(OR($J151="Retired",$J151="Permanent Low-Use"),$K151&lt;=2023),(AND($J151="New",$K151&gt;2023))),"N/A",IF($N151=0,0,IF(ISERROR(VLOOKUP($E151,'Source Data'!$B$29:$J$60, MATCH($L151, 'Source Data'!$B$26:$J$26,1),TRUE))=TRUE,"",VLOOKUP($E151,'Source Data'!$B$29:$J$60,MATCH($L151, 'Source Data'!$B$26:$J$26,1),TRUE))))</f>
        <v/>
      </c>
      <c r="P151" s="144" t="str">
        <f>IF(OR(AND(OR($J151="Retired",$J151="Permanent Low-Use"),$K151&lt;=2024),(AND($J151="New",$K151&gt;2024))),"N/A",IF($N151=0,0,IF(ISERROR(VLOOKUP($E151,'Source Data'!$B$29:$J$60, MATCH($L151, 'Source Data'!$B$26:$J$26,1),TRUE))=TRUE,"",VLOOKUP($E151,'Source Data'!$B$29:$J$60,MATCH($L151, 'Source Data'!$B$26:$J$26,1),TRUE))))</f>
        <v/>
      </c>
      <c r="Q151" s="144" t="str">
        <f>IF(OR(AND(OR($J151="Retired",$J151="Permanent Low-Use"),$K151&lt;=2025),(AND($J151="New",$K151&gt;2025))),"N/A",IF($N151=0,0,IF(ISERROR(VLOOKUP($E151,'Source Data'!$B$29:$J$60, MATCH($L151, 'Source Data'!$B$26:$J$26,1),TRUE))=TRUE,"",VLOOKUP($E151,'Source Data'!$B$29:$J$60,MATCH($L151, 'Source Data'!$B$26:$J$26,1),TRUE))))</f>
        <v/>
      </c>
      <c r="R151" s="144" t="str">
        <f>IF(OR(AND(OR($J151="Retired",$J151="Permanent Low-Use"),$K151&lt;=2026),(AND($J151="New",$K151&gt;2026))),"N/A",IF($N151=0,0,IF(ISERROR(VLOOKUP($E151,'Source Data'!$B$29:$J$60, MATCH($L151, 'Source Data'!$B$26:$J$26,1),TRUE))=TRUE,"",VLOOKUP($E151,'Source Data'!$B$29:$J$60,MATCH($L151, 'Source Data'!$B$26:$J$26,1),TRUE))))</f>
        <v/>
      </c>
      <c r="S151" s="144" t="str">
        <f>IF(OR(AND(OR($J151="Retired",$J151="Permanent Low-Use"),$K151&lt;=2027),(AND($J151="New",$K151&gt;2027))),"N/A",IF($N151=0,0,IF(ISERROR(VLOOKUP($E151,'Source Data'!$B$29:$J$60, MATCH($L151, 'Source Data'!$B$26:$J$26,1),TRUE))=TRUE,"",VLOOKUP($E151,'Source Data'!$B$29:$J$60,MATCH($L151, 'Source Data'!$B$26:$J$26,1),TRUE))))</f>
        <v/>
      </c>
      <c r="T151" s="144" t="str">
        <f>IF(OR(AND(OR($J151="Retired",$J151="Permanent Low-Use"),$K151&lt;=2028),(AND($J151="New",$K151&gt;2028))),"N/A",IF($N151=0,0,IF(ISERROR(VLOOKUP($E151,'Source Data'!$B$29:$J$60, MATCH($L151, 'Source Data'!$B$26:$J$26,1),TRUE))=TRUE,"",VLOOKUP($E151,'Source Data'!$B$29:$J$60,MATCH($L151, 'Source Data'!$B$26:$J$26,1),TRUE))))</f>
        <v/>
      </c>
      <c r="U151" s="144" t="str">
        <f>IF(OR(AND(OR($J151="Retired",$J151="Permanent Low-Use"),$K151&lt;=2029),(AND($J151="New",$K151&gt;2029))),"N/A",IF($N151=0,0,IF(ISERROR(VLOOKUP($E151,'Source Data'!$B$29:$J$60, MATCH($L151, 'Source Data'!$B$26:$J$26,1),TRUE))=TRUE,"",VLOOKUP($E151,'Source Data'!$B$29:$J$60,MATCH($L151, 'Source Data'!$B$26:$J$26,1),TRUE))))</f>
        <v/>
      </c>
      <c r="V151" s="144" t="str">
        <f>IF(OR(AND(OR($J151="Retired",$J151="Permanent Low-Use"),$K151&lt;=2030),(AND($J151="New",$K151&gt;2030))),"N/A",IF($N151=0,0,IF(ISERROR(VLOOKUP($E151,'Source Data'!$B$29:$J$60, MATCH($L151, 'Source Data'!$B$26:$J$26,1),TRUE))=TRUE,"",VLOOKUP($E151,'Source Data'!$B$29:$J$60,MATCH($L151, 'Source Data'!$B$26:$J$26,1),TRUE))))</f>
        <v/>
      </c>
      <c r="W151" s="144" t="str">
        <f>IF(OR(AND(OR($J151="Retired",$J151="Permanent Low-Use"),$K151&lt;=2031),(AND($J151="New",$K151&gt;2031))),"N/A",IF($N151=0,0,IF(ISERROR(VLOOKUP($E151,'Source Data'!$B$29:$J$60, MATCH($L151, 'Source Data'!$B$26:$J$26,1),TRUE))=TRUE,"",VLOOKUP($E151,'Source Data'!$B$29:$J$60,MATCH($L151, 'Source Data'!$B$26:$J$26,1),TRUE))))</f>
        <v/>
      </c>
      <c r="X151" s="144" t="str">
        <f>IF(OR(AND(OR($J151="Retired",$J151="Permanent Low-Use"),$K151&lt;=2032),(AND($J151="New",$K151&gt;2032))),"N/A",IF($N151=0,0,IF(ISERROR(VLOOKUP($E151,'Source Data'!$B$29:$J$60, MATCH($L151, 'Source Data'!$B$26:$J$26,1),TRUE))=TRUE,"",VLOOKUP($E151,'Source Data'!$B$29:$J$60,MATCH($L151, 'Source Data'!$B$26:$J$26,1),TRUE))))</f>
        <v/>
      </c>
      <c r="Y151" s="144" t="str">
        <f>IF(OR(AND(OR($J151="Retired",$J151="Permanent Low-Use"),$K151&lt;=2033),(AND($J151="New",$K151&gt;2033))),"N/A",IF($N151=0,0,IF(ISERROR(VLOOKUP($E151,'Source Data'!$B$29:$J$60, MATCH($L151, 'Source Data'!$B$26:$J$26,1),TRUE))=TRUE,"",VLOOKUP($E151,'Source Data'!$B$29:$J$60,MATCH($L151, 'Source Data'!$B$26:$J$26,1),TRUE))))</f>
        <v/>
      </c>
      <c r="Z151" s="145" t="str">
        <f>IF(ISNUMBER($L151),IF(OR(AND(OR($J151="Retired",$J151="Permanent Low-Use"),$K151&lt;=2023),(AND($J151="New",$K151&gt;2023))),"N/A",VLOOKUP($F151,'Source Data'!$B$15:$I$22,7)),"")</f>
        <v/>
      </c>
      <c r="AA151" s="145" t="str">
        <f>IF(ISNUMBER($L151),IF(OR(AND(OR($J151="Retired",$J151="Permanent Low-Use"),$K151&lt;=2024),(AND($J151="New",$K151&gt;2024))),"N/A",VLOOKUP($F151,'Source Data'!$B$15:$I$22,7)),"")</f>
        <v/>
      </c>
      <c r="AB151" s="145" t="str">
        <f>IF(ISNUMBER($L151),IF(OR(AND(OR($J151="Retired",$J151="Permanent Low-Use"),$K151&lt;=2025),(AND($J151="New",$K151&gt;2025))),"N/A",VLOOKUP($F151,'Source Data'!$B$15:$I$22,5)),"")</f>
        <v/>
      </c>
      <c r="AC151" s="145" t="str">
        <f>IF(ISNUMBER($L151),IF(OR(AND(OR($J151="Retired",$J151="Permanent Low-Use"),$K151&lt;=2026),(AND($J151="New",$K151&gt;2026))),"N/A",VLOOKUP($F151,'Source Data'!$B$15:$I$22,5)),"")</f>
        <v/>
      </c>
      <c r="AD151" s="145" t="str">
        <f>IF(ISNUMBER($L151),IF(OR(AND(OR($J151="Retired",$J151="Permanent Low-Use"),$K151&lt;=2027),(AND($J151="New",$K151&gt;2027))),"N/A",VLOOKUP($F151,'Source Data'!$B$15:$I$22,5)),"")</f>
        <v/>
      </c>
      <c r="AE151" s="145" t="str">
        <f>IF(ISNUMBER($L151),IF(OR(AND(OR($J151="Retired",$J151="Permanent Low-Use"),$K151&lt;=2028),(AND($J151="New",$K151&gt;2028))),"N/A",VLOOKUP($F151,'Source Data'!$B$15:$I$22,5)),"")</f>
        <v/>
      </c>
      <c r="AF151" s="145" t="str">
        <f>IF(ISNUMBER($L151),IF(OR(AND(OR($J151="Retired",$J151="Permanent Low-Use"),$K151&lt;=2029),(AND($J151="New",$K151&gt;2029))),"N/A",VLOOKUP($F151,'Source Data'!$B$15:$I$22,5)),"")</f>
        <v/>
      </c>
      <c r="AG151" s="145" t="str">
        <f>IF(ISNUMBER($L151),IF(OR(AND(OR($J151="Retired",$J151="Permanent Low-Use"),$K151&lt;=2030),(AND($J151="New",$K151&gt;2030))),"N/A",VLOOKUP($F151,'Source Data'!$B$15:$I$22,5)),"")</f>
        <v/>
      </c>
      <c r="AH151" s="145" t="str">
        <f>IF(ISNUMBER($L151),IF(OR(AND(OR($J151="Retired",$J151="Permanent Low-Use"),$K151&lt;=2031),(AND($J151="New",$K151&gt;2031))),"N/A",VLOOKUP($F151,'Source Data'!$B$15:$I$22,5)),"")</f>
        <v/>
      </c>
      <c r="AI151" s="145" t="str">
        <f>IF(ISNUMBER($L151),IF(OR(AND(OR($J151="Retired",$J151="Permanent Low-Use"),$K151&lt;=2032),(AND($J151="New",$K151&gt;2032))),"N/A",VLOOKUP($F151,'Source Data'!$B$15:$I$22,5)),"")</f>
        <v/>
      </c>
      <c r="AJ151" s="145" t="str">
        <f>IF(ISNUMBER($L151),IF(OR(AND(OR($J151="Retired",$J151="Permanent Low-Use"),$K151&lt;=2033),(AND($J151="New",$K151&gt;2033))),"N/A",VLOOKUP($F151,'Source Data'!$B$15:$I$22,5)),"")</f>
        <v/>
      </c>
      <c r="AK151" s="145" t="str">
        <f>IF($N151= 0, "N/A", IF(ISERROR(VLOOKUP($F151, 'Source Data'!$B$4:$C$11,2)), "", VLOOKUP($F151, 'Source Data'!$B$4:$C$11,2)))</f>
        <v/>
      </c>
      <c r="AL151" s="158"/>
    </row>
    <row r="152" spans="1:38" ht="15.6">
      <c r="A152" s="158"/>
      <c r="B152" s="106"/>
      <c r="C152" s="106"/>
      <c r="D152" s="106"/>
      <c r="E152" s="104"/>
      <c r="F152" s="104"/>
      <c r="G152" s="102"/>
      <c r="H152" s="103"/>
      <c r="I152" s="104"/>
      <c r="J152" s="105"/>
      <c r="K152" s="102"/>
      <c r="L152" s="142" t="str">
        <f t="shared" si="10"/>
        <v/>
      </c>
      <c r="M152" s="142" t="str">
        <f>IF(ISERROR(VLOOKUP(E152,'Source Data'!$B$67:$J$97, MATCH(F152, 'Source Data'!$B$64:$J$64,1),TRUE))=TRUE,"",VLOOKUP(E152,'Source Data'!$B$67:$J$97,MATCH(F152, 'Source Data'!$B$64:$J$64,1),TRUE))</f>
        <v/>
      </c>
      <c r="N152" s="143" t="str">
        <f t="shared" si="11"/>
        <v/>
      </c>
      <c r="O152" s="144" t="str">
        <f>IF(OR(AND(OR($J152="Retired",$J152="Permanent Low-Use"),$K152&lt;=2023),(AND($J152="New",$K152&gt;2023))),"N/A",IF($N152=0,0,IF(ISERROR(VLOOKUP($E152,'Source Data'!$B$29:$J$60, MATCH($L152, 'Source Data'!$B$26:$J$26,1),TRUE))=TRUE,"",VLOOKUP($E152,'Source Data'!$B$29:$J$60,MATCH($L152, 'Source Data'!$B$26:$J$26,1),TRUE))))</f>
        <v/>
      </c>
      <c r="P152" s="144" t="str">
        <f>IF(OR(AND(OR($J152="Retired",$J152="Permanent Low-Use"),$K152&lt;=2024),(AND($J152="New",$K152&gt;2024))),"N/A",IF($N152=0,0,IF(ISERROR(VLOOKUP($E152,'Source Data'!$B$29:$J$60, MATCH($L152, 'Source Data'!$B$26:$J$26,1),TRUE))=TRUE,"",VLOOKUP($E152,'Source Data'!$B$29:$J$60,MATCH($L152, 'Source Data'!$B$26:$J$26,1),TRUE))))</f>
        <v/>
      </c>
      <c r="Q152" s="144" t="str">
        <f>IF(OR(AND(OR($J152="Retired",$J152="Permanent Low-Use"),$K152&lt;=2025),(AND($J152="New",$K152&gt;2025))),"N/A",IF($N152=0,0,IF(ISERROR(VLOOKUP($E152,'Source Data'!$B$29:$J$60, MATCH($L152, 'Source Data'!$B$26:$J$26,1),TRUE))=TRUE,"",VLOOKUP($E152,'Source Data'!$B$29:$J$60,MATCH($L152, 'Source Data'!$B$26:$J$26,1),TRUE))))</f>
        <v/>
      </c>
      <c r="R152" s="144" t="str">
        <f>IF(OR(AND(OR($J152="Retired",$J152="Permanent Low-Use"),$K152&lt;=2026),(AND($J152="New",$K152&gt;2026))),"N/A",IF($N152=0,0,IF(ISERROR(VLOOKUP($E152,'Source Data'!$B$29:$J$60, MATCH($L152, 'Source Data'!$B$26:$J$26,1),TRUE))=TRUE,"",VLOOKUP($E152,'Source Data'!$B$29:$J$60,MATCH($L152, 'Source Data'!$B$26:$J$26,1),TRUE))))</f>
        <v/>
      </c>
      <c r="S152" s="144" t="str">
        <f>IF(OR(AND(OR($J152="Retired",$J152="Permanent Low-Use"),$K152&lt;=2027),(AND($J152="New",$K152&gt;2027))),"N/A",IF($N152=0,0,IF(ISERROR(VLOOKUP($E152,'Source Data'!$B$29:$J$60, MATCH($L152, 'Source Data'!$B$26:$J$26,1),TRUE))=TRUE,"",VLOOKUP($E152,'Source Data'!$B$29:$J$60,MATCH($L152, 'Source Data'!$B$26:$J$26,1),TRUE))))</f>
        <v/>
      </c>
      <c r="T152" s="144" t="str">
        <f>IF(OR(AND(OR($J152="Retired",$J152="Permanent Low-Use"),$K152&lt;=2028),(AND($J152="New",$K152&gt;2028))),"N/A",IF($N152=0,0,IF(ISERROR(VLOOKUP($E152,'Source Data'!$B$29:$J$60, MATCH($L152, 'Source Data'!$B$26:$J$26,1),TRUE))=TRUE,"",VLOOKUP($E152,'Source Data'!$B$29:$J$60,MATCH($L152, 'Source Data'!$B$26:$J$26,1),TRUE))))</f>
        <v/>
      </c>
      <c r="U152" s="144" t="str">
        <f>IF(OR(AND(OR($J152="Retired",$J152="Permanent Low-Use"),$K152&lt;=2029),(AND($J152="New",$K152&gt;2029))),"N/A",IF($N152=0,0,IF(ISERROR(VLOOKUP($E152,'Source Data'!$B$29:$J$60, MATCH($L152, 'Source Data'!$B$26:$J$26,1),TRUE))=TRUE,"",VLOOKUP($E152,'Source Data'!$B$29:$J$60,MATCH($L152, 'Source Data'!$B$26:$J$26,1),TRUE))))</f>
        <v/>
      </c>
      <c r="V152" s="144" t="str">
        <f>IF(OR(AND(OR($J152="Retired",$J152="Permanent Low-Use"),$K152&lt;=2030),(AND($J152="New",$K152&gt;2030))),"N/A",IF($N152=0,0,IF(ISERROR(VLOOKUP($E152,'Source Data'!$B$29:$J$60, MATCH($L152, 'Source Data'!$B$26:$J$26,1),TRUE))=TRUE,"",VLOOKUP($E152,'Source Data'!$B$29:$J$60,MATCH($L152, 'Source Data'!$B$26:$J$26,1),TRUE))))</f>
        <v/>
      </c>
      <c r="W152" s="144" t="str">
        <f>IF(OR(AND(OR($J152="Retired",$J152="Permanent Low-Use"),$K152&lt;=2031),(AND($J152="New",$K152&gt;2031))),"N/A",IF($N152=0,0,IF(ISERROR(VLOOKUP($E152,'Source Data'!$B$29:$J$60, MATCH($L152, 'Source Data'!$B$26:$J$26,1),TRUE))=TRUE,"",VLOOKUP($E152,'Source Data'!$B$29:$J$60,MATCH($L152, 'Source Data'!$B$26:$J$26,1),TRUE))))</f>
        <v/>
      </c>
      <c r="X152" s="144" t="str">
        <f>IF(OR(AND(OR($J152="Retired",$J152="Permanent Low-Use"),$K152&lt;=2032),(AND($J152="New",$K152&gt;2032))),"N/A",IF($N152=0,0,IF(ISERROR(VLOOKUP($E152,'Source Data'!$B$29:$J$60, MATCH($L152, 'Source Data'!$B$26:$J$26,1),TRUE))=TRUE,"",VLOOKUP($E152,'Source Data'!$B$29:$J$60,MATCH($L152, 'Source Data'!$B$26:$J$26,1),TRUE))))</f>
        <v/>
      </c>
      <c r="Y152" s="144" t="str">
        <f>IF(OR(AND(OR($J152="Retired",$J152="Permanent Low-Use"),$K152&lt;=2033),(AND($J152="New",$K152&gt;2033))),"N/A",IF($N152=0,0,IF(ISERROR(VLOOKUP($E152,'Source Data'!$B$29:$J$60, MATCH($L152, 'Source Data'!$B$26:$J$26,1),TRUE))=TRUE,"",VLOOKUP($E152,'Source Data'!$B$29:$J$60,MATCH($L152, 'Source Data'!$B$26:$J$26,1),TRUE))))</f>
        <v/>
      </c>
      <c r="Z152" s="145" t="str">
        <f>IF(ISNUMBER($L152),IF(OR(AND(OR($J152="Retired",$J152="Permanent Low-Use"),$K152&lt;=2023),(AND($J152="New",$K152&gt;2023))),"N/A",VLOOKUP($F152,'Source Data'!$B$15:$I$22,7)),"")</f>
        <v/>
      </c>
      <c r="AA152" s="145" t="str">
        <f>IF(ISNUMBER($L152),IF(OR(AND(OR($J152="Retired",$J152="Permanent Low-Use"),$K152&lt;=2024),(AND($J152="New",$K152&gt;2024))),"N/A",VLOOKUP($F152,'Source Data'!$B$15:$I$22,7)),"")</f>
        <v/>
      </c>
      <c r="AB152" s="145" t="str">
        <f>IF(ISNUMBER($L152),IF(OR(AND(OR($J152="Retired",$J152="Permanent Low-Use"),$K152&lt;=2025),(AND($J152="New",$K152&gt;2025))),"N/A",VLOOKUP($F152,'Source Data'!$B$15:$I$22,5)),"")</f>
        <v/>
      </c>
      <c r="AC152" s="145" t="str">
        <f>IF(ISNUMBER($L152),IF(OR(AND(OR($J152="Retired",$J152="Permanent Low-Use"),$K152&lt;=2026),(AND($J152="New",$K152&gt;2026))),"N/A",VLOOKUP($F152,'Source Data'!$B$15:$I$22,5)),"")</f>
        <v/>
      </c>
      <c r="AD152" s="145" t="str">
        <f>IF(ISNUMBER($L152),IF(OR(AND(OR($J152="Retired",$J152="Permanent Low-Use"),$K152&lt;=2027),(AND($J152="New",$K152&gt;2027))),"N/A",VLOOKUP($F152,'Source Data'!$B$15:$I$22,5)),"")</f>
        <v/>
      </c>
      <c r="AE152" s="145" t="str">
        <f>IF(ISNUMBER($L152),IF(OR(AND(OR($J152="Retired",$J152="Permanent Low-Use"),$K152&lt;=2028),(AND($J152="New",$K152&gt;2028))),"N/A",VLOOKUP($F152,'Source Data'!$B$15:$I$22,5)),"")</f>
        <v/>
      </c>
      <c r="AF152" s="145" t="str">
        <f>IF(ISNUMBER($L152),IF(OR(AND(OR($J152="Retired",$J152="Permanent Low-Use"),$K152&lt;=2029),(AND($J152="New",$K152&gt;2029))),"N/A",VLOOKUP($F152,'Source Data'!$B$15:$I$22,5)),"")</f>
        <v/>
      </c>
      <c r="AG152" s="145" t="str">
        <f>IF(ISNUMBER($L152),IF(OR(AND(OR($J152="Retired",$J152="Permanent Low-Use"),$K152&lt;=2030),(AND($J152="New",$K152&gt;2030))),"N/A",VLOOKUP($F152,'Source Data'!$B$15:$I$22,5)),"")</f>
        <v/>
      </c>
      <c r="AH152" s="145" t="str">
        <f>IF(ISNUMBER($L152),IF(OR(AND(OR($J152="Retired",$J152="Permanent Low-Use"),$K152&lt;=2031),(AND($J152="New",$K152&gt;2031))),"N/A",VLOOKUP($F152,'Source Data'!$B$15:$I$22,5)),"")</f>
        <v/>
      </c>
      <c r="AI152" s="145" t="str">
        <f>IF(ISNUMBER($L152),IF(OR(AND(OR($J152="Retired",$J152="Permanent Low-Use"),$K152&lt;=2032),(AND($J152="New",$K152&gt;2032))),"N/A",VLOOKUP($F152,'Source Data'!$B$15:$I$22,5)),"")</f>
        <v/>
      </c>
      <c r="AJ152" s="145" t="str">
        <f>IF(ISNUMBER($L152),IF(OR(AND(OR($J152="Retired",$J152="Permanent Low-Use"),$K152&lt;=2033),(AND($J152="New",$K152&gt;2033))),"N/A",VLOOKUP($F152,'Source Data'!$B$15:$I$22,5)),"")</f>
        <v/>
      </c>
      <c r="AK152" s="145" t="str">
        <f>IF($N152= 0, "N/A", IF(ISERROR(VLOOKUP($F152, 'Source Data'!$B$4:$C$11,2)), "", VLOOKUP($F152, 'Source Data'!$B$4:$C$11,2)))</f>
        <v/>
      </c>
      <c r="AL152" s="158"/>
    </row>
    <row r="153" spans="1:38" ht="15.6">
      <c r="A153" s="158"/>
      <c r="B153" s="106"/>
      <c r="C153" s="106"/>
      <c r="D153" s="106"/>
      <c r="E153" s="104"/>
      <c r="F153" s="104"/>
      <c r="G153" s="102"/>
      <c r="H153" s="103"/>
      <c r="I153" s="104"/>
      <c r="J153" s="105"/>
      <c r="K153" s="102"/>
      <c r="L153" s="142" t="str">
        <f t="shared" si="10"/>
        <v/>
      </c>
      <c r="M153" s="142" t="str">
        <f>IF(ISERROR(VLOOKUP(E153,'Source Data'!$B$67:$J$97, MATCH(F153, 'Source Data'!$B$64:$J$64,1),TRUE))=TRUE,"",VLOOKUP(E153,'Source Data'!$B$67:$J$97,MATCH(F153, 'Source Data'!$B$64:$J$64,1),TRUE))</f>
        <v/>
      </c>
      <c r="N153" s="143" t="str">
        <f t="shared" si="11"/>
        <v/>
      </c>
      <c r="O153" s="144" t="str">
        <f>IF(OR(AND(OR($J153="Retired",$J153="Permanent Low-Use"),$K153&lt;=2023),(AND($J153="New",$K153&gt;2023))),"N/A",IF($N153=0,0,IF(ISERROR(VLOOKUP($E153,'Source Data'!$B$29:$J$60, MATCH($L153, 'Source Data'!$B$26:$J$26,1),TRUE))=TRUE,"",VLOOKUP($E153,'Source Data'!$B$29:$J$60,MATCH($L153, 'Source Data'!$B$26:$J$26,1),TRUE))))</f>
        <v/>
      </c>
      <c r="P153" s="144" t="str">
        <f>IF(OR(AND(OR($J153="Retired",$J153="Permanent Low-Use"),$K153&lt;=2024),(AND($J153="New",$K153&gt;2024))),"N/A",IF($N153=0,0,IF(ISERROR(VLOOKUP($E153,'Source Data'!$B$29:$J$60, MATCH($L153, 'Source Data'!$B$26:$J$26,1),TRUE))=TRUE,"",VLOOKUP($E153,'Source Data'!$B$29:$J$60,MATCH($L153, 'Source Data'!$B$26:$J$26,1),TRUE))))</f>
        <v/>
      </c>
      <c r="Q153" s="144" t="str">
        <f>IF(OR(AND(OR($J153="Retired",$J153="Permanent Low-Use"),$K153&lt;=2025),(AND($J153="New",$K153&gt;2025))),"N/A",IF($N153=0,0,IF(ISERROR(VLOOKUP($E153,'Source Data'!$B$29:$J$60, MATCH($L153, 'Source Data'!$B$26:$J$26,1),TRUE))=TRUE,"",VLOOKUP($E153,'Source Data'!$B$29:$J$60,MATCH($L153, 'Source Data'!$B$26:$J$26,1),TRUE))))</f>
        <v/>
      </c>
      <c r="R153" s="144" t="str">
        <f>IF(OR(AND(OR($J153="Retired",$J153="Permanent Low-Use"),$K153&lt;=2026),(AND($J153="New",$K153&gt;2026))),"N/A",IF($N153=0,0,IF(ISERROR(VLOOKUP($E153,'Source Data'!$B$29:$J$60, MATCH($L153, 'Source Data'!$B$26:$J$26,1),TRUE))=TRUE,"",VLOOKUP($E153,'Source Data'!$B$29:$J$60,MATCH($L153, 'Source Data'!$B$26:$J$26,1),TRUE))))</f>
        <v/>
      </c>
      <c r="S153" s="144" t="str">
        <f>IF(OR(AND(OR($J153="Retired",$J153="Permanent Low-Use"),$K153&lt;=2027),(AND($J153="New",$K153&gt;2027))),"N/A",IF($N153=0,0,IF(ISERROR(VLOOKUP($E153,'Source Data'!$B$29:$J$60, MATCH($L153, 'Source Data'!$B$26:$J$26,1),TRUE))=TRUE,"",VLOOKUP($E153,'Source Data'!$B$29:$J$60,MATCH($L153, 'Source Data'!$B$26:$J$26,1),TRUE))))</f>
        <v/>
      </c>
      <c r="T153" s="144" t="str">
        <f>IF(OR(AND(OR($J153="Retired",$J153="Permanent Low-Use"),$K153&lt;=2028),(AND($J153="New",$K153&gt;2028))),"N/A",IF($N153=0,0,IF(ISERROR(VLOOKUP($E153,'Source Data'!$B$29:$J$60, MATCH($L153, 'Source Data'!$B$26:$J$26,1),TRUE))=TRUE,"",VLOOKUP($E153,'Source Data'!$B$29:$J$60,MATCH($L153, 'Source Data'!$B$26:$J$26,1),TRUE))))</f>
        <v/>
      </c>
      <c r="U153" s="144" t="str">
        <f>IF(OR(AND(OR($J153="Retired",$J153="Permanent Low-Use"),$K153&lt;=2029),(AND($J153="New",$K153&gt;2029))),"N/A",IF($N153=0,0,IF(ISERROR(VLOOKUP($E153,'Source Data'!$B$29:$J$60, MATCH($L153, 'Source Data'!$B$26:$J$26,1),TRUE))=TRUE,"",VLOOKUP($E153,'Source Data'!$B$29:$J$60,MATCH($L153, 'Source Data'!$B$26:$J$26,1),TRUE))))</f>
        <v/>
      </c>
      <c r="V153" s="144" t="str">
        <f>IF(OR(AND(OR($J153="Retired",$J153="Permanent Low-Use"),$K153&lt;=2030),(AND($J153="New",$K153&gt;2030))),"N/A",IF($N153=0,0,IF(ISERROR(VLOOKUP($E153,'Source Data'!$B$29:$J$60, MATCH($L153, 'Source Data'!$B$26:$J$26,1),TRUE))=TRUE,"",VLOOKUP($E153,'Source Data'!$B$29:$J$60,MATCH($L153, 'Source Data'!$B$26:$J$26,1),TRUE))))</f>
        <v/>
      </c>
      <c r="W153" s="144" t="str">
        <f>IF(OR(AND(OR($J153="Retired",$J153="Permanent Low-Use"),$K153&lt;=2031),(AND($J153="New",$K153&gt;2031))),"N/A",IF($N153=0,0,IF(ISERROR(VLOOKUP($E153,'Source Data'!$B$29:$J$60, MATCH($L153, 'Source Data'!$B$26:$J$26,1),TRUE))=TRUE,"",VLOOKUP($E153,'Source Data'!$B$29:$J$60,MATCH($L153, 'Source Data'!$B$26:$J$26,1),TRUE))))</f>
        <v/>
      </c>
      <c r="X153" s="144" t="str">
        <f>IF(OR(AND(OR($J153="Retired",$J153="Permanent Low-Use"),$K153&lt;=2032),(AND($J153="New",$K153&gt;2032))),"N/A",IF($N153=0,0,IF(ISERROR(VLOOKUP($E153,'Source Data'!$B$29:$J$60, MATCH($L153, 'Source Data'!$B$26:$J$26,1),TRUE))=TRUE,"",VLOOKUP($E153,'Source Data'!$B$29:$J$60,MATCH($L153, 'Source Data'!$B$26:$J$26,1),TRUE))))</f>
        <v/>
      </c>
      <c r="Y153" s="144" t="str">
        <f>IF(OR(AND(OR($J153="Retired",$J153="Permanent Low-Use"),$K153&lt;=2033),(AND($J153="New",$K153&gt;2033))),"N/A",IF($N153=0,0,IF(ISERROR(VLOOKUP($E153,'Source Data'!$B$29:$J$60, MATCH($L153, 'Source Data'!$B$26:$J$26,1),TRUE))=TRUE,"",VLOOKUP($E153,'Source Data'!$B$29:$J$60,MATCH($L153, 'Source Data'!$B$26:$J$26,1),TRUE))))</f>
        <v/>
      </c>
      <c r="Z153" s="145" t="str">
        <f>IF(ISNUMBER($L153),IF(OR(AND(OR($J153="Retired",$J153="Permanent Low-Use"),$K153&lt;=2023),(AND($J153="New",$K153&gt;2023))),"N/A",VLOOKUP($F153,'Source Data'!$B$15:$I$22,7)),"")</f>
        <v/>
      </c>
      <c r="AA153" s="145" t="str">
        <f>IF(ISNUMBER($L153),IF(OR(AND(OR($J153="Retired",$J153="Permanent Low-Use"),$K153&lt;=2024),(AND($J153="New",$K153&gt;2024))),"N/A",VLOOKUP($F153,'Source Data'!$B$15:$I$22,7)),"")</f>
        <v/>
      </c>
      <c r="AB153" s="145" t="str">
        <f>IF(ISNUMBER($L153),IF(OR(AND(OR($J153="Retired",$J153="Permanent Low-Use"),$K153&lt;=2025),(AND($J153="New",$K153&gt;2025))),"N/A",VLOOKUP($F153,'Source Data'!$B$15:$I$22,5)),"")</f>
        <v/>
      </c>
      <c r="AC153" s="145" t="str">
        <f>IF(ISNUMBER($L153),IF(OR(AND(OR($J153="Retired",$J153="Permanent Low-Use"),$K153&lt;=2026),(AND($J153="New",$K153&gt;2026))),"N/A",VLOOKUP($F153,'Source Data'!$B$15:$I$22,5)),"")</f>
        <v/>
      </c>
      <c r="AD153" s="145" t="str">
        <f>IF(ISNUMBER($L153),IF(OR(AND(OR($J153="Retired",$J153="Permanent Low-Use"),$K153&lt;=2027),(AND($J153="New",$K153&gt;2027))),"N/A",VLOOKUP($F153,'Source Data'!$B$15:$I$22,5)),"")</f>
        <v/>
      </c>
      <c r="AE153" s="145" t="str">
        <f>IF(ISNUMBER($L153),IF(OR(AND(OR($J153="Retired",$J153="Permanent Low-Use"),$K153&lt;=2028),(AND($J153="New",$K153&gt;2028))),"N/A",VLOOKUP($F153,'Source Data'!$B$15:$I$22,5)),"")</f>
        <v/>
      </c>
      <c r="AF153" s="145" t="str">
        <f>IF(ISNUMBER($L153),IF(OR(AND(OR($J153="Retired",$J153="Permanent Low-Use"),$K153&lt;=2029),(AND($J153="New",$K153&gt;2029))),"N/A",VLOOKUP($F153,'Source Data'!$B$15:$I$22,5)),"")</f>
        <v/>
      </c>
      <c r="AG153" s="145" t="str">
        <f>IF(ISNUMBER($L153),IF(OR(AND(OR($J153="Retired",$J153="Permanent Low-Use"),$K153&lt;=2030),(AND($J153="New",$K153&gt;2030))),"N/A",VLOOKUP($F153,'Source Data'!$B$15:$I$22,5)),"")</f>
        <v/>
      </c>
      <c r="AH153" s="145" t="str">
        <f>IF(ISNUMBER($L153),IF(OR(AND(OR($J153="Retired",$J153="Permanent Low-Use"),$K153&lt;=2031),(AND($J153="New",$K153&gt;2031))),"N/A",VLOOKUP($F153,'Source Data'!$B$15:$I$22,5)),"")</f>
        <v/>
      </c>
      <c r="AI153" s="145" t="str">
        <f>IF(ISNUMBER($L153),IF(OR(AND(OR($J153="Retired",$J153="Permanent Low-Use"),$K153&lt;=2032),(AND($J153="New",$K153&gt;2032))),"N/A",VLOOKUP($F153,'Source Data'!$B$15:$I$22,5)),"")</f>
        <v/>
      </c>
      <c r="AJ153" s="145" t="str">
        <f>IF(ISNUMBER($L153),IF(OR(AND(OR($J153="Retired",$J153="Permanent Low-Use"),$K153&lt;=2033),(AND($J153="New",$K153&gt;2033))),"N/A",VLOOKUP($F153,'Source Data'!$B$15:$I$22,5)),"")</f>
        <v/>
      </c>
      <c r="AK153" s="145" t="str">
        <f>IF($N153= 0, "N/A", IF(ISERROR(VLOOKUP($F153, 'Source Data'!$B$4:$C$11,2)), "", VLOOKUP($F153, 'Source Data'!$B$4:$C$11,2)))</f>
        <v/>
      </c>
      <c r="AL153" s="158"/>
    </row>
    <row r="154" spans="1:38" ht="15.6">
      <c r="A154" s="158"/>
      <c r="B154" s="106"/>
      <c r="C154" s="106"/>
      <c r="D154" s="106"/>
      <c r="E154" s="104"/>
      <c r="F154" s="104"/>
      <c r="G154" s="102"/>
      <c r="H154" s="103"/>
      <c r="I154" s="104"/>
      <c r="J154" s="105"/>
      <c r="K154" s="102"/>
      <c r="L154" s="142" t="str">
        <f t="shared" si="10"/>
        <v/>
      </c>
      <c r="M154" s="142" t="str">
        <f>IF(ISERROR(VLOOKUP(E154,'Source Data'!$B$67:$J$97, MATCH(F154, 'Source Data'!$B$64:$J$64,1),TRUE))=TRUE,"",VLOOKUP(E154,'Source Data'!$B$67:$J$97,MATCH(F154, 'Source Data'!$B$64:$J$64,1),TRUE))</f>
        <v/>
      </c>
      <c r="N154" s="143" t="str">
        <f t="shared" si="11"/>
        <v/>
      </c>
      <c r="O154" s="144" t="str">
        <f>IF(OR(AND(OR($J154="Retired",$J154="Permanent Low-Use"),$K154&lt;=2023),(AND($J154="New",$K154&gt;2023))),"N/A",IF($N154=0,0,IF(ISERROR(VLOOKUP($E154,'Source Data'!$B$29:$J$60, MATCH($L154, 'Source Data'!$B$26:$J$26,1),TRUE))=TRUE,"",VLOOKUP($E154,'Source Data'!$B$29:$J$60,MATCH($L154, 'Source Data'!$B$26:$J$26,1),TRUE))))</f>
        <v/>
      </c>
      <c r="P154" s="144" t="str">
        <f>IF(OR(AND(OR($J154="Retired",$J154="Permanent Low-Use"),$K154&lt;=2024),(AND($J154="New",$K154&gt;2024))),"N/A",IF($N154=0,0,IF(ISERROR(VLOOKUP($E154,'Source Data'!$B$29:$J$60, MATCH($L154, 'Source Data'!$B$26:$J$26,1),TRUE))=TRUE,"",VLOOKUP($E154,'Source Data'!$B$29:$J$60,MATCH($L154, 'Source Data'!$B$26:$J$26,1),TRUE))))</f>
        <v/>
      </c>
      <c r="Q154" s="144" t="str">
        <f>IF(OR(AND(OR($J154="Retired",$J154="Permanent Low-Use"),$K154&lt;=2025),(AND($J154="New",$K154&gt;2025))),"N/A",IF($N154=0,0,IF(ISERROR(VLOOKUP($E154,'Source Data'!$B$29:$J$60, MATCH($L154, 'Source Data'!$B$26:$J$26,1),TRUE))=TRUE,"",VLOOKUP($E154,'Source Data'!$B$29:$J$60,MATCH($L154, 'Source Data'!$B$26:$J$26,1),TRUE))))</f>
        <v/>
      </c>
      <c r="R154" s="144" t="str">
        <f>IF(OR(AND(OR($J154="Retired",$J154="Permanent Low-Use"),$K154&lt;=2026),(AND($J154="New",$K154&gt;2026))),"N/A",IF($N154=0,0,IF(ISERROR(VLOOKUP($E154,'Source Data'!$B$29:$J$60, MATCH($L154, 'Source Data'!$B$26:$J$26,1),TRUE))=TRUE,"",VLOOKUP($E154,'Source Data'!$B$29:$J$60,MATCH($L154, 'Source Data'!$B$26:$J$26,1),TRUE))))</f>
        <v/>
      </c>
      <c r="S154" s="144" t="str">
        <f>IF(OR(AND(OR($J154="Retired",$J154="Permanent Low-Use"),$K154&lt;=2027),(AND($J154="New",$K154&gt;2027))),"N/A",IF($N154=0,0,IF(ISERROR(VLOOKUP($E154,'Source Data'!$B$29:$J$60, MATCH($L154, 'Source Data'!$B$26:$J$26,1),TRUE))=TRUE,"",VLOOKUP($E154,'Source Data'!$B$29:$J$60,MATCH($L154, 'Source Data'!$B$26:$J$26,1),TRUE))))</f>
        <v/>
      </c>
      <c r="T154" s="144" t="str">
        <f>IF(OR(AND(OR($J154="Retired",$J154="Permanent Low-Use"),$K154&lt;=2028),(AND($J154="New",$K154&gt;2028))),"N/A",IF($N154=0,0,IF(ISERROR(VLOOKUP($E154,'Source Data'!$B$29:$J$60, MATCH($L154, 'Source Data'!$B$26:$J$26,1),TRUE))=TRUE,"",VLOOKUP($E154,'Source Data'!$B$29:$J$60,MATCH($L154, 'Source Data'!$B$26:$J$26,1),TRUE))))</f>
        <v/>
      </c>
      <c r="U154" s="144" t="str">
        <f>IF(OR(AND(OR($J154="Retired",$J154="Permanent Low-Use"),$K154&lt;=2029),(AND($J154="New",$K154&gt;2029))),"N/A",IF($N154=0,0,IF(ISERROR(VLOOKUP($E154,'Source Data'!$B$29:$J$60, MATCH($L154, 'Source Data'!$B$26:$J$26,1),TRUE))=TRUE,"",VLOOKUP($E154,'Source Data'!$B$29:$J$60,MATCH($L154, 'Source Data'!$B$26:$J$26,1),TRUE))))</f>
        <v/>
      </c>
      <c r="V154" s="144" t="str">
        <f>IF(OR(AND(OR($J154="Retired",$J154="Permanent Low-Use"),$K154&lt;=2030),(AND($J154="New",$K154&gt;2030))),"N/A",IF($N154=0,0,IF(ISERROR(VLOOKUP($E154,'Source Data'!$B$29:$J$60, MATCH($L154, 'Source Data'!$B$26:$J$26,1),TRUE))=TRUE,"",VLOOKUP($E154,'Source Data'!$B$29:$J$60,MATCH($L154, 'Source Data'!$B$26:$J$26,1),TRUE))))</f>
        <v/>
      </c>
      <c r="W154" s="144" t="str">
        <f>IF(OR(AND(OR($J154="Retired",$J154="Permanent Low-Use"),$K154&lt;=2031),(AND($J154="New",$K154&gt;2031))),"N/A",IF($N154=0,0,IF(ISERROR(VLOOKUP($E154,'Source Data'!$B$29:$J$60, MATCH($L154, 'Source Data'!$B$26:$J$26,1),TRUE))=TRUE,"",VLOOKUP($E154,'Source Data'!$B$29:$J$60,MATCH($L154, 'Source Data'!$B$26:$J$26,1),TRUE))))</f>
        <v/>
      </c>
      <c r="X154" s="144" t="str">
        <f>IF(OR(AND(OR($J154="Retired",$J154="Permanent Low-Use"),$K154&lt;=2032),(AND($J154="New",$K154&gt;2032))),"N/A",IF($N154=0,0,IF(ISERROR(VLOOKUP($E154,'Source Data'!$B$29:$J$60, MATCH($L154, 'Source Data'!$B$26:$J$26,1),TRUE))=TRUE,"",VLOOKUP($E154,'Source Data'!$B$29:$J$60,MATCH($L154, 'Source Data'!$B$26:$J$26,1),TRUE))))</f>
        <v/>
      </c>
      <c r="Y154" s="144" t="str">
        <f>IF(OR(AND(OR($J154="Retired",$J154="Permanent Low-Use"),$K154&lt;=2033),(AND($J154="New",$K154&gt;2033))),"N/A",IF($N154=0,0,IF(ISERROR(VLOOKUP($E154,'Source Data'!$B$29:$J$60, MATCH($L154, 'Source Data'!$B$26:$J$26,1),TRUE))=TRUE,"",VLOOKUP($E154,'Source Data'!$B$29:$J$60,MATCH($L154, 'Source Data'!$B$26:$J$26,1),TRUE))))</f>
        <v/>
      </c>
      <c r="Z154" s="145" t="str">
        <f>IF(ISNUMBER($L154),IF(OR(AND(OR($J154="Retired",$J154="Permanent Low-Use"),$K154&lt;=2023),(AND($J154="New",$K154&gt;2023))),"N/A",VLOOKUP($F154,'Source Data'!$B$15:$I$22,7)),"")</f>
        <v/>
      </c>
      <c r="AA154" s="145" t="str">
        <f>IF(ISNUMBER($L154),IF(OR(AND(OR($J154="Retired",$J154="Permanent Low-Use"),$K154&lt;=2024),(AND($J154="New",$K154&gt;2024))),"N/A",VLOOKUP($F154,'Source Data'!$B$15:$I$22,7)),"")</f>
        <v/>
      </c>
      <c r="AB154" s="145" t="str">
        <f>IF(ISNUMBER($L154),IF(OR(AND(OR($J154="Retired",$J154="Permanent Low-Use"),$K154&lt;=2025),(AND($J154="New",$K154&gt;2025))),"N/A",VLOOKUP($F154,'Source Data'!$B$15:$I$22,5)),"")</f>
        <v/>
      </c>
      <c r="AC154" s="145" t="str">
        <f>IF(ISNUMBER($L154),IF(OR(AND(OR($J154="Retired",$J154="Permanent Low-Use"),$K154&lt;=2026),(AND($J154="New",$K154&gt;2026))),"N/A",VLOOKUP($F154,'Source Data'!$B$15:$I$22,5)),"")</f>
        <v/>
      </c>
      <c r="AD154" s="145" t="str">
        <f>IF(ISNUMBER($L154),IF(OR(AND(OR($J154="Retired",$J154="Permanent Low-Use"),$K154&lt;=2027),(AND($J154="New",$K154&gt;2027))),"N/A",VLOOKUP($F154,'Source Data'!$B$15:$I$22,5)),"")</f>
        <v/>
      </c>
      <c r="AE154" s="145" t="str">
        <f>IF(ISNUMBER($L154),IF(OR(AND(OR($J154="Retired",$J154="Permanent Low-Use"),$K154&lt;=2028),(AND($J154="New",$K154&gt;2028))),"N/A",VLOOKUP($F154,'Source Data'!$B$15:$I$22,5)),"")</f>
        <v/>
      </c>
      <c r="AF154" s="145" t="str">
        <f>IF(ISNUMBER($L154),IF(OR(AND(OR($J154="Retired",$J154="Permanent Low-Use"),$K154&lt;=2029),(AND($J154="New",$K154&gt;2029))),"N/A",VLOOKUP($F154,'Source Data'!$B$15:$I$22,5)),"")</f>
        <v/>
      </c>
      <c r="AG154" s="145" t="str">
        <f>IF(ISNUMBER($L154),IF(OR(AND(OR($J154="Retired",$J154="Permanent Low-Use"),$K154&lt;=2030),(AND($J154="New",$K154&gt;2030))),"N/A",VLOOKUP($F154,'Source Data'!$B$15:$I$22,5)),"")</f>
        <v/>
      </c>
      <c r="AH154" s="145" t="str">
        <f>IF(ISNUMBER($L154),IF(OR(AND(OR($J154="Retired",$J154="Permanent Low-Use"),$K154&lt;=2031),(AND($J154="New",$K154&gt;2031))),"N/A",VLOOKUP($F154,'Source Data'!$B$15:$I$22,5)),"")</f>
        <v/>
      </c>
      <c r="AI154" s="145" t="str">
        <f>IF(ISNUMBER($L154),IF(OR(AND(OR($J154="Retired",$J154="Permanent Low-Use"),$K154&lt;=2032),(AND($J154="New",$K154&gt;2032))),"N/A",VLOOKUP($F154,'Source Data'!$B$15:$I$22,5)),"")</f>
        <v/>
      </c>
      <c r="AJ154" s="145" t="str">
        <f>IF(ISNUMBER($L154),IF(OR(AND(OR($J154="Retired",$J154="Permanent Low-Use"),$K154&lt;=2033),(AND($J154="New",$K154&gt;2033))),"N/A",VLOOKUP($F154,'Source Data'!$B$15:$I$22,5)),"")</f>
        <v/>
      </c>
      <c r="AK154" s="145" t="str">
        <f>IF($N154= 0, "N/A", IF(ISERROR(VLOOKUP($F154, 'Source Data'!$B$4:$C$11,2)), "", VLOOKUP($F154, 'Source Data'!$B$4:$C$11,2)))</f>
        <v/>
      </c>
      <c r="AL154" s="158"/>
    </row>
    <row r="155" spans="1:38" ht="15.6">
      <c r="A155" s="158"/>
      <c r="B155" s="106"/>
      <c r="C155" s="106"/>
      <c r="D155" s="106"/>
      <c r="E155" s="104"/>
      <c r="F155" s="104"/>
      <c r="G155" s="102"/>
      <c r="H155" s="103"/>
      <c r="I155" s="104"/>
      <c r="J155" s="105"/>
      <c r="K155" s="102"/>
      <c r="L155" s="142" t="str">
        <f t="shared" si="10"/>
        <v/>
      </c>
      <c r="M155" s="142" t="str">
        <f>IF(ISERROR(VLOOKUP(E155,'Source Data'!$B$67:$J$97, MATCH(F155, 'Source Data'!$B$64:$J$64,1),TRUE))=TRUE,"",VLOOKUP(E155,'Source Data'!$B$67:$J$97,MATCH(F155, 'Source Data'!$B$64:$J$64,1),TRUE))</f>
        <v/>
      </c>
      <c r="N155" s="143" t="str">
        <f t="shared" si="11"/>
        <v/>
      </c>
      <c r="O155" s="144" t="str">
        <f>IF(OR(AND(OR($J155="Retired",$J155="Permanent Low-Use"),$K155&lt;=2023),(AND($J155="New",$K155&gt;2023))),"N/A",IF($N155=0,0,IF(ISERROR(VLOOKUP($E155,'Source Data'!$B$29:$J$60, MATCH($L155, 'Source Data'!$B$26:$J$26,1),TRUE))=TRUE,"",VLOOKUP($E155,'Source Data'!$B$29:$J$60,MATCH($L155, 'Source Data'!$B$26:$J$26,1),TRUE))))</f>
        <v/>
      </c>
      <c r="P155" s="144" t="str">
        <f>IF(OR(AND(OR($J155="Retired",$J155="Permanent Low-Use"),$K155&lt;=2024),(AND($J155="New",$K155&gt;2024))),"N/A",IF($N155=0,0,IF(ISERROR(VLOOKUP($E155,'Source Data'!$B$29:$J$60, MATCH($L155, 'Source Data'!$B$26:$J$26,1),TRUE))=TRUE,"",VLOOKUP($E155,'Source Data'!$B$29:$J$60,MATCH($L155, 'Source Data'!$B$26:$J$26,1),TRUE))))</f>
        <v/>
      </c>
      <c r="Q155" s="144" t="str">
        <f>IF(OR(AND(OR($J155="Retired",$J155="Permanent Low-Use"),$K155&lt;=2025),(AND($J155="New",$K155&gt;2025))),"N/A",IF($N155=0,0,IF(ISERROR(VLOOKUP($E155,'Source Data'!$B$29:$J$60, MATCH($L155, 'Source Data'!$B$26:$J$26,1),TRUE))=TRUE,"",VLOOKUP($E155,'Source Data'!$B$29:$J$60,MATCH($L155, 'Source Data'!$B$26:$J$26,1),TRUE))))</f>
        <v/>
      </c>
      <c r="R155" s="144" t="str">
        <f>IF(OR(AND(OR($J155="Retired",$J155="Permanent Low-Use"),$K155&lt;=2026),(AND($J155="New",$K155&gt;2026))),"N/A",IF($N155=0,0,IF(ISERROR(VLOOKUP($E155,'Source Data'!$B$29:$J$60, MATCH($L155, 'Source Data'!$B$26:$J$26,1),TRUE))=TRUE,"",VLOOKUP($E155,'Source Data'!$B$29:$J$60,MATCH($L155, 'Source Data'!$B$26:$J$26,1),TRUE))))</f>
        <v/>
      </c>
      <c r="S155" s="144" t="str">
        <f>IF(OR(AND(OR($J155="Retired",$J155="Permanent Low-Use"),$K155&lt;=2027),(AND($J155="New",$K155&gt;2027))),"N/A",IF($N155=0,0,IF(ISERROR(VLOOKUP($E155,'Source Data'!$B$29:$J$60, MATCH($L155, 'Source Data'!$B$26:$J$26,1),TRUE))=TRUE,"",VLOOKUP($E155,'Source Data'!$B$29:$J$60,MATCH($L155, 'Source Data'!$B$26:$J$26,1),TRUE))))</f>
        <v/>
      </c>
      <c r="T155" s="144" t="str">
        <f>IF(OR(AND(OR($J155="Retired",$J155="Permanent Low-Use"),$K155&lt;=2028),(AND($J155="New",$K155&gt;2028))),"N/A",IF($N155=0,0,IF(ISERROR(VLOOKUP($E155,'Source Data'!$B$29:$J$60, MATCH($L155, 'Source Data'!$B$26:$J$26,1),TRUE))=TRUE,"",VLOOKUP($E155,'Source Data'!$B$29:$J$60,MATCH($L155, 'Source Data'!$B$26:$J$26,1),TRUE))))</f>
        <v/>
      </c>
      <c r="U155" s="144" t="str">
        <f>IF(OR(AND(OR($J155="Retired",$J155="Permanent Low-Use"),$K155&lt;=2029),(AND($J155="New",$K155&gt;2029))),"N/A",IF($N155=0,0,IF(ISERROR(VLOOKUP($E155,'Source Data'!$B$29:$J$60, MATCH($L155, 'Source Data'!$B$26:$J$26,1),TRUE))=TRUE,"",VLOOKUP($E155,'Source Data'!$B$29:$J$60,MATCH($L155, 'Source Data'!$B$26:$J$26,1),TRUE))))</f>
        <v/>
      </c>
      <c r="V155" s="144" t="str">
        <f>IF(OR(AND(OR($J155="Retired",$J155="Permanent Low-Use"),$K155&lt;=2030),(AND($J155="New",$K155&gt;2030))),"N/A",IF($N155=0,0,IF(ISERROR(VLOOKUP($E155,'Source Data'!$B$29:$J$60, MATCH($L155, 'Source Data'!$B$26:$J$26,1),TRUE))=TRUE,"",VLOOKUP($E155,'Source Data'!$B$29:$J$60,MATCH($L155, 'Source Data'!$B$26:$J$26,1),TRUE))))</f>
        <v/>
      </c>
      <c r="W155" s="144" t="str">
        <f>IF(OR(AND(OR($J155="Retired",$J155="Permanent Low-Use"),$K155&lt;=2031),(AND($J155="New",$K155&gt;2031))),"N/A",IF($N155=0,0,IF(ISERROR(VLOOKUP($E155,'Source Data'!$B$29:$J$60, MATCH($L155, 'Source Data'!$B$26:$J$26,1),TRUE))=TRUE,"",VLOOKUP($E155,'Source Data'!$B$29:$J$60,MATCH($L155, 'Source Data'!$B$26:$J$26,1),TRUE))))</f>
        <v/>
      </c>
      <c r="X155" s="144" t="str">
        <f>IF(OR(AND(OR($J155="Retired",$J155="Permanent Low-Use"),$K155&lt;=2032),(AND($J155="New",$K155&gt;2032))),"N/A",IF($N155=0,0,IF(ISERROR(VLOOKUP($E155,'Source Data'!$B$29:$J$60, MATCH($L155, 'Source Data'!$B$26:$J$26,1),TRUE))=TRUE,"",VLOOKUP($E155,'Source Data'!$B$29:$J$60,MATCH($L155, 'Source Data'!$B$26:$J$26,1),TRUE))))</f>
        <v/>
      </c>
      <c r="Y155" s="144" t="str">
        <f>IF(OR(AND(OR($J155="Retired",$J155="Permanent Low-Use"),$K155&lt;=2033),(AND($J155="New",$K155&gt;2033))),"N/A",IF($N155=0,0,IF(ISERROR(VLOOKUP($E155,'Source Data'!$B$29:$J$60, MATCH($L155, 'Source Data'!$B$26:$J$26,1),TRUE))=TRUE,"",VLOOKUP($E155,'Source Data'!$B$29:$J$60,MATCH($L155, 'Source Data'!$B$26:$J$26,1),TRUE))))</f>
        <v/>
      </c>
      <c r="Z155" s="145" t="str">
        <f>IF(ISNUMBER($L155),IF(OR(AND(OR($J155="Retired",$J155="Permanent Low-Use"),$K155&lt;=2023),(AND($J155="New",$K155&gt;2023))),"N/A",VLOOKUP($F155,'Source Data'!$B$15:$I$22,7)),"")</f>
        <v/>
      </c>
      <c r="AA155" s="145" t="str">
        <f>IF(ISNUMBER($L155),IF(OR(AND(OR($J155="Retired",$J155="Permanent Low-Use"),$K155&lt;=2024),(AND($J155="New",$K155&gt;2024))),"N/A",VLOOKUP($F155,'Source Data'!$B$15:$I$22,7)),"")</f>
        <v/>
      </c>
      <c r="AB155" s="145" t="str">
        <f>IF(ISNUMBER($L155),IF(OR(AND(OR($J155="Retired",$J155="Permanent Low-Use"),$K155&lt;=2025),(AND($J155="New",$K155&gt;2025))),"N/A",VLOOKUP($F155,'Source Data'!$B$15:$I$22,5)),"")</f>
        <v/>
      </c>
      <c r="AC155" s="145" t="str">
        <f>IF(ISNUMBER($L155),IF(OR(AND(OR($J155="Retired",$J155="Permanent Low-Use"),$K155&lt;=2026),(AND($J155="New",$K155&gt;2026))),"N/A",VLOOKUP($F155,'Source Data'!$B$15:$I$22,5)),"")</f>
        <v/>
      </c>
      <c r="AD155" s="145" t="str">
        <f>IF(ISNUMBER($L155),IF(OR(AND(OR($J155="Retired",$J155="Permanent Low-Use"),$K155&lt;=2027),(AND($J155="New",$K155&gt;2027))),"N/A",VLOOKUP($F155,'Source Data'!$B$15:$I$22,5)),"")</f>
        <v/>
      </c>
      <c r="AE155" s="145" t="str">
        <f>IF(ISNUMBER($L155),IF(OR(AND(OR($J155="Retired",$J155="Permanent Low-Use"),$K155&lt;=2028),(AND($J155="New",$K155&gt;2028))),"N/A",VLOOKUP($F155,'Source Data'!$B$15:$I$22,5)),"")</f>
        <v/>
      </c>
      <c r="AF155" s="145" t="str">
        <f>IF(ISNUMBER($L155),IF(OR(AND(OR($J155="Retired",$J155="Permanent Low-Use"),$K155&lt;=2029),(AND($J155="New",$K155&gt;2029))),"N/A",VLOOKUP($F155,'Source Data'!$B$15:$I$22,5)),"")</f>
        <v/>
      </c>
      <c r="AG155" s="145" t="str">
        <f>IF(ISNUMBER($L155),IF(OR(AND(OR($J155="Retired",$J155="Permanent Low-Use"),$K155&lt;=2030),(AND($J155="New",$K155&gt;2030))),"N/A",VLOOKUP($F155,'Source Data'!$B$15:$I$22,5)),"")</f>
        <v/>
      </c>
      <c r="AH155" s="145" t="str">
        <f>IF(ISNUMBER($L155),IF(OR(AND(OR($J155="Retired",$J155="Permanent Low-Use"),$K155&lt;=2031),(AND($J155="New",$K155&gt;2031))),"N/A",VLOOKUP($F155,'Source Data'!$B$15:$I$22,5)),"")</f>
        <v/>
      </c>
      <c r="AI155" s="145" t="str">
        <f>IF(ISNUMBER($L155),IF(OR(AND(OR($J155="Retired",$J155="Permanent Low-Use"),$K155&lt;=2032),(AND($J155="New",$K155&gt;2032))),"N/A",VLOOKUP($F155,'Source Data'!$B$15:$I$22,5)),"")</f>
        <v/>
      </c>
      <c r="AJ155" s="145" t="str">
        <f>IF(ISNUMBER($L155),IF(OR(AND(OR($J155="Retired",$J155="Permanent Low-Use"),$K155&lt;=2033),(AND($J155="New",$K155&gt;2033))),"N/A",VLOOKUP($F155,'Source Data'!$B$15:$I$22,5)),"")</f>
        <v/>
      </c>
      <c r="AK155" s="145" t="str">
        <f>IF($N155= 0, "N/A", IF(ISERROR(VLOOKUP($F155, 'Source Data'!$B$4:$C$11,2)), "", VLOOKUP($F155, 'Source Data'!$B$4:$C$11,2)))</f>
        <v/>
      </c>
      <c r="AL155" s="158"/>
    </row>
    <row r="156" spans="1:38" ht="15.6">
      <c r="A156" s="158"/>
      <c r="B156" s="106"/>
      <c r="C156" s="106"/>
      <c r="D156" s="106"/>
      <c r="E156" s="104"/>
      <c r="F156" s="104"/>
      <c r="G156" s="102"/>
      <c r="H156" s="103"/>
      <c r="I156" s="104"/>
      <c r="J156" s="105"/>
      <c r="K156" s="102"/>
      <c r="L156" s="142" t="str">
        <f t="shared" si="10"/>
        <v/>
      </c>
      <c r="M156" s="142" t="str">
        <f>IF(ISERROR(VLOOKUP(E156,'Source Data'!$B$67:$J$97, MATCH(F156, 'Source Data'!$B$64:$J$64,1),TRUE))=TRUE,"",VLOOKUP(E156,'Source Data'!$B$67:$J$97,MATCH(F156, 'Source Data'!$B$64:$J$64,1),TRUE))</f>
        <v/>
      </c>
      <c r="N156" s="143" t="str">
        <f t="shared" si="11"/>
        <v/>
      </c>
      <c r="O156" s="144" t="str">
        <f>IF(OR(AND(OR($J156="Retired",$J156="Permanent Low-Use"),$K156&lt;=2023),(AND($J156="New",$K156&gt;2023))),"N/A",IF($N156=0,0,IF(ISERROR(VLOOKUP($E156,'Source Data'!$B$29:$J$60, MATCH($L156, 'Source Data'!$B$26:$J$26,1),TRUE))=TRUE,"",VLOOKUP($E156,'Source Data'!$B$29:$J$60,MATCH($L156, 'Source Data'!$B$26:$J$26,1),TRUE))))</f>
        <v/>
      </c>
      <c r="P156" s="144" t="str">
        <f>IF(OR(AND(OR($J156="Retired",$J156="Permanent Low-Use"),$K156&lt;=2024),(AND($J156="New",$K156&gt;2024))),"N/A",IF($N156=0,0,IF(ISERROR(VLOOKUP($E156,'Source Data'!$B$29:$J$60, MATCH($L156, 'Source Data'!$B$26:$J$26,1),TRUE))=TRUE,"",VLOOKUP($E156,'Source Data'!$B$29:$J$60,MATCH($L156, 'Source Data'!$B$26:$J$26,1),TRUE))))</f>
        <v/>
      </c>
      <c r="Q156" s="144" t="str">
        <f>IF(OR(AND(OR($J156="Retired",$J156="Permanent Low-Use"),$K156&lt;=2025),(AND($J156="New",$K156&gt;2025))),"N/A",IF($N156=0,0,IF(ISERROR(VLOOKUP($E156,'Source Data'!$B$29:$J$60, MATCH($L156, 'Source Data'!$B$26:$J$26,1),TRUE))=TRUE,"",VLOOKUP($E156,'Source Data'!$B$29:$J$60,MATCH($L156, 'Source Data'!$B$26:$J$26,1),TRUE))))</f>
        <v/>
      </c>
      <c r="R156" s="144" t="str">
        <f>IF(OR(AND(OR($J156="Retired",$J156="Permanent Low-Use"),$K156&lt;=2026),(AND($J156="New",$K156&gt;2026))),"N/A",IF($N156=0,0,IF(ISERROR(VLOOKUP($E156,'Source Data'!$B$29:$J$60, MATCH($L156, 'Source Data'!$B$26:$J$26,1),TRUE))=TRUE,"",VLOOKUP($E156,'Source Data'!$B$29:$J$60,MATCH($L156, 'Source Data'!$B$26:$J$26,1),TRUE))))</f>
        <v/>
      </c>
      <c r="S156" s="144" t="str">
        <f>IF(OR(AND(OR($J156="Retired",$J156="Permanent Low-Use"),$K156&lt;=2027),(AND($J156="New",$K156&gt;2027))),"N/A",IF($N156=0,0,IF(ISERROR(VLOOKUP($E156,'Source Data'!$B$29:$J$60, MATCH($L156, 'Source Data'!$B$26:$J$26,1),TRUE))=TRUE,"",VLOOKUP($E156,'Source Data'!$B$29:$J$60,MATCH($L156, 'Source Data'!$B$26:$J$26,1),TRUE))))</f>
        <v/>
      </c>
      <c r="T156" s="144" t="str">
        <f>IF(OR(AND(OR($J156="Retired",$J156="Permanent Low-Use"),$K156&lt;=2028),(AND($J156="New",$K156&gt;2028))),"N/A",IF($N156=0,0,IF(ISERROR(VLOOKUP($E156,'Source Data'!$B$29:$J$60, MATCH($L156, 'Source Data'!$B$26:$J$26,1),TRUE))=TRUE,"",VLOOKUP($E156,'Source Data'!$B$29:$J$60,MATCH($L156, 'Source Data'!$B$26:$J$26,1),TRUE))))</f>
        <v/>
      </c>
      <c r="U156" s="144" t="str">
        <f>IF(OR(AND(OR($J156="Retired",$J156="Permanent Low-Use"),$K156&lt;=2029),(AND($J156="New",$K156&gt;2029))),"N/A",IF($N156=0,0,IF(ISERROR(VLOOKUP($E156,'Source Data'!$B$29:$J$60, MATCH($L156, 'Source Data'!$B$26:$J$26,1),TRUE))=TRUE,"",VLOOKUP($E156,'Source Data'!$B$29:$J$60,MATCH($L156, 'Source Data'!$B$26:$J$26,1),TRUE))))</f>
        <v/>
      </c>
      <c r="V156" s="144" t="str">
        <f>IF(OR(AND(OR($J156="Retired",$J156="Permanent Low-Use"),$K156&lt;=2030),(AND($J156="New",$K156&gt;2030))),"N/A",IF($N156=0,0,IF(ISERROR(VLOOKUP($E156,'Source Data'!$B$29:$J$60, MATCH($L156, 'Source Data'!$B$26:$J$26,1),TRUE))=TRUE,"",VLOOKUP($E156,'Source Data'!$B$29:$J$60,MATCH($L156, 'Source Data'!$B$26:$J$26,1),TRUE))))</f>
        <v/>
      </c>
      <c r="W156" s="144" t="str">
        <f>IF(OR(AND(OR($J156="Retired",$J156="Permanent Low-Use"),$K156&lt;=2031),(AND($J156="New",$K156&gt;2031))),"N/A",IF($N156=0,0,IF(ISERROR(VLOOKUP($E156,'Source Data'!$B$29:$J$60, MATCH($L156, 'Source Data'!$B$26:$J$26,1),TRUE))=TRUE,"",VLOOKUP($E156,'Source Data'!$B$29:$J$60,MATCH($L156, 'Source Data'!$B$26:$J$26,1),TRUE))))</f>
        <v/>
      </c>
      <c r="X156" s="144" t="str">
        <f>IF(OR(AND(OR($J156="Retired",$J156="Permanent Low-Use"),$K156&lt;=2032),(AND($J156="New",$K156&gt;2032))),"N/A",IF($N156=0,0,IF(ISERROR(VLOOKUP($E156,'Source Data'!$B$29:$J$60, MATCH($L156, 'Source Data'!$B$26:$J$26,1),TRUE))=TRUE,"",VLOOKUP($E156,'Source Data'!$B$29:$J$60,MATCH($L156, 'Source Data'!$B$26:$J$26,1),TRUE))))</f>
        <v/>
      </c>
      <c r="Y156" s="144" t="str">
        <f>IF(OR(AND(OR($J156="Retired",$J156="Permanent Low-Use"),$K156&lt;=2033),(AND($J156="New",$K156&gt;2033))),"N/A",IF($N156=0,0,IF(ISERROR(VLOOKUP($E156,'Source Data'!$B$29:$J$60, MATCH($L156, 'Source Data'!$B$26:$J$26,1),TRUE))=TRUE,"",VLOOKUP($E156,'Source Data'!$B$29:$J$60,MATCH($L156, 'Source Data'!$B$26:$J$26,1),TRUE))))</f>
        <v/>
      </c>
      <c r="Z156" s="145" t="str">
        <f>IF(ISNUMBER($L156),IF(OR(AND(OR($J156="Retired",$J156="Permanent Low-Use"),$K156&lt;=2023),(AND($J156="New",$K156&gt;2023))),"N/A",VLOOKUP($F156,'Source Data'!$B$15:$I$22,7)),"")</f>
        <v/>
      </c>
      <c r="AA156" s="145" t="str">
        <f>IF(ISNUMBER($L156),IF(OR(AND(OR($J156="Retired",$J156="Permanent Low-Use"),$K156&lt;=2024),(AND($J156="New",$K156&gt;2024))),"N/A",VLOOKUP($F156,'Source Data'!$B$15:$I$22,7)),"")</f>
        <v/>
      </c>
      <c r="AB156" s="145" t="str">
        <f>IF(ISNUMBER($L156),IF(OR(AND(OR($J156="Retired",$J156="Permanent Low-Use"),$K156&lt;=2025),(AND($J156="New",$K156&gt;2025))),"N/A",VLOOKUP($F156,'Source Data'!$B$15:$I$22,5)),"")</f>
        <v/>
      </c>
      <c r="AC156" s="145" t="str">
        <f>IF(ISNUMBER($L156),IF(OR(AND(OR($J156="Retired",$J156="Permanent Low-Use"),$K156&lt;=2026),(AND($J156="New",$K156&gt;2026))),"N/A",VLOOKUP($F156,'Source Data'!$B$15:$I$22,5)),"")</f>
        <v/>
      </c>
      <c r="AD156" s="145" t="str">
        <f>IF(ISNUMBER($L156),IF(OR(AND(OR($J156="Retired",$J156="Permanent Low-Use"),$K156&lt;=2027),(AND($J156="New",$K156&gt;2027))),"N/A",VLOOKUP($F156,'Source Data'!$B$15:$I$22,5)),"")</f>
        <v/>
      </c>
      <c r="AE156" s="145" t="str">
        <f>IF(ISNUMBER($L156),IF(OR(AND(OR($J156="Retired",$J156="Permanent Low-Use"),$K156&lt;=2028),(AND($J156="New",$K156&gt;2028))),"N/A",VLOOKUP($F156,'Source Data'!$B$15:$I$22,5)),"")</f>
        <v/>
      </c>
      <c r="AF156" s="145" t="str">
        <f>IF(ISNUMBER($L156),IF(OR(AND(OR($J156="Retired",$J156="Permanent Low-Use"),$K156&lt;=2029),(AND($J156="New",$K156&gt;2029))),"N/A",VLOOKUP($F156,'Source Data'!$B$15:$I$22,5)),"")</f>
        <v/>
      </c>
      <c r="AG156" s="145" t="str">
        <f>IF(ISNUMBER($L156),IF(OR(AND(OR($J156="Retired",$J156="Permanent Low-Use"),$K156&lt;=2030),(AND($J156="New",$K156&gt;2030))),"N/A",VLOOKUP($F156,'Source Data'!$B$15:$I$22,5)),"")</f>
        <v/>
      </c>
      <c r="AH156" s="145" t="str">
        <f>IF(ISNUMBER($L156),IF(OR(AND(OR($J156="Retired",$J156="Permanent Low-Use"),$K156&lt;=2031),(AND($J156="New",$K156&gt;2031))),"N/A",VLOOKUP($F156,'Source Data'!$B$15:$I$22,5)),"")</f>
        <v/>
      </c>
      <c r="AI156" s="145" t="str">
        <f>IF(ISNUMBER($L156),IF(OR(AND(OR($J156="Retired",$J156="Permanent Low-Use"),$K156&lt;=2032),(AND($J156="New",$K156&gt;2032))),"N/A",VLOOKUP($F156,'Source Data'!$B$15:$I$22,5)),"")</f>
        <v/>
      </c>
      <c r="AJ156" s="145" t="str">
        <f>IF(ISNUMBER($L156),IF(OR(AND(OR($J156="Retired",$J156="Permanent Low-Use"),$K156&lt;=2033),(AND($J156="New",$K156&gt;2033))),"N/A",VLOOKUP($F156,'Source Data'!$B$15:$I$22,5)),"")</f>
        <v/>
      </c>
      <c r="AK156" s="145" t="str">
        <f>IF($N156= 0, "N/A", IF(ISERROR(VLOOKUP($F156, 'Source Data'!$B$4:$C$11,2)), "", VLOOKUP($F156, 'Source Data'!$B$4:$C$11,2)))</f>
        <v/>
      </c>
      <c r="AL156" s="158"/>
    </row>
    <row r="157" spans="1:38" ht="15.6">
      <c r="A157" s="158"/>
      <c r="B157" s="106"/>
      <c r="C157" s="106"/>
      <c r="D157" s="106"/>
      <c r="E157" s="104"/>
      <c r="F157" s="104"/>
      <c r="G157" s="102"/>
      <c r="H157" s="103"/>
      <c r="I157" s="104"/>
      <c r="J157" s="105"/>
      <c r="K157" s="102"/>
      <c r="L157" s="142" t="str">
        <f t="shared" si="10"/>
        <v/>
      </c>
      <c r="M157" s="142" t="str">
        <f>IF(ISERROR(VLOOKUP(E157,'Source Data'!$B$67:$J$97, MATCH(F157, 'Source Data'!$B$64:$J$64,1),TRUE))=TRUE,"",VLOOKUP(E157,'Source Data'!$B$67:$J$97,MATCH(F157, 'Source Data'!$B$64:$J$64,1),TRUE))</f>
        <v/>
      </c>
      <c r="N157" s="143" t="str">
        <f t="shared" si="11"/>
        <v/>
      </c>
      <c r="O157" s="144" t="str">
        <f>IF(OR(AND(OR($J157="Retired",$J157="Permanent Low-Use"),$K157&lt;=2023),(AND($J157="New",$K157&gt;2023))),"N/A",IF($N157=0,0,IF(ISERROR(VLOOKUP($E157,'Source Data'!$B$29:$J$60, MATCH($L157, 'Source Data'!$B$26:$J$26,1),TRUE))=TRUE,"",VLOOKUP($E157,'Source Data'!$B$29:$J$60,MATCH($L157, 'Source Data'!$B$26:$J$26,1),TRUE))))</f>
        <v/>
      </c>
      <c r="P157" s="144" t="str">
        <f>IF(OR(AND(OR($J157="Retired",$J157="Permanent Low-Use"),$K157&lt;=2024),(AND($J157="New",$K157&gt;2024))),"N/A",IF($N157=0,0,IF(ISERROR(VLOOKUP($E157,'Source Data'!$B$29:$J$60, MATCH($L157, 'Source Data'!$B$26:$J$26,1),TRUE))=TRUE,"",VLOOKUP($E157,'Source Data'!$B$29:$J$60,MATCH($L157, 'Source Data'!$B$26:$J$26,1),TRUE))))</f>
        <v/>
      </c>
      <c r="Q157" s="144" t="str">
        <f>IF(OR(AND(OR($J157="Retired",$J157="Permanent Low-Use"),$K157&lt;=2025),(AND($J157="New",$K157&gt;2025))),"N/A",IF($N157=0,0,IF(ISERROR(VLOOKUP($E157,'Source Data'!$B$29:$J$60, MATCH($L157, 'Source Data'!$B$26:$J$26,1),TRUE))=TRUE,"",VLOOKUP($E157,'Source Data'!$B$29:$J$60,MATCH($L157, 'Source Data'!$B$26:$J$26,1),TRUE))))</f>
        <v/>
      </c>
      <c r="R157" s="144" t="str">
        <f>IF(OR(AND(OR($J157="Retired",$J157="Permanent Low-Use"),$K157&lt;=2026),(AND($J157="New",$K157&gt;2026))),"N/A",IF($N157=0,0,IF(ISERROR(VLOOKUP($E157,'Source Data'!$B$29:$J$60, MATCH($L157, 'Source Data'!$B$26:$J$26,1),TRUE))=TRUE,"",VLOOKUP($E157,'Source Data'!$B$29:$J$60,MATCH($L157, 'Source Data'!$B$26:$J$26,1),TRUE))))</f>
        <v/>
      </c>
      <c r="S157" s="144" t="str">
        <f>IF(OR(AND(OR($J157="Retired",$J157="Permanent Low-Use"),$K157&lt;=2027),(AND($J157="New",$K157&gt;2027))),"N/A",IF($N157=0,0,IF(ISERROR(VLOOKUP($E157,'Source Data'!$B$29:$J$60, MATCH($L157, 'Source Data'!$B$26:$J$26,1),TRUE))=TRUE,"",VLOOKUP($E157,'Source Data'!$B$29:$J$60,MATCH($L157, 'Source Data'!$B$26:$J$26,1),TRUE))))</f>
        <v/>
      </c>
      <c r="T157" s="144" t="str">
        <f>IF(OR(AND(OR($J157="Retired",$J157="Permanent Low-Use"),$K157&lt;=2028),(AND($J157="New",$K157&gt;2028))),"N/A",IF($N157=0,0,IF(ISERROR(VLOOKUP($E157,'Source Data'!$B$29:$J$60, MATCH($L157, 'Source Data'!$B$26:$J$26,1),TRUE))=TRUE,"",VLOOKUP($E157,'Source Data'!$B$29:$J$60,MATCH($L157, 'Source Data'!$B$26:$J$26,1),TRUE))))</f>
        <v/>
      </c>
      <c r="U157" s="144" t="str">
        <f>IF(OR(AND(OR($J157="Retired",$J157="Permanent Low-Use"),$K157&lt;=2029),(AND($J157="New",$K157&gt;2029))),"N/A",IF($N157=0,0,IF(ISERROR(VLOOKUP($E157,'Source Data'!$B$29:$J$60, MATCH($L157, 'Source Data'!$B$26:$J$26,1),TRUE))=TRUE,"",VLOOKUP($E157,'Source Data'!$B$29:$J$60,MATCH($L157, 'Source Data'!$B$26:$J$26,1),TRUE))))</f>
        <v/>
      </c>
      <c r="V157" s="144" t="str">
        <f>IF(OR(AND(OR($J157="Retired",$J157="Permanent Low-Use"),$K157&lt;=2030),(AND($J157="New",$K157&gt;2030))),"N/A",IF($N157=0,0,IF(ISERROR(VLOOKUP($E157,'Source Data'!$B$29:$J$60, MATCH($L157, 'Source Data'!$B$26:$J$26,1),TRUE))=TRUE,"",VLOOKUP($E157,'Source Data'!$B$29:$J$60,MATCH($L157, 'Source Data'!$B$26:$J$26,1),TRUE))))</f>
        <v/>
      </c>
      <c r="W157" s="144" t="str">
        <f>IF(OR(AND(OR($J157="Retired",$J157="Permanent Low-Use"),$K157&lt;=2031),(AND($J157="New",$K157&gt;2031))),"N/A",IF($N157=0,0,IF(ISERROR(VLOOKUP($E157,'Source Data'!$B$29:$J$60, MATCH($L157, 'Source Data'!$B$26:$J$26,1),TRUE))=TRUE,"",VLOOKUP($E157,'Source Data'!$B$29:$J$60,MATCH($L157, 'Source Data'!$B$26:$J$26,1),TRUE))))</f>
        <v/>
      </c>
      <c r="X157" s="144" t="str">
        <f>IF(OR(AND(OR($J157="Retired",$J157="Permanent Low-Use"),$K157&lt;=2032),(AND($J157="New",$K157&gt;2032))),"N/A",IF($N157=0,0,IF(ISERROR(VLOOKUP($E157,'Source Data'!$B$29:$J$60, MATCH($L157, 'Source Data'!$B$26:$J$26,1),TRUE))=TRUE,"",VLOOKUP($E157,'Source Data'!$B$29:$J$60,MATCH($L157, 'Source Data'!$B$26:$J$26,1),TRUE))))</f>
        <v/>
      </c>
      <c r="Y157" s="144" t="str">
        <f>IF(OR(AND(OR($J157="Retired",$J157="Permanent Low-Use"),$K157&lt;=2033),(AND($J157="New",$K157&gt;2033))),"N/A",IF($N157=0,0,IF(ISERROR(VLOOKUP($E157,'Source Data'!$B$29:$J$60, MATCH($L157, 'Source Data'!$B$26:$J$26,1),TRUE))=TRUE,"",VLOOKUP($E157,'Source Data'!$B$29:$J$60,MATCH($L157, 'Source Data'!$B$26:$J$26,1),TRUE))))</f>
        <v/>
      </c>
      <c r="Z157" s="145" t="str">
        <f>IF(ISNUMBER($L157),IF(OR(AND(OR($J157="Retired",$J157="Permanent Low-Use"),$K157&lt;=2023),(AND($J157="New",$K157&gt;2023))),"N/A",VLOOKUP($F157,'Source Data'!$B$15:$I$22,7)),"")</f>
        <v/>
      </c>
      <c r="AA157" s="145" t="str">
        <f>IF(ISNUMBER($L157),IF(OR(AND(OR($J157="Retired",$J157="Permanent Low-Use"),$K157&lt;=2024),(AND($J157="New",$K157&gt;2024))),"N/A",VLOOKUP($F157,'Source Data'!$B$15:$I$22,7)),"")</f>
        <v/>
      </c>
      <c r="AB157" s="145" t="str">
        <f>IF(ISNUMBER($L157),IF(OR(AND(OR($J157="Retired",$J157="Permanent Low-Use"),$K157&lt;=2025),(AND($J157="New",$K157&gt;2025))),"N/A",VLOOKUP($F157,'Source Data'!$B$15:$I$22,5)),"")</f>
        <v/>
      </c>
      <c r="AC157" s="145" t="str">
        <f>IF(ISNUMBER($L157),IF(OR(AND(OR($J157="Retired",$J157="Permanent Low-Use"),$K157&lt;=2026),(AND($J157="New",$K157&gt;2026))),"N/A",VLOOKUP($F157,'Source Data'!$B$15:$I$22,5)),"")</f>
        <v/>
      </c>
      <c r="AD157" s="145" t="str">
        <f>IF(ISNUMBER($L157),IF(OR(AND(OR($J157="Retired",$J157="Permanent Low-Use"),$K157&lt;=2027),(AND($J157="New",$K157&gt;2027))),"N/A",VLOOKUP($F157,'Source Data'!$B$15:$I$22,5)),"")</f>
        <v/>
      </c>
      <c r="AE157" s="145" t="str">
        <f>IF(ISNUMBER($L157),IF(OR(AND(OR($J157="Retired",$J157="Permanent Low-Use"),$K157&lt;=2028),(AND($J157="New",$K157&gt;2028))),"N/A",VLOOKUP($F157,'Source Data'!$B$15:$I$22,5)),"")</f>
        <v/>
      </c>
      <c r="AF157" s="145" t="str">
        <f>IF(ISNUMBER($L157),IF(OR(AND(OR($J157="Retired",$J157="Permanent Low-Use"),$K157&lt;=2029),(AND($J157="New",$K157&gt;2029))),"N/A",VLOOKUP($F157,'Source Data'!$B$15:$I$22,5)),"")</f>
        <v/>
      </c>
      <c r="AG157" s="145" t="str">
        <f>IF(ISNUMBER($L157),IF(OR(AND(OR($J157="Retired",$J157="Permanent Low-Use"),$K157&lt;=2030),(AND($J157="New",$K157&gt;2030))),"N/A",VLOOKUP($F157,'Source Data'!$B$15:$I$22,5)),"")</f>
        <v/>
      </c>
      <c r="AH157" s="145" t="str">
        <f>IF(ISNUMBER($L157),IF(OR(AND(OR($J157="Retired",$J157="Permanent Low-Use"),$K157&lt;=2031),(AND($J157="New",$K157&gt;2031))),"N/A",VLOOKUP($F157,'Source Data'!$B$15:$I$22,5)),"")</f>
        <v/>
      </c>
      <c r="AI157" s="145" t="str">
        <f>IF(ISNUMBER($L157),IF(OR(AND(OR($J157="Retired",$J157="Permanent Low-Use"),$K157&lt;=2032),(AND($J157="New",$K157&gt;2032))),"N/A",VLOOKUP($F157,'Source Data'!$B$15:$I$22,5)),"")</f>
        <v/>
      </c>
      <c r="AJ157" s="145" t="str">
        <f>IF(ISNUMBER($L157),IF(OR(AND(OR($J157="Retired",$J157="Permanent Low-Use"),$K157&lt;=2033),(AND($J157="New",$K157&gt;2033))),"N/A",VLOOKUP($F157,'Source Data'!$B$15:$I$22,5)),"")</f>
        <v/>
      </c>
      <c r="AK157" s="145" t="str">
        <f>IF($N157= 0, "N/A", IF(ISERROR(VLOOKUP($F157, 'Source Data'!$B$4:$C$11,2)), "", VLOOKUP($F157, 'Source Data'!$B$4:$C$11,2)))</f>
        <v/>
      </c>
      <c r="AL157" s="158"/>
    </row>
    <row r="158" spans="1:38" ht="15.6">
      <c r="A158" s="158"/>
      <c r="B158" s="106"/>
      <c r="C158" s="106"/>
      <c r="D158" s="106"/>
      <c r="E158" s="104"/>
      <c r="F158" s="104"/>
      <c r="G158" s="102"/>
      <c r="H158" s="103"/>
      <c r="I158" s="104"/>
      <c r="J158" s="105"/>
      <c r="K158" s="102"/>
      <c r="L158" s="142" t="str">
        <f t="shared" si="10"/>
        <v/>
      </c>
      <c r="M158" s="142" t="str">
        <f>IF(ISERROR(VLOOKUP(E158,'Source Data'!$B$67:$J$97, MATCH(F158, 'Source Data'!$B$64:$J$64,1),TRUE))=TRUE,"",VLOOKUP(E158,'Source Data'!$B$67:$J$97,MATCH(F158, 'Source Data'!$B$64:$J$64,1),TRUE))</f>
        <v/>
      </c>
      <c r="N158" s="143" t="str">
        <f t="shared" si="11"/>
        <v/>
      </c>
      <c r="O158" s="144" t="str">
        <f>IF(OR(AND(OR($J158="Retired",$J158="Permanent Low-Use"),$K158&lt;=2023),(AND($J158="New",$K158&gt;2023))),"N/A",IF($N158=0,0,IF(ISERROR(VLOOKUP($E158,'Source Data'!$B$29:$J$60, MATCH($L158, 'Source Data'!$B$26:$J$26,1),TRUE))=TRUE,"",VLOOKUP($E158,'Source Data'!$B$29:$J$60,MATCH($L158, 'Source Data'!$B$26:$J$26,1),TRUE))))</f>
        <v/>
      </c>
      <c r="P158" s="144" t="str">
        <f>IF(OR(AND(OR($J158="Retired",$J158="Permanent Low-Use"),$K158&lt;=2024),(AND($J158="New",$K158&gt;2024))),"N/A",IF($N158=0,0,IF(ISERROR(VLOOKUP($E158,'Source Data'!$B$29:$J$60, MATCH($L158, 'Source Data'!$B$26:$J$26,1),TRUE))=TRUE,"",VLOOKUP($E158,'Source Data'!$B$29:$J$60,MATCH($L158, 'Source Data'!$B$26:$J$26,1),TRUE))))</f>
        <v/>
      </c>
      <c r="Q158" s="144" t="str">
        <f>IF(OR(AND(OR($J158="Retired",$J158="Permanent Low-Use"),$K158&lt;=2025),(AND($J158="New",$K158&gt;2025))),"N/A",IF($N158=0,0,IF(ISERROR(VLOOKUP($E158,'Source Data'!$B$29:$J$60, MATCH($L158, 'Source Data'!$B$26:$J$26,1),TRUE))=TRUE,"",VLOOKUP($E158,'Source Data'!$B$29:$J$60,MATCH($L158, 'Source Data'!$B$26:$J$26,1),TRUE))))</f>
        <v/>
      </c>
      <c r="R158" s="144" t="str">
        <f>IF(OR(AND(OR($J158="Retired",$J158="Permanent Low-Use"),$K158&lt;=2026),(AND($J158="New",$K158&gt;2026))),"N/A",IF($N158=0,0,IF(ISERROR(VLOOKUP($E158,'Source Data'!$B$29:$J$60, MATCH($L158, 'Source Data'!$B$26:$J$26,1),TRUE))=TRUE,"",VLOOKUP($E158,'Source Data'!$B$29:$J$60,MATCH($L158, 'Source Data'!$B$26:$J$26,1),TRUE))))</f>
        <v/>
      </c>
      <c r="S158" s="144" t="str">
        <f>IF(OR(AND(OR($J158="Retired",$J158="Permanent Low-Use"),$K158&lt;=2027),(AND($J158="New",$K158&gt;2027))),"N/A",IF($N158=0,0,IF(ISERROR(VLOOKUP($E158,'Source Data'!$B$29:$J$60, MATCH($L158, 'Source Data'!$B$26:$J$26,1),TRUE))=TRUE,"",VLOOKUP($E158,'Source Data'!$B$29:$J$60,MATCH($L158, 'Source Data'!$B$26:$J$26,1),TRUE))))</f>
        <v/>
      </c>
      <c r="T158" s="144" t="str">
        <f>IF(OR(AND(OR($J158="Retired",$J158="Permanent Low-Use"),$K158&lt;=2028),(AND($J158="New",$K158&gt;2028))),"N/A",IF($N158=0,0,IF(ISERROR(VLOOKUP($E158,'Source Data'!$B$29:$J$60, MATCH($L158, 'Source Data'!$B$26:$J$26,1),TRUE))=TRUE,"",VLOOKUP($E158,'Source Data'!$B$29:$J$60,MATCH($L158, 'Source Data'!$B$26:$J$26,1),TRUE))))</f>
        <v/>
      </c>
      <c r="U158" s="144" t="str">
        <f>IF(OR(AND(OR($J158="Retired",$J158="Permanent Low-Use"),$K158&lt;=2029),(AND($J158="New",$K158&gt;2029))),"N/A",IF($N158=0,0,IF(ISERROR(VLOOKUP($E158,'Source Data'!$B$29:$J$60, MATCH($L158, 'Source Data'!$B$26:$J$26,1),TRUE))=TRUE,"",VLOOKUP($E158,'Source Data'!$B$29:$J$60,MATCH($L158, 'Source Data'!$B$26:$J$26,1),TRUE))))</f>
        <v/>
      </c>
      <c r="V158" s="144" t="str">
        <f>IF(OR(AND(OR($J158="Retired",$J158="Permanent Low-Use"),$K158&lt;=2030),(AND($J158="New",$K158&gt;2030))),"N/A",IF($N158=0,0,IF(ISERROR(VLOOKUP($E158,'Source Data'!$B$29:$J$60, MATCH($L158, 'Source Data'!$B$26:$J$26,1),TRUE))=TRUE,"",VLOOKUP($E158,'Source Data'!$B$29:$J$60,MATCH($L158, 'Source Data'!$B$26:$J$26,1),TRUE))))</f>
        <v/>
      </c>
      <c r="W158" s="144" t="str">
        <f>IF(OR(AND(OR($J158="Retired",$J158="Permanent Low-Use"),$K158&lt;=2031),(AND($J158="New",$K158&gt;2031))),"N/A",IF($N158=0,0,IF(ISERROR(VLOOKUP($E158,'Source Data'!$B$29:$J$60, MATCH($L158, 'Source Data'!$B$26:$J$26,1),TRUE))=TRUE,"",VLOOKUP($E158,'Source Data'!$B$29:$J$60,MATCH($L158, 'Source Data'!$B$26:$J$26,1),TRUE))))</f>
        <v/>
      </c>
      <c r="X158" s="144" t="str">
        <f>IF(OR(AND(OR($J158="Retired",$J158="Permanent Low-Use"),$K158&lt;=2032),(AND($J158="New",$K158&gt;2032))),"N/A",IF($N158=0,0,IF(ISERROR(VLOOKUP($E158,'Source Data'!$B$29:$J$60, MATCH($L158, 'Source Data'!$B$26:$J$26,1),TRUE))=TRUE,"",VLOOKUP($E158,'Source Data'!$B$29:$J$60,MATCH($L158, 'Source Data'!$B$26:$J$26,1),TRUE))))</f>
        <v/>
      </c>
      <c r="Y158" s="144" t="str">
        <f>IF(OR(AND(OR($J158="Retired",$J158="Permanent Low-Use"),$K158&lt;=2033),(AND($J158="New",$K158&gt;2033))),"N/A",IF($N158=0,0,IF(ISERROR(VLOOKUP($E158,'Source Data'!$B$29:$J$60, MATCH($L158, 'Source Data'!$B$26:$J$26,1),TRUE))=TRUE,"",VLOOKUP($E158,'Source Data'!$B$29:$J$60,MATCH($L158, 'Source Data'!$B$26:$J$26,1),TRUE))))</f>
        <v/>
      </c>
      <c r="Z158" s="145" t="str">
        <f>IF(ISNUMBER($L158),IF(OR(AND(OR($J158="Retired",$J158="Permanent Low-Use"),$K158&lt;=2023),(AND($J158="New",$K158&gt;2023))),"N/A",VLOOKUP($F158,'Source Data'!$B$15:$I$22,7)),"")</f>
        <v/>
      </c>
      <c r="AA158" s="145" t="str">
        <f>IF(ISNUMBER($L158),IF(OR(AND(OR($J158="Retired",$J158="Permanent Low-Use"),$K158&lt;=2024),(AND($J158="New",$K158&gt;2024))),"N/A",VLOOKUP($F158,'Source Data'!$B$15:$I$22,7)),"")</f>
        <v/>
      </c>
      <c r="AB158" s="145" t="str">
        <f>IF(ISNUMBER($L158),IF(OR(AND(OR($J158="Retired",$J158="Permanent Low-Use"),$K158&lt;=2025),(AND($J158="New",$K158&gt;2025))),"N/A",VLOOKUP($F158,'Source Data'!$B$15:$I$22,5)),"")</f>
        <v/>
      </c>
      <c r="AC158" s="145" t="str">
        <f>IF(ISNUMBER($L158),IF(OR(AND(OR($J158="Retired",$J158="Permanent Low-Use"),$K158&lt;=2026),(AND($J158="New",$K158&gt;2026))),"N/A",VLOOKUP($F158,'Source Data'!$B$15:$I$22,5)),"")</f>
        <v/>
      </c>
      <c r="AD158" s="145" t="str">
        <f>IF(ISNUMBER($L158),IF(OR(AND(OR($J158="Retired",$J158="Permanent Low-Use"),$K158&lt;=2027),(AND($J158="New",$K158&gt;2027))),"N/A",VLOOKUP($F158,'Source Data'!$B$15:$I$22,5)),"")</f>
        <v/>
      </c>
      <c r="AE158" s="145" t="str">
        <f>IF(ISNUMBER($L158),IF(OR(AND(OR($J158="Retired",$J158="Permanent Low-Use"),$K158&lt;=2028),(AND($J158="New",$K158&gt;2028))),"N/A",VLOOKUP($F158,'Source Data'!$B$15:$I$22,5)),"")</f>
        <v/>
      </c>
      <c r="AF158" s="145" t="str">
        <f>IF(ISNUMBER($L158),IF(OR(AND(OR($J158="Retired",$J158="Permanent Low-Use"),$K158&lt;=2029),(AND($J158="New",$K158&gt;2029))),"N/A",VLOOKUP($F158,'Source Data'!$B$15:$I$22,5)),"")</f>
        <v/>
      </c>
      <c r="AG158" s="145" t="str">
        <f>IF(ISNUMBER($L158),IF(OR(AND(OR($J158="Retired",$J158="Permanent Low-Use"),$K158&lt;=2030),(AND($J158="New",$K158&gt;2030))),"N/A",VLOOKUP($F158,'Source Data'!$B$15:$I$22,5)),"")</f>
        <v/>
      </c>
      <c r="AH158" s="145" t="str">
        <f>IF(ISNUMBER($L158),IF(OR(AND(OR($J158="Retired",$J158="Permanent Low-Use"),$K158&lt;=2031),(AND($J158="New",$K158&gt;2031))),"N/A",VLOOKUP($F158,'Source Data'!$B$15:$I$22,5)),"")</f>
        <v/>
      </c>
      <c r="AI158" s="145" t="str">
        <f>IF(ISNUMBER($L158),IF(OR(AND(OR($J158="Retired",$J158="Permanent Low-Use"),$K158&lt;=2032),(AND($J158="New",$K158&gt;2032))),"N/A",VLOOKUP($F158,'Source Data'!$B$15:$I$22,5)),"")</f>
        <v/>
      </c>
      <c r="AJ158" s="145" t="str">
        <f>IF(ISNUMBER($L158),IF(OR(AND(OR($J158="Retired",$J158="Permanent Low-Use"),$K158&lt;=2033),(AND($J158="New",$K158&gt;2033))),"N/A",VLOOKUP($F158,'Source Data'!$B$15:$I$22,5)),"")</f>
        <v/>
      </c>
      <c r="AK158" s="145" t="str">
        <f>IF($N158= 0, "N/A", IF(ISERROR(VLOOKUP($F158, 'Source Data'!$B$4:$C$11,2)), "", VLOOKUP($F158, 'Source Data'!$B$4:$C$11,2)))</f>
        <v/>
      </c>
      <c r="AL158" s="158"/>
    </row>
    <row r="159" spans="1:38" ht="15.6">
      <c r="A159" s="158"/>
      <c r="B159" s="106"/>
      <c r="C159" s="106"/>
      <c r="D159" s="106"/>
      <c r="E159" s="104"/>
      <c r="F159" s="104"/>
      <c r="G159" s="102"/>
      <c r="H159" s="103"/>
      <c r="I159" s="104"/>
      <c r="J159" s="105"/>
      <c r="K159" s="102"/>
      <c r="L159" s="142" t="str">
        <f t="shared" si="10"/>
        <v/>
      </c>
      <c r="M159" s="142" t="str">
        <f>IF(ISERROR(VLOOKUP(E159,'Source Data'!$B$67:$J$97, MATCH(F159, 'Source Data'!$B$64:$J$64,1),TRUE))=TRUE,"",VLOOKUP(E159,'Source Data'!$B$67:$J$97,MATCH(F159, 'Source Data'!$B$64:$J$64,1),TRUE))</f>
        <v/>
      </c>
      <c r="N159" s="143" t="str">
        <f t="shared" si="11"/>
        <v/>
      </c>
      <c r="O159" s="144" t="str">
        <f>IF(OR(AND(OR($J159="Retired",$J159="Permanent Low-Use"),$K159&lt;=2023),(AND($J159="New",$K159&gt;2023))),"N/A",IF($N159=0,0,IF(ISERROR(VLOOKUP($E159,'Source Data'!$B$29:$J$60, MATCH($L159, 'Source Data'!$B$26:$J$26,1),TRUE))=TRUE,"",VLOOKUP($E159,'Source Data'!$B$29:$J$60,MATCH($L159, 'Source Data'!$B$26:$J$26,1),TRUE))))</f>
        <v/>
      </c>
      <c r="P159" s="144" t="str">
        <f>IF(OR(AND(OR($J159="Retired",$J159="Permanent Low-Use"),$K159&lt;=2024),(AND($J159="New",$K159&gt;2024))),"N/A",IF($N159=0,0,IF(ISERROR(VLOOKUP($E159,'Source Data'!$B$29:$J$60, MATCH($L159, 'Source Data'!$B$26:$J$26,1),TRUE))=TRUE,"",VLOOKUP($E159,'Source Data'!$B$29:$J$60,MATCH($L159, 'Source Data'!$B$26:$J$26,1),TRUE))))</f>
        <v/>
      </c>
      <c r="Q159" s="144" t="str">
        <f>IF(OR(AND(OR($J159="Retired",$J159="Permanent Low-Use"),$K159&lt;=2025),(AND($J159="New",$K159&gt;2025))),"N/A",IF($N159=0,0,IF(ISERROR(VLOOKUP($E159,'Source Data'!$B$29:$J$60, MATCH($L159, 'Source Data'!$B$26:$J$26,1),TRUE))=TRUE,"",VLOOKUP($E159,'Source Data'!$B$29:$J$60,MATCH($L159, 'Source Data'!$B$26:$J$26,1),TRUE))))</f>
        <v/>
      </c>
      <c r="R159" s="144" t="str">
        <f>IF(OR(AND(OR($J159="Retired",$J159="Permanent Low-Use"),$K159&lt;=2026),(AND($J159="New",$K159&gt;2026))),"N/A",IF($N159=0,0,IF(ISERROR(VLOOKUP($E159,'Source Data'!$B$29:$J$60, MATCH($L159, 'Source Data'!$B$26:$J$26,1),TRUE))=TRUE,"",VLOOKUP($E159,'Source Data'!$B$29:$J$60,MATCH($L159, 'Source Data'!$B$26:$J$26,1),TRUE))))</f>
        <v/>
      </c>
      <c r="S159" s="144" t="str">
        <f>IF(OR(AND(OR($J159="Retired",$J159="Permanent Low-Use"),$K159&lt;=2027),(AND($J159="New",$K159&gt;2027))),"N/A",IF($N159=0,0,IF(ISERROR(VLOOKUP($E159,'Source Data'!$B$29:$J$60, MATCH($L159, 'Source Data'!$B$26:$J$26,1),TRUE))=TRUE,"",VLOOKUP($E159,'Source Data'!$B$29:$J$60,MATCH($L159, 'Source Data'!$B$26:$J$26,1),TRUE))))</f>
        <v/>
      </c>
      <c r="T159" s="144" t="str">
        <f>IF(OR(AND(OR($J159="Retired",$J159="Permanent Low-Use"),$K159&lt;=2028),(AND($J159="New",$K159&gt;2028))),"N/A",IF($N159=0,0,IF(ISERROR(VLOOKUP($E159,'Source Data'!$B$29:$J$60, MATCH($L159, 'Source Data'!$B$26:$J$26,1),TRUE))=TRUE,"",VLOOKUP($E159,'Source Data'!$B$29:$J$60,MATCH($L159, 'Source Data'!$B$26:$J$26,1),TRUE))))</f>
        <v/>
      </c>
      <c r="U159" s="144" t="str">
        <f>IF(OR(AND(OR($J159="Retired",$J159="Permanent Low-Use"),$K159&lt;=2029),(AND($J159="New",$K159&gt;2029))),"N/A",IF($N159=0,0,IF(ISERROR(VLOOKUP($E159,'Source Data'!$B$29:$J$60, MATCH($L159, 'Source Data'!$B$26:$J$26,1),TRUE))=TRUE,"",VLOOKUP($E159,'Source Data'!$B$29:$J$60,MATCH($L159, 'Source Data'!$B$26:$J$26,1),TRUE))))</f>
        <v/>
      </c>
      <c r="V159" s="144" t="str">
        <f>IF(OR(AND(OR($J159="Retired",$J159="Permanent Low-Use"),$K159&lt;=2030),(AND($J159="New",$K159&gt;2030))),"N/A",IF($N159=0,0,IF(ISERROR(VLOOKUP($E159,'Source Data'!$B$29:$J$60, MATCH($L159, 'Source Data'!$B$26:$J$26,1),TRUE))=TRUE,"",VLOOKUP($E159,'Source Data'!$B$29:$J$60,MATCH($L159, 'Source Data'!$B$26:$J$26,1),TRUE))))</f>
        <v/>
      </c>
      <c r="W159" s="144" t="str">
        <f>IF(OR(AND(OR($J159="Retired",$J159="Permanent Low-Use"),$K159&lt;=2031),(AND($J159="New",$K159&gt;2031))),"N/A",IF($N159=0,0,IF(ISERROR(VLOOKUP($E159,'Source Data'!$B$29:$J$60, MATCH($L159, 'Source Data'!$B$26:$J$26,1),TRUE))=TRUE,"",VLOOKUP($E159,'Source Data'!$B$29:$J$60,MATCH($L159, 'Source Data'!$B$26:$J$26,1),TRUE))))</f>
        <v/>
      </c>
      <c r="X159" s="144" t="str">
        <f>IF(OR(AND(OR($J159="Retired",$J159="Permanent Low-Use"),$K159&lt;=2032),(AND($J159="New",$K159&gt;2032))),"N/A",IF($N159=0,0,IF(ISERROR(VLOOKUP($E159,'Source Data'!$B$29:$J$60, MATCH($L159, 'Source Data'!$B$26:$J$26,1),TRUE))=TRUE,"",VLOOKUP($E159,'Source Data'!$B$29:$J$60,MATCH($L159, 'Source Data'!$B$26:$J$26,1),TRUE))))</f>
        <v/>
      </c>
      <c r="Y159" s="144" t="str">
        <f>IF(OR(AND(OR($J159="Retired",$J159="Permanent Low-Use"),$K159&lt;=2033),(AND($J159="New",$K159&gt;2033))),"N/A",IF($N159=0,0,IF(ISERROR(VLOOKUP($E159,'Source Data'!$B$29:$J$60, MATCH($L159, 'Source Data'!$B$26:$J$26,1),TRUE))=TRUE,"",VLOOKUP($E159,'Source Data'!$B$29:$J$60,MATCH($L159, 'Source Data'!$B$26:$J$26,1),TRUE))))</f>
        <v/>
      </c>
      <c r="Z159" s="145" t="str">
        <f>IF(ISNUMBER($L159),IF(OR(AND(OR($J159="Retired",$J159="Permanent Low-Use"),$K159&lt;=2023),(AND($J159="New",$K159&gt;2023))),"N/A",VLOOKUP($F159,'Source Data'!$B$15:$I$22,7)),"")</f>
        <v/>
      </c>
      <c r="AA159" s="145" t="str">
        <f>IF(ISNUMBER($L159),IF(OR(AND(OR($J159="Retired",$J159="Permanent Low-Use"),$K159&lt;=2024),(AND($J159="New",$K159&gt;2024))),"N/A",VLOOKUP($F159,'Source Data'!$B$15:$I$22,7)),"")</f>
        <v/>
      </c>
      <c r="AB159" s="145" t="str">
        <f>IF(ISNUMBER($L159),IF(OR(AND(OR($J159="Retired",$J159="Permanent Low-Use"),$K159&lt;=2025),(AND($J159="New",$K159&gt;2025))),"N/A",VLOOKUP($F159,'Source Data'!$B$15:$I$22,5)),"")</f>
        <v/>
      </c>
      <c r="AC159" s="145" t="str">
        <f>IF(ISNUMBER($L159),IF(OR(AND(OR($J159="Retired",$J159="Permanent Low-Use"),$K159&lt;=2026),(AND($J159="New",$K159&gt;2026))),"N/A",VLOOKUP($F159,'Source Data'!$B$15:$I$22,5)),"")</f>
        <v/>
      </c>
      <c r="AD159" s="145" t="str">
        <f>IF(ISNUMBER($L159),IF(OR(AND(OR($J159="Retired",$J159="Permanent Low-Use"),$K159&lt;=2027),(AND($J159="New",$K159&gt;2027))),"N/A",VLOOKUP($F159,'Source Data'!$B$15:$I$22,5)),"")</f>
        <v/>
      </c>
      <c r="AE159" s="145" t="str">
        <f>IF(ISNUMBER($L159),IF(OR(AND(OR($J159="Retired",$J159="Permanent Low-Use"),$K159&lt;=2028),(AND($J159="New",$K159&gt;2028))),"N/A",VLOOKUP($F159,'Source Data'!$B$15:$I$22,5)),"")</f>
        <v/>
      </c>
      <c r="AF159" s="145" t="str">
        <f>IF(ISNUMBER($L159),IF(OR(AND(OR($J159="Retired",$J159="Permanent Low-Use"),$K159&lt;=2029),(AND($J159="New",$K159&gt;2029))),"N/A",VLOOKUP($F159,'Source Data'!$B$15:$I$22,5)),"")</f>
        <v/>
      </c>
      <c r="AG159" s="145" t="str">
        <f>IF(ISNUMBER($L159),IF(OR(AND(OR($J159="Retired",$J159="Permanent Low-Use"),$K159&lt;=2030),(AND($J159="New",$K159&gt;2030))),"N/A",VLOOKUP($F159,'Source Data'!$B$15:$I$22,5)),"")</f>
        <v/>
      </c>
      <c r="AH159" s="145" t="str">
        <f>IF(ISNUMBER($L159),IF(OR(AND(OR($J159="Retired",$J159="Permanent Low-Use"),$K159&lt;=2031),(AND($J159="New",$K159&gt;2031))),"N/A",VLOOKUP($F159,'Source Data'!$B$15:$I$22,5)),"")</f>
        <v/>
      </c>
      <c r="AI159" s="145" t="str">
        <f>IF(ISNUMBER($L159),IF(OR(AND(OR($J159="Retired",$J159="Permanent Low-Use"),$K159&lt;=2032),(AND($J159="New",$K159&gt;2032))),"N/A",VLOOKUP($F159,'Source Data'!$B$15:$I$22,5)),"")</f>
        <v/>
      </c>
      <c r="AJ159" s="145" t="str">
        <f>IF(ISNUMBER($L159),IF(OR(AND(OR($J159="Retired",$J159="Permanent Low-Use"),$K159&lt;=2033),(AND($J159="New",$K159&gt;2033))),"N/A",VLOOKUP($F159,'Source Data'!$B$15:$I$22,5)),"")</f>
        <v/>
      </c>
      <c r="AK159" s="145" t="str">
        <f>IF($N159= 0, "N/A", IF(ISERROR(VLOOKUP($F159, 'Source Data'!$B$4:$C$11,2)), "", VLOOKUP($F159, 'Source Data'!$B$4:$C$11,2)))</f>
        <v/>
      </c>
      <c r="AL159" s="158"/>
    </row>
    <row r="160" spans="1:38" ht="15.6">
      <c r="A160" s="158"/>
      <c r="B160" s="106"/>
      <c r="C160" s="106"/>
      <c r="D160" s="106"/>
      <c r="E160" s="104"/>
      <c r="F160" s="104"/>
      <c r="G160" s="102"/>
      <c r="H160" s="103"/>
      <c r="I160" s="104"/>
      <c r="J160" s="105"/>
      <c r="K160" s="102"/>
      <c r="L160" s="142" t="str">
        <f t="shared" si="10"/>
        <v/>
      </c>
      <c r="M160" s="142" t="str">
        <f>IF(ISERROR(VLOOKUP(E160,'Source Data'!$B$67:$J$97, MATCH(F160, 'Source Data'!$B$64:$J$64,1),TRUE))=TRUE,"",VLOOKUP(E160,'Source Data'!$B$67:$J$97,MATCH(F160, 'Source Data'!$B$64:$J$64,1),TRUE))</f>
        <v/>
      </c>
      <c r="N160" s="143" t="str">
        <f t="shared" si="11"/>
        <v/>
      </c>
      <c r="O160" s="144" t="str">
        <f>IF(OR(AND(OR($J160="Retired",$J160="Permanent Low-Use"),$K160&lt;=2023),(AND($J160="New",$K160&gt;2023))),"N/A",IF($N160=0,0,IF(ISERROR(VLOOKUP($E160,'Source Data'!$B$29:$J$60, MATCH($L160, 'Source Data'!$B$26:$J$26,1),TRUE))=TRUE,"",VLOOKUP($E160,'Source Data'!$B$29:$J$60,MATCH($L160, 'Source Data'!$B$26:$J$26,1),TRUE))))</f>
        <v/>
      </c>
      <c r="P160" s="144" t="str">
        <f>IF(OR(AND(OR($J160="Retired",$J160="Permanent Low-Use"),$K160&lt;=2024),(AND($J160="New",$K160&gt;2024))),"N/A",IF($N160=0,0,IF(ISERROR(VLOOKUP($E160,'Source Data'!$B$29:$J$60, MATCH($L160, 'Source Data'!$B$26:$J$26,1),TRUE))=TRUE,"",VLOOKUP($E160,'Source Data'!$B$29:$J$60,MATCH($L160, 'Source Data'!$B$26:$J$26,1),TRUE))))</f>
        <v/>
      </c>
      <c r="Q160" s="144" t="str">
        <f>IF(OR(AND(OR($J160="Retired",$J160="Permanent Low-Use"),$K160&lt;=2025),(AND($J160="New",$K160&gt;2025))),"N/A",IF($N160=0,0,IF(ISERROR(VLOOKUP($E160,'Source Data'!$B$29:$J$60, MATCH($L160, 'Source Data'!$B$26:$J$26,1),TRUE))=TRUE,"",VLOOKUP($E160,'Source Data'!$B$29:$J$60,MATCH($L160, 'Source Data'!$B$26:$J$26,1),TRUE))))</f>
        <v/>
      </c>
      <c r="R160" s="144" t="str">
        <f>IF(OR(AND(OR($J160="Retired",$J160="Permanent Low-Use"),$K160&lt;=2026),(AND($J160="New",$K160&gt;2026))),"N/A",IF($N160=0,0,IF(ISERROR(VLOOKUP($E160,'Source Data'!$B$29:$J$60, MATCH($L160, 'Source Data'!$B$26:$J$26,1),TRUE))=TRUE,"",VLOOKUP($E160,'Source Data'!$B$29:$J$60,MATCH($L160, 'Source Data'!$B$26:$J$26,1),TRUE))))</f>
        <v/>
      </c>
      <c r="S160" s="144" t="str">
        <f>IF(OR(AND(OR($J160="Retired",$J160="Permanent Low-Use"),$K160&lt;=2027),(AND($J160="New",$K160&gt;2027))),"N/A",IF($N160=0,0,IF(ISERROR(VLOOKUP($E160,'Source Data'!$B$29:$J$60, MATCH($L160, 'Source Data'!$B$26:$J$26,1),TRUE))=TRUE,"",VLOOKUP($E160,'Source Data'!$B$29:$J$60,MATCH($L160, 'Source Data'!$B$26:$J$26,1),TRUE))))</f>
        <v/>
      </c>
      <c r="T160" s="144" t="str">
        <f>IF(OR(AND(OR($J160="Retired",$J160="Permanent Low-Use"),$K160&lt;=2028),(AND($J160="New",$K160&gt;2028))),"N/A",IF($N160=0,0,IF(ISERROR(VLOOKUP($E160,'Source Data'!$B$29:$J$60, MATCH($L160, 'Source Data'!$B$26:$J$26,1),TRUE))=TRUE,"",VLOOKUP($E160,'Source Data'!$B$29:$J$60,MATCH($L160, 'Source Data'!$B$26:$J$26,1),TRUE))))</f>
        <v/>
      </c>
      <c r="U160" s="144" t="str">
        <f>IF(OR(AND(OR($J160="Retired",$J160="Permanent Low-Use"),$K160&lt;=2029),(AND($J160="New",$K160&gt;2029))),"N/A",IF($N160=0,0,IF(ISERROR(VLOOKUP($E160,'Source Data'!$B$29:$J$60, MATCH($L160, 'Source Data'!$B$26:$J$26,1),TRUE))=TRUE,"",VLOOKUP($E160,'Source Data'!$B$29:$J$60,MATCH($L160, 'Source Data'!$B$26:$J$26,1),TRUE))))</f>
        <v/>
      </c>
      <c r="V160" s="144" t="str">
        <f>IF(OR(AND(OR($J160="Retired",$J160="Permanent Low-Use"),$K160&lt;=2030),(AND($J160="New",$K160&gt;2030))),"N/A",IF($N160=0,0,IF(ISERROR(VLOOKUP($E160,'Source Data'!$B$29:$J$60, MATCH($L160, 'Source Data'!$B$26:$J$26,1),TRUE))=TRUE,"",VLOOKUP($E160,'Source Data'!$B$29:$J$60,MATCH($L160, 'Source Data'!$B$26:$J$26,1),TRUE))))</f>
        <v/>
      </c>
      <c r="W160" s="144" t="str">
        <f>IF(OR(AND(OR($J160="Retired",$J160="Permanent Low-Use"),$K160&lt;=2031),(AND($J160="New",$K160&gt;2031))),"N/A",IF($N160=0,0,IF(ISERROR(VLOOKUP($E160,'Source Data'!$B$29:$J$60, MATCH($L160, 'Source Data'!$B$26:$J$26,1),TRUE))=TRUE,"",VLOOKUP($E160,'Source Data'!$B$29:$J$60,MATCH($L160, 'Source Data'!$B$26:$J$26,1),TRUE))))</f>
        <v/>
      </c>
      <c r="X160" s="144" t="str">
        <f>IF(OR(AND(OR($J160="Retired",$J160="Permanent Low-Use"),$K160&lt;=2032),(AND($J160="New",$K160&gt;2032))),"N/A",IF($N160=0,0,IF(ISERROR(VLOOKUP($E160,'Source Data'!$B$29:$J$60, MATCH($L160, 'Source Data'!$B$26:$J$26,1),TRUE))=TRUE,"",VLOOKUP($E160,'Source Data'!$B$29:$J$60,MATCH($L160, 'Source Data'!$B$26:$J$26,1),TRUE))))</f>
        <v/>
      </c>
      <c r="Y160" s="144" t="str">
        <f>IF(OR(AND(OR($J160="Retired",$J160="Permanent Low-Use"),$K160&lt;=2033),(AND($J160="New",$K160&gt;2033))),"N/A",IF($N160=0,0,IF(ISERROR(VLOOKUP($E160,'Source Data'!$B$29:$J$60, MATCH($L160, 'Source Data'!$B$26:$J$26,1),TRUE))=TRUE,"",VLOOKUP($E160,'Source Data'!$B$29:$J$60,MATCH($L160, 'Source Data'!$B$26:$J$26,1),TRUE))))</f>
        <v/>
      </c>
      <c r="Z160" s="145" t="str">
        <f>IF(ISNUMBER($L160),IF(OR(AND(OR($J160="Retired",$J160="Permanent Low-Use"),$K160&lt;=2023),(AND($J160="New",$K160&gt;2023))),"N/A",VLOOKUP($F160,'Source Data'!$B$15:$I$22,7)),"")</f>
        <v/>
      </c>
      <c r="AA160" s="145" t="str">
        <f>IF(ISNUMBER($L160),IF(OR(AND(OR($J160="Retired",$J160="Permanent Low-Use"),$K160&lt;=2024),(AND($J160="New",$K160&gt;2024))),"N/A",VLOOKUP($F160,'Source Data'!$B$15:$I$22,7)),"")</f>
        <v/>
      </c>
      <c r="AB160" s="145" t="str">
        <f>IF(ISNUMBER($L160),IF(OR(AND(OR($J160="Retired",$J160="Permanent Low-Use"),$K160&lt;=2025),(AND($J160="New",$K160&gt;2025))),"N/A",VLOOKUP($F160,'Source Data'!$B$15:$I$22,5)),"")</f>
        <v/>
      </c>
      <c r="AC160" s="145" t="str">
        <f>IF(ISNUMBER($L160),IF(OR(AND(OR($J160="Retired",$J160="Permanent Low-Use"),$K160&lt;=2026),(AND($J160="New",$K160&gt;2026))),"N/A",VLOOKUP($F160,'Source Data'!$B$15:$I$22,5)),"")</f>
        <v/>
      </c>
      <c r="AD160" s="145" t="str">
        <f>IF(ISNUMBER($L160),IF(OR(AND(OR($J160="Retired",$J160="Permanent Low-Use"),$K160&lt;=2027),(AND($J160="New",$K160&gt;2027))),"N/A",VLOOKUP($F160,'Source Data'!$B$15:$I$22,5)),"")</f>
        <v/>
      </c>
      <c r="AE160" s="145" t="str">
        <f>IF(ISNUMBER($L160),IF(OR(AND(OR($J160="Retired",$J160="Permanent Low-Use"),$K160&lt;=2028),(AND($J160="New",$K160&gt;2028))),"N/A",VLOOKUP($F160,'Source Data'!$B$15:$I$22,5)),"")</f>
        <v/>
      </c>
      <c r="AF160" s="145" t="str">
        <f>IF(ISNUMBER($L160),IF(OR(AND(OR($J160="Retired",$J160="Permanent Low-Use"),$K160&lt;=2029),(AND($J160="New",$K160&gt;2029))),"N/A",VLOOKUP($F160,'Source Data'!$B$15:$I$22,5)),"")</f>
        <v/>
      </c>
      <c r="AG160" s="145" t="str">
        <f>IF(ISNUMBER($L160),IF(OR(AND(OR($J160="Retired",$J160="Permanent Low-Use"),$K160&lt;=2030),(AND($J160="New",$K160&gt;2030))),"N/A",VLOOKUP($F160,'Source Data'!$B$15:$I$22,5)),"")</f>
        <v/>
      </c>
      <c r="AH160" s="145" t="str">
        <f>IF(ISNUMBER($L160),IF(OR(AND(OR($J160="Retired",$J160="Permanent Low-Use"),$K160&lt;=2031),(AND($J160="New",$K160&gt;2031))),"N/A",VLOOKUP($F160,'Source Data'!$B$15:$I$22,5)),"")</f>
        <v/>
      </c>
      <c r="AI160" s="145" t="str">
        <f>IF(ISNUMBER($L160),IF(OR(AND(OR($J160="Retired",$J160="Permanent Low-Use"),$K160&lt;=2032),(AND($J160="New",$K160&gt;2032))),"N/A",VLOOKUP($F160,'Source Data'!$B$15:$I$22,5)),"")</f>
        <v/>
      </c>
      <c r="AJ160" s="145" t="str">
        <f>IF(ISNUMBER($L160),IF(OR(AND(OR($J160="Retired",$J160="Permanent Low-Use"),$K160&lt;=2033),(AND($J160="New",$K160&gt;2033))),"N/A",VLOOKUP($F160,'Source Data'!$B$15:$I$22,5)),"")</f>
        <v/>
      </c>
      <c r="AK160" s="145" t="str">
        <f>IF($N160= 0, "N/A", IF(ISERROR(VLOOKUP($F160, 'Source Data'!$B$4:$C$11,2)), "", VLOOKUP($F160, 'Source Data'!$B$4:$C$11,2)))</f>
        <v/>
      </c>
      <c r="AL160" s="158"/>
    </row>
    <row r="161" spans="1:38" ht="15.6">
      <c r="A161" s="158"/>
      <c r="B161" s="106"/>
      <c r="C161" s="106"/>
      <c r="D161" s="106"/>
      <c r="E161" s="104"/>
      <c r="F161" s="104"/>
      <c r="G161" s="102"/>
      <c r="H161" s="103"/>
      <c r="I161" s="104"/>
      <c r="J161" s="105"/>
      <c r="K161" s="102"/>
      <c r="L161" s="142" t="str">
        <f t="shared" si="10"/>
        <v/>
      </c>
      <c r="M161" s="142" t="str">
        <f>IF(ISERROR(VLOOKUP(E161,'Source Data'!$B$67:$J$97, MATCH(F161, 'Source Data'!$B$64:$J$64,1),TRUE))=TRUE,"",VLOOKUP(E161,'Source Data'!$B$67:$J$97,MATCH(F161, 'Source Data'!$B$64:$J$64,1),TRUE))</f>
        <v/>
      </c>
      <c r="N161" s="143" t="str">
        <f t="shared" si="11"/>
        <v/>
      </c>
      <c r="O161" s="144" t="str">
        <f>IF(OR(AND(OR($J161="Retired",$J161="Permanent Low-Use"),$K161&lt;=2023),(AND($J161="New",$K161&gt;2023))),"N/A",IF($N161=0,0,IF(ISERROR(VLOOKUP($E161,'Source Data'!$B$29:$J$60, MATCH($L161, 'Source Data'!$B$26:$J$26,1),TRUE))=TRUE,"",VLOOKUP($E161,'Source Data'!$B$29:$J$60,MATCH($L161, 'Source Data'!$B$26:$J$26,1),TRUE))))</f>
        <v/>
      </c>
      <c r="P161" s="144" t="str">
        <f>IF(OR(AND(OR($J161="Retired",$J161="Permanent Low-Use"),$K161&lt;=2024),(AND($J161="New",$K161&gt;2024))),"N/A",IF($N161=0,0,IF(ISERROR(VLOOKUP($E161,'Source Data'!$B$29:$J$60, MATCH($L161, 'Source Data'!$B$26:$J$26,1),TRUE))=TRUE,"",VLOOKUP($E161,'Source Data'!$B$29:$J$60,MATCH($L161, 'Source Data'!$B$26:$J$26,1),TRUE))))</f>
        <v/>
      </c>
      <c r="Q161" s="144" t="str">
        <f>IF(OR(AND(OR($J161="Retired",$J161="Permanent Low-Use"),$K161&lt;=2025),(AND($J161="New",$K161&gt;2025))),"N/A",IF($N161=0,0,IF(ISERROR(VLOOKUP($E161,'Source Data'!$B$29:$J$60, MATCH($L161, 'Source Data'!$B$26:$J$26,1),TRUE))=TRUE,"",VLOOKUP($E161,'Source Data'!$B$29:$J$60,MATCH($L161, 'Source Data'!$B$26:$J$26,1),TRUE))))</f>
        <v/>
      </c>
      <c r="R161" s="144" t="str">
        <f>IF(OR(AND(OR($J161="Retired",$J161="Permanent Low-Use"),$K161&lt;=2026),(AND($J161="New",$K161&gt;2026))),"N/A",IF($N161=0,0,IF(ISERROR(VLOOKUP($E161,'Source Data'!$B$29:$J$60, MATCH($L161, 'Source Data'!$B$26:$J$26,1),TRUE))=TRUE,"",VLOOKUP($E161,'Source Data'!$B$29:$J$60,MATCH($L161, 'Source Data'!$B$26:$J$26,1),TRUE))))</f>
        <v/>
      </c>
      <c r="S161" s="144" t="str">
        <f>IF(OR(AND(OR($J161="Retired",$J161="Permanent Low-Use"),$K161&lt;=2027),(AND($J161="New",$K161&gt;2027))),"N/A",IF($N161=0,0,IF(ISERROR(VLOOKUP($E161,'Source Data'!$B$29:$J$60, MATCH($L161, 'Source Data'!$B$26:$J$26,1),TRUE))=TRUE,"",VLOOKUP($E161,'Source Data'!$B$29:$J$60,MATCH($L161, 'Source Data'!$B$26:$J$26,1),TRUE))))</f>
        <v/>
      </c>
      <c r="T161" s="144" t="str">
        <f>IF(OR(AND(OR($J161="Retired",$J161="Permanent Low-Use"),$K161&lt;=2028),(AND($J161="New",$K161&gt;2028))),"N/A",IF($N161=0,0,IF(ISERROR(VLOOKUP($E161,'Source Data'!$B$29:$J$60, MATCH($L161, 'Source Data'!$B$26:$J$26,1),TRUE))=TRUE,"",VLOOKUP($E161,'Source Data'!$B$29:$J$60,MATCH($L161, 'Source Data'!$B$26:$J$26,1),TRUE))))</f>
        <v/>
      </c>
      <c r="U161" s="144" t="str">
        <f>IF(OR(AND(OR($J161="Retired",$J161="Permanent Low-Use"),$K161&lt;=2029),(AND($J161="New",$K161&gt;2029))),"N/A",IF($N161=0,0,IF(ISERROR(VLOOKUP($E161,'Source Data'!$B$29:$J$60, MATCH($L161, 'Source Data'!$B$26:$J$26,1),TRUE))=TRUE,"",VLOOKUP($E161,'Source Data'!$B$29:$J$60,MATCH($L161, 'Source Data'!$B$26:$J$26,1),TRUE))))</f>
        <v/>
      </c>
      <c r="V161" s="144" t="str">
        <f>IF(OR(AND(OR($J161="Retired",$J161="Permanent Low-Use"),$K161&lt;=2030),(AND($J161="New",$K161&gt;2030))),"N/A",IF($N161=0,0,IF(ISERROR(VLOOKUP($E161,'Source Data'!$B$29:$J$60, MATCH($L161, 'Source Data'!$B$26:$J$26,1),TRUE))=TRUE,"",VLOOKUP($E161,'Source Data'!$B$29:$J$60,MATCH($L161, 'Source Data'!$B$26:$J$26,1),TRUE))))</f>
        <v/>
      </c>
      <c r="W161" s="144" t="str">
        <f>IF(OR(AND(OR($J161="Retired",$J161="Permanent Low-Use"),$K161&lt;=2031),(AND($J161="New",$K161&gt;2031))),"N/A",IF($N161=0,0,IF(ISERROR(VLOOKUP($E161,'Source Data'!$B$29:$J$60, MATCH($L161, 'Source Data'!$B$26:$J$26,1),TRUE))=TRUE,"",VLOOKUP($E161,'Source Data'!$B$29:$J$60,MATCH($L161, 'Source Data'!$B$26:$J$26,1),TRUE))))</f>
        <v/>
      </c>
      <c r="X161" s="144" t="str">
        <f>IF(OR(AND(OR($J161="Retired",$J161="Permanent Low-Use"),$K161&lt;=2032),(AND($J161="New",$K161&gt;2032))),"N/A",IF($N161=0,0,IF(ISERROR(VLOOKUP($E161,'Source Data'!$B$29:$J$60, MATCH($L161, 'Source Data'!$B$26:$J$26,1),TRUE))=TRUE,"",VLOOKUP($E161,'Source Data'!$B$29:$J$60,MATCH($L161, 'Source Data'!$B$26:$J$26,1),TRUE))))</f>
        <v/>
      </c>
      <c r="Y161" s="144" t="str">
        <f>IF(OR(AND(OR($J161="Retired",$J161="Permanent Low-Use"),$K161&lt;=2033),(AND($J161="New",$K161&gt;2033))),"N/A",IF($N161=0,0,IF(ISERROR(VLOOKUP($E161,'Source Data'!$B$29:$J$60, MATCH($L161, 'Source Data'!$B$26:$J$26,1),TRUE))=TRUE,"",VLOOKUP($E161,'Source Data'!$B$29:$J$60,MATCH($L161, 'Source Data'!$B$26:$J$26,1),TRUE))))</f>
        <v/>
      </c>
      <c r="Z161" s="145" t="str">
        <f>IF(ISNUMBER($L161),IF(OR(AND(OR($J161="Retired",$J161="Permanent Low-Use"),$K161&lt;=2023),(AND($J161="New",$K161&gt;2023))),"N/A",VLOOKUP($F161,'Source Data'!$B$15:$I$22,7)),"")</f>
        <v/>
      </c>
      <c r="AA161" s="145" t="str">
        <f>IF(ISNUMBER($L161),IF(OR(AND(OR($J161="Retired",$J161="Permanent Low-Use"),$K161&lt;=2024),(AND($J161="New",$K161&gt;2024))),"N/A",VLOOKUP($F161,'Source Data'!$B$15:$I$22,7)),"")</f>
        <v/>
      </c>
      <c r="AB161" s="145" t="str">
        <f>IF(ISNUMBER($L161),IF(OR(AND(OR($J161="Retired",$J161="Permanent Low-Use"),$K161&lt;=2025),(AND($J161="New",$K161&gt;2025))),"N/A",VLOOKUP($F161,'Source Data'!$B$15:$I$22,5)),"")</f>
        <v/>
      </c>
      <c r="AC161" s="145" t="str">
        <f>IF(ISNUMBER($L161),IF(OR(AND(OR($J161="Retired",$J161="Permanent Low-Use"),$K161&lt;=2026),(AND($J161="New",$K161&gt;2026))),"N/A",VLOOKUP($F161,'Source Data'!$B$15:$I$22,5)),"")</f>
        <v/>
      </c>
      <c r="AD161" s="145" t="str">
        <f>IF(ISNUMBER($L161),IF(OR(AND(OR($J161="Retired",$J161="Permanent Low-Use"),$K161&lt;=2027),(AND($J161="New",$K161&gt;2027))),"N/A",VLOOKUP($F161,'Source Data'!$B$15:$I$22,5)),"")</f>
        <v/>
      </c>
      <c r="AE161" s="145" t="str">
        <f>IF(ISNUMBER($L161),IF(OR(AND(OR($J161="Retired",$J161="Permanent Low-Use"),$K161&lt;=2028),(AND($J161="New",$K161&gt;2028))),"N/A",VLOOKUP($F161,'Source Data'!$B$15:$I$22,5)),"")</f>
        <v/>
      </c>
      <c r="AF161" s="145" t="str">
        <f>IF(ISNUMBER($L161),IF(OR(AND(OR($J161="Retired",$J161="Permanent Low-Use"),$K161&lt;=2029),(AND($J161="New",$K161&gt;2029))),"N/A",VLOOKUP($F161,'Source Data'!$B$15:$I$22,5)),"")</f>
        <v/>
      </c>
      <c r="AG161" s="145" t="str">
        <f>IF(ISNUMBER($L161),IF(OR(AND(OR($J161="Retired",$J161="Permanent Low-Use"),$K161&lt;=2030),(AND($J161="New",$K161&gt;2030))),"N/A",VLOOKUP($F161,'Source Data'!$B$15:$I$22,5)),"")</f>
        <v/>
      </c>
      <c r="AH161" s="145" t="str">
        <f>IF(ISNUMBER($L161),IF(OR(AND(OR($J161="Retired",$J161="Permanent Low-Use"),$K161&lt;=2031),(AND($J161="New",$K161&gt;2031))),"N/A",VLOOKUP($F161,'Source Data'!$B$15:$I$22,5)),"")</f>
        <v/>
      </c>
      <c r="AI161" s="145" t="str">
        <f>IF(ISNUMBER($L161),IF(OR(AND(OR($J161="Retired",$J161="Permanent Low-Use"),$K161&lt;=2032),(AND($J161="New",$K161&gt;2032))),"N/A",VLOOKUP($F161,'Source Data'!$B$15:$I$22,5)),"")</f>
        <v/>
      </c>
      <c r="AJ161" s="145" t="str">
        <f>IF(ISNUMBER($L161),IF(OR(AND(OR($J161="Retired",$J161="Permanent Low-Use"),$K161&lt;=2033),(AND($J161="New",$K161&gt;2033))),"N/A",VLOOKUP($F161,'Source Data'!$B$15:$I$22,5)),"")</f>
        <v/>
      </c>
      <c r="AK161" s="145" t="str">
        <f>IF($N161= 0, "N/A", IF(ISERROR(VLOOKUP($F161, 'Source Data'!$B$4:$C$11,2)), "", VLOOKUP($F161, 'Source Data'!$B$4:$C$11,2)))</f>
        <v/>
      </c>
      <c r="AL161" s="158"/>
    </row>
    <row r="162" spans="1:38" ht="15.6">
      <c r="A162" s="158"/>
      <c r="B162" s="106"/>
      <c r="C162" s="106"/>
      <c r="D162" s="106"/>
      <c r="E162" s="104"/>
      <c r="F162" s="104"/>
      <c r="G162" s="102"/>
      <c r="H162" s="103"/>
      <c r="I162" s="104"/>
      <c r="J162" s="105"/>
      <c r="K162" s="102"/>
      <c r="L162" s="142" t="str">
        <f t="shared" si="10"/>
        <v/>
      </c>
      <c r="M162" s="142" t="str">
        <f>IF(ISERROR(VLOOKUP(E162,'Source Data'!$B$67:$J$97, MATCH(F162, 'Source Data'!$B$64:$J$64,1),TRUE))=TRUE,"",VLOOKUP(E162,'Source Data'!$B$67:$J$97,MATCH(F162, 'Source Data'!$B$64:$J$64,1),TRUE))</f>
        <v/>
      </c>
      <c r="N162" s="143" t="str">
        <f t="shared" si="11"/>
        <v/>
      </c>
      <c r="O162" s="144" t="str">
        <f>IF(OR(AND(OR($J162="Retired",$J162="Permanent Low-Use"),$K162&lt;=2023),(AND($J162="New",$K162&gt;2023))),"N/A",IF($N162=0,0,IF(ISERROR(VLOOKUP($E162,'Source Data'!$B$29:$J$60, MATCH($L162, 'Source Data'!$B$26:$J$26,1),TRUE))=TRUE,"",VLOOKUP($E162,'Source Data'!$B$29:$J$60,MATCH($L162, 'Source Data'!$B$26:$J$26,1),TRUE))))</f>
        <v/>
      </c>
      <c r="P162" s="144" t="str">
        <f>IF(OR(AND(OR($J162="Retired",$J162="Permanent Low-Use"),$K162&lt;=2024),(AND($J162="New",$K162&gt;2024))),"N/A",IF($N162=0,0,IF(ISERROR(VLOOKUP($E162,'Source Data'!$B$29:$J$60, MATCH($L162, 'Source Data'!$B$26:$J$26,1),TRUE))=TRUE,"",VLOOKUP($E162,'Source Data'!$B$29:$J$60,MATCH($L162, 'Source Data'!$B$26:$J$26,1),TRUE))))</f>
        <v/>
      </c>
      <c r="Q162" s="144" t="str">
        <f>IF(OR(AND(OR($J162="Retired",$J162="Permanent Low-Use"),$K162&lt;=2025),(AND($J162="New",$K162&gt;2025))),"N/A",IF($N162=0,0,IF(ISERROR(VLOOKUP($E162,'Source Data'!$B$29:$J$60, MATCH($L162, 'Source Data'!$B$26:$J$26,1),TRUE))=TRUE,"",VLOOKUP($E162,'Source Data'!$B$29:$J$60,MATCH($L162, 'Source Data'!$B$26:$J$26,1),TRUE))))</f>
        <v/>
      </c>
      <c r="R162" s="144" t="str">
        <f>IF(OR(AND(OR($J162="Retired",$J162="Permanent Low-Use"),$K162&lt;=2026),(AND($J162="New",$K162&gt;2026))),"N/A",IF($N162=0,0,IF(ISERROR(VLOOKUP($E162,'Source Data'!$B$29:$J$60, MATCH($L162, 'Source Data'!$B$26:$J$26,1),TRUE))=TRUE,"",VLOOKUP($E162,'Source Data'!$B$29:$J$60,MATCH($L162, 'Source Data'!$B$26:$J$26,1),TRUE))))</f>
        <v/>
      </c>
      <c r="S162" s="144" t="str">
        <f>IF(OR(AND(OR($J162="Retired",$J162="Permanent Low-Use"),$K162&lt;=2027),(AND($J162="New",$K162&gt;2027))),"N/A",IF($N162=0,0,IF(ISERROR(VLOOKUP($E162,'Source Data'!$B$29:$J$60, MATCH($L162, 'Source Data'!$B$26:$J$26,1),TRUE))=TRUE,"",VLOOKUP($E162,'Source Data'!$B$29:$J$60,MATCH($L162, 'Source Data'!$B$26:$J$26,1),TRUE))))</f>
        <v/>
      </c>
      <c r="T162" s="144" t="str">
        <f>IF(OR(AND(OR($J162="Retired",$J162="Permanent Low-Use"),$K162&lt;=2028),(AND($J162="New",$K162&gt;2028))),"N/A",IF($N162=0,0,IF(ISERROR(VLOOKUP($E162,'Source Data'!$B$29:$J$60, MATCH($L162, 'Source Data'!$B$26:$J$26,1),TRUE))=TRUE,"",VLOOKUP($E162,'Source Data'!$B$29:$J$60,MATCH($L162, 'Source Data'!$B$26:$J$26,1),TRUE))))</f>
        <v/>
      </c>
      <c r="U162" s="144" t="str">
        <f>IF(OR(AND(OR($J162="Retired",$J162="Permanent Low-Use"),$K162&lt;=2029),(AND($J162="New",$K162&gt;2029))),"N/A",IF($N162=0,0,IF(ISERROR(VLOOKUP($E162,'Source Data'!$B$29:$J$60, MATCH($L162, 'Source Data'!$B$26:$J$26,1),TRUE))=TRUE,"",VLOOKUP($E162,'Source Data'!$B$29:$J$60,MATCH($L162, 'Source Data'!$B$26:$J$26,1),TRUE))))</f>
        <v/>
      </c>
      <c r="V162" s="144" t="str">
        <f>IF(OR(AND(OR($J162="Retired",$J162="Permanent Low-Use"),$K162&lt;=2030),(AND($J162="New",$K162&gt;2030))),"N/A",IF($N162=0,0,IF(ISERROR(VLOOKUP($E162,'Source Data'!$B$29:$J$60, MATCH($L162, 'Source Data'!$B$26:$J$26,1),TRUE))=TRUE,"",VLOOKUP($E162,'Source Data'!$B$29:$J$60,MATCH($L162, 'Source Data'!$B$26:$J$26,1),TRUE))))</f>
        <v/>
      </c>
      <c r="W162" s="144" t="str">
        <f>IF(OR(AND(OR($J162="Retired",$J162="Permanent Low-Use"),$K162&lt;=2031),(AND($J162="New",$K162&gt;2031))),"N/A",IF($N162=0,0,IF(ISERROR(VLOOKUP($E162,'Source Data'!$B$29:$J$60, MATCH($L162, 'Source Data'!$B$26:$J$26,1),TRUE))=TRUE,"",VLOOKUP($E162,'Source Data'!$B$29:$J$60,MATCH($L162, 'Source Data'!$B$26:$J$26,1),TRUE))))</f>
        <v/>
      </c>
      <c r="X162" s="144" t="str">
        <f>IF(OR(AND(OR($J162="Retired",$J162="Permanent Low-Use"),$K162&lt;=2032),(AND($J162="New",$K162&gt;2032))),"N/A",IF($N162=0,0,IF(ISERROR(VLOOKUP($E162,'Source Data'!$B$29:$J$60, MATCH($L162, 'Source Data'!$B$26:$J$26,1),TRUE))=TRUE,"",VLOOKUP($E162,'Source Data'!$B$29:$J$60,MATCH($L162, 'Source Data'!$B$26:$J$26,1),TRUE))))</f>
        <v/>
      </c>
      <c r="Y162" s="144" t="str">
        <f>IF(OR(AND(OR($J162="Retired",$J162="Permanent Low-Use"),$K162&lt;=2033),(AND($J162="New",$K162&gt;2033))),"N/A",IF($N162=0,0,IF(ISERROR(VLOOKUP($E162,'Source Data'!$B$29:$J$60, MATCH($L162, 'Source Data'!$B$26:$J$26,1),TRUE))=TRUE,"",VLOOKUP($E162,'Source Data'!$B$29:$J$60,MATCH($L162, 'Source Data'!$B$26:$J$26,1),TRUE))))</f>
        <v/>
      </c>
      <c r="Z162" s="145" t="str">
        <f>IF(ISNUMBER($L162),IF(OR(AND(OR($J162="Retired",$J162="Permanent Low-Use"),$K162&lt;=2023),(AND($J162="New",$K162&gt;2023))),"N/A",VLOOKUP($F162,'Source Data'!$B$15:$I$22,7)),"")</f>
        <v/>
      </c>
      <c r="AA162" s="145" t="str">
        <f>IF(ISNUMBER($L162),IF(OR(AND(OR($J162="Retired",$J162="Permanent Low-Use"),$K162&lt;=2024),(AND($J162="New",$K162&gt;2024))),"N/A",VLOOKUP($F162,'Source Data'!$B$15:$I$22,7)),"")</f>
        <v/>
      </c>
      <c r="AB162" s="145" t="str">
        <f>IF(ISNUMBER($L162),IF(OR(AND(OR($J162="Retired",$J162="Permanent Low-Use"),$K162&lt;=2025),(AND($J162="New",$K162&gt;2025))),"N/A",VLOOKUP($F162,'Source Data'!$B$15:$I$22,5)),"")</f>
        <v/>
      </c>
      <c r="AC162" s="145" t="str">
        <f>IF(ISNUMBER($L162),IF(OR(AND(OR($J162="Retired",$J162="Permanent Low-Use"),$K162&lt;=2026),(AND($J162="New",$K162&gt;2026))),"N/A",VLOOKUP($F162,'Source Data'!$B$15:$I$22,5)),"")</f>
        <v/>
      </c>
      <c r="AD162" s="145" t="str">
        <f>IF(ISNUMBER($L162),IF(OR(AND(OR($J162="Retired",$J162="Permanent Low-Use"),$K162&lt;=2027),(AND($J162="New",$K162&gt;2027))),"N/A",VLOOKUP($F162,'Source Data'!$B$15:$I$22,5)),"")</f>
        <v/>
      </c>
      <c r="AE162" s="145" t="str">
        <f>IF(ISNUMBER($L162),IF(OR(AND(OR($J162="Retired",$J162="Permanent Low-Use"),$K162&lt;=2028),(AND($J162="New",$K162&gt;2028))),"N/A",VLOOKUP($F162,'Source Data'!$B$15:$I$22,5)),"")</f>
        <v/>
      </c>
      <c r="AF162" s="145" t="str">
        <f>IF(ISNUMBER($L162),IF(OR(AND(OR($J162="Retired",$J162="Permanent Low-Use"),$K162&lt;=2029),(AND($J162="New",$K162&gt;2029))),"N/A",VLOOKUP($F162,'Source Data'!$B$15:$I$22,5)),"")</f>
        <v/>
      </c>
      <c r="AG162" s="145" t="str">
        <f>IF(ISNUMBER($L162),IF(OR(AND(OR($J162="Retired",$J162="Permanent Low-Use"),$K162&lt;=2030),(AND($J162="New",$K162&gt;2030))),"N/A",VLOOKUP($F162,'Source Data'!$B$15:$I$22,5)),"")</f>
        <v/>
      </c>
      <c r="AH162" s="145" t="str">
        <f>IF(ISNUMBER($L162),IF(OR(AND(OR($J162="Retired",$J162="Permanent Low-Use"),$K162&lt;=2031),(AND($J162="New",$K162&gt;2031))),"N/A",VLOOKUP($F162,'Source Data'!$B$15:$I$22,5)),"")</f>
        <v/>
      </c>
      <c r="AI162" s="145" t="str">
        <f>IF(ISNUMBER($L162),IF(OR(AND(OR($J162="Retired",$J162="Permanent Low-Use"),$K162&lt;=2032),(AND($J162="New",$K162&gt;2032))),"N/A",VLOOKUP($F162,'Source Data'!$B$15:$I$22,5)),"")</f>
        <v/>
      </c>
      <c r="AJ162" s="145" t="str">
        <f>IF(ISNUMBER($L162),IF(OR(AND(OR($J162="Retired",$J162="Permanent Low-Use"),$K162&lt;=2033),(AND($J162="New",$K162&gt;2033))),"N/A",VLOOKUP($F162,'Source Data'!$B$15:$I$22,5)),"")</f>
        <v/>
      </c>
      <c r="AK162" s="145" t="str">
        <f>IF($N162= 0, "N/A", IF(ISERROR(VLOOKUP($F162, 'Source Data'!$B$4:$C$11,2)), "", VLOOKUP($F162, 'Source Data'!$B$4:$C$11,2)))</f>
        <v/>
      </c>
      <c r="AL162" s="158"/>
    </row>
    <row r="163" spans="1:38" ht="15.6">
      <c r="A163" s="158"/>
      <c r="B163" s="107"/>
      <c r="C163" s="107"/>
      <c r="D163" s="107"/>
      <c r="E163" s="108"/>
      <c r="F163" s="108"/>
      <c r="G163" s="102"/>
      <c r="H163" s="103"/>
      <c r="I163" s="108"/>
      <c r="J163" s="109"/>
      <c r="K163" s="108"/>
      <c r="L163" s="142" t="str">
        <f t="shared" si="10"/>
        <v/>
      </c>
      <c r="M163" s="142" t="str">
        <f>IF(ISERROR(VLOOKUP(E163,'Source Data'!$B$67:$J$97, MATCH(F163, 'Source Data'!$B$64:$J$64,1),TRUE))=TRUE,"",VLOOKUP(E163,'Source Data'!$B$67:$J$97,MATCH(F163, 'Source Data'!$B$64:$J$64,1),TRUE))</f>
        <v/>
      </c>
      <c r="N163" s="143" t="str">
        <f t="shared" si="11"/>
        <v/>
      </c>
      <c r="O163" s="144" t="str">
        <f>IF(OR(AND(OR($J163="Retired",$J163="Permanent Low-Use"),$K163&lt;=2023),(AND($J163="New",$K163&gt;2023))),"N/A",IF($N163=0,0,IF(ISERROR(VLOOKUP($E163,'Source Data'!$B$29:$J$60, MATCH($L163, 'Source Data'!$B$26:$J$26,1),TRUE))=TRUE,"",VLOOKUP($E163,'Source Data'!$B$29:$J$60,MATCH($L163, 'Source Data'!$B$26:$J$26,1),TRUE))))</f>
        <v/>
      </c>
      <c r="P163" s="144" t="str">
        <f>IF(OR(AND(OR($J163="Retired",$J163="Permanent Low-Use"),$K163&lt;=2024),(AND($J163="New",$K163&gt;2024))),"N/A",IF($N163=0,0,IF(ISERROR(VLOOKUP($E163,'Source Data'!$B$29:$J$60, MATCH($L163, 'Source Data'!$B$26:$J$26,1),TRUE))=TRUE,"",VLOOKUP($E163,'Source Data'!$B$29:$J$60,MATCH($L163, 'Source Data'!$B$26:$J$26,1),TRUE))))</f>
        <v/>
      </c>
      <c r="Q163" s="144" t="str">
        <f>IF(OR(AND(OR($J163="Retired",$J163="Permanent Low-Use"),$K163&lt;=2025),(AND($J163="New",$K163&gt;2025))),"N/A",IF($N163=0,0,IF(ISERROR(VLOOKUP($E163,'Source Data'!$B$29:$J$60, MATCH($L163, 'Source Data'!$B$26:$J$26,1),TRUE))=TRUE,"",VLOOKUP($E163,'Source Data'!$B$29:$J$60,MATCH($L163, 'Source Data'!$B$26:$J$26,1),TRUE))))</f>
        <v/>
      </c>
      <c r="R163" s="144" t="str">
        <f>IF(OR(AND(OR($J163="Retired",$J163="Permanent Low-Use"),$K163&lt;=2026),(AND($J163="New",$K163&gt;2026))),"N/A",IF($N163=0,0,IF(ISERROR(VLOOKUP($E163,'Source Data'!$B$29:$J$60, MATCH($L163, 'Source Data'!$B$26:$J$26,1),TRUE))=TRUE,"",VLOOKUP($E163,'Source Data'!$B$29:$J$60,MATCH($L163, 'Source Data'!$B$26:$J$26,1),TRUE))))</f>
        <v/>
      </c>
      <c r="S163" s="144" t="str">
        <f>IF(OR(AND(OR($J163="Retired",$J163="Permanent Low-Use"),$K163&lt;=2027),(AND($J163="New",$K163&gt;2027))),"N/A",IF($N163=0,0,IF(ISERROR(VLOOKUP($E163,'Source Data'!$B$29:$J$60, MATCH($L163, 'Source Data'!$B$26:$J$26,1),TRUE))=TRUE,"",VLOOKUP($E163,'Source Data'!$B$29:$J$60,MATCH($L163, 'Source Data'!$B$26:$J$26,1),TRUE))))</f>
        <v/>
      </c>
      <c r="T163" s="144" t="str">
        <f>IF(OR(AND(OR($J163="Retired",$J163="Permanent Low-Use"),$K163&lt;=2028),(AND($J163="New",$K163&gt;2028))),"N/A",IF($N163=0,0,IF(ISERROR(VLOOKUP($E163,'Source Data'!$B$29:$J$60, MATCH($L163, 'Source Data'!$B$26:$J$26,1),TRUE))=TRUE,"",VLOOKUP($E163,'Source Data'!$B$29:$J$60,MATCH($L163, 'Source Data'!$B$26:$J$26,1),TRUE))))</f>
        <v/>
      </c>
      <c r="U163" s="144" t="str">
        <f>IF(OR(AND(OR($J163="Retired",$J163="Permanent Low-Use"),$K163&lt;=2029),(AND($J163="New",$K163&gt;2029))),"N/A",IF($N163=0,0,IF(ISERROR(VLOOKUP($E163,'Source Data'!$B$29:$J$60, MATCH($L163, 'Source Data'!$B$26:$J$26,1),TRUE))=TRUE,"",VLOOKUP($E163,'Source Data'!$B$29:$J$60,MATCH($L163, 'Source Data'!$B$26:$J$26,1),TRUE))))</f>
        <v/>
      </c>
      <c r="V163" s="144" t="str">
        <f>IF(OR(AND(OR($J163="Retired",$J163="Permanent Low-Use"),$K163&lt;=2030),(AND($J163="New",$K163&gt;2030))),"N/A",IF($N163=0,0,IF(ISERROR(VLOOKUP($E163,'Source Data'!$B$29:$J$60, MATCH($L163, 'Source Data'!$B$26:$J$26,1),TRUE))=TRUE,"",VLOOKUP($E163,'Source Data'!$B$29:$J$60,MATCH($L163, 'Source Data'!$B$26:$J$26,1),TRUE))))</f>
        <v/>
      </c>
      <c r="W163" s="144" t="str">
        <f>IF(OR(AND(OR($J163="Retired",$J163="Permanent Low-Use"),$K163&lt;=2031),(AND($J163="New",$K163&gt;2031))),"N/A",IF($N163=0,0,IF(ISERROR(VLOOKUP($E163,'Source Data'!$B$29:$J$60, MATCH($L163, 'Source Data'!$B$26:$J$26,1),TRUE))=TRUE,"",VLOOKUP($E163,'Source Data'!$B$29:$J$60,MATCH($L163, 'Source Data'!$B$26:$J$26,1),TRUE))))</f>
        <v/>
      </c>
      <c r="X163" s="144" t="str">
        <f>IF(OR(AND(OR($J163="Retired",$J163="Permanent Low-Use"),$K163&lt;=2032),(AND($J163="New",$K163&gt;2032))),"N/A",IF($N163=0,0,IF(ISERROR(VLOOKUP($E163,'Source Data'!$B$29:$J$60, MATCH($L163, 'Source Data'!$B$26:$J$26,1),TRUE))=TRUE,"",VLOOKUP($E163,'Source Data'!$B$29:$J$60,MATCH($L163, 'Source Data'!$B$26:$J$26,1),TRUE))))</f>
        <v/>
      </c>
      <c r="Y163" s="144" t="str">
        <f>IF(OR(AND(OR($J163="Retired",$J163="Permanent Low-Use"),$K163&lt;=2033),(AND($J163="New",$K163&gt;2033))),"N/A",IF($N163=0,0,IF(ISERROR(VLOOKUP($E163,'Source Data'!$B$29:$J$60, MATCH($L163, 'Source Data'!$B$26:$J$26,1),TRUE))=TRUE,"",VLOOKUP($E163,'Source Data'!$B$29:$J$60,MATCH($L163, 'Source Data'!$B$26:$J$26,1),TRUE))))</f>
        <v/>
      </c>
      <c r="Z163" s="145" t="str">
        <f>IF(ISNUMBER($L163),IF(OR(AND(OR($J163="Retired",$J163="Permanent Low-Use"),$K163&lt;=2023),(AND($J163="New",$K163&gt;2023))),"N/A",VLOOKUP($F163,'Source Data'!$B$15:$I$22,7)),"")</f>
        <v/>
      </c>
      <c r="AA163" s="145" t="str">
        <f>IF(ISNUMBER($L163),IF(OR(AND(OR($J163="Retired",$J163="Permanent Low-Use"),$K163&lt;=2024),(AND($J163="New",$K163&gt;2024))),"N/A",VLOOKUP($F163,'Source Data'!$B$15:$I$22,7)),"")</f>
        <v/>
      </c>
      <c r="AB163" s="145" t="str">
        <f>IF(ISNUMBER($L163),IF(OR(AND(OR($J163="Retired",$J163="Permanent Low-Use"),$K163&lt;=2025),(AND($J163="New",$K163&gt;2025))),"N/A",VLOOKUP($F163,'Source Data'!$B$15:$I$22,5)),"")</f>
        <v/>
      </c>
      <c r="AC163" s="145" t="str">
        <f>IF(ISNUMBER($L163),IF(OR(AND(OR($J163="Retired",$J163="Permanent Low-Use"),$K163&lt;=2026),(AND($J163="New",$K163&gt;2026))),"N/A",VLOOKUP($F163,'Source Data'!$B$15:$I$22,5)),"")</f>
        <v/>
      </c>
      <c r="AD163" s="145" t="str">
        <f>IF(ISNUMBER($L163),IF(OR(AND(OR($J163="Retired",$J163="Permanent Low-Use"),$K163&lt;=2027),(AND($J163="New",$K163&gt;2027))),"N/A",VLOOKUP($F163,'Source Data'!$B$15:$I$22,5)),"")</f>
        <v/>
      </c>
      <c r="AE163" s="145" t="str">
        <f>IF(ISNUMBER($L163),IF(OR(AND(OR($J163="Retired",$J163="Permanent Low-Use"),$K163&lt;=2028),(AND($J163="New",$K163&gt;2028))),"N/A",VLOOKUP($F163,'Source Data'!$B$15:$I$22,5)),"")</f>
        <v/>
      </c>
      <c r="AF163" s="145" t="str">
        <f>IF(ISNUMBER($L163),IF(OR(AND(OR($J163="Retired",$J163="Permanent Low-Use"),$K163&lt;=2029),(AND($J163="New",$K163&gt;2029))),"N/A",VLOOKUP($F163,'Source Data'!$B$15:$I$22,5)),"")</f>
        <v/>
      </c>
      <c r="AG163" s="145" t="str">
        <f>IF(ISNUMBER($L163),IF(OR(AND(OR($J163="Retired",$J163="Permanent Low-Use"),$K163&lt;=2030),(AND($J163="New",$K163&gt;2030))),"N/A",VLOOKUP($F163,'Source Data'!$B$15:$I$22,5)),"")</f>
        <v/>
      </c>
      <c r="AH163" s="145" t="str">
        <f>IF(ISNUMBER($L163),IF(OR(AND(OR($J163="Retired",$J163="Permanent Low-Use"),$K163&lt;=2031),(AND($J163="New",$K163&gt;2031))),"N/A",VLOOKUP($F163,'Source Data'!$B$15:$I$22,5)),"")</f>
        <v/>
      </c>
      <c r="AI163" s="145" t="str">
        <f>IF(ISNUMBER($L163),IF(OR(AND(OR($J163="Retired",$J163="Permanent Low-Use"),$K163&lt;=2032),(AND($J163="New",$K163&gt;2032))),"N/A",VLOOKUP($F163,'Source Data'!$B$15:$I$22,5)),"")</f>
        <v/>
      </c>
      <c r="AJ163" s="145" t="str">
        <f>IF(ISNUMBER($L163),IF(OR(AND(OR($J163="Retired",$J163="Permanent Low-Use"),$K163&lt;=2033),(AND($J163="New",$K163&gt;2033))),"N/A",VLOOKUP($F163,'Source Data'!$B$15:$I$22,5)),"")</f>
        <v/>
      </c>
      <c r="AK163" s="145" t="str">
        <f>IF($N163= 0, "N/A", IF(ISERROR(VLOOKUP($F163, 'Source Data'!$B$4:$C$11,2)), "", VLOOKUP($F163, 'Source Data'!$B$4:$C$11,2)))</f>
        <v/>
      </c>
      <c r="AL163" s="158"/>
    </row>
    <row r="164" spans="1:38" ht="15.6">
      <c r="A164" s="158"/>
      <c r="B164" s="106"/>
      <c r="C164" s="106"/>
      <c r="D164" s="106"/>
      <c r="E164" s="104"/>
      <c r="F164" s="104"/>
      <c r="G164" s="102"/>
      <c r="H164" s="103"/>
      <c r="I164" s="104"/>
      <c r="J164" s="101"/>
      <c r="K164" s="104"/>
      <c r="L164" s="142" t="str">
        <f t="shared" si="10"/>
        <v/>
      </c>
      <c r="M164" s="142" t="str">
        <f>IF(ISERROR(VLOOKUP(E164,'Source Data'!$B$67:$J$97, MATCH(F164, 'Source Data'!$B$64:$J$64,1),TRUE))=TRUE,"",VLOOKUP(E164,'Source Data'!$B$67:$J$97,MATCH(F164, 'Source Data'!$B$64:$J$64,1),TRUE))</f>
        <v/>
      </c>
      <c r="N164" s="143" t="str">
        <f t="shared" si="11"/>
        <v/>
      </c>
      <c r="O164" s="144" t="str">
        <f>IF(OR(AND(OR($J164="Retired",$J164="Permanent Low-Use"),$K164&lt;=2023),(AND($J164="New",$K164&gt;2023))),"N/A",IF($N164=0,0,IF(ISERROR(VLOOKUP($E164,'Source Data'!$B$29:$J$60, MATCH($L164, 'Source Data'!$B$26:$J$26,1),TRUE))=TRUE,"",VLOOKUP($E164,'Source Data'!$B$29:$J$60,MATCH($L164, 'Source Data'!$B$26:$J$26,1),TRUE))))</f>
        <v/>
      </c>
      <c r="P164" s="144" t="str">
        <f>IF(OR(AND(OR($J164="Retired",$J164="Permanent Low-Use"),$K164&lt;=2024),(AND($J164="New",$K164&gt;2024))),"N/A",IF($N164=0,0,IF(ISERROR(VLOOKUP($E164,'Source Data'!$B$29:$J$60, MATCH($L164, 'Source Data'!$B$26:$J$26,1),TRUE))=TRUE,"",VLOOKUP($E164,'Source Data'!$B$29:$J$60,MATCH($L164, 'Source Data'!$B$26:$J$26,1),TRUE))))</f>
        <v/>
      </c>
      <c r="Q164" s="144" t="str">
        <f>IF(OR(AND(OR($J164="Retired",$J164="Permanent Low-Use"),$K164&lt;=2025),(AND($J164="New",$K164&gt;2025))),"N/A",IF($N164=0,0,IF(ISERROR(VLOOKUP($E164,'Source Data'!$B$29:$J$60, MATCH($L164, 'Source Data'!$B$26:$J$26,1),TRUE))=TRUE,"",VLOOKUP($E164,'Source Data'!$B$29:$J$60,MATCH($L164, 'Source Data'!$B$26:$J$26,1),TRUE))))</f>
        <v/>
      </c>
      <c r="R164" s="144" t="str">
        <f>IF(OR(AND(OR($J164="Retired",$J164="Permanent Low-Use"),$K164&lt;=2026),(AND($J164="New",$K164&gt;2026))),"N/A",IF($N164=0,0,IF(ISERROR(VLOOKUP($E164,'Source Data'!$B$29:$J$60, MATCH($L164, 'Source Data'!$B$26:$J$26,1),TRUE))=TRUE,"",VLOOKUP($E164,'Source Data'!$B$29:$J$60,MATCH($L164, 'Source Data'!$B$26:$J$26,1),TRUE))))</f>
        <v/>
      </c>
      <c r="S164" s="144" t="str">
        <f>IF(OR(AND(OR($J164="Retired",$J164="Permanent Low-Use"),$K164&lt;=2027),(AND($J164="New",$K164&gt;2027))),"N/A",IF($N164=0,0,IF(ISERROR(VLOOKUP($E164,'Source Data'!$B$29:$J$60, MATCH($L164, 'Source Data'!$B$26:$J$26,1),TRUE))=TRUE,"",VLOOKUP($E164,'Source Data'!$B$29:$J$60,MATCH($L164, 'Source Data'!$B$26:$J$26,1),TRUE))))</f>
        <v/>
      </c>
      <c r="T164" s="144" t="str">
        <f>IF(OR(AND(OR($J164="Retired",$J164="Permanent Low-Use"),$K164&lt;=2028),(AND($J164="New",$K164&gt;2028))),"N/A",IF($N164=0,0,IF(ISERROR(VLOOKUP($E164,'Source Data'!$B$29:$J$60, MATCH($L164, 'Source Data'!$B$26:$J$26,1),TRUE))=TRUE,"",VLOOKUP($E164,'Source Data'!$B$29:$J$60,MATCH($L164, 'Source Data'!$B$26:$J$26,1),TRUE))))</f>
        <v/>
      </c>
      <c r="U164" s="144" t="str">
        <f>IF(OR(AND(OR($J164="Retired",$J164="Permanent Low-Use"),$K164&lt;=2029),(AND($J164="New",$K164&gt;2029))),"N/A",IF($N164=0,0,IF(ISERROR(VLOOKUP($E164,'Source Data'!$B$29:$J$60, MATCH($L164, 'Source Data'!$B$26:$J$26,1),TRUE))=TRUE,"",VLOOKUP($E164,'Source Data'!$B$29:$J$60,MATCH($L164, 'Source Data'!$B$26:$J$26,1),TRUE))))</f>
        <v/>
      </c>
      <c r="V164" s="144" t="str">
        <f>IF(OR(AND(OR($J164="Retired",$J164="Permanent Low-Use"),$K164&lt;=2030),(AND($J164="New",$K164&gt;2030))),"N/A",IF($N164=0,0,IF(ISERROR(VLOOKUP($E164,'Source Data'!$B$29:$J$60, MATCH($L164, 'Source Data'!$B$26:$J$26,1),TRUE))=TRUE,"",VLOOKUP($E164,'Source Data'!$B$29:$J$60,MATCH($L164, 'Source Data'!$B$26:$J$26,1),TRUE))))</f>
        <v/>
      </c>
      <c r="W164" s="144" t="str">
        <f>IF(OR(AND(OR($J164="Retired",$J164="Permanent Low-Use"),$K164&lt;=2031),(AND($J164="New",$K164&gt;2031))),"N/A",IF($N164=0,0,IF(ISERROR(VLOOKUP($E164,'Source Data'!$B$29:$J$60, MATCH($L164, 'Source Data'!$B$26:$J$26,1),TRUE))=TRUE,"",VLOOKUP($E164,'Source Data'!$B$29:$J$60,MATCH($L164, 'Source Data'!$B$26:$J$26,1),TRUE))))</f>
        <v/>
      </c>
      <c r="X164" s="144" t="str">
        <f>IF(OR(AND(OR($J164="Retired",$J164="Permanent Low-Use"),$K164&lt;=2032),(AND($J164="New",$K164&gt;2032))),"N/A",IF($N164=0,0,IF(ISERROR(VLOOKUP($E164,'Source Data'!$B$29:$J$60, MATCH($L164, 'Source Data'!$B$26:$J$26,1),TRUE))=TRUE,"",VLOOKUP($E164,'Source Data'!$B$29:$J$60,MATCH($L164, 'Source Data'!$B$26:$J$26,1),TRUE))))</f>
        <v/>
      </c>
      <c r="Y164" s="144" t="str">
        <f>IF(OR(AND(OR($J164="Retired",$J164="Permanent Low-Use"),$K164&lt;=2033),(AND($J164="New",$K164&gt;2033))),"N/A",IF($N164=0,0,IF(ISERROR(VLOOKUP($E164,'Source Data'!$B$29:$J$60, MATCH($L164, 'Source Data'!$B$26:$J$26,1),TRUE))=TRUE,"",VLOOKUP($E164,'Source Data'!$B$29:$J$60,MATCH($L164, 'Source Data'!$B$26:$J$26,1),TRUE))))</f>
        <v/>
      </c>
      <c r="Z164" s="145" t="str">
        <f>IF(ISNUMBER($L164),IF(OR(AND(OR($J164="Retired",$J164="Permanent Low-Use"),$K164&lt;=2023),(AND($J164="New",$K164&gt;2023))),"N/A",VLOOKUP($F164,'Source Data'!$B$15:$I$22,7)),"")</f>
        <v/>
      </c>
      <c r="AA164" s="145" t="str">
        <f>IF(ISNUMBER($L164),IF(OR(AND(OR($J164="Retired",$J164="Permanent Low-Use"),$K164&lt;=2024),(AND($J164="New",$K164&gt;2024))),"N/A",VLOOKUP($F164,'Source Data'!$B$15:$I$22,7)),"")</f>
        <v/>
      </c>
      <c r="AB164" s="145" t="str">
        <f>IF(ISNUMBER($L164),IF(OR(AND(OR($J164="Retired",$J164="Permanent Low-Use"),$K164&lt;=2025),(AND($J164="New",$K164&gt;2025))),"N/A",VLOOKUP($F164,'Source Data'!$B$15:$I$22,5)),"")</f>
        <v/>
      </c>
      <c r="AC164" s="145" t="str">
        <f>IF(ISNUMBER($L164),IF(OR(AND(OR($J164="Retired",$J164="Permanent Low-Use"),$K164&lt;=2026),(AND($J164="New",$K164&gt;2026))),"N/A",VLOOKUP($F164,'Source Data'!$B$15:$I$22,5)),"")</f>
        <v/>
      </c>
      <c r="AD164" s="145" t="str">
        <f>IF(ISNUMBER($L164),IF(OR(AND(OR($J164="Retired",$J164="Permanent Low-Use"),$K164&lt;=2027),(AND($J164="New",$K164&gt;2027))),"N/A",VLOOKUP($F164,'Source Data'!$B$15:$I$22,5)),"")</f>
        <v/>
      </c>
      <c r="AE164" s="145" t="str">
        <f>IF(ISNUMBER($L164),IF(OR(AND(OR($J164="Retired",$J164="Permanent Low-Use"),$K164&lt;=2028),(AND($J164="New",$K164&gt;2028))),"N/A",VLOOKUP($F164,'Source Data'!$B$15:$I$22,5)),"")</f>
        <v/>
      </c>
      <c r="AF164" s="145" t="str">
        <f>IF(ISNUMBER($L164),IF(OR(AND(OR($J164="Retired",$J164="Permanent Low-Use"),$K164&lt;=2029),(AND($J164="New",$K164&gt;2029))),"N/A",VLOOKUP($F164,'Source Data'!$B$15:$I$22,5)),"")</f>
        <v/>
      </c>
      <c r="AG164" s="145" t="str">
        <f>IF(ISNUMBER($L164),IF(OR(AND(OR($J164="Retired",$J164="Permanent Low-Use"),$K164&lt;=2030),(AND($J164="New",$K164&gt;2030))),"N/A",VLOOKUP($F164,'Source Data'!$B$15:$I$22,5)),"")</f>
        <v/>
      </c>
      <c r="AH164" s="145" t="str">
        <f>IF(ISNUMBER($L164),IF(OR(AND(OR($J164="Retired",$J164="Permanent Low-Use"),$K164&lt;=2031),(AND($J164="New",$K164&gt;2031))),"N/A",VLOOKUP($F164,'Source Data'!$B$15:$I$22,5)),"")</f>
        <v/>
      </c>
      <c r="AI164" s="145" t="str">
        <f>IF(ISNUMBER($L164),IF(OR(AND(OR($J164="Retired",$J164="Permanent Low-Use"),$K164&lt;=2032),(AND($J164="New",$K164&gt;2032))),"N/A",VLOOKUP($F164,'Source Data'!$B$15:$I$22,5)),"")</f>
        <v/>
      </c>
      <c r="AJ164" s="145" t="str">
        <f>IF(ISNUMBER($L164),IF(OR(AND(OR($J164="Retired",$J164="Permanent Low-Use"),$K164&lt;=2033),(AND($J164="New",$K164&gt;2033))),"N/A",VLOOKUP($F164,'Source Data'!$B$15:$I$22,5)),"")</f>
        <v/>
      </c>
      <c r="AK164" s="145" t="str">
        <f>IF($N164= 0, "N/A", IF(ISERROR(VLOOKUP($F164, 'Source Data'!$B$4:$C$11,2)), "", VLOOKUP($F164, 'Source Data'!$B$4:$C$11,2)))</f>
        <v/>
      </c>
      <c r="AL164" s="158"/>
    </row>
    <row r="165" spans="1:38" ht="15.6">
      <c r="A165" s="158"/>
      <c r="B165" s="106"/>
      <c r="C165" s="106"/>
      <c r="D165" s="106"/>
      <c r="E165" s="104"/>
      <c r="F165" s="104"/>
      <c r="G165" s="102"/>
      <c r="H165" s="103"/>
      <c r="I165" s="104"/>
      <c r="J165" s="105"/>
      <c r="K165" s="102"/>
      <c r="L165" s="142" t="str">
        <f t="shared" si="10"/>
        <v/>
      </c>
      <c r="M165" s="142" t="str">
        <f>IF(ISERROR(VLOOKUP(E165,'Source Data'!$B$67:$J$97, MATCH(F165, 'Source Data'!$B$64:$J$64,1),TRUE))=TRUE,"",VLOOKUP(E165,'Source Data'!$B$67:$J$97,MATCH(F165, 'Source Data'!$B$64:$J$64,1),TRUE))</f>
        <v/>
      </c>
      <c r="N165" s="143" t="str">
        <f t="shared" si="11"/>
        <v/>
      </c>
      <c r="O165" s="144" t="str">
        <f>IF(OR(AND(OR($J165="Retired",$J165="Permanent Low-Use"),$K165&lt;=2023),(AND($J165="New",$K165&gt;2023))),"N/A",IF($N165=0,0,IF(ISERROR(VLOOKUP($E165,'Source Data'!$B$29:$J$60, MATCH($L165, 'Source Data'!$B$26:$J$26,1),TRUE))=TRUE,"",VLOOKUP($E165,'Source Data'!$B$29:$J$60,MATCH($L165, 'Source Data'!$B$26:$J$26,1),TRUE))))</f>
        <v/>
      </c>
      <c r="P165" s="144" t="str">
        <f>IF(OR(AND(OR($J165="Retired",$J165="Permanent Low-Use"),$K165&lt;=2024),(AND($J165="New",$K165&gt;2024))),"N/A",IF($N165=0,0,IF(ISERROR(VLOOKUP($E165,'Source Data'!$B$29:$J$60, MATCH($L165, 'Source Data'!$B$26:$J$26,1),TRUE))=TRUE,"",VLOOKUP($E165,'Source Data'!$B$29:$J$60,MATCH($L165, 'Source Data'!$B$26:$J$26,1),TRUE))))</f>
        <v/>
      </c>
      <c r="Q165" s="144" t="str">
        <f>IF(OR(AND(OR($J165="Retired",$J165="Permanent Low-Use"),$K165&lt;=2025),(AND($J165="New",$K165&gt;2025))),"N/A",IF($N165=0,0,IF(ISERROR(VLOOKUP($E165,'Source Data'!$B$29:$J$60, MATCH($L165, 'Source Data'!$B$26:$J$26,1),TRUE))=TRUE,"",VLOOKUP($E165,'Source Data'!$B$29:$J$60,MATCH($L165, 'Source Data'!$B$26:$J$26,1),TRUE))))</f>
        <v/>
      </c>
      <c r="R165" s="144" t="str">
        <f>IF(OR(AND(OR($J165="Retired",$J165="Permanent Low-Use"),$K165&lt;=2026),(AND($J165="New",$K165&gt;2026))),"N/A",IF($N165=0,0,IF(ISERROR(VLOOKUP($E165,'Source Data'!$B$29:$J$60, MATCH($L165, 'Source Data'!$B$26:$J$26,1),TRUE))=TRUE,"",VLOOKUP($E165,'Source Data'!$B$29:$J$60,MATCH($L165, 'Source Data'!$B$26:$J$26,1),TRUE))))</f>
        <v/>
      </c>
      <c r="S165" s="144" t="str">
        <f>IF(OR(AND(OR($J165="Retired",$J165="Permanent Low-Use"),$K165&lt;=2027),(AND($J165="New",$K165&gt;2027))),"N/A",IF($N165=0,0,IF(ISERROR(VLOOKUP($E165,'Source Data'!$B$29:$J$60, MATCH($L165, 'Source Data'!$B$26:$J$26,1),TRUE))=TRUE,"",VLOOKUP($E165,'Source Data'!$B$29:$J$60,MATCH($L165, 'Source Data'!$B$26:$J$26,1),TRUE))))</f>
        <v/>
      </c>
      <c r="T165" s="144" t="str">
        <f>IF(OR(AND(OR($J165="Retired",$J165="Permanent Low-Use"),$K165&lt;=2028),(AND($J165="New",$K165&gt;2028))),"N/A",IF($N165=0,0,IF(ISERROR(VLOOKUP($E165,'Source Data'!$B$29:$J$60, MATCH($L165, 'Source Data'!$B$26:$J$26,1),TRUE))=TRUE,"",VLOOKUP($E165,'Source Data'!$B$29:$J$60,MATCH($L165, 'Source Data'!$B$26:$J$26,1),TRUE))))</f>
        <v/>
      </c>
      <c r="U165" s="144" t="str">
        <f>IF(OR(AND(OR($J165="Retired",$J165="Permanent Low-Use"),$K165&lt;=2029),(AND($J165="New",$K165&gt;2029))),"N/A",IF($N165=0,0,IF(ISERROR(VLOOKUP($E165,'Source Data'!$B$29:$J$60, MATCH($L165, 'Source Data'!$B$26:$J$26,1),TRUE))=TRUE,"",VLOOKUP($E165,'Source Data'!$B$29:$J$60,MATCH($L165, 'Source Data'!$B$26:$J$26,1),TRUE))))</f>
        <v/>
      </c>
      <c r="V165" s="144" t="str">
        <f>IF(OR(AND(OR($J165="Retired",$J165="Permanent Low-Use"),$K165&lt;=2030),(AND($J165="New",$K165&gt;2030))),"N/A",IF($N165=0,0,IF(ISERROR(VLOOKUP($E165,'Source Data'!$B$29:$J$60, MATCH($L165, 'Source Data'!$B$26:$J$26,1),TRUE))=TRUE,"",VLOOKUP($E165,'Source Data'!$B$29:$J$60,MATCH($L165, 'Source Data'!$B$26:$J$26,1),TRUE))))</f>
        <v/>
      </c>
      <c r="W165" s="144" t="str">
        <f>IF(OR(AND(OR($J165="Retired",$J165="Permanent Low-Use"),$K165&lt;=2031),(AND($J165="New",$K165&gt;2031))),"N/A",IF($N165=0,0,IF(ISERROR(VLOOKUP($E165,'Source Data'!$B$29:$J$60, MATCH($L165, 'Source Data'!$B$26:$J$26,1),TRUE))=TRUE,"",VLOOKUP($E165,'Source Data'!$B$29:$J$60,MATCH($L165, 'Source Data'!$B$26:$J$26,1),TRUE))))</f>
        <v/>
      </c>
      <c r="X165" s="144" t="str">
        <f>IF(OR(AND(OR($J165="Retired",$J165="Permanent Low-Use"),$K165&lt;=2032),(AND($J165="New",$K165&gt;2032))),"N/A",IF($N165=0,0,IF(ISERROR(VLOOKUP($E165,'Source Data'!$B$29:$J$60, MATCH($L165, 'Source Data'!$B$26:$J$26,1),TRUE))=TRUE,"",VLOOKUP($E165,'Source Data'!$B$29:$J$60,MATCH($L165, 'Source Data'!$B$26:$J$26,1),TRUE))))</f>
        <v/>
      </c>
      <c r="Y165" s="144" t="str">
        <f>IF(OR(AND(OR($J165="Retired",$J165="Permanent Low-Use"),$K165&lt;=2033),(AND($J165="New",$K165&gt;2033))),"N/A",IF($N165=0,0,IF(ISERROR(VLOOKUP($E165,'Source Data'!$B$29:$J$60, MATCH($L165, 'Source Data'!$B$26:$J$26,1),TRUE))=TRUE,"",VLOOKUP($E165,'Source Data'!$B$29:$J$60,MATCH($L165, 'Source Data'!$B$26:$J$26,1),TRUE))))</f>
        <v/>
      </c>
      <c r="Z165" s="145" t="str">
        <f>IF(ISNUMBER($L165),IF(OR(AND(OR($J165="Retired",$J165="Permanent Low-Use"),$K165&lt;=2023),(AND($J165="New",$K165&gt;2023))),"N/A",VLOOKUP($F165,'Source Data'!$B$15:$I$22,7)),"")</f>
        <v/>
      </c>
      <c r="AA165" s="145" t="str">
        <f>IF(ISNUMBER($L165),IF(OR(AND(OR($J165="Retired",$J165="Permanent Low-Use"),$K165&lt;=2024),(AND($J165="New",$K165&gt;2024))),"N/A",VLOOKUP($F165,'Source Data'!$B$15:$I$22,7)),"")</f>
        <v/>
      </c>
      <c r="AB165" s="145" t="str">
        <f>IF(ISNUMBER($L165),IF(OR(AND(OR($J165="Retired",$J165="Permanent Low-Use"),$K165&lt;=2025),(AND($J165="New",$K165&gt;2025))),"N/A",VLOOKUP($F165,'Source Data'!$B$15:$I$22,5)),"")</f>
        <v/>
      </c>
      <c r="AC165" s="145" t="str">
        <f>IF(ISNUMBER($L165),IF(OR(AND(OR($J165="Retired",$J165="Permanent Low-Use"),$K165&lt;=2026),(AND($J165="New",$K165&gt;2026))),"N/A",VLOOKUP($F165,'Source Data'!$B$15:$I$22,5)),"")</f>
        <v/>
      </c>
      <c r="AD165" s="145" t="str">
        <f>IF(ISNUMBER($L165),IF(OR(AND(OR($J165="Retired",$J165="Permanent Low-Use"),$K165&lt;=2027),(AND($J165="New",$K165&gt;2027))),"N/A",VLOOKUP($F165,'Source Data'!$B$15:$I$22,5)),"")</f>
        <v/>
      </c>
      <c r="AE165" s="145" t="str">
        <f>IF(ISNUMBER($L165),IF(OR(AND(OR($J165="Retired",$J165="Permanent Low-Use"),$K165&lt;=2028),(AND($J165="New",$K165&gt;2028))),"N/A",VLOOKUP($F165,'Source Data'!$B$15:$I$22,5)),"")</f>
        <v/>
      </c>
      <c r="AF165" s="145" t="str">
        <f>IF(ISNUMBER($L165),IF(OR(AND(OR($J165="Retired",$J165="Permanent Low-Use"),$K165&lt;=2029),(AND($J165="New",$K165&gt;2029))),"N/A",VLOOKUP($F165,'Source Data'!$B$15:$I$22,5)),"")</f>
        <v/>
      </c>
      <c r="AG165" s="145" t="str">
        <f>IF(ISNUMBER($L165),IF(OR(AND(OR($J165="Retired",$J165="Permanent Low-Use"),$K165&lt;=2030),(AND($J165="New",$K165&gt;2030))),"N/A",VLOOKUP($F165,'Source Data'!$B$15:$I$22,5)),"")</f>
        <v/>
      </c>
      <c r="AH165" s="145" t="str">
        <f>IF(ISNUMBER($L165),IF(OR(AND(OR($J165="Retired",$J165="Permanent Low-Use"),$K165&lt;=2031),(AND($J165="New",$K165&gt;2031))),"N/A",VLOOKUP($F165,'Source Data'!$B$15:$I$22,5)),"")</f>
        <v/>
      </c>
      <c r="AI165" s="145" t="str">
        <f>IF(ISNUMBER($L165),IF(OR(AND(OR($J165="Retired",$J165="Permanent Low-Use"),$K165&lt;=2032),(AND($J165="New",$K165&gt;2032))),"N/A",VLOOKUP($F165,'Source Data'!$B$15:$I$22,5)),"")</f>
        <v/>
      </c>
      <c r="AJ165" s="145" t="str">
        <f>IF(ISNUMBER($L165),IF(OR(AND(OR($J165="Retired",$J165="Permanent Low-Use"),$K165&lt;=2033),(AND($J165="New",$K165&gt;2033))),"N/A",VLOOKUP($F165,'Source Data'!$B$15:$I$22,5)),"")</f>
        <v/>
      </c>
      <c r="AK165" s="145" t="str">
        <f>IF($N165= 0, "N/A", IF(ISERROR(VLOOKUP($F165, 'Source Data'!$B$4:$C$11,2)), "", VLOOKUP($F165, 'Source Data'!$B$4:$C$11,2)))</f>
        <v/>
      </c>
      <c r="AL165" s="158"/>
    </row>
    <row r="166" spans="1:38" ht="15.6">
      <c r="A166" s="158"/>
      <c r="B166" s="106"/>
      <c r="C166" s="106"/>
      <c r="D166" s="106"/>
      <c r="E166" s="104"/>
      <c r="F166" s="104"/>
      <c r="G166" s="102"/>
      <c r="H166" s="103"/>
      <c r="I166" s="104"/>
      <c r="J166" s="105"/>
      <c r="K166" s="102"/>
      <c r="L166" s="142" t="str">
        <f t="shared" si="10"/>
        <v/>
      </c>
      <c r="M166" s="142" t="str">
        <f>IF(ISERROR(VLOOKUP(E166,'Source Data'!$B$67:$J$97, MATCH(F166, 'Source Data'!$B$64:$J$64,1),TRUE))=TRUE,"",VLOOKUP(E166,'Source Data'!$B$67:$J$97,MATCH(F166, 'Source Data'!$B$64:$J$64,1),TRUE))</f>
        <v/>
      </c>
      <c r="N166" s="143" t="str">
        <f t="shared" si="11"/>
        <v/>
      </c>
      <c r="O166" s="144" t="str">
        <f>IF(OR(AND(OR($J166="Retired",$J166="Permanent Low-Use"),$K166&lt;=2023),(AND($J166="New",$K166&gt;2023))),"N/A",IF($N166=0,0,IF(ISERROR(VLOOKUP($E166,'Source Data'!$B$29:$J$60, MATCH($L166, 'Source Data'!$B$26:$J$26,1),TRUE))=TRUE,"",VLOOKUP($E166,'Source Data'!$B$29:$J$60,MATCH($L166, 'Source Data'!$B$26:$J$26,1),TRUE))))</f>
        <v/>
      </c>
      <c r="P166" s="144" t="str">
        <f>IF(OR(AND(OR($J166="Retired",$J166="Permanent Low-Use"),$K166&lt;=2024),(AND($J166="New",$K166&gt;2024))),"N/A",IF($N166=0,0,IF(ISERROR(VLOOKUP($E166,'Source Data'!$B$29:$J$60, MATCH($L166, 'Source Data'!$B$26:$J$26,1),TRUE))=TRUE,"",VLOOKUP($E166,'Source Data'!$B$29:$J$60,MATCH($L166, 'Source Data'!$B$26:$J$26,1),TRUE))))</f>
        <v/>
      </c>
      <c r="Q166" s="144" t="str">
        <f>IF(OR(AND(OR($J166="Retired",$J166="Permanent Low-Use"),$K166&lt;=2025),(AND($J166="New",$K166&gt;2025))),"N/A",IF($N166=0,0,IF(ISERROR(VLOOKUP($E166,'Source Data'!$B$29:$J$60, MATCH($L166, 'Source Data'!$B$26:$J$26,1),TRUE))=TRUE,"",VLOOKUP($E166,'Source Data'!$B$29:$J$60,MATCH($L166, 'Source Data'!$B$26:$J$26,1),TRUE))))</f>
        <v/>
      </c>
      <c r="R166" s="144" t="str">
        <f>IF(OR(AND(OR($J166="Retired",$J166="Permanent Low-Use"),$K166&lt;=2026),(AND($J166="New",$K166&gt;2026))),"N/A",IF($N166=0,0,IF(ISERROR(VLOOKUP($E166,'Source Data'!$B$29:$J$60, MATCH($L166, 'Source Data'!$B$26:$J$26,1),TRUE))=TRUE,"",VLOOKUP($E166,'Source Data'!$B$29:$J$60,MATCH($L166, 'Source Data'!$B$26:$J$26,1),TRUE))))</f>
        <v/>
      </c>
      <c r="S166" s="144" t="str">
        <f>IF(OR(AND(OR($J166="Retired",$J166="Permanent Low-Use"),$K166&lt;=2027),(AND($J166="New",$K166&gt;2027))),"N/A",IF($N166=0,0,IF(ISERROR(VLOOKUP($E166,'Source Data'!$B$29:$J$60, MATCH($L166, 'Source Data'!$B$26:$J$26,1),TRUE))=TRUE,"",VLOOKUP($E166,'Source Data'!$B$29:$J$60,MATCH($L166, 'Source Data'!$B$26:$J$26,1),TRUE))))</f>
        <v/>
      </c>
      <c r="T166" s="144" t="str">
        <f>IF(OR(AND(OR($J166="Retired",$J166="Permanent Low-Use"),$K166&lt;=2028),(AND($J166="New",$K166&gt;2028))),"N/A",IF($N166=0,0,IF(ISERROR(VLOOKUP($E166,'Source Data'!$B$29:$J$60, MATCH($L166, 'Source Data'!$B$26:$J$26,1),TRUE))=TRUE,"",VLOOKUP($E166,'Source Data'!$B$29:$J$60,MATCH($L166, 'Source Data'!$B$26:$J$26,1),TRUE))))</f>
        <v/>
      </c>
      <c r="U166" s="144" t="str">
        <f>IF(OR(AND(OR($J166="Retired",$J166="Permanent Low-Use"),$K166&lt;=2029),(AND($J166="New",$K166&gt;2029))),"N/A",IF($N166=0,0,IF(ISERROR(VLOOKUP($E166,'Source Data'!$B$29:$J$60, MATCH($L166, 'Source Data'!$B$26:$J$26,1),TRUE))=TRUE,"",VLOOKUP($E166,'Source Data'!$B$29:$J$60,MATCH($L166, 'Source Data'!$B$26:$J$26,1),TRUE))))</f>
        <v/>
      </c>
      <c r="V166" s="144" t="str">
        <f>IF(OR(AND(OR($J166="Retired",$J166="Permanent Low-Use"),$K166&lt;=2030),(AND($J166="New",$K166&gt;2030))),"N/A",IF($N166=0,0,IF(ISERROR(VLOOKUP($E166,'Source Data'!$B$29:$J$60, MATCH($L166, 'Source Data'!$B$26:$J$26,1),TRUE))=TRUE,"",VLOOKUP($E166,'Source Data'!$B$29:$J$60,MATCH($L166, 'Source Data'!$B$26:$J$26,1),TRUE))))</f>
        <v/>
      </c>
      <c r="W166" s="144" t="str">
        <f>IF(OR(AND(OR($J166="Retired",$J166="Permanent Low-Use"),$K166&lt;=2031),(AND($J166="New",$K166&gt;2031))),"N/A",IF($N166=0,0,IF(ISERROR(VLOOKUP($E166,'Source Data'!$B$29:$J$60, MATCH($L166, 'Source Data'!$B$26:$J$26,1),TRUE))=TRUE,"",VLOOKUP($E166,'Source Data'!$B$29:$J$60,MATCH($L166, 'Source Data'!$B$26:$J$26,1),TRUE))))</f>
        <v/>
      </c>
      <c r="X166" s="144" t="str">
        <f>IF(OR(AND(OR($J166="Retired",$J166="Permanent Low-Use"),$K166&lt;=2032),(AND($J166="New",$K166&gt;2032))),"N/A",IF($N166=0,0,IF(ISERROR(VLOOKUP($E166,'Source Data'!$B$29:$J$60, MATCH($L166, 'Source Data'!$B$26:$J$26,1),TRUE))=TRUE,"",VLOOKUP($E166,'Source Data'!$B$29:$J$60,MATCH($L166, 'Source Data'!$B$26:$J$26,1),TRUE))))</f>
        <v/>
      </c>
      <c r="Y166" s="144" t="str">
        <f>IF(OR(AND(OR($J166="Retired",$J166="Permanent Low-Use"),$K166&lt;=2033),(AND($J166="New",$K166&gt;2033))),"N/A",IF($N166=0,0,IF(ISERROR(VLOOKUP($E166,'Source Data'!$B$29:$J$60, MATCH($L166, 'Source Data'!$B$26:$J$26,1),TRUE))=TRUE,"",VLOOKUP($E166,'Source Data'!$B$29:$J$60,MATCH($L166, 'Source Data'!$B$26:$J$26,1),TRUE))))</f>
        <v/>
      </c>
      <c r="Z166" s="145" t="str">
        <f>IF(ISNUMBER($L166),IF(OR(AND(OR($J166="Retired",$J166="Permanent Low-Use"),$K166&lt;=2023),(AND($J166="New",$K166&gt;2023))),"N/A",VLOOKUP($F166,'Source Data'!$B$15:$I$22,7)),"")</f>
        <v/>
      </c>
      <c r="AA166" s="145" t="str">
        <f>IF(ISNUMBER($L166),IF(OR(AND(OR($J166="Retired",$J166="Permanent Low-Use"),$K166&lt;=2024),(AND($J166="New",$K166&gt;2024))),"N/A",VLOOKUP($F166,'Source Data'!$B$15:$I$22,7)),"")</f>
        <v/>
      </c>
      <c r="AB166" s="145" t="str">
        <f>IF(ISNUMBER($L166),IF(OR(AND(OR($J166="Retired",$J166="Permanent Low-Use"),$K166&lt;=2025),(AND($J166="New",$K166&gt;2025))),"N/A",VLOOKUP($F166,'Source Data'!$B$15:$I$22,5)),"")</f>
        <v/>
      </c>
      <c r="AC166" s="145" t="str">
        <f>IF(ISNUMBER($L166),IF(OR(AND(OR($J166="Retired",$J166="Permanent Low-Use"),$K166&lt;=2026),(AND($J166="New",$K166&gt;2026))),"N/A",VLOOKUP($F166,'Source Data'!$B$15:$I$22,5)),"")</f>
        <v/>
      </c>
      <c r="AD166" s="145" t="str">
        <f>IF(ISNUMBER($L166),IF(OR(AND(OR($J166="Retired",$J166="Permanent Low-Use"),$K166&lt;=2027),(AND($J166="New",$K166&gt;2027))),"N/A",VLOOKUP($F166,'Source Data'!$B$15:$I$22,5)),"")</f>
        <v/>
      </c>
      <c r="AE166" s="145" t="str">
        <f>IF(ISNUMBER($L166),IF(OR(AND(OR($J166="Retired",$J166="Permanent Low-Use"),$K166&lt;=2028),(AND($J166="New",$K166&gt;2028))),"N/A",VLOOKUP($F166,'Source Data'!$B$15:$I$22,5)),"")</f>
        <v/>
      </c>
      <c r="AF166" s="145" t="str">
        <f>IF(ISNUMBER($L166),IF(OR(AND(OR($J166="Retired",$J166="Permanent Low-Use"),$K166&lt;=2029),(AND($J166="New",$K166&gt;2029))),"N/A",VLOOKUP($F166,'Source Data'!$B$15:$I$22,5)),"")</f>
        <v/>
      </c>
      <c r="AG166" s="145" t="str">
        <f>IF(ISNUMBER($L166),IF(OR(AND(OR($J166="Retired",$J166="Permanent Low-Use"),$K166&lt;=2030),(AND($J166="New",$K166&gt;2030))),"N/A",VLOOKUP($F166,'Source Data'!$B$15:$I$22,5)),"")</f>
        <v/>
      </c>
      <c r="AH166" s="145" t="str">
        <f>IF(ISNUMBER($L166),IF(OR(AND(OR($J166="Retired",$J166="Permanent Low-Use"),$K166&lt;=2031),(AND($J166="New",$K166&gt;2031))),"N/A",VLOOKUP($F166,'Source Data'!$B$15:$I$22,5)),"")</f>
        <v/>
      </c>
      <c r="AI166" s="145" t="str">
        <f>IF(ISNUMBER($L166),IF(OR(AND(OR($J166="Retired",$J166="Permanent Low-Use"),$K166&lt;=2032),(AND($J166="New",$K166&gt;2032))),"N/A",VLOOKUP($F166,'Source Data'!$B$15:$I$22,5)),"")</f>
        <v/>
      </c>
      <c r="AJ166" s="145" t="str">
        <f>IF(ISNUMBER($L166),IF(OR(AND(OR($J166="Retired",$J166="Permanent Low-Use"),$K166&lt;=2033),(AND($J166="New",$K166&gt;2033))),"N/A",VLOOKUP($F166,'Source Data'!$B$15:$I$22,5)),"")</f>
        <v/>
      </c>
      <c r="AK166" s="145" t="str">
        <f>IF($N166= 0, "N/A", IF(ISERROR(VLOOKUP($F166, 'Source Data'!$B$4:$C$11,2)), "", VLOOKUP($F166, 'Source Data'!$B$4:$C$11,2)))</f>
        <v/>
      </c>
      <c r="AL166" s="158"/>
    </row>
    <row r="167" spans="1:38" ht="15.6">
      <c r="A167" s="158"/>
      <c r="B167" s="106"/>
      <c r="C167" s="106"/>
      <c r="D167" s="106"/>
      <c r="E167" s="104"/>
      <c r="F167" s="104"/>
      <c r="G167" s="102"/>
      <c r="H167" s="103"/>
      <c r="I167" s="104"/>
      <c r="J167" s="105"/>
      <c r="K167" s="102"/>
      <c r="L167" s="142" t="str">
        <f t="shared" si="10"/>
        <v/>
      </c>
      <c r="M167" s="142" t="str">
        <f>IF(ISERROR(VLOOKUP(E167,'Source Data'!$B$67:$J$97, MATCH(F167, 'Source Data'!$B$64:$J$64,1),TRUE))=TRUE,"",VLOOKUP(E167,'Source Data'!$B$67:$J$97,MATCH(F167, 'Source Data'!$B$64:$J$64,1),TRUE))</f>
        <v/>
      </c>
      <c r="N167" s="143" t="str">
        <f t="shared" si="11"/>
        <v/>
      </c>
      <c r="O167" s="144" t="str">
        <f>IF(OR(AND(OR($J167="Retired",$J167="Permanent Low-Use"),$K167&lt;=2023),(AND($J167="New",$K167&gt;2023))),"N/A",IF($N167=0,0,IF(ISERROR(VLOOKUP($E167,'Source Data'!$B$29:$J$60, MATCH($L167, 'Source Data'!$B$26:$J$26,1),TRUE))=TRUE,"",VLOOKUP($E167,'Source Data'!$B$29:$J$60,MATCH($L167, 'Source Data'!$B$26:$J$26,1),TRUE))))</f>
        <v/>
      </c>
      <c r="P167" s="144" t="str">
        <f>IF(OR(AND(OR($J167="Retired",$J167="Permanent Low-Use"),$K167&lt;=2024),(AND($J167="New",$K167&gt;2024))),"N/A",IF($N167=0,0,IF(ISERROR(VLOOKUP($E167,'Source Data'!$B$29:$J$60, MATCH($L167, 'Source Data'!$B$26:$J$26,1),TRUE))=TRUE,"",VLOOKUP($E167,'Source Data'!$B$29:$J$60,MATCH($L167, 'Source Data'!$B$26:$J$26,1),TRUE))))</f>
        <v/>
      </c>
      <c r="Q167" s="144" t="str">
        <f>IF(OR(AND(OR($J167="Retired",$J167="Permanent Low-Use"),$K167&lt;=2025),(AND($J167="New",$K167&gt;2025))),"N/A",IF($N167=0,0,IF(ISERROR(VLOOKUP($E167,'Source Data'!$B$29:$J$60, MATCH($L167, 'Source Data'!$B$26:$J$26,1),TRUE))=TRUE,"",VLOOKUP($E167,'Source Data'!$B$29:$J$60,MATCH($L167, 'Source Data'!$B$26:$J$26,1),TRUE))))</f>
        <v/>
      </c>
      <c r="R167" s="144" t="str">
        <f>IF(OR(AND(OR($J167="Retired",$J167="Permanent Low-Use"),$K167&lt;=2026),(AND($J167="New",$K167&gt;2026))),"N/A",IF($N167=0,0,IF(ISERROR(VLOOKUP($E167,'Source Data'!$B$29:$J$60, MATCH($L167, 'Source Data'!$B$26:$J$26,1),TRUE))=TRUE,"",VLOOKUP($E167,'Source Data'!$B$29:$J$60,MATCH($L167, 'Source Data'!$B$26:$J$26,1),TRUE))))</f>
        <v/>
      </c>
      <c r="S167" s="144" t="str">
        <f>IF(OR(AND(OR($J167="Retired",$J167="Permanent Low-Use"),$K167&lt;=2027),(AND($J167="New",$K167&gt;2027))),"N/A",IF($N167=0,0,IF(ISERROR(VLOOKUP($E167,'Source Data'!$B$29:$J$60, MATCH($L167, 'Source Data'!$B$26:$J$26,1),TRUE))=TRUE,"",VLOOKUP($E167,'Source Data'!$B$29:$J$60,MATCH($L167, 'Source Data'!$B$26:$J$26,1),TRUE))))</f>
        <v/>
      </c>
      <c r="T167" s="144" t="str">
        <f>IF(OR(AND(OR($J167="Retired",$J167="Permanent Low-Use"),$K167&lt;=2028),(AND($J167="New",$K167&gt;2028))),"N/A",IF($N167=0,0,IF(ISERROR(VLOOKUP($E167,'Source Data'!$B$29:$J$60, MATCH($L167, 'Source Data'!$B$26:$J$26,1),TRUE))=TRUE,"",VLOOKUP($E167,'Source Data'!$B$29:$J$60,MATCH($L167, 'Source Data'!$B$26:$J$26,1),TRUE))))</f>
        <v/>
      </c>
      <c r="U167" s="144" t="str">
        <f>IF(OR(AND(OR($J167="Retired",$J167="Permanent Low-Use"),$K167&lt;=2029),(AND($J167="New",$K167&gt;2029))),"N/A",IF($N167=0,0,IF(ISERROR(VLOOKUP($E167,'Source Data'!$B$29:$J$60, MATCH($L167, 'Source Data'!$B$26:$J$26,1),TRUE))=TRUE,"",VLOOKUP($E167,'Source Data'!$B$29:$J$60,MATCH($L167, 'Source Data'!$B$26:$J$26,1),TRUE))))</f>
        <v/>
      </c>
      <c r="V167" s="144" t="str">
        <f>IF(OR(AND(OR($J167="Retired",$J167="Permanent Low-Use"),$K167&lt;=2030),(AND($J167="New",$K167&gt;2030))),"N/A",IF($N167=0,0,IF(ISERROR(VLOOKUP($E167,'Source Data'!$B$29:$J$60, MATCH($L167, 'Source Data'!$B$26:$J$26,1),TRUE))=TRUE,"",VLOOKUP($E167,'Source Data'!$B$29:$J$60,MATCH($L167, 'Source Data'!$B$26:$J$26,1),TRUE))))</f>
        <v/>
      </c>
      <c r="W167" s="144" t="str">
        <f>IF(OR(AND(OR($J167="Retired",$J167="Permanent Low-Use"),$K167&lt;=2031),(AND($J167="New",$K167&gt;2031))),"N/A",IF($N167=0,0,IF(ISERROR(VLOOKUP($E167,'Source Data'!$B$29:$J$60, MATCH($L167, 'Source Data'!$B$26:$J$26,1),TRUE))=TRUE,"",VLOOKUP($E167,'Source Data'!$B$29:$J$60,MATCH($L167, 'Source Data'!$B$26:$J$26,1),TRUE))))</f>
        <v/>
      </c>
      <c r="X167" s="144" t="str">
        <f>IF(OR(AND(OR($J167="Retired",$J167="Permanent Low-Use"),$K167&lt;=2032),(AND($J167="New",$K167&gt;2032))),"N/A",IF($N167=0,0,IF(ISERROR(VLOOKUP($E167,'Source Data'!$B$29:$J$60, MATCH($L167, 'Source Data'!$B$26:$J$26,1),TRUE))=TRUE,"",VLOOKUP($E167,'Source Data'!$B$29:$J$60,MATCH($L167, 'Source Data'!$B$26:$J$26,1),TRUE))))</f>
        <v/>
      </c>
      <c r="Y167" s="144" t="str">
        <f>IF(OR(AND(OR($J167="Retired",$J167="Permanent Low-Use"),$K167&lt;=2033),(AND($J167="New",$K167&gt;2033))),"N/A",IF($N167=0,0,IF(ISERROR(VLOOKUP($E167,'Source Data'!$B$29:$J$60, MATCH($L167, 'Source Data'!$B$26:$J$26,1),TRUE))=TRUE,"",VLOOKUP($E167,'Source Data'!$B$29:$J$60,MATCH($L167, 'Source Data'!$B$26:$J$26,1),TRUE))))</f>
        <v/>
      </c>
      <c r="Z167" s="145" t="str">
        <f>IF(ISNUMBER($L167),IF(OR(AND(OR($J167="Retired",$J167="Permanent Low-Use"),$K167&lt;=2023),(AND($J167="New",$K167&gt;2023))),"N/A",VLOOKUP($F167,'Source Data'!$B$15:$I$22,7)),"")</f>
        <v/>
      </c>
      <c r="AA167" s="145" t="str">
        <f>IF(ISNUMBER($L167),IF(OR(AND(OR($J167="Retired",$J167="Permanent Low-Use"),$K167&lt;=2024),(AND($J167="New",$K167&gt;2024))),"N/A",VLOOKUP($F167,'Source Data'!$B$15:$I$22,7)),"")</f>
        <v/>
      </c>
      <c r="AB167" s="145" t="str">
        <f>IF(ISNUMBER($L167),IF(OR(AND(OR($J167="Retired",$J167="Permanent Low-Use"),$K167&lt;=2025),(AND($J167="New",$K167&gt;2025))),"N/A",VLOOKUP($F167,'Source Data'!$B$15:$I$22,5)),"")</f>
        <v/>
      </c>
      <c r="AC167" s="145" t="str">
        <f>IF(ISNUMBER($L167),IF(OR(AND(OR($J167="Retired",$J167="Permanent Low-Use"),$K167&lt;=2026),(AND($J167="New",$K167&gt;2026))),"N/A",VLOOKUP($F167,'Source Data'!$B$15:$I$22,5)),"")</f>
        <v/>
      </c>
      <c r="AD167" s="145" t="str">
        <f>IF(ISNUMBER($L167),IF(OR(AND(OR($J167="Retired",$J167="Permanent Low-Use"),$K167&lt;=2027),(AND($J167="New",$K167&gt;2027))),"N/A",VLOOKUP($F167,'Source Data'!$B$15:$I$22,5)),"")</f>
        <v/>
      </c>
      <c r="AE167" s="145" t="str">
        <f>IF(ISNUMBER($L167),IF(OR(AND(OR($J167="Retired",$J167="Permanent Low-Use"),$K167&lt;=2028),(AND($J167="New",$K167&gt;2028))),"N/A",VLOOKUP($F167,'Source Data'!$B$15:$I$22,5)),"")</f>
        <v/>
      </c>
      <c r="AF167" s="145" t="str">
        <f>IF(ISNUMBER($L167),IF(OR(AND(OR($J167="Retired",$J167="Permanent Low-Use"),$K167&lt;=2029),(AND($J167="New",$K167&gt;2029))),"N/A",VLOOKUP($F167,'Source Data'!$B$15:$I$22,5)),"")</f>
        <v/>
      </c>
      <c r="AG167" s="145" t="str">
        <f>IF(ISNUMBER($L167),IF(OR(AND(OR($J167="Retired",$J167="Permanent Low-Use"),$K167&lt;=2030),(AND($J167="New",$K167&gt;2030))),"N/A",VLOOKUP($F167,'Source Data'!$B$15:$I$22,5)),"")</f>
        <v/>
      </c>
      <c r="AH167" s="145" t="str">
        <f>IF(ISNUMBER($L167),IF(OR(AND(OR($J167="Retired",$J167="Permanent Low-Use"),$K167&lt;=2031),(AND($J167="New",$K167&gt;2031))),"N/A",VLOOKUP($F167,'Source Data'!$B$15:$I$22,5)),"")</f>
        <v/>
      </c>
      <c r="AI167" s="145" t="str">
        <f>IF(ISNUMBER($L167),IF(OR(AND(OR($J167="Retired",$J167="Permanent Low-Use"),$K167&lt;=2032),(AND($J167="New",$K167&gt;2032))),"N/A",VLOOKUP($F167,'Source Data'!$B$15:$I$22,5)),"")</f>
        <v/>
      </c>
      <c r="AJ167" s="145" t="str">
        <f>IF(ISNUMBER($L167),IF(OR(AND(OR($J167="Retired",$J167="Permanent Low-Use"),$K167&lt;=2033),(AND($J167="New",$K167&gt;2033))),"N/A",VLOOKUP($F167,'Source Data'!$B$15:$I$22,5)),"")</f>
        <v/>
      </c>
      <c r="AK167" s="145" t="str">
        <f>IF($N167= 0, "N/A", IF(ISERROR(VLOOKUP($F167, 'Source Data'!$B$4:$C$11,2)), "", VLOOKUP($F167, 'Source Data'!$B$4:$C$11,2)))</f>
        <v/>
      </c>
      <c r="AL167" s="158"/>
    </row>
    <row r="168" spans="1:38" ht="15.6">
      <c r="A168" s="158"/>
      <c r="B168" s="106"/>
      <c r="C168" s="106"/>
      <c r="D168" s="106"/>
      <c r="E168" s="104"/>
      <c r="F168" s="104"/>
      <c r="G168" s="102"/>
      <c r="H168" s="103"/>
      <c r="I168" s="104"/>
      <c r="J168" s="105"/>
      <c r="K168" s="102"/>
      <c r="L168" s="142" t="str">
        <f t="shared" si="10"/>
        <v/>
      </c>
      <c r="M168" s="142" t="str">
        <f>IF(ISERROR(VLOOKUP(E168,'Source Data'!$B$67:$J$97, MATCH(F168, 'Source Data'!$B$64:$J$64,1),TRUE))=TRUE,"",VLOOKUP(E168,'Source Data'!$B$67:$J$97,MATCH(F168, 'Source Data'!$B$64:$J$64,1),TRUE))</f>
        <v/>
      </c>
      <c r="N168" s="143" t="str">
        <f t="shared" si="11"/>
        <v/>
      </c>
      <c r="O168" s="144" t="str">
        <f>IF(OR(AND(OR($J168="Retired",$J168="Permanent Low-Use"),$K168&lt;=2023),(AND($J168="New",$K168&gt;2023))),"N/A",IF($N168=0,0,IF(ISERROR(VLOOKUP($E168,'Source Data'!$B$29:$J$60, MATCH($L168, 'Source Data'!$B$26:$J$26,1),TRUE))=TRUE,"",VLOOKUP($E168,'Source Data'!$B$29:$J$60,MATCH($L168, 'Source Data'!$B$26:$J$26,1),TRUE))))</f>
        <v/>
      </c>
      <c r="P168" s="144" t="str">
        <f>IF(OR(AND(OR($J168="Retired",$J168="Permanent Low-Use"),$K168&lt;=2024),(AND($J168="New",$K168&gt;2024))),"N/A",IF($N168=0,0,IF(ISERROR(VLOOKUP($E168,'Source Data'!$B$29:$J$60, MATCH($L168, 'Source Data'!$B$26:$J$26,1),TRUE))=TRUE,"",VLOOKUP($E168,'Source Data'!$B$29:$J$60,MATCH($L168, 'Source Data'!$B$26:$J$26,1),TRUE))))</f>
        <v/>
      </c>
      <c r="Q168" s="144" t="str">
        <f>IF(OR(AND(OR($J168="Retired",$J168="Permanent Low-Use"),$K168&lt;=2025),(AND($J168="New",$K168&gt;2025))),"N/A",IF($N168=0,0,IF(ISERROR(VLOOKUP($E168,'Source Data'!$B$29:$J$60, MATCH($L168, 'Source Data'!$B$26:$J$26,1),TRUE))=TRUE,"",VLOOKUP($E168,'Source Data'!$B$29:$J$60,MATCH($L168, 'Source Data'!$B$26:$J$26,1),TRUE))))</f>
        <v/>
      </c>
      <c r="R168" s="144" t="str">
        <f>IF(OR(AND(OR($J168="Retired",$J168="Permanent Low-Use"),$K168&lt;=2026),(AND($J168="New",$K168&gt;2026))),"N/A",IF($N168=0,0,IF(ISERROR(VLOOKUP($E168,'Source Data'!$B$29:$J$60, MATCH($L168, 'Source Data'!$B$26:$J$26,1),TRUE))=TRUE,"",VLOOKUP($E168,'Source Data'!$B$29:$J$60,MATCH($L168, 'Source Data'!$B$26:$J$26,1),TRUE))))</f>
        <v/>
      </c>
      <c r="S168" s="144" t="str">
        <f>IF(OR(AND(OR($J168="Retired",$J168="Permanent Low-Use"),$K168&lt;=2027),(AND($J168="New",$K168&gt;2027))),"N/A",IF($N168=0,0,IF(ISERROR(VLOOKUP($E168,'Source Data'!$B$29:$J$60, MATCH($L168, 'Source Data'!$B$26:$J$26,1),TRUE))=TRUE,"",VLOOKUP($E168,'Source Data'!$B$29:$J$60,MATCH($L168, 'Source Data'!$B$26:$J$26,1),TRUE))))</f>
        <v/>
      </c>
      <c r="T168" s="144" t="str">
        <f>IF(OR(AND(OR($J168="Retired",$J168="Permanent Low-Use"),$K168&lt;=2028),(AND($J168="New",$K168&gt;2028))),"N/A",IF($N168=0,0,IF(ISERROR(VLOOKUP($E168,'Source Data'!$B$29:$J$60, MATCH($L168, 'Source Data'!$B$26:$J$26,1),TRUE))=TRUE,"",VLOOKUP($E168,'Source Data'!$B$29:$J$60,MATCH($L168, 'Source Data'!$B$26:$J$26,1),TRUE))))</f>
        <v/>
      </c>
      <c r="U168" s="144" t="str">
        <f>IF(OR(AND(OR($J168="Retired",$J168="Permanent Low-Use"),$K168&lt;=2029),(AND($J168="New",$K168&gt;2029))),"N/A",IF($N168=0,0,IF(ISERROR(VLOOKUP($E168,'Source Data'!$B$29:$J$60, MATCH($L168, 'Source Data'!$B$26:$J$26,1),TRUE))=TRUE,"",VLOOKUP($E168,'Source Data'!$B$29:$J$60,MATCH($L168, 'Source Data'!$B$26:$J$26,1),TRUE))))</f>
        <v/>
      </c>
      <c r="V168" s="144" t="str">
        <f>IF(OR(AND(OR($J168="Retired",$J168="Permanent Low-Use"),$K168&lt;=2030),(AND($J168="New",$K168&gt;2030))),"N/A",IF($N168=0,0,IF(ISERROR(VLOOKUP($E168,'Source Data'!$B$29:$J$60, MATCH($L168, 'Source Data'!$B$26:$J$26,1),TRUE))=TRUE,"",VLOOKUP($E168,'Source Data'!$B$29:$J$60,MATCH($L168, 'Source Data'!$B$26:$J$26,1),TRUE))))</f>
        <v/>
      </c>
      <c r="W168" s="144" t="str">
        <f>IF(OR(AND(OR($J168="Retired",$J168="Permanent Low-Use"),$K168&lt;=2031),(AND($J168="New",$K168&gt;2031))),"N/A",IF($N168=0,0,IF(ISERROR(VLOOKUP($E168,'Source Data'!$B$29:$J$60, MATCH($L168, 'Source Data'!$B$26:$J$26,1),TRUE))=TRUE,"",VLOOKUP($E168,'Source Data'!$B$29:$J$60,MATCH($L168, 'Source Data'!$B$26:$J$26,1),TRUE))))</f>
        <v/>
      </c>
      <c r="X168" s="144" t="str">
        <f>IF(OR(AND(OR($J168="Retired",$J168="Permanent Low-Use"),$K168&lt;=2032),(AND($J168="New",$K168&gt;2032))),"N/A",IF($N168=0,0,IF(ISERROR(VLOOKUP($E168,'Source Data'!$B$29:$J$60, MATCH($L168, 'Source Data'!$B$26:$J$26,1),TRUE))=TRUE,"",VLOOKUP($E168,'Source Data'!$B$29:$J$60,MATCH($L168, 'Source Data'!$B$26:$J$26,1),TRUE))))</f>
        <v/>
      </c>
      <c r="Y168" s="144" t="str">
        <f>IF(OR(AND(OR($J168="Retired",$J168="Permanent Low-Use"),$K168&lt;=2033),(AND($J168="New",$K168&gt;2033))),"N/A",IF($N168=0,0,IF(ISERROR(VLOOKUP($E168,'Source Data'!$B$29:$J$60, MATCH($L168, 'Source Data'!$B$26:$J$26,1),TRUE))=TRUE,"",VLOOKUP($E168,'Source Data'!$B$29:$J$60,MATCH($L168, 'Source Data'!$B$26:$J$26,1),TRUE))))</f>
        <v/>
      </c>
      <c r="Z168" s="145" t="str">
        <f>IF(ISNUMBER($L168),IF(OR(AND(OR($J168="Retired",$J168="Permanent Low-Use"),$K168&lt;=2023),(AND($J168="New",$K168&gt;2023))),"N/A",VLOOKUP($F168,'Source Data'!$B$15:$I$22,7)),"")</f>
        <v/>
      </c>
      <c r="AA168" s="145" t="str">
        <f>IF(ISNUMBER($L168),IF(OR(AND(OR($J168="Retired",$J168="Permanent Low-Use"),$K168&lt;=2024),(AND($J168="New",$K168&gt;2024))),"N/A",VLOOKUP($F168,'Source Data'!$B$15:$I$22,7)),"")</f>
        <v/>
      </c>
      <c r="AB168" s="145" t="str">
        <f>IF(ISNUMBER($L168),IF(OR(AND(OR($J168="Retired",$J168="Permanent Low-Use"),$K168&lt;=2025),(AND($J168="New",$K168&gt;2025))),"N/A",VLOOKUP($F168,'Source Data'!$B$15:$I$22,5)),"")</f>
        <v/>
      </c>
      <c r="AC168" s="145" t="str">
        <f>IF(ISNUMBER($L168),IF(OR(AND(OR($J168="Retired",$J168="Permanent Low-Use"),$K168&lt;=2026),(AND($J168="New",$K168&gt;2026))),"N/A",VLOOKUP($F168,'Source Data'!$B$15:$I$22,5)),"")</f>
        <v/>
      </c>
      <c r="AD168" s="145" t="str">
        <f>IF(ISNUMBER($L168),IF(OR(AND(OR($J168="Retired",$J168="Permanent Low-Use"),$K168&lt;=2027),(AND($J168="New",$K168&gt;2027))),"N/A",VLOOKUP($F168,'Source Data'!$B$15:$I$22,5)),"")</f>
        <v/>
      </c>
      <c r="AE168" s="145" t="str">
        <f>IF(ISNUMBER($L168),IF(OR(AND(OR($J168="Retired",$J168="Permanent Low-Use"),$K168&lt;=2028),(AND($J168="New",$K168&gt;2028))),"N/A",VLOOKUP($F168,'Source Data'!$B$15:$I$22,5)),"")</f>
        <v/>
      </c>
      <c r="AF168" s="145" t="str">
        <f>IF(ISNUMBER($L168),IF(OR(AND(OR($J168="Retired",$J168="Permanent Low-Use"),$K168&lt;=2029),(AND($J168="New",$K168&gt;2029))),"N/A",VLOOKUP($F168,'Source Data'!$B$15:$I$22,5)),"")</f>
        <v/>
      </c>
      <c r="AG168" s="145" t="str">
        <f>IF(ISNUMBER($L168),IF(OR(AND(OR($J168="Retired",$J168="Permanent Low-Use"),$K168&lt;=2030),(AND($J168="New",$K168&gt;2030))),"N/A",VLOOKUP($F168,'Source Data'!$B$15:$I$22,5)),"")</f>
        <v/>
      </c>
      <c r="AH168" s="145" t="str">
        <f>IF(ISNUMBER($L168),IF(OR(AND(OR($J168="Retired",$J168="Permanent Low-Use"),$K168&lt;=2031),(AND($J168="New",$K168&gt;2031))),"N/A",VLOOKUP($F168,'Source Data'!$B$15:$I$22,5)),"")</f>
        <v/>
      </c>
      <c r="AI168" s="145" t="str">
        <f>IF(ISNUMBER($L168),IF(OR(AND(OR($J168="Retired",$J168="Permanent Low-Use"),$K168&lt;=2032),(AND($J168="New",$K168&gt;2032))),"N/A",VLOOKUP($F168,'Source Data'!$B$15:$I$22,5)),"")</f>
        <v/>
      </c>
      <c r="AJ168" s="145" t="str">
        <f>IF(ISNUMBER($L168),IF(OR(AND(OR($J168="Retired",$J168="Permanent Low-Use"),$K168&lt;=2033),(AND($J168="New",$K168&gt;2033))),"N/A",VLOOKUP($F168,'Source Data'!$B$15:$I$22,5)),"")</f>
        <v/>
      </c>
      <c r="AK168" s="145" t="str">
        <f>IF($N168= 0, "N/A", IF(ISERROR(VLOOKUP($F168, 'Source Data'!$B$4:$C$11,2)), "", VLOOKUP($F168, 'Source Data'!$B$4:$C$11,2)))</f>
        <v/>
      </c>
      <c r="AL168" s="158"/>
    </row>
    <row r="169" spans="1:38" ht="15.6">
      <c r="A169" s="158"/>
      <c r="B169" s="106"/>
      <c r="C169" s="106"/>
      <c r="D169" s="106"/>
      <c r="E169" s="104"/>
      <c r="F169" s="104"/>
      <c r="G169" s="102"/>
      <c r="H169" s="103"/>
      <c r="I169" s="104"/>
      <c r="J169" s="105"/>
      <c r="K169" s="102"/>
      <c r="L169" s="142" t="str">
        <f t="shared" si="10"/>
        <v/>
      </c>
      <c r="M169" s="142" t="str">
        <f>IF(ISERROR(VLOOKUP(E169,'Source Data'!$B$67:$J$97, MATCH(F169, 'Source Data'!$B$64:$J$64,1),TRUE))=TRUE,"",VLOOKUP(E169,'Source Data'!$B$67:$J$97,MATCH(F169, 'Source Data'!$B$64:$J$64,1),TRUE))</f>
        <v/>
      </c>
      <c r="N169" s="143" t="str">
        <f t="shared" si="11"/>
        <v/>
      </c>
      <c r="O169" s="144" t="str">
        <f>IF(OR(AND(OR($J169="Retired",$J169="Permanent Low-Use"),$K169&lt;=2023),(AND($J169="New",$K169&gt;2023))),"N/A",IF($N169=0,0,IF(ISERROR(VLOOKUP($E169,'Source Data'!$B$29:$J$60, MATCH($L169, 'Source Data'!$B$26:$J$26,1),TRUE))=TRUE,"",VLOOKUP($E169,'Source Data'!$B$29:$J$60,MATCH($L169, 'Source Data'!$B$26:$J$26,1),TRUE))))</f>
        <v/>
      </c>
      <c r="P169" s="144" t="str">
        <f>IF(OR(AND(OR($J169="Retired",$J169="Permanent Low-Use"),$K169&lt;=2024),(AND($J169="New",$K169&gt;2024))),"N/A",IF($N169=0,0,IF(ISERROR(VLOOKUP($E169,'Source Data'!$B$29:$J$60, MATCH($L169, 'Source Data'!$B$26:$J$26,1),TRUE))=TRUE,"",VLOOKUP($E169,'Source Data'!$B$29:$J$60,MATCH($L169, 'Source Data'!$B$26:$J$26,1),TRUE))))</f>
        <v/>
      </c>
      <c r="Q169" s="144" t="str">
        <f>IF(OR(AND(OR($J169="Retired",$J169="Permanent Low-Use"),$K169&lt;=2025),(AND($J169="New",$K169&gt;2025))),"N/A",IF($N169=0,0,IF(ISERROR(VLOOKUP($E169,'Source Data'!$B$29:$J$60, MATCH($L169, 'Source Data'!$B$26:$J$26,1),TRUE))=TRUE,"",VLOOKUP($E169,'Source Data'!$B$29:$J$60,MATCH($L169, 'Source Data'!$B$26:$J$26,1),TRUE))))</f>
        <v/>
      </c>
      <c r="R169" s="144" t="str">
        <f>IF(OR(AND(OR($J169="Retired",$J169="Permanent Low-Use"),$K169&lt;=2026),(AND($J169="New",$K169&gt;2026))),"N/A",IF($N169=0,0,IF(ISERROR(VLOOKUP($E169,'Source Data'!$B$29:$J$60, MATCH($L169, 'Source Data'!$B$26:$J$26,1),TRUE))=TRUE,"",VLOOKUP($E169,'Source Data'!$B$29:$J$60,MATCH($L169, 'Source Data'!$B$26:$J$26,1),TRUE))))</f>
        <v/>
      </c>
      <c r="S169" s="144" t="str">
        <f>IF(OR(AND(OR($J169="Retired",$J169="Permanent Low-Use"),$K169&lt;=2027),(AND($J169="New",$K169&gt;2027))),"N/A",IF($N169=0,0,IF(ISERROR(VLOOKUP($E169,'Source Data'!$B$29:$J$60, MATCH($L169, 'Source Data'!$B$26:$J$26,1),TRUE))=TRUE,"",VLOOKUP($E169,'Source Data'!$B$29:$J$60,MATCH($L169, 'Source Data'!$B$26:$J$26,1),TRUE))))</f>
        <v/>
      </c>
      <c r="T169" s="144" t="str">
        <f>IF(OR(AND(OR($J169="Retired",$J169="Permanent Low-Use"),$K169&lt;=2028),(AND($J169="New",$K169&gt;2028))),"N/A",IF($N169=0,0,IF(ISERROR(VLOOKUP($E169,'Source Data'!$B$29:$J$60, MATCH($L169, 'Source Data'!$B$26:$J$26,1),TRUE))=TRUE,"",VLOOKUP($E169,'Source Data'!$B$29:$J$60,MATCH($L169, 'Source Data'!$B$26:$J$26,1),TRUE))))</f>
        <v/>
      </c>
      <c r="U169" s="144" t="str">
        <f>IF(OR(AND(OR($J169="Retired",$J169="Permanent Low-Use"),$K169&lt;=2029),(AND($J169="New",$K169&gt;2029))),"N/A",IF($N169=0,0,IF(ISERROR(VLOOKUP($E169,'Source Data'!$B$29:$J$60, MATCH($L169, 'Source Data'!$B$26:$J$26,1),TRUE))=TRUE,"",VLOOKUP($E169,'Source Data'!$B$29:$J$60,MATCH($L169, 'Source Data'!$B$26:$J$26,1),TRUE))))</f>
        <v/>
      </c>
      <c r="V169" s="144" t="str">
        <f>IF(OR(AND(OR($J169="Retired",$J169="Permanent Low-Use"),$K169&lt;=2030),(AND($J169="New",$K169&gt;2030))),"N/A",IF($N169=0,0,IF(ISERROR(VLOOKUP($E169,'Source Data'!$B$29:$J$60, MATCH($L169, 'Source Data'!$B$26:$J$26,1),TRUE))=TRUE,"",VLOOKUP($E169,'Source Data'!$B$29:$J$60,MATCH($L169, 'Source Data'!$B$26:$J$26,1),TRUE))))</f>
        <v/>
      </c>
      <c r="W169" s="144" t="str">
        <f>IF(OR(AND(OR($J169="Retired",$J169="Permanent Low-Use"),$K169&lt;=2031),(AND($J169="New",$K169&gt;2031))),"N/A",IF($N169=0,0,IF(ISERROR(VLOOKUP($E169,'Source Data'!$B$29:$J$60, MATCH($L169, 'Source Data'!$B$26:$J$26,1),TRUE))=TRUE,"",VLOOKUP($E169,'Source Data'!$B$29:$J$60,MATCH($L169, 'Source Data'!$B$26:$J$26,1),TRUE))))</f>
        <v/>
      </c>
      <c r="X169" s="144" t="str">
        <f>IF(OR(AND(OR($J169="Retired",$J169="Permanent Low-Use"),$K169&lt;=2032),(AND($J169="New",$K169&gt;2032))),"N/A",IF($N169=0,0,IF(ISERROR(VLOOKUP($E169,'Source Data'!$B$29:$J$60, MATCH($L169, 'Source Data'!$B$26:$J$26,1),TRUE))=TRUE,"",VLOOKUP($E169,'Source Data'!$B$29:$J$60,MATCH($L169, 'Source Data'!$B$26:$J$26,1),TRUE))))</f>
        <v/>
      </c>
      <c r="Y169" s="144" t="str">
        <f>IF(OR(AND(OR($J169="Retired",$J169="Permanent Low-Use"),$K169&lt;=2033),(AND($J169="New",$K169&gt;2033))),"N/A",IF($N169=0,0,IF(ISERROR(VLOOKUP($E169,'Source Data'!$B$29:$J$60, MATCH($L169, 'Source Data'!$B$26:$J$26,1),TRUE))=TRUE,"",VLOOKUP($E169,'Source Data'!$B$29:$J$60,MATCH($L169, 'Source Data'!$B$26:$J$26,1),TRUE))))</f>
        <v/>
      </c>
      <c r="Z169" s="145" t="str">
        <f>IF(ISNUMBER($L169),IF(OR(AND(OR($J169="Retired",$J169="Permanent Low-Use"),$K169&lt;=2023),(AND($J169="New",$K169&gt;2023))),"N/A",VLOOKUP($F169,'Source Data'!$B$15:$I$22,7)),"")</f>
        <v/>
      </c>
      <c r="AA169" s="145" t="str">
        <f>IF(ISNUMBER($L169),IF(OR(AND(OR($J169="Retired",$J169="Permanent Low-Use"),$K169&lt;=2024),(AND($J169="New",$K169&gt;2024))),"N/A",VLOOKUP($F169,'Source Data'!$B$15:$I$22,7)),"")</f>
        <v/>
      </c>
      <c r="AB169" s="145" t="str">
        <f>IF(ISNUMBER($L169),IF(OR(AND(OR($J169="Retired",$J169="Permanent Low-Use"),$K169&lt;=2025),(AND($J169="New",$K169&gt;2025))),"N/A",VLOOKUP($F169,'Source Data'!$B$15:$I$22,5)),"")</f>
        <v/>
      </c>
      <c r="AC169" s="145" t="str">
        <f>IF(ISNUMBER($L169),IF(OR(AND(OR($J169="Retired",$J169="Permanent Low-Use"),$K169&lt;=2026),(AND($J169="New",$K169&gt;2026))),"N/A",VLOOKUP($F169,'Source Data'!$B$15:$I$22,5)),"")</f>
        <v/>
      </c>
      <c r="AD169" s="145" t="str">
        <f>IF(ISNUMBER($L169),IF(OR(AND(OR($J169="Retired",$J169="Permanent Low-Use"),$K169&lt;=2027),(AND($J169="New",$K169&gt;2027))),"N/A",VLOOKUP($F169,'Source Data'!$B$15:$I$22,5)),"")</f>
        <v/>
      </c>
      <c r="AE169" s="145" t="str">
        <f>IF(ISNUMBER($L169),IF(OR(AND(OR($J169="Retired",$J169="Permanent Low-Use"),$K169&lt;=2028),(AND($J169="New",$K169&gt;2028))),"N/A",VLOOKUP($F169,'Source Data'!$B$15:$I$22,5)),"")</f>
        <v/>
      </c>
      <c r="AF169" s="145" t="str">
        <f>IF(ISNUMBER($L169),IF(OR(AND(OR($J169="Retired",$J169="Permanent Low-Use"),$K169&lt;=2029),(AND($J169="New",$K169&gt;2029))),"N/A",VLOOKUP($F169,'Source Data'!$B$15:$I$22,5)),"")</f>
        <v/>
      </c>
      <c r="AG169" s="145" t="str">
        <f>IF(ISNUMBER($L169),IF(OR(AND(OR($J169="Retired",$J169="Permanent Low-Use"),$K169&lt;=2030),(AND($J169="New",$K169&gt;2030))),"N/A",VLOOKUP($F169,'Source Data'!$B$15:$I$22,5)),"")</f>
        <v/>
      </c>
      <c r="AH169" s="145" t="str">
        <f>IF(ISNUMBER($L169),IF(OR(AND(OR($J169="Retired",$J169="Permanent Low-Use"),$K169&lt;=2031),(AND($J169="New",$K169&gt;2031))),"N/A",VLOOKUP($F169,'Source Data'!$B$15:$I$22,5)),"")</f>
        <v/>
      </c>
      <c r="AI169" s="145" t="str">
        <f>IF(ISNUMBER($L169),IF(OR(AND(OR($J169="Retired",$J169="Permanent Low-Use"),$K169&lt;=2032),(AND($J169="New",$K169&gt;2032))),"N/A",VLOOKUP($F169,'Source Data'!$B$15:$I$22,5)),"")</f>
        <v/>
      </c>
      <c r="AJ169" s="145" t="str">
        <f>IF(ISNUMBER($L169),IF(OR(AND(OR($J169="Retired",$J169="Permanent Low-Use"),$K169&lt;=2033),(AND($J169="New",$K169&gt;2033))),"N/A",VLOOKUP($F169,'Source Data'!$B$15:$I$22,5)),"")</f>
        <v/>
      </c>
      <c r="AK169" s="145" t="str">
        <f>IF($N169= 0, "N/A", IF(ISERROR(VLOOKUP($F169, 'Source Data'!$B$4:$C$11,2)), "", VLOOKUP($F169, 'Source Data'!$B$4:$C$11,2)))</f>
        <v/>
      </c>
      <c r="AL169" s="158"/>
    </row>
    <row r="170" spans="1:38" ht="15.6">
      <c r="A170" s="158"/>
      <c r="B170" s="106"/>
      <c r="C170" s="106"/>
      <c r="D170" s="106"/>
      <c r="E170" s="104"/>
      <c r="F170" s="104"/>
      <c r="G170" s="102"/>
      <c r="H170" s="103"/>
      <c r="I170" s="104"/>
      <c r="J170" s="105"/>
      <c r="K170" s="102"/>
      <c r="L170" s="142" t="str">
        <f t="shared" si="10"/>
        <v/>
      </c>
      <c r="M170" s="142" t="str">
        <f>IF(ISERROR(VLOOKUP(E170,'Source Data'!$B$67:$J$97, MATCH(F170, 'Source Data'!$B$64:$J$64,1),TRUE))=TRUE,"",VLOOKUP(E170,'Source Data'!$B$67:$J$97,MATCH(F170, 'Source Data'!$B$64:$J$64,1),TRUE))</f>
        <v/>
      </c>
      <c r="N170" s="143" t="str">
        <f t="shared" si="11"/>
        <v/>
      </c>
      <c r="O170" s="144" t="str">
        <f>IF(OR(AND(OR($J170="Retired",$J170="Permanent Low-Use"),$K170&lt;=2023),(AND($J170="New",$K170&gt;2023))),"N/A",IF($N170=0,0,IF(ISERROR(VLOOKUP($E170,'Source Data'!$B$29:$J$60, MATCH($L170, 'Source Data'!$B$26:$J$26,1),TRUE))=TRUE,"",VLOOKUP($E170,'Source Data'!$B$29:$J$60,MATCH($L170, 'Source Data'!$B$26:$J$26,1),TRUE))))</f>
        <v/>
      </c>
      <c r="P170" s="144" t="str">
        <f>IF(OR(AND(OR($J170="Retired",$J170="Permanent Low-Use"),$K170&lt;=2024),(AND($J170="New",$K170&gt;2024))),"N/A",IF($N170=0,0,IF(ISERROR(VLOOKUP($E170,'Source Data'!$B$29:$J$60, MATCH($L170, 'Source Data'!$B$26:$J$26,1),TRUE))=TRUE,"",VLOOKUP($E170,'Source Data'!$B$29:$J$60,MATCH($L170, 'Source Data'!$B$26:$J$26,1),TRUE))))</f>
        <v/>
      </c>
      <c r="Q170" s="144" t="str">
        <f>IF(OR(AND(OR($J170="Retired",$J170="Permanent Low-Use"),$K170&lt;=2025),(AND($J170="New",$K170&gt;2025))),"N/A",IF($N170=0,0,IF(ISERROR(VLOOKUP($E170,'Source Data'!$B$29:$J$60, MATCH($L170, 'Source Data'!$B$26:$J$26,1),TRUE))=TRUE,"",VLOOKUP($E170,'Source Data'!$B$29:$J$60,MATCH($L170, 'Source Data'!$B$26:$J$26,1),TRUE))))</f>
        <v/>
      </c>
      <c r="R170" s="144" t="str">
        <f>IF(OR(AND(OR($J170="Retired",$J170="Permanent Low-Use"),$K170&lt;=2026),(AND($J170="New",$K170&gt;2026))),"N/A",IF($N170=0,0,IF(ISERROR(VLOOKUP($E170,'Source Data'!$B$29:$J$60, MATCH($L170, 'Source Data'!$B$26:$J$26,1),TRUE))=TRUE,"",VLOOKUP($E170,'Source Data'!$B$29:$J$60,MATCH($L170, 'Source Data'!$B$26:$J$26,1),TRUE))))</f>
        <v/>
      </c>
      <c r="S170" s="144" t="str">
        <f>IF(OR(AND(OR($J170="Retired",$J170="Permanent Low-Use"),$K170&lt;=2027),(AND($J170="New",$K170&gt;2027))),"N/A",IF($N170=0,0,IF(ISERROR(VLOOKUP($E170,'Source Data'!$B$29:$J$60, MATCH($L170, 'Source Data'!$B$26:$J$26,1),TRUE))=TRUE,"",VLOOKUP($E170,'Source Data'!$B$29:$J$60,MATCH($L170, 'Source Data'!$B$26:$J$26,1),TRUE))))</f>
        <v/>
      </c>
      <c r="T170" s="144" t="str">
        <f>IF(OR(AND(OR($J170="Retired",$J170="Permanent Low-Use"),$K170&lt;=2028),(AND($J170="New",$K170&gt;2028))),"N/A",IF($N170=0,0,IF(ISERROR(VLOOKUP($E170,'Source Data'!$B$29:$J$60, MATCH($L170, 'Source Data'!$B$26:$J$26,1),TRUE))=TRUE,"",VLOOKUP($E170,'Source Data'!$B$29:$J$60,MATCH($L170, 'Source Data'!$B$26:$J$26,1),TRUE))))</f>
        <v/>
      </c>
      <c r="U170" s="144" t="str">
        <f>IF(OR(AND(OR($J170="Retired",$J170="Permanent Low-Use"),$K170&lt;=2029),(AND($J170="New",$K170&gt;2029))),"N/A",IF($N170=0,0,IF(ISERROR(VLOOKUP($E170,'Source Data'!$B$29:$J$60, MATCH($L170, 'Source Data'!$B$26:$J$26,1),TRUE))=TRUE,"",VLOOKUP($E170,'Source Data'!$B$29:$J$60,MATCH($L170, 'Source Data'!$B$26:$J$26,1),TRUE))))</f>
        <v/>
      </c>
      <c r="V170" s="144" t="str">
        <f>IF(OR(AND(OR($J170="Retired",$J170="Permanent Low-Use"),$K170&lt;=2030),(AND($J170="New",$K170&gt;2030))),"N/A",IF($N170=0,0,IF(ISERROR(VLOOKUP($E170,'Source Data'!$B$29:$J$60, MATCH($L170, 'Source Data'!$B$26:$J$26,1),TRUE))=TRUE,"",VLOOKUP($E170,'Source Data'!$B$29:$J$60,MATCH($L170, 'Source Data'!$B$26:$J$26,1),TRUE))))</f>
        <v/>
      </c>
      <c r="W170" s="144" t="str">
        <f>IF(OR(AND(OR($J170="Retired",$J170="Permanent Low-Use"),$K170&lt;=2031),(AND($J170="New",$K170&gt;2031))),"N/A",IF($N170=0,0,IF(ISERROR(VLOOKUP($E170,'Source Data'!$B$29:$J$60, MATCH($L170, 'Source Data'!$B$26:$J$26,1),TRUE))=TRUE,"",VLOOKUP($E170,'Source Data'!$B$29:$J$60,MATCH($L170, 'Source Data'!$B$26:$J$26,1),TRUE))))</f>
        <v/>
      </c>
      <c r="X170" s="144" t="str">
        <f>IF(OR(AND(OR($J170="Retired",$J170="Permanent Low-Use"),$K170&lt;=2032),(AND($J170="New",$K170&gt;2032))),"N/A",IF($N170=0,0,IF(ISERROR(VLOOKUP($E170,'Source Data'!$B$29:$J$60, MATCH($L170, 'Source Data'!$B$26:$J$26,1),TRUE))=TRUE,"",VLOOKUP($E170,'Source Data'!$B$29:$J$60,MATCH($L170, 'Source Data'!$B$26:$J$26,1),TRUE))))</f>
        <v/>
      </c>
      <c r="Y170" s="144" t="str">
        <f>IF(OR(AND(OR($J170="Retired",$J170="Permanent Low-Use"),$K170&lt;=2033),(AND($J170="New",$K170&gt;2033))),"N/A",IF($N170=0,0,IF(ISERROR(VLOOKUP($E170,'Source Data'!$B$29:$J$60, MATCH($L170, 'Source Data'!$B$26:$J$26,1),TRUE))=TRUE,"",VLOOKUP($E170,'Source Data'!$B$29:$J$60,MATCH($L170, 'Source Data'!$B$26:$J$26,1),TRUE))))</f>
        <v/>
      </c>
      <c r="Z170" s="145" t="str">
        <f>IF(ISNUMBER($L170),IF(OR(AND(OR($J170="Retired",$J170="Permanent Low-Use"),$K170&lt;=2023),(AND($J170="New",$K170&gt;2023))),"N/A",VLOOKUP($F170,'Source Data'!$B$15:$I$22,7)),"")</f>
        <v/>
      </c>
      <c r="AA170" s="145" t="str">
        <f>IF(ISNUMBER($L170),IF(OR(AND(OR($J170="Retired",$J170="Permanent Low-Use"),$K170&lt;=2024),(AND($J170="New",$K170&gt;2024))),"N/A",VLOOKUP($F170,'Source Data'!$B$15:$I$22,7)),"")</f>
        <v/>
      </c>
      <c r="AB170" s="145" t="str">
        <f>IF(ISNUMBER($L170),IF(OR(AND(OR($J170="Retired",$J170="Permanent Low-Use"),$K170&lt;=2025),(AND($J170="New",$K170&gt;2025))),"N/A",VLOOKUP($F170,'Source Data'!$B$15:$I$22,5)),"")</f>
        <v/>
      </c>
      <c r="AC170" s="145" t="str">
        <f>IF(ISNUMBER($L170),IF(OR(AND(OR($J170="Retired",$J170="Permanent Low-Use"),$K170&lt;=2026),(AND($J170="New",$K170&gt;2026))),"N/A",VLOOKUP($F170,'Source Data'!$B$15:$I$22,5)),"")</f>
        <v/>
      </c>
      <c r="AD170" s="145" t="str">
        <f>IF(ISNUMBER($L170),IF(OR(AND(OR($J170="Retired",$J170="Permanent Low-Use"),$K170&lt;=2027),(AND($J170="New",$K170&gt;2027))),"N/A",VLOOKUP($F170,'Source Data'!$B$15:$I$22,5)),"")</f>
        <v/>
      </c>
      <c r="AE170" s="145" t="str">
        <f>IF(ISNUMBER($L170),IF(OR(AND(OR($J170="Retired",$J170="Permanent Low-Use"),$K170&lt;=2028),(AND($J170="New",$K170&gt;2028))),"N/A",VLOOKUP($F170,'Source Data'!$B$15:$I$22,5)),"")</f>
        <v/>
      </c>
      <c r="AF170" s="145" t="str">
        <f>IF(ISNUMBER($L170),IF(OR(AND(OR($J170="Retired",$J170="Permanent Low-Use"),$K170&lt;=2029),(AND($J170="New",$K170&gt;2029))),"N/A",VLOOKUP($F170,'Source Data'!$B$15:$I$22,5)),"")</f>
        <v/>
      </c>
      <c r="AG170" s="145" t="str">
        <f>IF(ISNUMBER($L170),IF(OR(AND(OR($J170="Retired",$J170="Permanent Low-Use"),$K170&lt;=2030),(AND($J170="New",$K170&gt;2030))),"N/A",VLOOKUP($F170,'Source Data'!$B$15:$I$22,5)),"")</f>
        <v/>
      </c>
      <c r="AH170" s="145" t="str">
        <f>IF(ISNUMBER($L170),IF(OR(AND(OR($J170="Retired",$J170="Permanent Low-Use"),$K170&lt;=2031),(AND($J170="New",$K170&gt;2031))),"N/A",VLOOKUP($F170,'Source Data'!$B$15:$I$22,5)),"")</f>
        <v/>
      </c>
      <c r="AI170" s="145" t="str">
        <f>IF(ISNUMBER($L170),IF(OR(AND(OR($J170="Retired",$J170="Permanent Low-Use"),$K170&lt;=2032),(AND($J170="New",$K170&gt;2032))),"N/A",VLOOKUP($F170,'Source Data'!$B$15:$I$22,5)),"")</f>
        <v/>
      </c>
      <c r="AJ170" s="145" t="str">
        <f>IF(ISNUMBER($L170),IF(OR(AND(OR($J170="Retired",$J170="Permanent Low-Use"),$K170&lt;=2033),(AND($J170="New",$K170&gt;2033))),"N/A",VLOOKUP($F170,'Source Data'!$B$15:$I$22,5)),"")</f>
        <v/>
      </c>
      <c r="AK170" s="145" t="str">
        <f>IF($N170= 0, "N/A", IF(ISERROR(VLOOKUP($F170, 'Source Data'!$B$4:$C$11,2)), "", VLOOKUP($F170, 'Source Data'!$B$4:$C$11,2)))</f>
        <v/>
      </c>
      <c r="AL170" s="158"/>
    </row>
    <row r="171" spans="1:38" ht="15.6">
      <c r="A171" s="158"/>
      <c r="B171" s="106"/>
      <c r="C171" s="106"/>
      <c r="D171" s="106"/>
      <c r="E171" s="104"/>
      <c r="F171" s="104"/>
      <c r="G171" s="102"/>
      <c r="H171" s="103"/>
      <c r="I171" s="104"/>
      <c r="J171" s="105"/>
      <c r="K171" s="102"/>
      <c r="L171" s="142" t="str">
        <f t="shared" si="10"/>
        <v/>
      </c>
      <c r="M171" s="142" t="str">
        <f>IF(ISERROR(VLOOKUP(E171,'Source Data'!$B$67:$J$97, MATCH(F171, 'Source Data'!$B$64:$J$64,1),TRUE))=TRUE,"",VLOOKUP(E171,'Source Data'!$B$67:$J$97,MATCH(F171, 'Source Data'!$B$64:$J$64,1),TRUE))</f>
        <v/>
      </c>
      <c r="N171" s="143" t="str">
        <f t="shared" si="11"/>
        <v/>
      </c>
      <c r="O171" s="144" t="str">
        <f>IF(OR(AND(OR($J171="Retired",$J171="Permanent Low-Use"),$K171&lt;=2023),(AND($J171="New",$K171&gt;2023))),"N/A",IF($N171=0,0,IF(ISERROR(VLOOKUP($E171,'Source Data'!$B$29:$J$60, MATCH($L171, 'Source Data'!$B$26:$J$26,1),TRUE))=TRUE,"",VLOOKUP($E171,'Source Data'!$B$29:$J$60,MATCH($L171, 'Source Data'!$B$26:$J$26,1),TRUE))))</f>
        <v/>
      </c>
      <c r="P171" s="144" t="str">
        <f>IF(OR(AND(OR($J171="Retired",$J171="Permanent Low-Use"),$K171&lt;=2024),(AND($J171="New",$K171&gt;2024))),"N/A",IF($N171=0,0,IF(ISERROR(VLOOKUP($E171,'Source Data'!$B$29:$J$60, MATCH($L171, 'Source Data'!$B$26:$J$26,1),TRUE))=TRUE,"",VLOOKUP($E171,'Source Data'!$B$29:$J$60,MATCH($L171, 'Source Data'!$B$26:$J$26,1),TRUE))))</f>
        <v/>
      </c>
      <c r="Q171" s="144" t="str">
        <f>IF(OR(AND(OR($J171="Retired",$J171="Permanent Low-Use"),$K171&lt;=2025),(AND($J171="New",$K171&gt;2025))),"N/A",IF($N171=0,0,IF(ISERROR(VLOOKUP($E171,'Source Data'!$B$29:$J$60, MATCH($L171, 'Source Data'!$B$26:$J$26,1),TRUE))=TRUE,"",VLOOKUP($E171,'Source Data'!$B$29:$J$60,MATCH($L171, 'Source Data'!$B$26:$J$26,1),TRUE))))</f>
        <v/>
      </c>
      <c r="R171" s="144" t="str">
        <f>IF(OR(AND(OR($J171="Retired",$J171="Permanent Low-Use"),$K171&lt;=2026),(AND($J171="New",$K171&gt;2026))),"N/A",IF($N171=0,0,IF(ISERROR(VLOOKUP($E171,'Source Data'!$B$29:$J$60, MATCH($L171, 'Source Data'!$B$26:$J$26,1),TRUE))=TRUE,"",VLOOKUP($E171,'Source Data'!$B$29:$J$60,MATCH($L171, 'Source Data'!$B$26:$J$26,1),TRUE))))</f>
        <v/>
      </c>
      <c r="S171" s="144" t="str">
        <f>IF(OR(AND(OR($J171="Retired",$J171="Permanent Low-Use"),$K171&lt;=2027),(AND($J171="New",$K171&gt;2027))),"N/A",IF($N171=0,0,IF(ISERROR(VLOOKUP($E171,'Source Data'!$B$29:$J$60, MATCH($L171, 'Source Data'!$B$26:$J$26,1),TRUE))=TRUE,"",VLOOKUP($E171,'Source Data'!$B$29:$J$60,MATCH($L171, 'Source Data'!$B$26:$J$26,1),TRUE))))</f>
        <v/>
      </c>
      <c r="T171" s="144" t="str">
        <f>IF(OR(AND(OR($J171="Retired",$J171="Permanent Low-Use"),$K171&lt;=2028),(AND($J171="New",$K171&gt;2028))),"N/A",IF($N171=0,0,IF(ISERROR(VLOOKUP($E171,'Source Data'!$B$29:$J$60, MATCH($L171, 'Source Data'!$B$26:$J$26,1),TRUE))=TRUE,"",VLOOKUP($E171,'Source Data'!$B$29:$J$60,MATCH($L171, 'Source Data'!$B$26:$J$26,1),TRUE))))</f>
        <v/>
      </c>
      <c r="U171" s="144" t="str">
        <f>IF(OR(AND(OR($J171="Retired",$J171="Permanent Low-Use"),$K171&lt;=2029),(AND($J171="New",$K171&gt;2029))),"N/A",IF($N171=0,0,IF(ISERROR(VLOOKUP($E171,'Source Data'!$B$29:$J$60, MATCH($L171, 'Source Data'!$B$26:$J$26,1),TRUE))=TRUE,"",VLOOKUP($E171,'Source Data'!$B$29:$J$60,MATCH($L171, 'Source Data'!$B$26:$J$26,1),TRUE))))</f>
        <v/>
      </c>
      <c r="V171" s="144" t="str">
        <f>IF(OR(AND(OR($J171="Retired",$J171="Permanent Low-Use"),$K171&lt;=2030),(AND($J171="New",$K171&gt;2030))),"N/A",IF($N171=0,0,IF(ISERROR(VLOOKUP($E171,'Source Data'!$B$29:$J$60, MATCH($L171, 'Source Data'!$B$26:$J$26,1),TRUE))=TRUE,"",VLOOKUP($E171,'Source Data'!$B$29:$J$60,MATCH($L171, 'Source Data'!$B$26:$J$26,1),TRUE))))</f>
        <v/>
      </c>
      <c r="W171" s="144" t="str">
        <f>IF(OR(AND(OR($J171="Retired",$J171="Permanent Low-Use"),$K171&lt;=2031),(AND($J171="New",$K171&gt;2031))),"N/A",IF($N171=0,0,IF(ISERROR(VLOOKUP($E171,'Source Data'!$B$29:$J$60, MATCH($L171, 'Source Data'!$B$26:$J$26,1),TRUE))=TRUE,"",VLOOKUP($E171,'Source Data'!$B$29:$J$60,MATCH($L171, 'Source Data'!$B$26:$J$26,1),TRUE))))</f>
        <v/>
      </c>
      <c r="X171" s="144" t="str">
        <f>IF(OR(AND(OR($J171="Retired",$J171="Permanent Low-Use"),$K171&lt;=2032),(AND($J171="New",$K171&gt;2032))),"N/A",IF($N171=0,0,IF(ISERROR(VLOOKUP($E171,'Source Data'!$B$29:$J$60, MATCH($L171, 'Source Data'!$B$26:$J$26,1),TRUE))=TRUE,"",VLOOKUP($E171,'Source Data'!$B$29:$J$60,MATCH($L171, 'Source Data'!$B$26:$J$26,1),TRUE))))</f>
        <v/>
      </c>
      <c r="Y171" s="144" t="str">
        <f>IF(OR(AND(OR($J171="Retired",$J171="Permanent Low-Use"),$K171&lt;=2033),(AND($J171="New",$K171&gt;2033))),"N/A",IF($N171=0,0,IF(ISERROR(VLOOKUP($E171,'Source Data'!$B$29:$J$60, MATCH($L171, 'Source Data'!$B$26:$J$26,1),TRUE))=TRUE,"",VLOOKUP($E171,'Source Data'!$B$29:$J$60,MATCH($L171, 'Source Data'!$B$26:$J$26,1),TRUE))))</f>
        <v/>
      </c>
      <c r="Z171" s="145" t="str">
        <f>IF(ISNUMBER($L171),IF(OR(AND(OR($J171="Retired",$J171="Permanent Low-Use"),$K171&lt;=2023),(AND($J171="New",$K171&gt;2023))),"N/A",VLOOKUP($F171,'Source Data'!$B$15:$I$22,7)),"")</f>
        <v/>
      </c>
      <c r="AA171" s="145" t="str">
        <f>IF(ISNUMBER($L171),IF(OR(AND(OR($J171="Retired",$J171="Permanent Low-Use"),$K171&lt;=2024),(AND($J171="New",$K171&gt;2024))),"N/A",VLOOKUP($F171,'Source Data'!$B$15:$I$22,7)),"")</f>
        <v/>
      </c>
      <c r="AB171" s="145" t="str">
        <f>IF(ISNUMBER($L171),IF(OR(AND(OR($J171="Retired",$J171="Permanent Low-Use"),$K171&lt;=2025),(AND($J171="New",$K171&gt;2025))),"N/A",VLOOKUP($F171,'Source Data'!$B$15:$I$22,5)),"")</f>
        <v/>
      </c>
      <c r="AC171" s="145" t="str">
        <f>IF(ISNUMBER($L171),IF(OR(AND(OR($J171="Retired",$J171="Permanent Low-Use"),$K171&lt;=2026),(AND($J171="New",$K171&gt;2026))),"N/A",VLOOKUP($F171,'Source Data'!$B$15:$I$22,5)),"")</f>
        <v/>
      </c>
      <c r="AD171" s="145" t="str">
        <f>IF(ISNUMBER($L171),IF(OR(AND(OR($J171="Retired",$J171="Permanent Low-Use"),$K171&lt;=2027),(AND($J171="New",$K171&gt;2027))),"N/A",VLOOKUP($F171,'Source Data'!$B$15:$I$22,5)),"")</f>
        <v/>
      </c>
      <c r="AE171" s="145" t="str">
        <f>IF(ISNUMBER($L171),IF(OR(AND(OR($J171="Retired",$J171="Permanent Low-Use"),$K171&lt;=2028),(AND($J171="New",$K171&gt;2028))),"N/A",VLOOKUP($F171,'Source Data'!$B$15:$I$22,5)),"")</f>
        <v/>
      </c>
      <c r="AF171" s="145" t="str">
        <f>IF(ISNUMBER($L171),IF(OR(AND(OR($J171="Retired",$J171="Permanent Low-Use"),$K171&lt;=2029),(AND($J171="New",$K171&gt;2029))),"N/A",VLOOKUP($F171,'Source Data'!$B$15:$I$22,5)),"")</f>
        <v/>
      </c>
      <c r="AG171" s="145" t="str">
        <f>IF(ISNUMBER($L171),IF(OR(AND(OR($J171="Retired",$J171="Permanent Low-Use"),$K171&lt;=2030),(AND($J171="New",$K171&gt;2030))),"N/A",VLOOKUP($F171,'Source Data'!$B$15:$I$22,5)),"")</f>
        <v/>
      </c>
      <c r="AH171" s="145" t="str">
        <f>IF(ISNUMBER($L171),IF(OR(AND(OR($J171="Retired",$J171="Permanent Low-Use"),$K171&lt;=2031),(AND($J171="New",$K171&gt;2031))),"N/A",VLOOKUP($F171,'Source Data'!$B$15:$I$22,5)),"")</f>
        <v/>
      </c>
      <c r="AI171" s="145" t="str">
        <f>IF(ISNUMBER($L171),IF(OR(AND(OR($J171="Retired",$J171="Permanent Low-Use"),$K171&lt;=2032),(AND($J171="New",$K171&gt;2032))),"N/A",VLOOKUP($F171,'Source Data'!$B$15:$I$22,5)),"")</f>
        <v/>
      </c>
      <c r="AJ171" s="145" t="str">
        <f>IF(ISNUMBER($L171),IF(OR(AND(OR($J171="Retired",$J171="Permanent Low-Use"),$K171&lt;=2033),(AND($J171="New",$K171&gt;2033))),"N/A",VLOOKUP($F171,'Source Data'!$B$15:$I$22,5)),"")</f>
        <v/>
      </c>
      <c r="AK171" s="145" t="str">
        <f>IF($N171= 0, "N/A", IF(ISERROR(VLOOKUP($F171, 'Source Data'!$B$4:$C$11,2)), "", VLOOKUP($F171, 'Source Data'!$B$4:$C$11,2)))</f>
        <v/>
      </c>
      <c r="AL171" s="158"/>
    </row>
    <row r="172" spans="1:38" ht="15.6">
      <c r="A172" s="158"/>
      <c r="B172" s="106"/>
      <c r="C172" s="106"/>
      <c r="D172" s="106"/>
      <c r="E172" s="104"/>
      <c r="F172" s="104"/>
      <c r="G172" s="102"/>
      <c r="H172" s="103"/>
      <c r="I172" s="104"/>
      <c r="J172" s="105"/>
      <c r="K172" s="102"/>
      <c r="L172" s="142" t="str">
        <f t="shared" si="10"/>
        <v/>
      </c>
      <c r="M172" s="142" t="str">
        <f>IF(ISERROR(VLOOKUP(E172,'Source Data'!$B$67:$J$97, MATCH(F172, 'Source Data'!$B$64:$J$64,1),TRUE))=TRUE,"",VLOOKUP(E172,'Source Data'!$B$67:$J$97,MATCH(F172, 'Source Data'!$B$64:$J$64,1),TRUE))</f>
        <v/>
      </c>
      <c r="N172" s="143" t="str">
        <f t="shared" si="11"/>
        <v/>
      </c>
      <c r="O172" s="144" t="str">
        <f>IF(OR(AND(OR($J172="Retired",$J172="Permanent Low-Use"),$K172&lt;=2023),(AND($J172="New",$K172&gt;2023))),"N/A",IF($N172=0,0,IF(ISERROR(VLOOKUP($E172,'Source Data'!$B$29:$J$60, MATCH($L172, 'Source Data'!$B$26:$J$26,1),TRUE))=TRUE,"",VLOOKUP($E172,'Source Data'!$B$29:$J$60,MATCH($L172, 'Source Data'!$B$26:$J$26,1),TRUE))))</f>
        <v/>
      </c>
      <c r="P172" s="144" t="str">
        <f>IF(OR(AND(OR($J172="Retired",$J172="Permanent Low-Use"),$K172&lt;=2024),(AND($J172="New",$K172&gt;2024))),"N/A",IF($N172=0,0,IF(ISERROR(VLOOKUP($E172,'Source Data'!$B$29:$J$60, MATCH($L172, 'Source Data'!$B$26:$J$26,1),TRUE))=TRUE,"",VLOOKUP($E172,'Source Data'!$B$29:$J$60,MATCH($L172, 'Source Data'!$B$26:$J$26,1),TRUE))))</f>
        <v/>
      </c>
      <c r="Q172" s="144" t="str">
        <f>IF(OR(AND(OR($J172="Retired",$J172="Permanent Low-Use"),$K172&lt;=2025),(AND($J172="New",$K172&gt;2025))),"N/A",IF($N172=0,0,IF(ISERROR(VLOOKUP($E172,'Source Data'!$B$29:$J$60, MATCH($L172, 'Source Data'!$B$26:$J$26,1),TRUE))=TRUE,"",VLOOKUP($E172,'Source Data'!$B$29:$J$60,MATCH($L172, 'Source Data'!$B$26:$J$26,1),TRUE))))</f>
        <v/>
      </c>
      <c r="R172" s="144" t="str">
        <f>IF(OR(AND(OR($J172="Retired",$J172="Permanent Low-Use"),$K172&lt;=2026),(AND($J172="New",$K172&gt;2026))),"N/A",IF($N172=0,0,IF(ISERROR(VLOOKUP($E172,'Source Data'!$B$29:$J$60, MATCH($L172, 'Source Data'!$B$26:$J$26,1),TRUE))=TRUE,"",VLOOKUP($E172,'Source Data'!$B$29:$J$60,MATCH($L172, 'Source Data'!$B$26:$J$26,1),TRUE))))</f>
        <v/>
      </c>
      <c r="S172" s="144" t="str">
        <f>IF(OR(AND(OR($J172="Retired",$J172="Permanent Low-Use"),$K172&lt;=2027),(AND($J172="New",$K172&gt;2027))),"N/A",IF($N172=0,0,IF(ISERROR(VLOOKUP($E172,'Source Data'!$B$29:$J$60, MATCH($L172, 'Source Data'!$B$26:$J$26,1),TRUE))=TRUE,"",VLOOKUP($E172,'Source Data'!$B$29:$J$60,MATCH($L172, 'Source Data'!$B$26:$J$26,1),TRUE))))</f>
        <v/>
      </c>
      <c r="T172" s="144" t="str">
        <f>IF(OR(AND(OR($J172="Retired",$J172="Permanent Low-Use"),$K172&lt;=2028),(AND($J172="New",$K172&gt;2028))),"N/A",IF($N172=0,0,IF(ISERROR(VLOOKUP($E172,'Source Data'!$B$29:$J$60, MATCH($L172, 'Source Data'!$B$26:$J$26,1),TRUE))=TRUE,"",VLOOKUP($E172,'Source Data'!$B$29:$J$60,MATCH($L172, 'Source Data'!$B$26:$J$26,1),TRUE))))</f>
        <v/>
      </c>
      <c r="U172" s="144" t="str">
        <f>IF(OR(AND(OR($J172="Retired",$J172="Permanent Low-Use"),$K172&lt;=2029),(AND($J172="New",$K172&gt;2029))),"N/A",IF($N172=0,0,IF(ISERROR(VLOOKUP($E172,'Source Data'!$B$29:$J$60, MATCH($L172, 'Source Data'!$B$26:$J$26,1),TRUE))=TRUE,"",VLOOKUP($E172,'Source Data'!$B$29:$J$60,MATCH($L172, 'Source Data'!$B$26:$J$26,1),TRUE))))</f>
        <v/>
      </c>
      <c r="V172" s="144" t="str">
        <f>IF(OR(AND(OR($J172="Retired",$J172="Permanent Low-Use"),$K172&lt;=2030),(AND($J172="New",$K172&gt;2030))),"N/A",IF($N172=0,0,IF(ISERROR(VLOOKUP($E172,'Source Data'!$B$29:$J$60, MATCH($L172, 'Source Data'!$B$26:$J$26,1),TRUE))=TRUE,"",VLOOKUP($E172,'Source Data'!$B$29:$J$60,MATCH($L172, 'Source Data'!$B$26:$J$26,1),TRUE))))</f>
        <v/>
      </c>
      <c r="W172" s="144" t="str">
        <f>IF(OR(AND(OR($J172="Retired",$J172="Permanent Low-Use"),$K172&lt;=2031),(AND($J172="New",$K172&gt;2031))),"N/A",IF($N172=0,0,IF(ISERROR(VLOOKUP($E172,'Source Data'!$B$29:$J$60, MATCH($L172, 'Source Data'!$B$26:$J$26,1),TRUE))=TRUE,"",VLOOKUP($E172,'Source Data'!$B$29:$J$60,MATCH($L172, 'Source Data'!$B$26:$J$26,1),TRUE))))</f>
        <v/>
      </c>
      <c r="X172" s="144" t="str">
        <f>IF(OR(AND(OR($J172="Retired",$J172="Permanent Low-Use"),$K172&lt;=2032),(AND($J172="New",$K172&gt;2032))),"N/A",IF($N172=0,0,IF(ISERROR(VLOOKUP($E172,'Source Data'!$B$29:$J$60, MATCH($L172, 'Source Data'!$B$26:$J$26,1),TRUE))=TRUE,"",VLOOKUP($E172,'Source Data'!$B$29:$J$60,MATCH($L172, 'Source Data'!$B$26:$J$26,1),TRUE))))</f>
        <v/>
      </c>
      <c r="Y172" s="144" t="str">
        <f>IF(OR(AND(OR($J172="Retired",$J172="Permanent Low-Use"),$K172&lt;=2033),(AND($J172="New",$K172&gt;2033))),"N/A",IF($N172=0,0,IF(ISERROR(VLOOKUP($E172,'Source Data'!$B$29:$J$60, MATCH($L172, 'Source Data'!$B$26:$J$26,1),TRUE))=TRUE,"",VLOOKUP($E172,'Source Data'!$B$29:$J$60,MATCH($L172, 'Source Data'!$B$26:$J$26,1),TRUE))))</f>
        <v/>
      </c>
      <c r="Z172" s="145" t="str">
        <f>IF(ISNUMBER($L172),IF(OR(AND(OR($J172="Retired",$J172="Permanent Low-Use"),$K172&lt;=2023),(AND($J172="New",$K172&gt;2023))),"N/A",VLOOKUP($F172,'Source Data'!$B$15:$I$22,7)),"")</f>
        <v/>
      </c>
      <c r="AA172" s="145" t="str">
        <f>IF(ISNUMBER($L172),IF(OR(AND(OR($J172="Retired",$J172="Permanent Low-Use"),$K172&lt;=2024),(AND($J172="New",$K172&gt;2024))),"N/A",VLOOKUP($F172,'Source Data'!$B$15:$I$22,7)),"")</f>
        <v/>
      </c>
      <c r="AB172" s="145" t="str">
        <f>IF(ISNUMBER($L172),IF(OR(AND(OR($J172="Retired",$J172="Permanent Low-Use"),$K172&lt;=2025),(AND($J172="New",$K172&gt;2025))),"N/A",VLOOKUP($F172,'Source Data'!$B$15:$I$22,5)),"")</f>
        <v/>
      </c>
      <c r="AC172" s="145" t="str">
        <f>IF(ISNUMBER($L172),IF(OR(AND(OR($J172="Retired",$J172="Permanent Low-Use"),$K172&lt;=2026),(AND($J172="New",$K172&gt;2026))),"N/A",VLOOKUP($F172,'Source Data'!$B$15:$I$22,5)),"")</f>
        <v/>
      </c>
      <c r="AD172" s="145" t="str">
        <f>IF(ISNUMBER($L172),IF(OR(AND(OR($J172="Retired",$J172="Permanent Low-Use"),$K172&lt;=2027),(AND($J172="New",$K172&gt;2027))),"N/A",VLOOKUP($F172,'Source Data'!$B$15:$I$22,5)),"")</f>
        <v/>
      </c>
      <c r="AE172" s="145" t="str">
        <f>IF(ISNUMBER($L172),IF(OR(AND(OR($J172="Retired",$J172="Permanent Low-Use"),$K172&lt;=2028),(AND($J172="New",$K172&gt;2028))),"N/A",VLOOKUP($F172,'Source Data'!$B$15:$I$22,5)),"")</f>
        <v/>
      </c>
      <c r="AF172" s="145" t="str">
        <f>IF(ISNUMBER($L172),IF(OR(AND(OR($J172="Retired",$J172="Permanent Low-Use"),$K172&lt;=2029),(AND($J172="New",$K172&gt;2029))),"N/A",VLOOKUP($F172,'Source Data'!$B$15:$I$22,5)),"")</f>
        <v/>
      </c>
      <c r="AG172" s="145" t="str">
        <f>IF(ISNUMBER($L172),IF(OR(AND(OR($J172="Retired",$J172="Permanent Low-Use"),$K172&lt;=2030),(AND($J172="New",$K172&gt;2030))),"N/A",VLOOKUP($F172,'Source Data'!$B$15:$I$22,5)),"")</f>
        <v/>
      </c>
      <c r="AH172" s="145" t="str">
        <f>IF(ISNUMBER($L172),IF(OR(AND(OR($J172="Retired",$J172="Permanent Low-Use"),$K172&lt;=2031),(AND($J172="New",$K172&gt;2031))),"N/A",VLOOKUP($F172,'Source Data'!$B$15:$I$22,5)),"")</f>
        <v/>
      </c>
      <c r="AI172" s="145" t="str">
        <f>IF(ISNUMBER($L172),IF(OR(AND(OR($J172="Retired",$J172="Permanent Low-Use"),$K172&lt;=2032),(AND($J172="New",$K172&gt;2032))),"N/A",VLOOKUP($F172,'Source Data'!$B$15:$I$22,5)),"")</f>
        <v/>
      </c>
      <c r="AJ172" s="145" t="str">
        <f>IF(ISNUMBER($L172),IF(OR(AND(OR($J172="Retired",$J172="Permanent Low-Use"),$K172&lt;=2033),(AND($J172="New",$K172&gt;2033))),"N/A",VLOOKUP($F172,'Source Data'!$B$15:$I$22,5)),"")</f>
        <v/>
      </c>
      <c r="AK172" s="145" t="str">
        <f>IF($N172= 0, "N/A", IF(ISERROR(VLOOKUP($F172, 'Source Data'!$B$4:$C$11,2)), "", VLOOKUP($F172, 'Source Data'!$B$4:$C$11,2)))</f>
        <v/>
      </c>
      <c r="AL172" s="158"/>
    </row>
    <row r="173" spans="1:38" ht="15.6">
      <c r="A173" s="158"/>
      <c r="B173" s="106"/>
      <c r="C173" s="106"/>
      <c r="D173" s="106"/>
      <c r="E173" s="104"/>
      <c r="F173" s="104"/>
      <c r="G173" s="102"/>
      <c r="H173" s="103"/>
      <c r="I173" s="104"/>
      <c r="J173" s="105"/>
      <c r="K173" s="102"/>
      <c r="L173" s="142" t="str">
        <f t="shared" si="10"/>
        <v/>
      </c>
      <c r="M173" s="142" t="str">
        <f>IF(ISERROR(VLOOKUP(E173,'Source Data'!$B$67:$J$97, MATCH(F173, 'Source Data'!$B$64:$J$64,1),TRUE))=TRUE,"",VLOOKUP(E173,'Source Data'!$B$67:$J$97,MATCH(F173, 'Source Data'!$B$64:$J$64,1),TRUE))</f>
        <v/>
      </c>
      <c r="N173" s="143" t="str">
        <f t="shared" si="11"/>
        <v/>
      </c>
      <c r="O173" s="144" t="str">
        <f>IF(OR(AND(OR($J173="Retired",$J173="Permanent Low-Use"),$K173&lt;=2023),(AND($J173="New",$K173&gt;2023))),"N/A",IF($N173=0,0,IF(ISERROR(VLOOKUP($E173,'Source Data'!$B$29:$J$60, MATCH($L173, 'Source Data'!$B$26:$J$26,1),TRUE))=TRUE,"",VLOOKUP($E173,'Source Data'!$B$29:$J$60,MATCH($L173, 'Source Data'!$B$26:$J$26,1),TRUE))))</f>
        <v/>
      </c>
      <c r="P173" s="144" t="str">
        <f>IF(OR(AND(OR($J173="Retired",$J173="Permanent Low-Use"),$K173&lt;=2024),(AND($J173="New",$K173&gt;2024))),"N/A",IF($N173=0,0,IF(ISERROR(VLOOKUP($E173,'Source Data'!$B$29:$J$60, MATCH($L173, 'Source Data'!$B$26:$J$26,1),TRUE))=TRUE,"",VLOOKUP($E173,'Source Data'!$B$29:$J$60,MATCH($L173, 'Source Data'!$B$26:$J$26,1),TRUE))))</f>
        <v/>
      </c>
      <c r="Q173" s="144" t="str">
        <f>IF(OR(AND(OR($J173="Retired",$J173="Permanent Low-Use"),$K173&lt;=2025),(AND($J173="New",$K173&gt;2025))),"N/A",IF($N173=0,0,IF(ISERROR(VLOOKUP($E173,'Source Data'!$B$29:$J$60, MATCH($L173, 'Source Data'!$B$26:$J$26,1),TRUE))=TRUE,"",VLOOKUP($E173,'Source Data'!$B$29:$J$60,MATCH($L173, 'Source Data'!$B$26:$J$26,1),TRUE))))</f>
        <v/>
      </c>
      <c r="R173" s="144" t="str">
        <f>IF(OR(AND(OR($J173="Retired",$J173="Permanent Low-Use"),$K173&lt;=2026),(AND($J173="New",$K173&gt;2026))),"N/A",IF($N173=0,0,IF(ISERROR(VLOOKUP($E173,'Source Data'!$B$29:$J$60, MATCH($L173, 'Source Data'!$B$26:$J$26,1),TRUE))=TRUE,"",VLOOKUP($E173,'Source Data'!$B$29:$J$60,MATCH($L173, 'Source Data'!$B$26:$J$26,1),TRUE))))</f>
        <v/>
      </c>
      <c r="S173" s="144" t="str">
        <f>IF(OR(AND(OR($J173="Retired",$J173="Permanent Low-Use"),$K173&lt;=2027),(AND($J173="New",$K173&gt;2027))),"N/A",IF($N173=0,0,IF(ISERROR(VLOOKUP($E173,'Source Data'!$B$29:$J$60, MATCH($L173, 'Source Data'!$B$26:$J$26,1),TRUE))=TRUE,"",VLOOKUP($E173,'Source Data'!$B$29:$J$60,MATCH($L173, 'Source Data'!$B$26:$J$26,1),TRUE))))</f>
        <v/>
      </c>
      <c r="T173" s="144" t="str">
        <f>IF(OR(AND(OR($J173="Retired",$J173="Permanent Low-Use"),$K173&lt;=2028),(AND($J173="New",$K173&gt;2028))),"N/A",IF($N173=0,0,IF(ISERROR(VLOOKUP($E173,'Source Data'!$B$29:$J$60, MATCH($L173, 'Source Data'!$B$26:$J$26,1),TRUE))=TRUE,"",VLOOKUP($E173,'Source Data'!$B$29:$J$60,MATCH($L173, 'Source Data'!$B$26:$J$26,1),TRUE))))</f>
        <v/>
      </c>
      <c r="U173" s="144" t="str">
        <f>IF(OR(AND(OR($J173="Retired",$J173="Permanent Low-Use"),$K173&lt;=2029),(AND($J173="New",$K173&gt;2029))),"N/A",IF($N173=0,0,IF(ISERROR(VLOOKUP($E173,'Source Data'!$B$29:$J$60, MATCH($L173, 'Source Data'!$B$26:$J$26,1),TRUE))=TRUE,"",VLOOKUP($E173,'Source Data'!$B$29:$J$60,MATCH($L173, 'Source Data'!$B$26:$J$26,1),TRUE))))</f>
        <v/>
      </c>
      <c r="V173" s="144" t="str">
        <f>IF(OR(AND(OR($J173="Retired",$J173="Permanent Low-Use"),$K173&lt;=2030),(AND($J173="New",$K173&gt;2030))),"N/A",IF($N173=0,0,IF(ISERROR(VLOOKUP($E173,'Source Data'!$B$29:$J$60, MATCH($L173, 'Source Data'!$B$26:$J$26,1),TRUE))=TRUE,"",VLOOKUP($E173,'Source Data'!$B$29:$J$60,MATCH($L173, 'Source Data'!$B$26:$J$26,1),TRUE))))</f>
        <v/>
      </c>
      <c r="W173" s="144" t="str">
        <f>IF(OR(AND(OR($J173="Retired",$J173="Permanent Low-Use"),$K173&lt;=2031),(AND($J173="New",$K173&gt;2031))),"N/A",IF($N173=0,0,IF(ISERROR(VLOOKUP($E173,'Source Data'!$B$29:$J$60, MATCH($L173, 'Source Data'!$B$26:$J$26,1),TRUE))=TRUE,"",VLOOKUP($E173,'Source Data'!$B$29:$J$60,MATCH($L173, 'Source Data'!$B$26:$J$26,1),TRUE))))</f>
        <v/>
      </c>
      <c r="X173" s="144" t="str">
        <f>IF(OR(AND(OR($J173="Retired",$J173="Permanent Low-Use"),$K173&lt;=2032),(AND($J173="New",$K173&gt;2032))),"N/A",IF($N173=0,0,IF(ISERROR(VLOOKUP($E173,'Source Data'!$B$29:$J$60, MATCH($L173, 'Source Data'!$B$26:$J$26,1),TRUE))=TRUE,"",VLOOKUP($E173,'Source Data'!$B$29:$J$60,MATCH($L173, 'Source Data'!$B$26:$J$26,1),TRUE))))</f>
        <v/>
      </c>
      <c r="Y173" s="144" t="str">
        <f>IF(OR(AND(OR($J173="Retired",$J173="Permanent Low-Use"),$K173&lt;=2033),(AND($J173="New",$K173&gt;2033))),"N/A",IF($N173=0,0,IF(ISERROR(VLOOKUP($E173,'Source Data'!$B$29:$J$60, MATCH($L173, 'Source Data'!$B$26:$J$26,1),TRUE))=TRUE,"",VLOOKUP($E173,'Source Data'!$B$29:$J$60,MATCH($L173, 'Source Data'!$B$26:$J$26,1),TRUE))))</f>
        <v/>
      </c>
      <c r="Z173" s="145" t="str">
        <f>IF(ISNUMBER($L173),IF(OR(AND(OR($J173="Retired",$J173="Permanent Low-Use"),$K173&lt;=2023),(AND($J173="New",$K173&gt;2023))),"N/A",VLOOKUP($F173,'Source Data'!$B$15:$I$22,7)),"")</f>
        <v/>
      </c>
      <c r="AA173" s="145" t="str">
        <f>IF(ISNUMBER($L173),IF(OR(AND(OR($J173="Retired",$J173="Permanent Low-Use"),$K173&lt;=2024),(AND($J173="New",$K173&gt;2024))),"N/A",VLOOKUP($F173,'Source Data'!$B$15:$I$22,7)),"")</f>
        <v/>
      </c>
      <c r="AB173" s="145" t="str">
        <f>IF(ISNUMBER($L173),IF(OR(AND(OR($J173="Retired",$J173="Permanent Low-Use"),$K173&lt;=2025),(AND($J173="New",$K173&gt;2025))),"N/A",VLOOKUP($F173,'Source Data'!$B$15:$I$22,5)),"")</f>
        <v/>
      </c>
      <c r="AC173" s="145" t="str">
        <f>IF(ISNUMBER($L173),IF(OR(AND(OR($J173="Retired",$J173="Permanent Low-Use"),$K173&lt;=2026),(AND($J173="New",$K173&gt;2026))),"N/A",VLOOKUP($F173,'Source Data'!$B$15:$I$22,5)),"")</f>
        <v/>
      </c>
      <c r="AD173" s="145" t="str">
        <f>IF(ISNUMBER($L173),IF(OR(AND(OR($J173="Retired",$J173="Permanent Low-Use"),$K173&lt;=2027),(AND($J173="New",$K173&gt;2027))),"N/A",VLOOKUP($F173,'Source Data'!$B$15:$I$22,5)),"")</f>
        <v/>
      </c>
      <c r="AE173" s="145" t="str">
        <f>IF(ISNUMBER($L173),IF(OR(AND(OR($J173="Retired",$J173="Permanent Low-Use"),$K173&lt;=2028),(AND($J173="New",$K173&gt;2028))),"N/A",VLOOKUP($F173,'Source Data'!$B$15:$I$22,5)),"")</f>
        <v/>
      </c>
      <c r="AF173" s="145" t="str">
        <f>IF(ISNUMBER($L173),IF(OR(AND(OR($J173="Retired",$J173="Permanent Low-Use"),$K173&lt;=2029),(AND($J173="New",$K173&gt;2029))),"N/A",VLOOKUP($F173,'Source Data'!$B$15:$I$22,5)),"")</f>
        <v/>
      </c>
      <c r="AG173" s="145" t="str">
        <f>IF(ISNUMBER($L173),IF(OR(AND(OR($J173="Retired",$J173="Permanent Low-Use"),$K173&lt;=2030),(AND($J173="New",$K173&gt;2030))),"N/A",VLOOKUP($F173,'Source Data'!$B$15:$I$22,5)),"")</f>
        <v/>
      </c>
      <c r="AH173" s="145" t="str">
        <f>IF(ISNUMBER($L173),IF(OR(AND(OR($J173="Retired",$J173="Permanent Low-Use"),$K173&lt;=2031),(AND($J173="New",$K173&gt;2031))),"N/A",VLOOKUP($F173,'Source Data'!$B$15:$I$22,5)),"")</f>
        <v/>
      </c>
      <c r="AI173" s="145" t="str">
        <f>IF(ISNUMBER($L173),IF(OR(AND(OR($J173="Retired",$J173="Permanent Low-Use"),$K173&lt;=2032),(AND($J173="New",$K173&gt;2032))),"N/A",VLOOKUP($F173,'Source Data'!$B$15:$I$22,5)),"")</f>
        <v/>
      </c>
      <c r="AJ173" s="145" t="str">
        <f>IF(ISNUMBER($L173),IF(OR(AND(OR($J173="Retired",$J173="Permanent Low-Use"),$K173&lt;=2033),(AND($J173="New",$K173&gt;2033))),"N/A",VLOOKUP($F173,'Source Data'!$B$15:$I$22,5)),"")</f>
        <v/>
      </c>
      <c r="AK173" s="145" t="str">
        <f>IF($N173= 0, "N/A", IF(ISERROR(VLOOKUP($F173, 'Source Data'!$B$4:$C$11,2)), "", VLOOKUP($F173, 'Source Data'!$B$4:$C$11,2)))</f>
        <v/>
      </c>
      <c r="AL173" s="158"/>
    </row>
    <row r="174" spans="1:38" ht="15.6">
      <c r="A174" s="158"/>
      <c r="B174" s="106"/>
      <c r="C174" s="106"/>
      <c r="D174" s="106"/>
      <c r="E174" s="104"/>
      <c r="F174" s="104"/>
      <c r="G174" s="102"/>
      <c r="H174" s="103"/>
      <c r="I174" s="104"/>
      <c r="J174" s="105"/>
      <c r="K174" s="102"/>
      <c r="L174" s="142" t="str">
        <f t="shared" si="10"/>
        <v/>
      </c>
      <c r="M174" s="142" t="str">
        <f>IF(ISERROR(VLOOKUP(E174,'Source Data'!$B$67:$J$97, MATCH(F174, 'Source Data'!$B$64:$J$64,1),TRUE))=TRUE,"",VLOOKUP(E174,'Source Data'!$B$67:$J$97,MATCH(F174, 'Source Data'!$B$64:$J$64,1),TRUE))</f>
        <v/>
      </c>
      <c r="N174" s="143" t="str">
        <f t="shared" si="11"/>
        <v/>
      </c>
      <c r="O174" s="144" t="str">
        <f>IF(OR(AND(OR($J174="Retired",$J174="Permanent Low-Use"),$K174&lt;=2023),(AND($J174="New",$K174&gt;2023))),"N/A",IF($N174=0,0,IF(ISERROR(VLOOKUP($E174,'Source Data'!$B$29:$J$60, MATCH($L174, 'Source Data'!$B$26:$J$26,1),TRUE))=TRUE,"",VLOOKUP($E174,'Source Data'!$B$29:$J$60,MATCH($L174, 'Source Data'!$B$26:$J$26,1),TRUE))))</f>
        <v/>
      </c>
      <c r="P174" s="144" t="str">
        <f>IF(OR(AND(OR($J174="Retired",$J174="Permanent Low-Use"),$K174&lt;=2024),(AND($J174="New",$K174&gt;2024))),"N/A",IF($N174=0,0,IF(ISERROR(VLOOKUP($E174,'Source Data'!$B$29:$J$60, MATCH($L174, 'Source Data'!$B$26:$J$26,1),TRUE))=TRUE,"",VLOOKUP($E174,'Source Data'!$B$29:$J$60,MATCH($L174, 'Source Data'!$B$26:$J$26,1),TRUE))))</f>
        <v/>
      </c>
      <c r="Q174" s="144" t="str">
        <f>IF(OR(AND(OR($J174="Retired",$J174="Permanent Low-Use"),$K174&lt;=2025),(AND($J174="New",$K174&gt;2025))),"N/A",IF($N174=0,0,IF(ISERROR(VLOOKUP($E174,'Source Data'!$B$29:$J$60, MATCH($L174, 'Source Data'!$B$26:$J$26,1),TRUE))=TRUE,"",VLOOKUP($E174,'Source Data'!$B$29:$J$60,MATCH($L174, 'Source Data'!$B$26:$J$26,1),TRUE))))</f>
        <v/>
      </c>
      <c r="R174" s="144" t="str">
        <f>IF(OR(AND(OR($J174="Retired",$J174="Permanent Low-Use"),$K174&lt;=2026),(AND($J174="New",$K174&gt;2026))),"N/A",IF($N174=0,0,IF(ISERROR(VLOOKUP($E174,'Source Data'!$B$29:$J$60, MATCH($L174, 'Source Data'!$B$26:$J$26,1),TRUE))=TRUE,"",VLOOKUP($E174,'Source Data'!$B$29:$J$60,MATCH($L174, 'Source Data'!$B$26:$J$26,1),TRUE))))</f>
        <v/>
      </c>
      <c r="S174" s="144" t="str">
        <f>IF(OR(AND(OR($J174="Retired",$J174="Permanent Low-Use"),$K174&lt;=2027),(AND($J174="New",$K174&gt;2027))),"N/A",IF($N174=0,0,IF(ISERROR(VLOOKUP($E174,'Source Data'!$B$29:$J$60, MATCH($L174, 'Source Data'!$B$26:$J$26,1),TRUE))=TRUE,"",VLOOKUP($E174,'Source Data'!$B$29:$J$60,MATCH($L174, 'Source Data'!$B$26:$J$26,1),TRUE))))</f>
        <v/>
      </c>
      <c r="T174" s="144" t="str">
        <f>IF(OR(AND(OR($J174="Retired",$J174="Permanent Low-Use"),$K174&lt;=2028),(AND($J174="New",$K174&gt;2028))),"N/A",IF($N174=0,0,IF(ISERROR(VLOOKUP($E174,'Source Data'!$B$29:$J$60, MATCH($L174, 'Source Data'!$B$26:$J$26,1),TRUE))=TRUE,"",VLOOKUP($E174,'Source Data'!$B$29:$J$60,MATCH($L174, 'Source Data'!$B$26:$J$26,1),TRUE))))</f>
        <v/>
      </c>
      <c r="U174" s="144" t="str">
        <f>IF(OR(AND(OR($J174="Retired",$J174="Permanent Low-Use"),$K174&lt;=2029),(AND($J174="New",$K174&gt;2029))),"N/A",IF($N174=0,0,IF(ISERROR(VLOOKUP($E174,'Source Data'!$B$29:$J$60, MATCH($L174, 'Source Data'!$B$26:$J$26,1),TRUE))=TRUE,"",VLOOKUP($E174,'Source Data'!$B$29:$J$60,MATCH($L174, 'Source Data'!$B$26:$J$26,1),TRUE))))</f>
        <v/>
      </c>
      <c r="V174" s="144" t="str">
        <f>IF(OR(AND(OR($J174="Retired",$J174="Permanent Low-Use"),$K174&lt;=2030),(AND($J174="New",$K174&gt;2030))),"N/A",IF($N174=0,0,IF(ISERROR(VLOOKUP($E174,'Source Data'!$B$29:$J$60, MATCH($L174, 'Source Data'!$B$26:$J$26,1),TRUE))=TRUE,"",VLOOKUP($E174,'Source Data'!$B$29:$J$60,MATCH($L174, 'Source Data'!$B$26:$J$26,1),TRUE))))</f>
        <v/>
      </c>
      <c r="W174" s="144" t="str">
        <f>IF(OR(AND(OR($J174="Retired",$J174="Permanent Low-Use"),$K174&lt;=2031),(AND($J174="New",$K174&gt;2031))),"N/A",IF($N174=0,0,IF(ISERROR(VLOOKUP($E174,'Source Data'!$B$29:$J$60, MATCH($L174, 'Source Data'!$B$26:$J$26,1),TRUE))=TRUE,"",VLOOKUP($E174,'Source Data'!$B$29:$J$60,MATCH($L174, 'Source Data'!$B$26:$J$26,1),TRUE))))</f>
        <v/>
      </c>
      <c r="X174" s="144" t="str">
        <f>IF(OR(AND(OR($J174="Retired",$J174="Permanent Low-Use"),$K174&lt;=2032),(AND($J174="New",$K174&gt;2032))),"N/A",IF($N174=0,0,IF(ISERROR(VLOOKUP($E174,'Source Data'!$B$29:$J$60, MATCH($L174, 'Source Data'!$B$26:$J$26,1),TRUE))=TRUE,"",VLOOKUP($E174,'Source Data'!$B$29:$J$60,MATCH($L174, 'Source Data'!$B$26:$J$26,1),TRUE))))</f>
        <v/>
      </c>
      <c r="Y174" s="144" t="str">
        <f>IF(OR(AND(OR($J174="Retired",$J174="Permanent Low-Use"),$K174&lt;=2033),(AND($J174="New",$K174&gt;2033))),"N/A",IF($N174=0,0,IF(ISERROR(VLOOKUP($E174,'Source Data'!$B$29:$J$60, MATCH($L174, 'Source Data'!$B$26:$J$26,1),TRUE))=TRUE,"",VLOOKUP($E174,'Source Data'!$B$29:$J$60,MATCH($L174, 'Source Data'!$B$26:$J$26,1),TRUE))))</f>
        <v/>
      </c>
      <c r="Z174" s="145" t="str">
        <f>IF(ISNUMBER($L174),IF(OR(AND(OR($J174="Retired",$J174="Permanent Low-Use"),$K174&lt;=2023),(AND($J174="New",$K174&gt;2023))),"N/A",VLOOKUP($F174,'Source Data'!$B$15:$I$22,7)),"")</f>
        <v/>
      </c>
      <c r="AA174" s="145" t="str">
        <f>IF(ISNUMBER($L174),IF(OR(AND(OR($J174="Retired",$J174="Permanent Low-Use"),$K174&lt;=2024),(AND($J174="New",$K174&gt;2024))),"N/A",VLOOKUP($F174,'Source Data'!$B$15:$I$22,7)),"")</f>
        <v/>
      </c>
      <c r="AB174" s="145" t="str">
        <f>IF(ISNUMBER($L174),IF(OR(AND(OR($J174="Retired",$J174="Permanent Low-Use"),$K174&lt;=2025),(AND($J174="New",$K174&gt;2025))),"N/A",VLOOKUP($F174,'Source Data'!$B$15:$I$22,5)),"")</f>
        <v/>
      </c>
      <c r="AC174" s="145" t="str">
        <f>IF(ISNUMBER($L174),IF(OR(AND(OR($J174="Retired",$J174="Permanent Low-Use"),$K174&lt;=2026),(AND($J174="New",$K174&gt;2026))),"N/A",VLOOKUP($F174,'Source Data'!$B$15:$I$22,5)),"")</f>
        <v/>
      </c>
      <c r="AD174" s="145" t="str">
        <f>IF(ISNUMBER($L174),IF(OR(AND(OR($J174="Retired",$J174="Permanent Low-Use"),$K174&lt;=2027),(AND($J174="New",$K174&gt;2027))),"N/A",VLOOKUP($F174,'Source Data'!$B$15:$I$22,5)),"")</f>
        <v/>
      </c>
      <c r="AE174" s="145" t="str">
        <f>IF(ISNUMBER($L174),IF(OR(AND(OR($J174="Retired",$J174="Permanent Low-Use"),$K174&lt;=2028),(AND($J174="New",$K174&gt;2028))),"N/A",VLOOKUP($F174,'Source Data'!$B$15:$I$22,5)),"")</f>
        <v/>
      </c>
      <c r="AF174" s="145" t="str">
        <f>IF(ISNUMBER($L174),IF(OR(AND(OR($J174="Retired",$J174="Permanent Low-Use"),$K174&lt;=2029),(AND($J174="New",$K174&gt;2029))),"N/A",VLOOKUP($F174,'Source Data'!$B$15:$I$22,5)),"")</f>
        <v/>
      </c>
      <c r="AG174" s="145" t="str">
        <f>IF(ISNUMBER($L174),IF(OR(AND(OR($J174="Retired",$J174="Permanent Low-Use"),$K174&lt;=2030),(AND($J174="New",$K174&gt;2030))),"N/A",VLOOKUP($F174,'Source Data'!$B$15:$I$22,5)),"")</f>
        <v/>
      </c>
      <c r="AH174" s="145" t="str">
        <f>IF(ISNUMBER($L174),IF(OR(AND(OR($J174="Retired",$J174="Permanent Low-Use"),$K174&lt;=2031),(AND($J174="New",$K174&gt;2031))),"N/A",VLOOKUP($F174,'Source Data'!$B$15:$I$22,5)),"")</f>
        <v/>
      </c>
      <c r="AI174" s="145" t="str">
        <f>IF(ISNUMBER($L174),IF(OR(AND(OR($J174="Retired",$J174="Permanent Low-Use"),$K174&lt;=2032),(AND($J174="New",$K174&gt;2032))),"N/A",VLOOKUP($F174,'Source Data'!$B$15:$I$22,5)),"")</f>
        <v/>
      </c>
      <c r="AJ174" s="145" t="str">
        <f>IF(ISNUMBER($L174),IF(OR(AND(OR($J174="Retired",$J174="Permanent Low-Use"),$K174&lt;=2033),(AND($J174="New",$K174&gt;2033))),"N/A",VLOOKUP($F174,'Source Data'!$B$15:$I$22,5)),"")</f>
        <v/>
      </c>
      <c r="AK174" s="145" t="str">
        <f>IF($N174= 0, "N/A", IF(ISERROR(VLOOKUP($F174, 'Source Data'!$B$4:$C$11,2)), "", VLOOKUP($F174, 'Source Data'!$B$4:$C$11,2)))</f>
        <v/>
      </c>
      <c r="AL174" s="158"/>
    </row>
    <row r="175" spans="1:38" ht="15.6">
      <c r="A175" s="158"/>
      <c r="B175" s="106"/>
      <c r="C175" s="106"/>
      <c r="D175" s="106"/>
      <c r="E175" s="104"/>
      <c r="F175" s="104"/>
      <c r="G175" s="102"/>
      <c r="H175" s="103"/>
      <c r="I175" s="104"/>
      <c r="J175" s="105"/>
      <c r="K175" s="102"/>
      <c r="L175" s="142" t="str">
        <f t="shared" si="10"/>
        <v/>
      </c>
      <c r="M175" s="142" t="str">
        <f>IF(ISERROR(VLOOKUP(E175,'Source Data'!$B$67:$J$97, MATCH(F175, 'Source Data'!$B$64:$J$64,1),TRUE))=TRUE,"",VLOOKUP(E175,'Source Data'!$B$67:$J$97,MATCH(F175, 'Source Data'!$B$64:$J$64,1),TRUE))</f>
        <v/>
      </c>
      <c r="N175" s="143" t="str">
        <f t="shared" si="11"/>
        <v/>
      </c>
      <c r="O175" s="144" t="str">
        <f>IF(OR(AND(OR($J175="Retired",$J175="Permanent Low-Use"),$K175&lt;=2023),(AND($J175="New",$K175&gt;2023))),"N/A",IF($N175=0,0,IF(ISERROR(VLOOKUP($E175,'Source Data'!$B$29:$J$60, MATCH($L175, 'Source Data'!$B$26:$J$26,1),TRUE))=TRUE,"",VLOOKUP($E175,'Source Data'!$B$29:$J$60,MATCH($L175, 'Source Data'!$B$26:$J$26,1),TRUE))))</f>
        <v/>
      </c>
      <c r="P175" s="144" t="str">
        <f>IF(OR(AND(OR($J175="Retired",$J175="Permanent Low-Use"),$K175&lt;=2024),(AND($J175="New",$K175&gt;2024))),"N/A",IF($N175=0,0,IF(ISERROR(VLOOKUP($E175,'Source Data'!$B$29:$J$60, MATCH($L175, 'Source Data'!$B$26:$J$26,1),TRUE))=TRUE,"",VLOOKUP($E175,'Source Data'!$B$29:$J$60,MATCH($L175, 'Source Data'!$B$26:$J$26,1),TRUE))))</f>
        <v/>
      </c>
      <c r="Q175" s="144" t="str">
        <f>IF(OR(AND(OR($J175="Retired",$J175="Permanent Low-Use"),$K175&lt;=2025),(AND($J175="New",$K175&gt;2025))),"N/A",IF($N175=0,0,IF(ISERROR(VLOOKUP($E175,'Source Data'!$B$29:$J$60, MATCH($L175, 'Source Data'!$B$26:$J$26,1),TRUE))=TRUE,"",VLOOKUP($E175,'Source Data'!$B$29:$J$60,MATCH($L175, 'Source Data'!$B$26:$J$26,1),TRUE))))</f>
        <v/>
      </c>
      <c r="R175" s="144" t="str">
        <f>IF(OR(AND(OR($J175="Retired",$J175="Permanent Low-Use"),$K175&lt;=2026),(AND($J175="New",$K175&gt;2026))),"N/A",IF($N175=0,0,IF(ISERROR(VLOOKUP($E175,'Source Data'!$B$29:$J$60, MATCH($L175, 'Source Data'!$B$26:$J$26,1),TRUE))=TRUE,"",VLOOKUP($E175,'Source Data'!$B$29:$J$60,MATCH($L175, 'Source Data'!$B$26:$J$26,1),TRUE))))</f>
        <v/>
      </c>
      <c r="S175" s="144" t="str">
        <f>IF(OR(AND(OR($J175="Retired",$J175="Permanent Low-Use"),$K175&lt;=2027),(AND($J175="New",$K175&gt;2027))),"N/A",IF($N175=0,0,IF(ISERROR(VLOOKUP($E175,'Source Data'!$B$29:$J$60, MATCH($L175, 'Source Data'!$B$26:$J$26,1),TRUE))=TRUE,"",VLOOKUP($E175,'Source Data'!$B$29:$J$60,MATCH($L175, 'Source Data'!$B$26:$J$26,1),TRUE))))</f>
        <v/>
      </c>
      <c r="T175" s="144" t="str">
        <f>IF(OR(AND(OR($J175="Retired",$J175="Permanent Low-Use"),$K175&lt;=2028),(AND($J175="New",$K175&gt;2028))),"N/A",IF($N175=0,0,IF(ISERROR(VLOOKUP($E175,'Source Data'!$B$29:$J$60, MATCH($L175, 'Source Data'!$B$26:$J$26,1),TRUE))=TRUE,"",VLOOKUP($E175,'Source Data'!$B$29:$J$60,MATCH($L175, 'Source Data'!$B$26:$J$26,1),TRUE))))</f>
        <v/>
      </c>
      <c r="U175" s="144" t="str">
        <f>IF(OR(AND(OR($J175="Retired",$J175="Permanent Low-Use"),$K175&lt;=2029),(AND($J175="New",$K175&gt;2029))),"N/A",IF($N175=0,0,IF(ISERROR(VLOOKUP($E175,'Source Data'!$B$29:$J$60, MATCH($L175, 'Source Data'!$B$26:$J$26,1),TRUE))=TRUE,"",VLOOKUP($E175,'Source Data'!$B$29:$J$60,MATCH($L175, 'Source Data'!$B$26:$J$26,1),TRUE))))</f>
        <v/>
      </c>
      <c r="V175" s="144" t="str">
        <f>IF(OR(AND(OR($J175="Retired",$J175="Permanent Low-Use"),$K175&lt;=2030),(AND($J175="New",$K175&gt;2030))),"N/A",IF($N175=0,0,IF(ISERROR(VLOOKUP($E175,'Source Data'!$B$29:$J$60, MATCH($L175, 'Source Data'!$B$26:$J$26,1),TRUE))=TRUE,"",VLOOKUP($E175,'Source Data'!$B$29:$J$60,MATCH($L175, 'Source Data'!$B$26:$J$26,1),TRUE))))</f>
        <v/>
      </c>
      <c r="W175" s="144" t="str">
        <f>IF(OR(AND(OR($J175="Retired",$J175="Permanent Low-Use"),$K175&lt;=2031),(AND($J175="New",$K175&gt;2031))),"N/A",IF($N175=0,0,IF(ISERROR(VLOOKUP($E175,'Source Data'!$B$29:$J$60, MATCH($L175, 'Source Data'!$B$26:$J$26,1),TRUE))=TRUE,"",VLOOKUP($E175,'Source Data'!$B$29:$J$60,MATCH($L175, 'Source Data'!$B$26:$J$26,1),TRUE))))</f>
        <v/>
      </c>
      <c r="X175" s="144" t="str">
        <f>IF(OR(AND(OR($J175="Retired",$J175="Permanent Low-Use"),$K175&lt;=2032),(AND($J175="New",$K175&gt;2032))),"N/A",IF($N175=0,0,IF(ISERROR(VLOOKUP($E175,'Source Data'!$B$29:$J$60, MATCH($L175, 'Source Data'!$B$26:$J$26,1),TRUE))=TRUE,"",VLOOKUP($E175,'Source Data'!$B$29:$J$60,MATCH($L175, 'Source Data'!$B$26:$J$26,1),TRUE))))</f>
        <v/>
      </c>
      <c r="Y175" s="144" t="str">
        <f>IF(OR(AND(OR($J175="Retired",$J175="Permanent Low-Use"),$K175&lt;=2033),(AND($J175="New",$K175&gt;2033))),"N/A",IF($N175=0,0,IF(ISERROR(VLOOKUP($E175,'Source Data'!$B$29:$J$60, MATCH($L175, 'Source Data'!$B$26:$J$26,1),TRUE))=TRUE,"",VLOOKUP($E175,'Source Data'!$B$29:$J$60,MATCH($L175, 'Source Data'!$B$26:$J$26,1),TRUE))))</f>
        <v/>
      </c>
      <c r="Z175" s="145" t="str">
        <f>IF(ISNUMBER($L175),IF(OR(AND(OR($J175="Retired",$J175="Permanent Low-Use"),$K175&lt;=2023),(AND($J175="New",$K175&gt;2023))),"N/A",VLOOKUP($F175,'Source Data'!$B$15:$I$22,7)),"")</f>
        <v/>
      </c>
      <c r="AA175" s="145" t="str">
        <f>IF(ISNUMBER($L175),IF(OR(AND(OR($J175="Retired",$J175="Permanent Low-Use"),$K175&lt;=2024),(AND($J175="New",$K175&gt;2024))),"N/A",VLOOKUP($F175,'Source Data'!$B$15:$I$22,7)),"")</f>
        <v/>
      </c>
      <c r="AB175" s="145" t="str">
        <f>IF(ISNUMBER($L175),IF(OR(AND(OR($J175="Retired",$J175="Permanent Low-Use"),$K175&lt;=2025),(AND($J175="New",$K175&gt;2025))),"N/A",VLOOKUP($F175,'Source Data'!$B$15:$I$22,5)),"")</f>
        <v/>
      </c>
      <c r="AC175" s="145" t="str">
        <f>IF(ISNUMBER($L175),IF(OR(AND(OR($J175="Retired",$J175="Permanent Low-Use"),$K175&lt;=2026),(AND($J175="New",$K175&gt;2026))),"N/A",VLOOKUP($F175,'Source Data'!$B$15:$I$22,5)),"")</f>
        <v/>
      </c>
      <c r="AD175" s="145" t="str">
        <f>IF(ISNUMBER($L175),IF(OR(AND(OR($J175="Retired",$J175="Permanent Low-Use"),$K175&lt;=2027),(AND($J175="New",$K175&gt;2027))),"N/A",VLOOKUP($F175,'Source Data'!$B$15:$I$22,5)),"")</f>
        <v/>
      </c>
      <c r="AE175" s="145" t="str">
        <f>IF(ISNUMBER($L175),IF(OR(AND(OR($J175="Retired",$J175="Permanent Low-Use"),$K175&lt;=2028),(AND($J175="New",$K175&gt;2028))),"N/A",VLOOKUP($F175,'Source Data'!$B$15:$I$22,5)),"")</f>
        <v/>
      </c>
      <c r="AF175" s="145" t="str">
        <f>IF(ISNUMBER($L175),IF(OR(AND(OR($J175="Retired",$J175="Permanent Low-Use"),$K175&lt;=2029),(AND($J175="New",$K175&gt;2029))),"N/A",VLOOKUP($F175,'Source Data'!$B$15:$I$22,5)),"")</f>
        <v/>
      </c>
      <c r="AG175" s="145" t="str">
        <f>IF(ISNUMBER($L175),IF(OR(AND(OR($J175="Retired",$J175="Permanent Low-Use"),$K175&lt;=2030),(AND($J175="New",$K175&gt;2030))),"N/A",VLOOKUP($F175,'Source Data'!$B$15:$I$22,5)),"")</f>
        <v/>
      </c>
      <c r="AH175" s="145" t="str">
        <f>IF(ISNUMBER($L175),IF(OR(AND(OR($J175="Retired",$J175="Permanent Low-Use"),$K175&lt;=2031),(AND($J175="New",$K175&gt;2031))),"N/A",VLOOKUP($F175,'Source Data'!$B$15:$I$22,5)),"")</f>
        <v/>
      </c>
      <c r="AI175" s="145" t="str">
        <f>IF(ISNUMBER($L175),IF(OR(AND(OR($J175="Retired",$J175="Permanent Low-Use"),$K175&lt;=2032),(AND($J175="New",$K175&gt;2032))),"N/A",VLOOKUP($F175,'Source Data'!$B$15:$I$22,5)),"")</f>
        <v/>
      </c>
      <c r="AJ175" s="145" t="str">
        <f>IF(ISNUMBER($L175),IF(OR(AND(OR($J175="Retired",$J175="Permanent Low-Use"),$K175&lt;=2033),(AND($J175="New",$K175&gt;2033))),"N/A",VLOOKUP($F175,'Source Data'!$B$15:$I$22,5)),"")</f>
        <v/>
      </c>
      <c r="AK175" s="145" t="str">
        <f>IF($N175= 0, "N/A", IF(ISERROR(VLOOKUP($F175, 'Source Data'!$B$4:$C$11,2)), "", VLOOKUP($F175, 'Source Data'!$B$4:$C$11,2)))</f>
        <v/>
      </c>
      <c r="AL175" s="158"/>
    </row>
    <row r="176" spans="1:38" ht="15.95" thickBot="1">
      <c r="A176" s="158"/>
      <c r="B176" s="106"/>
      <c r="C176" s="106"/>
      <c r="D176" s="110"/>
      <c r="E176" s="104"/>
      <c r="F176" s="104"/>
      <c r="G176" s="102"/>
      <c r="H176" s="103"/>
      <c r="I176" s="104"/>
      <c r="J176" s="105"/>
      <c r="K176" s="102"/>
      <c r="L176" s="142" t="str">
        <f t="shared" si="10"/>
        <v/>
      </c>
      <c r="M176" s="142" t="str">
        <f>IF(ISERROR(VLOOKUP(E176,'Source Data'!$B$67:$J$97, MATCH(F176, 'Source Data'!$B$64:$J$64,1),TRUE))=TRUE,"",VLOOKUP(E176,'Source Data'!$B$67:$J$97,MATCH(F176, 'Source Data'!$B$64:$J$64,1),TRUE))</f>
        <v/>
      </c>
      <c r="N176" s="143" t="str">
        <f t="shared" si="11"/>
        <v/>
      </c>
      <c r="O176" s="144" t="str">
        <f>IF(OR(AND(OR($J176="Retired",$J176="Permanent Low-Use"),$K176&lt;=2023),(AND($J176="New",$K176&gt;2023))),"N/A",IF($N176=0,0,IF(ISERROR(VLOOKUP($E176,'Source Data'!$B$29:$J$60, MATCH($L176, 'Source Data'!$B$26:$J$26,1),TRUE))=TRUE,"",VLOOKUP($E176,'Source Data'!$B$29:$J$60,MATCH($L176, 'Source Data'!$B$26:$J$26,1),TRUE))))</f>
        <v/>
      </c>
      <c r="P176" s="144" t="str">
        <f>IF(OR(AND(OR($J176="Retired",$J176="Permanent Low-Use"),$K176&lt;=2024),(AND($J176="New",$K176&gt;2024))),"N/A",IF($N176=0,0,IF(ISERROR(VLOOKUP($E176,'Source Data'!$B$29:$J$60, MATCH($L176, 'Source Data'!$B$26:$J$26,1),TRUE))=TRUE,"",VLOOKUP($E176,'Source Data'!$B$29:$J$60,MATCH($L176, 'Source Data'!$B$26:$J$26,1),TRUE))))</f>
        <v/>
      </c>
      <c r="Q176" s="144" t="str">
        <f>IF(OR(AND(OR($J176="Retired",$J176="Permanent Low-Use"),$K176&lt;=2025),(AND($J176="New",$K176&gt;2025))),"N/A",IF($N176=0,0,IF(ISERROR(VLOOKUP($E176,'Source Data'!$B$29:$J$60, MATCH($L176, 'Source Data'!$B$26:$J$26,1),TRUE))=TRUE,"",VLOOKUP($E176,'Source Data'!$B$29:$J$60,MATCH($L176, 'Source Data'!$B$26:$J$26,1),TRUE))))</f>
        <v/>
      </c>
      <c r="R176" s="144" t="str">
        <f>IF(OR(AND(OR($J176="Retired",$J176="Permanent Low-Use"),$K176&lt;=2026),(AND($J176="New",$K176&gt;2026))),"N/A",IF($N176=0,0,IF(ISERROR(VLOOKUP($E176,'Source Data'!$B$29:$J$60, MATCH($L176, 'Source Data'!$B$26:$J$26,1),TRUE))=TRUE,"",VLOOKUP($E176,'Source Data'!$B$29:$J$60,MATCH($L176, 'Source Data'!$B$26:$J$26,1),TRUE))))</f>
        <v/>
      </c>
      <c r="S176" s="144" t="str">
        <f>IF(OR(AND(OR($J176="Retired",$J176="Permanent Low-Use"),$K176&lt;=2027),(AND($J176="New",$K176&gt;2027))),"N/A",IF($N176=0,0,IF(ISERROR(VLOOKUP($E176,'Source Data'!$B$29:$J$60, MATCH($L176, 'Source Data'!$B$26:$J$26,1),TRUE))=TRUE,"",VLOOKUP($E176,'Source Data'!$B$29:$J$60,MATCH($L176, 'Source Data'!$B$26:$J$26,1),TRUE))))</f>
        <v/>
      </c>
      <c r="T176" s="144" t="str">
        <f>IF(OR(AND(OR($J176="Retired",$J176="Permanent Low-Use"),$K176&lt;=2028),(AND($J176="New",$K176&gt;2028))),"N/A",IF($N176=0,0,IF(ISERROR(VLOOKUP($E176,'Source Data'!$B$29:$J$60, MATCH($L176, 'Source Data'!$B$26:$J$26,1),TRUE))=TRUE,"",VLOOKUP($E176,'Source Data'!$B$29:$J$60,MATCH($L176, 'Source Data'!$B$26:$J$26,1),TRUE))))</f>
        <v/>
      </c>
      <c r="U176" s="144" t="str">
        <f>IF(OR(AND(OR($J176="Retired",$J176="Permanent Low-Use"),$K176&lt;=2029),(AND($J176="New",$K176&gt;2029))),"N/A",IF($N176=0,0,IF(ISERROR(VLOOKUP($E176,'Source Data'!$B$29:$J$60, MATCH($L176, 'Source Data'!$B$26:$J$26,1),TRUE))=TRUE,"",VLOOKUP($E176,'Source Data'!$B$29:$J$60,MATCH($L176, 'Source Data'!$B$26:$J$26,1),TRUE))))</f>
        <v/>
      </c>
      <c r="V176" s="144" t="str">
        <f>IF(OR(AND(OR($J176="Retired",$J176="Permanent Low-Use"),$K176&lt;=2030),(AND($J176="New",$K176&gt;2030))),"N/A",IF($N176=0,0,IF(ISERROR(VLOOKUP($E176,'Source Data'!$B$29:$J$60, MATCH($L176, 'Source Data'!$B$26:$J$26,1),TRUE))=TRUE,"",VLOOKUP($E176,'Source Data'!$B$29:$J$60,MATCH($L176, 'Source Data'!$B$26:$J$26,1),TRUE))))</f>
        <v/>
      </c>
      <c r="W176" s="144" t="str">
        <f>IF(OR(AND(OR($J176="Retired",$J176="Permanent Low-Use"),$K176&lt;=2031),(AND($J176="New",$K176&gt;2031))),"N/A",IF($N176=0,0,IF(ISERROR(VLOOKUP($E176,'Source Data'!$B$29:$J$60, MATCH($L176, 'Source Data'!$B$26:$J$26,1),TRUE))=TRUE,"",VLOOKUP($E176,'Source Data'!$B$29:$J$60,MATCH($L176, 'Source Data'!$B$26:$J$26,1),TRUE))))</f>
        <v/>
      </c>
      <c r="X176" s="144" t="str">
        <f>IF(OR(AND(OR($J176="Retired",$J176="Permanent Low-Use"),$K176&lt;=2032),(AND($J176="New",$K176&gt;2032))),"N/A",IF($N176=0,0,IF(ISERROR(VLOOKUP($E176,'Source Data'!$B$29:$J$60, MATCH($L176, 'Source Data'!$B$26:$J$26,1),TRUE))=TRUE,"",VLOOKUP($E176,'Source Data'!$B$29:$J$60,MATCH($L176, 'Source Data'!$B$26:$J$26,1),TRUE))))</f>
        <v/>
      </c>
      <c r="Y176" s="144" t="str">
        <f>IF(OR(AND(OR($J176="Retired",$J176="Permanent Low-Use"),$K176&lt;=2033),(AND($J176="New",$K176&gt;2033))),"N/A",IF($N176=0,0,IF(ISERROR(VLOOKUP($E176,'Source Data'!$B$29:$J$60, MATCH($L176, 'Source Data'!$B$26:$J$26,1),TRUE))=TRUE,"",VLOOKUP($E176,'Source Data'!$B$29:$J$60,MATCH($L176, 'Source Data'!$B$26:$J$26,1),TRUE))))</f>
        <v/>
      </c>
      <c r="Z176" s="145" t="str">
        <f>IF(ISNUMBER($L176),IF(OR(AND(OR($J176="Retired",$J176="Permanent Low-Use"),$K176&lt;=2023),(AND($J176="New",$K176&gt;2023))),"N/A",VLOOKUP($F176,'Source Data'!$B$15:$I$22,7)),"")</f>
        <v/>
      </c>
      <c r="AA176" s="145" t="str">
        <f>IF(ISNUMBER($L176),IF(OR(AND(OR($J176="Retired",$J176="Permanent Low-Use"),$K176&lt;=2024),(AND($J176="New",$K176&gt;2024))),"N/A",VLOOKUP($F176,'Source Data'!$B$15:$I$22,7)),"")</f>
        <v/>
      </c>
      <c r="AB176" s="145" t="str">
        <f>IF(ISNUMBER($L176),IF(OR(AND(OR($J176="Retired",$J176="Permanent Low-Use"),$K176&lt;=2025),(AND($J176="New",$K176&gt;2025))),"N/A",VLOOKUP($F176,'Source Data'!$B$15:$I$22,5)),"")</f>
        <v/>
      </c>
      <c r="AC176" s="145" t="str">
        <f>IF(ISNUMBER($L176),IF(OR(AND(OR($J176="Retired",$J176="Permanent Low-Use"),$K176&lt;=2026),(AND($J176="New",$K176&gt;2026))),"N/A",VLOOKUP($F176,'Source Data'!$B$15:$I$22,5)),"")</f>
        <v/>
      </c>
      <c r="AD176" s="145" t="str">
        <f>IF(ISNUMBER($L176),IF(OR(AND(OR($J176="Retired",$J176="Permanent Low-Use"),$K176&lt;=2027),(AND($J176="New",$K176&gt;2027))),"N/A",VLOOKUP($F176,'Source Data'!$B$15:$I$22,5)),"")</f>
        <v/>
      </c>
      <c r="AE176" s="145" t="str">
        <f>IF(ISNUMBER($L176),IF(OR(AND(OR($J176="Retired",$J176="Permanent Low-Use"),$K176&lt;=2028),(AND($J176="New",$K176&gt;2028))),"N/A",VLOOKUP($F176,'Source Data'!$B$15:$I$22,5)),"")</f>
        <v/>
      </c>
      <c r="AF176" s="145" t="str">
        <f>IF(ISNUMBER($L176),IF(OR(AND(OR($J176="Retired",$J176="Permanent Low-Use"),$K176&lt;=2029),(AND($J176="New",$K176&gt;2029))),"N/A",VLOOKUP($F176,'Source Data'!$B$15:$I$22,5)),"")</f>
        <v/>
      </c>
      <c r="AG176" s="145" t="str">
        <f>IF(ISNUMBER($L176),IF(OR(AND(OR($J176="Retired",$J176="Permanent Low-Use"),$K176&lt;=2030),(AND($J176="New",$K176&gt;2030))),"N/A",VLOOKUP($F176,'Source Data'!$B$15:$I$22,5)),"")</f>
        <v/>
      </c>
      <c r="AH176" s="145" t="str">
        <f>IF(ISNUMBER($L176),IF(OR(AND(OR($J176="Retired",$J176="Permanent Low-Use"),$K176&lt;=2031),(AND($J176="New",$K176&gt;2031))),"N/A",VLOOKUP($F176,'Source Data'!$B$15:$I$22,5)),"")</f>
        <v/>
      </c>
      <c r="AI176" s="145" t="str">
        <f>IF(ISNUMBER($L176),IF(OR(AND(OR($J176="Retired",$J176="Permanent Low-Use"),$K176&lt;=2032),(AND($J176="New",$K176&gt;2032))),"N/A",VLOOKUP($F176,'Source Data'!$B$15:$I$22,5)),"")</f>
        <v/>
      </c>
      <c r="AJ176" s="145" t="str">
        <f>IF(ISNUMBER($L176),IF(OR(AND(OR($J176="Retired",$J176="Permanent Low-Use"),$K176&lt;=2033),(AND($J176="New",$K176&gt;2033))),"N/A",VLOOKUP($F176,'Source Data'!$B$15:$I$22,5)),"")</f>
        <v/>
      </c>
      <c r="AK176" s="145" t="str">
        <f>IF($N176= 0, "N/A", IF(ISERROR(VLOOKUP($F176, 'Source Data'!$B$4:$C$11,2)), "", VLOOKUP($F176, 'Source Data'!$B$4:$C$11,2)))</f>
        <v/>
      </c>
      <c r="AL176" s="158"/>
    </row>
    <row r="177" spans="1:38" ht="15.95" thickBot="1">
      <c r="A177" s="158"/>
      <c r="B177" s="111"/>
      <c r="C177" s="111"/>
      <c r="D177" s="112"/>
      <c r="E177" s="113"/>
      <c r="F177" s="113"/>
      <c r="G177" s="102"/>
      <c r="H177" s="103"/>
      <c r="I177" s="104"/>
      <c r="J177" s="105"/>
      <c r="K177" s="104"/>
      <c r="L177" s="142" t="str">
        <f t="shared" si="10"/>
        <v/>
      </c>
      <c r="M177" s="142" t="str">
        <f>IF(ISERROR(VLOOKUP(E177,'Source Data'!$B$67:$J$97, MATCH(F177, 'Source Data'!$B$64:$J$64,1),TRUE))=TRUE,"",VLOOKUP(E177,'Source Data'!$B$67:$J$97,MATCH(F177, 'Source Data'!$B$64:$J$64,1),TRUE))</f>
        <v/>
      </c>
      <c r="N177" s="143" t="str">
        <f t="shared" si="11"/>
        <v/>
      </c>
      <c r="O177" s="144" t="str">
        <f>IF(OR(AND(OR($J177="Retired",$J177="Permanent Low-Use"),$K177&lt;=2023),(AND($J177="New",$K177&gt;2023))),"N/A",IF($N177=0,0,IF(ISERROR(VLOOKUP($E177,'Source Data'!$B$29:$J$60, MATCH($L177, 'Source Data'!$B$26:$J$26,1),TRUE))=TRUE,"",VLOOKUP($E177,'Source Data'!$B$29:$J$60,MATCH($L177, 'Source Data'!$B$26:$J$26,1),TRUE))))</f>
        <v/>
      </c>
      <c r="P177" s="144" t="str">
        <f>IF(OR(AND(OR($J177="Retired",$J177="Permanent Low-Use"),$K177&lt;=2024),(AND($J177="New",$K177&gt;2024))),"N/A",IF($N177=0,0,IF(ISERROR(VLOOKUP($E177,'Source Data'!$B$29:$J$60, MATCH($L177, 'Source Data'!$B$26:$J$26,1),TRUE))=TRUE,"",VLOOKUP($E177,'Source Data'!$B$29:$J$60,MATCH($L177, 'Source Data'!$B$26:$J$26,1),TRUE))))</f>
        <v/>
      </c>
      <c r="Q177" s="144" t="str">
        <f>IF(OR(AND(OR($J177="Retired",$J177="Permanent Low-Use"),$K177&lt;=2025),(AND($J177="New",$K177&gt;2025))),"N/A",IF($N177=0,0,IF(ISERROR(VLOOKUP($E177,'Source Data'!$B$29:$J$60, MATCH($L177, 'Source Data'!$B$26:$J$26,1),TRUE))=TRUE,"",VLOOKUP($E177,'Source Data'!$B$29:$J$60,MATCH($L177, 'Source Data'!$B$26:$J$26,1),TRUE))))</f>
        <v/>
      </c>
      <c r="R177" s="144" t="str">
        <f>IF(OR(AND(OR($J177="Retired",$J177="Permanent Low-Use"),$K177&lt;=2026),(AND($J177="New",$K177&gt;2026))),"N/A",IF($N177=0,0,IF(ISERROR(VLOOKUP($E177,'Source Data'!$B$29:$J$60, MATCH($L177, 'Source Data'!$B$26:$J$26,1),TRUE))=TRUE,"",VLOOKUP($E177,'Source Data'!$B$29:$J$60,MATCH($L177, 'Source Data'!$B$26:$J$26,1),TRUE))))</f>
        <v/>
      </c>
      <c r="S177" s="144" t="str">
        <f>IF(OR(AND(OR($J177="Retired",$J177="Permanent Low-Use"),$K177&lt;=2027),(AND($J177="New",$K177&gt;2027))),"N/A",IF($N177=0,0,IF(ISERROR(VLOOKUP($E177,'Source Data'!$B$29:$J$60, MATCH($L177, 'Source Data'!$B$26:$J$26,1),TRUE))=TRUE,"",VLOOKUP($E177,'Source Data'!$B$29:$J$60,MATCH($L177, 'Source Data'!$B$26:$J$26,1),TRUE))))</f>
        <v/>
      </c>
      <c r="T177" s="144" t="str">
        <f>IF(OR(AND(OR($J177="Retired",$J177="Permanent Low-Use"),$K177&lt;=2028),(AND($J177="New",$K177&gt;2028))),"N/A",IF($N177=0,0,IF(ISERROR(VLOOKUP($E177,'Source Data'!$B$29:$J$60, MATCH($L177, 'Source Data'!$B$26:$J$26,1),TRUE))=TRUE,"",VLOOKUP($E177,'Source Data'!$B$29:$J$60,MATCH($L177, 'Source Data'!$B$26:$J$26,1),TRUE))))</f>
        <v/>
      </c>
      <c r="U177" s="144" t="str">
        <f>IF(OR(AND(OR($J177="Retired",$J177="Permanent Low-Use"),$K177&lt;=2029),(AND($J177="New",$K177&gt;2029))),"N/A",IF($N177=0,0,IF(ISERROR(VLOOKUP($E177,'Source Data'!$B$29:$J$60, MATCH($L177, 'Source Data'!$B$26:$J$26,1),TRUE))=TRUE,"",VLOOKUP($E177,'Source Data'!$B$29:$J$60,MATCH($L177, 'Source Data'!$B$26:$J$26,1),TRUE))))</f>
        <v/>
      </c>
      <c r="V177" s="144" t="str">
        <f>IF(OR(AND(OR($J177="Retired",$J177="Permanent Low-Use"),$K177&lt;=2030),(AND($J177="New",$K177&gt;2030))),"N/A",IF($N177=0,0,IF(ISERROR(VLOOKUP($E177,'Source Data'!$B$29:$J$60, MATCH($L177, 'Source Data'!$B$26:$J$26,1),TRUE))=TRUE,"",VLOOKUP($E177,'Source Data'!$B$29:$J$60,MATCH($L177, 'Source Data'!$B$26:$J$26,1),TRUE))))</f>
        <v/>
      </c>
      <c r="W177" s="144" t="str">
        <f>IF(OR(AND(OR($J177="Retired",$J177="Permanent Low-Use"),$K177&lt;=2031),(AND($J177="New",$K177&gt;2031))),"N/A",IF($N177=0,0,IF(ISERROR(VLOOKUP($E177,'Source Data'!$B$29:$J$60, MATCH($L177, 'Source Data'!$B$26:$J$26,1),TRUE))=TRUE,"",VLOOKUP($E177,'Source Data'!$B$29:$J$60,MATCH($L177, 'Source Data'!$B$26:$J$26,1),TRUE))))</f>
        <v/>
      </c>
      <c r="X177" s="144" t="str">
        <f>IF(OR(AND(OR($J177="Retired",$J177="Permanent Low-Use"),$K177&lt;=2032),(AND($J177="New",$K177&gt;2032))),"N/A",IF($N177=0,0,IF(ISERROR(VLOOKUP($E177,'Source Data'!$B$29:$J$60, MATCH($L177, 'Source Data'!$B$26:$J$26,1),TRUE))=TRUE,"",VLOOKUP($E177,'Source Data'!$B$29:$J$60,MATCH($L177, 'Source Data'!$B$26:$J$26,1),TRUE))))</f>
        <v/>
      </c>
      <c r="Y177" s="144" t="str">
        <f>IF(OR(AND(OR($J177="Retired",$J177="Permanent Low-Use"),$K177&lt;=2033),(AND($J177="New",$K177&gt;2033))),"N/A",IF($N177=0,0,IF(ISERROR(VLOOKUP($E177,'Source Data'!$B$29:$J$60, MATCH($L177, 'Source Data'!$B$26:$J$26,1),TRUE))=TRUE,"",VLOOKUP($E177,'Source Data'!$B$29:$J$60,MATCH($L177, 'Source Data'!$B$26:$J$26,1),TRUE))))</f>
        <v/>
      </c>
      <c r="Z177" s="145" t="str">
        <f>IF(ISNUMBER($L177),IF(OR(AND(OR($J177="Retired",$J177="Permanent Low-Use"),$K177&lt;=2023),(AND($J177="New",$K177&gt;2023))),"N/A",VLOOKUP($F177,'Source Data'!$B$15:$I$22,7)),"")</f>
        <v/>
      </c>
      <c r="AA177" s="145" t="str">
        <f>IF(ISNUMBER($L177),IF(OR(AND(OR($J177="Retired",$J177="Permanent Low-Use"),$K177&lt;=2024),(AND($J177="New",$K177&gt;2024))),"N/A",VLOOKUP($F177,'Source Data'!$B$15:$I$22,7)),"")</f>
        <v/>
      </c>
      <c r="AB177" s="145" t="str">
        <f>IF(ISNUMBER($L177),IF(OR(AND(OR($J177="Retired",$J177="Permanent Low-Use"),$K177&lt;=2025),(AND($J177="New",$K177&gt;2025))),"N/A",VLOOKUP($F177,'Source Data'!$B$15:$I$22,5)),"")</f>
        <v/>
      </c>
      <c r="AC177" s="145" t="str">
        <f>IF(ISNUMBER($L177),IF(OR(AND(OR($J177="Retired",$J177="Permanent Low-Use"),$K177&lt;=2026),(AND($J177="New",$K177&gt;2026))),"N/A",VLOOKUP($F177,'Source Data'!$B$15:$I$22,5)),"")</f>
        <v/>
      </c>
      <c r="AD177" s="145" t="str">
        <f>IF(ISNUMBER($L177),IF(OR(AND(OR($J177="Retired",$J177="Permanent Low-Use"),$K177&lt;=2027),(AND($J177="New",$K177&gt;2027))),"N/A",VLOOKUP($F177,'Source Data'!$B$15:$I$22,5)),"")</f>
        <v/>
      </c>
      <c r="AE177" s="145" t="str">
        <f>IF(ISNUMBER($L177),IF(OR(AND(OR($J177="Retired",$J177="Permanent Low-Use"),$K177&lt;=2028),(AND($J177="New",$K177&gt;2028))),"N/A",VLOOKUP($F177,'Source Data'!$B$15:$I$22,5)),"")</f>
        <v/>
      </c>
      <c r="AF177" s="145" t="str">
        <f>IF(ISNUMBER($L177),IF(OR(AND(OR($J177="Retired",$J177="Permanent Low-Use"),$K177&lt;=2029),(AND($J177="New",$K177&gt;2029))),"N/A",VLOOKUP($F177,'Source Data'!$B$15:$I$22,5)),"")</f>
        <v/>
      </c>
      <c r="AG177" s="145" t="str">
        <f>IF(ISNUMBER($L177),IF(OR(AND(OR($J177="Retired",$J177="Permanent Low-Use"),$K177&lt;=2030),(AND($J177="New",$K177&gt;2030))),"N/A",VLOOKUP($F177,'Source Data'!$B$15:$I$22,5)),"")</f>
        <v/>
      </c>
      <c r="AH177" s="145" t="str">
        <f>IF(ISNUMBER($L177),IF(OR(AND(OR($J177="Retired",$J177="Permanent Low-Use"),$K177&lt;=2031),(AND($J177="New",$K177&gt;2031))),"N/A",VLOOKUP($F177,'Source Data'!$B$15:$I$22,5)),"")</f>
        <v/>
      </c>
      <c r="AI177" s="145" t="str">
        <f>IF(ISNUMBER($L177),IF(OR(AND(OR($J177="Retired",$J177="Permanent Low-Use"),$K177&lt;=2032),(AND($J177="New",$K177&gt;2032))),"N/A",VLOOKUP($F177,'Source Data'!$B$15:$I$22,5)),"")</f>
        <v/>
      </c>
      <c r="AJ177" s="145" t="str">
        <f>IF(ISNUMBER($L177),IF(OR(AND(OR($J177="Retired",$J177="Permanent Low-Use"),$K177&lt;=2033),(AND($J177="New",$K177&gt;2033))),"N/A",VLOOKUP($F177,'Source Data'!$B$15:$I$22,5)),"")</f>
        <v/>
      </c>
      <c r="AK177" s="145" t="str">
        <f>IF($N177= 0, "N/A", IF(ISERROR(VLOOKUP($F177, 'Source Data'!$B$4:$C$11,2)), "", VLOOKUP($F177, 'Source Data'!$B$4:$C$11,2)))</f>
        <v/>
      </c>
      <c r="AL177" s="158"/>
    </row>
    <row r="178" spans="1:38" ht="15.95" thickBot="1">
      <c r="A178" s="158"/>
      <c r="B178" s="111"/>
      <c r="C178" s="111"/>
      <c r="D178" s="114"/>
      <c r="E178" s="113"/>
      <c r="F178" s="113"/>
      <c r="G178" s="102"/>
      <c r="H178" s="103"/>
      <c r="I178" s="104"/>
      <c r="J178" s="105"/>
      <c r="K178" s="104"/>
      <c r="L178" s="142" t="str">
        <f t="shared" si="10"/>
        <v/>
      </c>
      <c r="M178" s="142" t="str">
        <f>IF(ISERROR(VLOOKUP(E178,'Source Data'!$B$67:$J$97, MATCH(F178, 'Source Data'!$B$64:$J$64,1),TRUE))=TRUE,"",VLOOKUP(E178,'Source Data'!$B$67:$J$97,MATCH(F178, 'Source Data'!$B$64:$J$64,1),TRUE))</f>
        <v/>
      </c>
      <c r="N178" s="143" t="str">
        <f t="shared" si="11"/>
        <v/>
      </c>
      <c r="O178" s="144" t="str">
        <f>IF(OR(AND(OR($J178="Retired",$J178="Permanent Low-Use"),$K178&lt;=2023),(AND($J178="New",$K178&gt;2023))),"N/A",IF($N178=0,0,IF(ISERROR(VLOOKUP($E178,'Source Data'!$B$29:$J$60, MATCH($L178, 'Source Data'!$B$26:$J$26,1),TRUE))=TRUE,"",VLOOKUP($E178,'Source Data'!$B$29:$J$60,MATCH($L178, 'Source Data'!$B$26:$J$26,1),TRUE))))</f>
        <v/>
      </c>
      <c r="P178" s="144" t="str">
        <f>IF(OR(AND(OR($J178="Retired",$J178="Permanent Low-Use"),$K178&lt;=2024),(AND($J178="New",$K178&gt;2024))),"N/A",IF($N178=0,0,IF(ISERROR(VLOOKUP($E178,'Source Data'!$B$29:$J$60, MATCH($L178, 'Source Data'!$B$26:$J$26,1),TRUE))=TRUE,"",VLOOKUP($E178,'Source Data'!$B$29:$J$60,MATCH($L178, 'Source Data'!$B$26:$J$26,1),TRUE))))</f>
        <v/>
      </c>
      <c r="Q178" s="144" t="str">
        <f>IF(OR(AND(OR($J178="Retired",$J178="Permanent Low-Use"),$K178&lt;=2025),(AND($J178="New",$K178&gt;2025))),"N/A",IF($N178=0,0,IF(ISERROR(VLOOKUP($E178,'Source Data'!$B$29:$J$60, MATCH($L178, 'Source Data'!$B$26:$J$26,1),TRUE))=TRUE,"",VLOOKUP($E178,'Source Data'!$B$29:$J$60,MATCH($L178, 'Source Data'!$B$26:$J$26,1),TRUE))))</f>
        <v/>
      </c>
      <c r="R178" s="144" t="str">
        <f>IF(OR(AND(OR($J178="Retired",$J178="Permanent Low-Use"),$K178&lt;=2026),(AND($J178="New",$K178&gt;2026))),"N/A",IF($N178=0,0,IF(ISERROR(VLOOKUP($E178,'Source Data'!$B$29:$J$60, MATCH($L178, 'Source Data'!$B$26:$J$26,1),TRUE))=TRUE,"",VLOOKUP($E178,'Source Data'!$B$29:$J$60,MATCH($L178, 'Source Data'!$B$26:$J$26,1),TRUE))))</f>
        <v/>
      </c>
      <c r="S178" s="144" t="str">
        <f>IF(OR(AND(OR($J178="Retired",$J178="Permanent Low-Use"),$K178&lt;=2027),(AND($J178="New",$K178&gt;2027))),"N/A",IF($N178=0,0,IF(ISERROR(VLOOKUP($E178,'Source Data'!$B$29:$J$60, MATCH($L178, 'Source Data'!$B$26:$J$26,1),TRUE))=TRUE,"",VLOOKUP($E178,'Source Data'!$B$29:$J$60,MATCH($L178, 'Source Data'!$B$26:$J$26,1),TRUE))))</f>
        <v/>
      </c>
      <c r="T178" s="144" t="str">
        <f>IF(OR(AND(OR($J178="Retired",$J178="Permanent Low-Use"),$K178&lt;=2028),(AND($J178="New",$K178&gt;2028))),"N/A",IF($N178=0,0,IF(ISERROR(VLOOKUP($E178,'Source Data'!$B$29:$J$60, MATCH($L178, 'Source Data'!$B$26:$J$26,1),TRUE))=TRUE,"",VLOOKUP($E178,'Source Data'!$B$29:$J$60,MATCH($L178, 'Source Data'!$B$26:$J$26,1),TRUE))))</f>
        <v/>
      </c>
      <c r="U178" s="144" t="str">
        <f>IF(OR(AND(OR($J178="Retired",$J178="Permanent Low-Use"),$K178&lt;=2029),(AND($J178="New",$K178&gt;2029))),"N/A",IF($N178=0,0,IF(ISERROR(VLOOKUP($E178,'Source Data'!$B$29:$J$60, MATCH($L178, 'Source Data'!$B$26:$J$26,1),TRUE))=TRUE,"",VLOOKUP($E178,'Source Data'!$B$29:$J$60,MATCH($L178, 'Source Data'!$B$26:$J$26,1),TRUE))))</f>
        <v/>
      </c>
      <c r="V178" s="144" t="str">
        <f>IF(OR(AND(OR($J178="Retired",$J178="Permanent Low-Use"),$K178&lt;=2030),(AND($J178="New",$K178&gt;2030))),"N/A",IF($N178=0,0,IF(ISERROR(VLOOKUP($E178,'Source Data'!$B$29:$J$60, MATCH($L178, 'Source Data'!$B$26:$J$26,1),TRUE))=TRUE,"",VLOOKUP($E178,'Source Data'!$B$29:$J$60,MATCH($L178, 'Source Data'!$B$26:$J$26,1),TRUE))))</f>
        <v/>
      </c>
      <c r="W178" s="144" t="str">
        <f>IF(OR(AND(OR($J178="Retired",$J178="Permanent Low-Use"),$K178&lt;=2031),(AND($J178="New",$K178&gt;2031))),"N/A",IF($N178=0,0,IF(ISERROR(VLOOKUP($E178,'Source Data'!$B$29:$J$60, MATCH($L178, 'Source Data'!$B$26:$J$26,1),TRUE))=TRUE,"",VLOOKUP($E178,'Source Data'!$B$29:$J$60,MATCH($L178, 'Source Data'!$B$26:$J$26,1),TRUE))))</f>
        <v/>
      </c>
      <c r="X178" s="144" t="str">
        <f>IF(OR(AND(OR($J178="Retired",$J178="Permanent Low-Use"),$K178&lt;=2032),(AND($J178="New",$K178&gt;2032))),"N/A",IF($N178=0,0,IF(ISERROR(VLOOKUP($E178,'Source Data'!$B$29:$J$60, MATCH($L178, 'Source Data'!$B$26:$J$26,1),TRUE))=TRUE,"",VLOOKUP($E178,'Source Data'!$B$29:$J$60,MATCH($L178, 'Source Data'!$B$26:$J$26,1),TRUE))))</f>
        <v/>
      </c>
      <c r="Y178" s="144" t="str">
        <f>IF(OR(AND(OR($J178="Retired",$J178="Permanent Low-Use"),$K178&lt;=2033),(AND($J178="New",$K178&gt;2033))),"N/A",IF($N178=0,0,IF(ISERROR(VLOOKUP($E178,'Source Data'!$B$29:$J$60, MATCH($L178, 'Source Data'!$B$26:$J$26,1),TRUE))=TRUE,"",VLOOKUP($E178,'Source Data'!$B$29:$J$60,MATCH($L178, 'Source Data'!$B$26:$J$26,1),TRUE))))</f>
        <v/>
      </c>
      <c r="Z178" s="145" t="str">
        <f>IF(ISNUMBER($L178),IF(OR(AND(OR($J178="Retired",$J178="Permanent Low-Use"),$K178&lt;=2023),(AND($J178="New",$K178&gt;2023))),"N/A",VLOOKUP($F178,'Source Data'!$B$15:$I$22,7)),"")</f>
        <v/>
      </c>
      <c r="AA178" s="145" t="str">
        <f>IF(ISNUMBER($L178),IF(OR(AND(OR($J178="Retired",$J178="Permanent Low-Use"),$K178&lt;=2024),(AND($J178="New",$K178&gt;2024))),"N/A",VLOOKUP($F178,'Source Data'!$B$15:$I$22,7)),"")</f>
        <v/>
      </c>
      <c r="AB178" s="145" t="str">
        <f>IF(ISNUMBER($L178),IF(OR(AND(OR($J178="Retired",$J178="Permanent Low-Use"),$K178&lt;=2025),(AND($J178="New",$K178&gt;2025))),"N/A",VLOOKUP($F178,'Source Data'!$B$15:$I$22,5)),"")</f>
        <v/>
      </c>
      <c r="AC178" s="145" t="str">
        <f>IF(ISNUMBER($L178),IF(OR(AND(OR($J178="Retired",$J178="Permanent Low-Use"),$K178&lt;=2026),(AND($J178="New",$K178&gt;2026))),"N/A",VLOOKUP($F178,'Source Data'!$B$15:$I$22,5)),"")</f>
        <v/>
      </c>
      <c r="AD178" s="145" t="str">
        <f>IF(ISNUMBER($L178),IF(OR(AND(OR($J178="Retired",$J178="Permanent Low-Use"),$K178&lt;=2027),(AND($J178="New",$K178&gt;2027))),"N/A",VLOOKUP($F178,'Source Data'!$B$15:$I$22,5)),"")</f>
        <v/>
      </c>
      <c r="AE178" s="145" t="str">
        <f>IF(ISNUMBER($L178),IF(OR(AND(OR($J178="Retired",$J178="Permanent Low-Use"),$K178&lt;=2028),(AND($J178="New",$K178&gt;2028))),"N/A",VLOOKUP($F178,'Source Data'!$B$15:$I$22,5)),"")</f>
        <v/>
      </c>
      <c r="AF178" s="145" t="str">
        <f>IF(ISNUMBER($L178),IF(OR(AND(OR($J178="Retired",$J178="Permanent Low-Use"),$K178&lt;=2029),(AND($J178="New",$K178&gt;2029))),"N/A",VLOOKUP($F178,'Source Data'!$B$15:$I$22,5)),"")</f>
        <v/>
      </c>
      <c r="AG178" s="145" t="str">
        <f>IF(ISNUMBER($L178),IF(OR(AND(OR($J178="Retired",$J178="Permanent Low-Use"),$K178&lt;=2030),(AND($J178="New",$K178&gt;2030))),"N/A",VLOOKUP($F178,'Source Data'!$B$15:$I$22,5)),"")</f>
        <v/>
      </c>
      <c r="AH178" s="145" t="str">
        <f>IF(ISNUMBER($L178),IF(OR(AND(OR($J178="Retired",$J178="Permanent Low-Use"),$K178&lt;=2031),(AND($J178="New",$K178&gt;2031))),"N/A",VLOOKUP($F178,'Source Data'!$B$15:$I$22,5)),"")</f>
        <v/>
      </c>
      <c r="AI178" s="145" t="str">
        <f>IF(ISNUMBER($L178),IF(OR(AND(OR($J178="Retired",$J178="Permanent Low-Use"),$K178&lt;=2032),(AND($J178="New",$K178&gt;2032))),"N/A",VLOOKUP($F178,'Source Data'!$B$15:$I$22,5)),"")</f>
        <v/>
      </c>
      <c r="AJ178" s="145" t="str">
        <f>IF(ISNUMBER($L178),IF(OR(AND(OR($J178="Retired",$J178="Permanent Low-Use"),$K178&lt;=2033),(AND($J178="New",$K178&gt;2033))),"N/A",VLOOKUP($F178,'Source Data'!$B$15:$I$22,5)),"")</f>
        <v/>
      </c>
      <c r="AK178" s="145" t="str">
        <f>IF($N178= 0, "N/A", IF(ISERROR(VLOOKUP($F178, 'Source Data'!$B$4:$C$11,2)), "", VLOOKUP($F178, 'Source Data'!$B$4:$C$11,2)))</f>
        <v/>
      </c>
      <c r="AL178" s="158"/>
    </row>
    <row r="179" spans="1:38" ht="15.95" thickBot="1">
      <c r="A179" s="158"/>
      <c r="B179" s="111"/>
      <c r="C179" s="111"/>
      <c r="D179" s="114"/>
      <c r="E179" s="113"/>
      <c r="F179" s="113"/>
      <c r="G179" s="102"/>
      <c r="H179" s="103"/>
      <c r="I179" s="104"/>
      <c r="J179" s="105"/>
      <c r="K179" s="104"/>
      <c r="L179" s="142" t="str">
        <f t="shared" si="10"/>
        <v/>
      </c>
      <c r="M179" s="142" t="str">
        <f>IF(ISERROR(VLOOKUP(E179,'Source Data'!$B$67:$J$97, MATCH(F179, 'Source Data'!$B$64:$J$64,1),TRUE))=TRUE,"",VLOOKUP(E179,'Source Data'!$B$67:$J$97,MATCH(F179, 'Source Data'!$B$64:$J$64,1),TRUE))</f>
        <v/>
      </c>
      <c r="N179" s="143" t="str">
        <f t="shared" si="11"/>
        <v/>
      </c>
      <c r="O179" s="144" t="str">
        <f>IF(OR(AND(OR($J179="Retired",$J179="Permanent Low-Use"),$K179&lt;=2023),(AND($J179="New",$K179&gt;2023))),"N/A",IF($N179=0,0,IF(ISERROR(VLOOKUP($E179,'Source Data'!$B$29:$J$60, MATCH($L179, 'Source Data'!$B$26:$J$26,1),TRUE))=TRUE,"",VLOOKUP($E179,'Source Data'!$B$29:$J$60,MATCH($L179, 'Source Data'!$B$26:$J$26,1),TRUE))))</f>
        <v/>
      </c>
      <c r="P179" s="144" t="str">
        <f>IF(OR(AND(OR($J179="Retired",$J179="Permanent Low-Use"),$K179&lt;=2024),(AND($J179="New",$K179&gt;2024))),"N/A",IF($N179=0,0,IF(ISERROR(VLOOKUP($E179,'Source Data'!$B$29:$J$60, MATCH($L179, 'Source Data'!$B$26:$J$26,1),TRUE))=TRUE,"",VLOOKUP($E179,'Source Data'!$B$29:$J$60,MATCH($L179, 'Source Data'!$B$26:$J$26,1),TRUE))))</f>
        <v/>
      </c>
      <c r="Q179" s="144" t="str">
        <f>IF(OR(AND(OR($J179="Retired",$J179="Permanent Low-Use"),$K179&lt;=2025),(AND($J179="New",$K179&gt;2025))),"N/A",IF($N179=0,0,IF(ISERROR(VLOOKUP($E179,'Source Data'!$B$29:$J$60, MATCH($L179, 'Source Data'!$B$26:$J$26,1),TRUE))=TRUE,"",VLOOKUP($E179,'Source Data'!$B$29:$J$60,MATCH($L179, 'Source Data'!$B$26:$J$26,1),TRUE))))</f>
        <v/>
      </c>
      <c r="R179" s="144" t="str">
        <f>IF(OR(AND(OR($J179="Retired",$J179="Permanent Low-Use"),$K179&lt;=2026),(AND($J179="New",$K179&gt;2026))),"N/A",IF($N179=0,0,IF(ISERROR(VLOOKUP($E179,'Source Data'!$B$29:$J$60, MATCH($L179, 'Source Data'!$B$26:$J$26,1),TRUE))=TRUE,"",VLOOKUP($E179,'Source Data'!$B$29:$J$60,MATCH($L179, 'Source Data'!$B$26:$J$26,1),TRUE))))</f>
        <v/>
      </c>
      <c r="S179" s="144" t="str">
        <f>IF(OR(AND(OR($J179="Retired",$J179="Permanent Low-Use"),$K179&lt;=2027),(AND($J179="New",$K179&gt;2027))),"N/A",IF($N179=0,0,IF(ISERROR(VLOOKUP($E179,'Source Data'!$B$29:$J$60, MATCH($L179, 'Source Data'!$B$26:$J$26,1),TRUE))=TRUE,"",VLOOKUP($E179,'Source Data'!$B$29:$J$60,MATCH($L179, 'Source Data'!$B$26:$J$26,1),TRUE))))</f>
        <v/>
      </c>
      <c r="T179" s="144" t="str">
        <f>IF(OR(AND(OR($J179="Retired",$J179="Permanent Low-Use"),$K179&lt;=2028),(AND($J179="New",$K179&gt;2028))),"N/A",IF($N179=0,0,IF(ISERROR(VLOOKUP($E179,'Source Data'!$B$29:$J$60, MATCH($L179, 'Source Data'!$B$26:$J$26,1),TRUE))=TRUE,"",VLOOKUP($E179,'Source Data'!$B$29:$J$60,MATCH($L179, 'Source Data'!$B$26:$J$26,1),TRUE))))</f>
        <v/>
      </c>
      <c r="U179" s="144" t="str">
        <f>IF(OR(AND(OR($J179="Retired",$J179="Permanent Low-Use"),$K179&lt;=2029),(AND($J179="New",$K179&gt;2029))),"N/A",IF($N179=0,0,IF(ISERROR(VLOOKUP($E179,'Source Data'!$B$29:$J$60, MATCH($L179, 'Source Data'!$B$26:$J$26,1),TRUE))=TRUE,"",VLOOKUP($E179,'Source Data'!$B$29:$J$60,MATCH($L179, 'Source Data'!$B$26:$J$26,1),TRUE))))</f>
        <v/>
      </c>
      <c r="V179" s="144" t="str">
        <f>IF(OR(AND(OR($J179="Retired",$J179="Permanent Low-Use"),$K179&lt;=2030),(AND($J179="New",$K179&gt;2030))),"N/A",IF($N179=0,0,IF(ISERROR(VLOOKUP($E179,'Source Data'!$B$29:$J$60, MATCH($L179, 'Source Data'!$B$26:$J$26,1),TRUE))=TRUE,"",VLOOKUP($E179,'Source Data'!$B$29:$J$60,MATCH($L179, 'Source Data'!$B$26:$J$26,1),TRUE))))</f>
        <v/>
      </c>
      <c r="W179" s="144" t="str">
        <f>IF(OR(AND(OR($J179="Retired",$J179="Permanent Low-Use"),$K179&lt;=2031),(AND($J179="New",$K179&gt;2031))),"N/A",IF($N179=0,0,IF(ISERROR(VLOOKUP($E179,'Source Data'!$B$29:$J$60, MATCH($L179, 'Source Data'!$B$26:$J$26,1),TRUE))=TRUE,"",VLOOKUP($E179,'Source Data'!$B$29:$J$60,MATCH($L179, 'Source Data'!$B$26:$J$26,1),TRUE))))</f>
        <v/>
      </c>
      <c r="X179" s="144" t="str">
        <f>IF(OR(AND(OR($J179="Retired",$J179="Permanent Low-Use"),$K179&lt;=2032),(AND($J179="New",$K179&gt;2032))),"N/A",IF($N179=0,0,IF(ISERROR(VLOOKUP($E179,'Source Data'!$B$29:$J$60, MATCH($L179, 'Source Data'!$B$26:$J$26,1),TRUE))=TRUE,"",VLOOKUP($E179,'Source Data'!$B$29:$J$60,MATCH($L179, 'Source Data'!$B$26:$J$26,1),TRUE))))</f>
        <v/>
      </c>
      <c r="Y179" s="144" t="str">
        <f>IF(OR(AND(OR($J179="Retired",$J179="Permanent Low-Use"),$K179&lt;=2033),(AND($J179="New",$K179&gt;2033))),"N/A",IF($N179=0,0,IF(ISERROR(VLOOKUP($E179,'Source Data'!$B$29:$J$60, MATCH($L179, 'Source Data'!$B$26:$J$26,1),TRUE))=TRUE,"",VLOOKUP($E179,'Source Data'!$B$29:$J$60,MATCH($L179, 'Source Data'!$B$26:$J$26,1),TRUE))))</f>
        <v/>
      </c>
      <c r="Z179" s="145" t="str">
        <f>IF(ISNUMBER($L179),IF(OR(AND(OR($J179="Retired",$J179="Permanent Low-Use"),$K179&lt;=2023),(AND($J179="New",$K179&gt;2023))),"N/A",VLOOKUP($F179,'Source Data'!$B$15:$I$22,7)),"")</f>
        <v/>
      </c>
      <c r="AA179" s="145" t="str">
        <f>IF(ISNUMBER($L179),IF(OR(AND(OR($J179="Retired",$J179="Permanent Low-Use"),$K179&lt;=2024),(AND($J179="New",$K179&gt;2024))),"N/A",VLOOKUP($F179,'Source Data'!$B$15:$I$22,7)),"")</f>
        <v/>
      </c>
      <c r="AB179" s="145" t="str">
        <f>IF(ISNUMBER($L179),IF(OR(AND(OR($J179="Retired",$J179="Permanent Low-Use"),$K179&lt;=2025),(AND($J179="New",$K179&gt;2025))),"N/A",VLOOKUP($F179,'Source Data'!$B$15:$I$22,5)),"")</f>
        <v/>
      </c>
      <c r="AC179" s="145" t="str">
        <f>IF(ISNUMBER($L179),IF(OR(AND(OR($J179="Retired",$J179="Permanent Low-Use"),$K179&lt;=2026),(AND($J179="New",$K179&gt;2026))),"N/A",VLOOKUP($F179,'Source Data'!$B$15:$I$22,5)),"")</f>
        <v/>
      </c>
      <c r="AD179" s="145" t="str">
        <f>IF(ISNUMBER($L179),IF(OR(AND(OR($J179="Retired",$J179="Permanent Low-Use"),$K179&lt;=2027),(AND($J179="New",$K179&gt;2027))),"N/A",VLOOKUP($F179,'Source Data'!$B$15:$I$22,5)),"")</f>
        <v/>
      </c>
      <c r="AE179" s="145" t="str">
        <f>IF(ISNUMBER($L179),IF(OR(AND(OR($J179="Retired",$J179="Permanent Low-Use"),$K179&lt;=2028),(AND($J179="New",$K179&gt;2028))),"N/A",VLOOKUP($F179,'Source Data'!$B$15:$I$22,5)),"")</f>
        <v/>
      </c>
      <c r="AF179" s="145" t="str">
        <f>IF(ISNUMBER($L179),IF(OR(AND(OR($J179="Retired",$J179="Permanent Low-Use"),$K179&lt;=2029),(AND($J179="New",$K179&gt;2029))),"N/A",VLOOKUP($F179,'Source Data'!$B$15:$I$22,5)),"")</f>
        <v/>
      </c>
      <c r="AG179" s="145" t="str">
        <f>IF(ISNUMBER($L179),IF(OR(AND(OR($J179="Retired",$J179="Permanent Low-Use"),$K179&lt;=2030),(AND($J179="New",$K179&gt;2030))),"N/A",VLOOKUP($F179,'Source Data'!$B$15:$I$22,5)),"")</f>
        <v/>
      </c>
      <c r="AH179" s="145" t="str">
        <f>IF(ISNUMBER($L179),IF(OR(AND(OR($J179="Retired",$J179="Permanent Low-Use"),$K179&lt;=2031),(AND($J179="New",$K179&gt;2031))),"N/A",VLOOKUP($F179,'Source Data'!$B$15:$I$22,5)),"")</f>
        <v/>
      </c>
      <c r="AI179" s="145" t="str">
        <f>IF(ISNUMBER($L179),IF(OR(AND(OR($J179="Retired",$J179="Permanent Low-Use"),$K179&lt;=2032),(AND($J179="New",$K179&gt;2032))),"N/A",VLOOKUP($F179,'Source Data'!$B$15:$I$22,5)),"")</f>
        <v/>
      </c>
      <c r="AJ179" s="145" t="str">
        <f>IF(ISNUMBER($L179),IF(OR(AND(OR($J179="Retired",$J179="Permanent Low-Use"),$K179&lt;=2033),(AND($J179="New",$K179&gt;2033))),"N/A",VLOOKUP($F179,'Source Data'!$B$15:$I$22,5)),"")</f>
        <v/>
      </c>
      <c r="AK179" s="145" t="str">
        <f>IF($N179= 0, "N/A", IF(ISERROR(VLOOKUP($F179, 'Source Data'!$B$4:$C$11,2)), "", VLOOKUP($F179, 'Source Data'!$B$4:$C$11,2)))</f>
        <v/>
      </c>
      <c r="AL179" s="158"/>
    </row>
    <row r="180" spans="1:38" ht="15.95" thickBot="1">
      <c r="A180" s="158"/>
      <c r="B180" s="111"/>
      <c r="C180" s="111"/>
      <c r="D180" s="114"/>
      <c r="E180" s="113"/>
      <c r="F180" s="113"/>
      <c r="G180" s="102"/>
      <c r="H180" s="103"/>
      <c r="I180" s="104"/>
      <c r="J180" s="105"/>
      <c r="K180" s="104"/>
      <c r="L180" s="142" t="str">
        <f t="shared" si="10"/>
        <v/>
      </c>
      <c r="M180" s="142" t="str">
        <f>IF(ISERROR(VLOOKUP(E180,'Source Data'!$B$67:$J$97, MATCH(F180, 'Source Data'!$B$64:$J$64,1),TRUE))=TRUE,"",VLOOKUP(E180,'Source Data'!$B$67:$J$97,MATCH(F180, 'Source Data'!$B$64:$J$64,1),TRUE))</f>
        <v/>
      </c>
      <c r="N180" s="143" t="str">
        <f t="shared" si="11"/>
        <v/>
      </c>
      <c r="O180" s="144" t="str">
        <f>IF(OR(AND(OR($J180="Retired",$J180="Permanent Low-Use"),$K180&lt;=2023),(AND($J180="New",$K180&gt;2023))),"N/A",IF($N180=0,0,IF(ISERROR(VLOOKUP($E180,'Source Data'!$B$29:$J$60, MATCH($L180, 'Source Data'!$B$26:$J$26,1),TRUE))=TRUE,"",VLOOKUP($E180,'Source Data'!$B$29:$J$60,MATCH($L180, 'Source Data'!$B$26:$J$26,1),TRUE))))</f>
        <v/>
      </c>
      <c r="P180" s="144" t="str">
        <f>IF(OR(AND(OR($J180="Retired",$J180="Permanent Low-Use"),$K180&lt;=2024),(AND($J180="New",$K180&gt;2024))),"N/A",IF($N180=0,0,IF(ISERROR(VLOOKUP($E180,'Source Data'!$B$29:$J$60, MATCH($L180, 'Source Data'!$B$26:$J$26,1),TRUE))=TRUE,"",VLOOKUP($E180,'Source Data'!$B$29:$J$60,MATCH($L180, 'Source Data'!$B$26:$J$26,1),TRUE))))</f>
        <v/>
      </c>
      <c r="Q180" s="144" t="str">
        <f>IF(OR(AND(OR($J180="Retired",$J180="Permanent Low-Use"),$K180&lt;=2025),(AND($J180="New",$K180&gt;2025))),"N/A",IF($N180=0,0,IF(ISERROR(VLOOKUP($E180,'Source Data'!$B$29:$J$60, MATCH($L180, 'Source Data'!$B$26:$J$26,1),TRUE))=TRUE,"",VLOOKUP($E180,'Source Data'!$B$29:$J$60,MATCH($L180, 'Source Data'!$B$26:$J$26,1),TRUE))))</f>
        <v/>
      </c>
      <c r="R180" s="144" t="str">
        <f>IF(OR(AND(OR($J180="Retired",$J180="Permanent Low-Use"),$K180&lt;=2026),(AND($J180="New",$K180&gt;2026))),"N/A",IF($N180=0,0,IF(ISERROR(VLOOKUP($E180,'Source Data'!$B$29:$J$60, MATCH($L180, 'Source Data'!$B$26:$J$26,1),TRUE))=TRUE,"",VLOOKUP($E180,'Source Data'!$B$29:$J$60,MATCH($L180, 'Source Data'!$B$26:$J$26,1),TRUE))))</f>
        <v/>
      </c>
      <c r="S180" s="144" t="str">
        <f>IF(OR(AND(OR($J180="Retired",$J180="Permanent Low-Use"),$K180&lt;=2027),(AND($J180="New",$K180&gt;2027))),"N/A",IF($N180=0,0,IF(ISERROR(VLOOKUP($E180,'Source Data'!$B$29:$J$60, MATCH($L180, 'Source Data'!$B$26:$J$26,1),TRUE))=TRUE,"",VLOOKUP($E180,'Source Data'!$B$29:$J$60,MATCH($L180, 'Source Data'!$B$26:$J$26,1),TRUE))))</f>
        <v/>
      </c>
      <c r="T180" s="144" t="str">
        <f>IF(OR(AND(OR($J180="Retired",$J180="Permanent Low-Use"),$K180&lt;=2028),(AND($J180="New",$K180&gt;2028))),"N/A",IF($N180=0,0,IF(ISERROR(VLOOKUP($E180,'Source Data'!$B$29:$J$60, MATCH($L180, 'Source Data'!$B$26:$J$26,1),TRUE))=TRUE,"",VLOOKUP($E180,'Source Data'!$B$29:$J$60,MATCH($L180, 'Source Data'!$B$26:$J$26,1),TRUE))))</f>
        <v/>
      </c>
      <c r="U180" s="144" t="str">
        <f>IF(OR(AND(OR($J180="Retired",$J180="Permanent Low-Use"),$K180&lt;=2029),(AND($J180="New",$K180&gt;2029))),"N/A",IF($N180=0,0,IF(ISERROR(VLOOKUP($E180,'Source Data'!$B$29:$J$60, MATCH($L180, 'Source Data'!$B$26:$J$26,1),TRUE))=TRUE,"",VLOOKUP($E180,'Source Data'!$B$29:$J$60,MATCH($L180, 'Source Data'!$B$26:$J$26,1),TRUE))))</f>
        <v/>
      </c>
      <c r="V180" s="144" t="str">
        <f>IF(OR(AND(OR($J180="Retired",$J180="Permanent Low-Use"),$K180&lt;=2030),(AND($J180="New",$K180&gt;2030))),"N/A",IF($N180=0,0,IF(ISERROR(VLOOKUP($E180,'Source Data'!$B$29:$J$60, MATCH($L180, 'Source Data'!$B$26:$J$26,1),TRUE))=TRUE,"",VLOOKUP($E180,'Source Data'!$B$29:$J$60,MATCH($L180, 'Source Data'!$B$26:$J$26,1),TRUE))))</f>
        <v/>
      </c>
      <c r="W180" s="144" t="str">
        <f>IF(OR(AND(OR($J180="Retired",$J180="Permanent Low-Use"),$K180&lt;=2031),(AND($J180="New",$K180&gt;2031))),"N/A",IF($N180=0,0,IF(ISERROR(VLOOKUP($E180,'Source Data'!$B$29:$J$60, MATCH($L180, 'Source Data'!$B$26:$J$26,1),TRUE))=TRUE,"",VLOOKUP($E180,'Source Data'!$B$29:$J$60,MATCH($L180, 'Source Data'!$B$26:$J$26,1),TRUE))))</f>
        <v/>
      </c>
      <c r="X180" s="144" t="str">
        <f>IF(OR(AND(OR($J180="Retired",$J180="Permanent Low-Use"),$K180&lt;=2032),(AND($J180="New",$K180&gt;2032))),"N/A",IF($N180=0,0,IF(ISERROR(VLOOKUP($E180,'Source Data'!$B$29:$J$60, MATCH($L180, 'Source Data'!$B$26:$J$26,1),TRUE))=TRUE,"",VLOOKUP($E180,'Source Data'!$B$29:$J$60,MATCH($L180, 'Source Data'!$B$26:$J$26,1),TRUE))))</f>
        <v/>
      </c>
      <c r="Y180" s="144" t="str">
        <f>IF(OR(AND(OR($J180="Retired",$J180="Permanent Low-Use"),$K180&lt;=2033),(AND($J180="New",$K180&gt;2033))),"N/A",IF($N180=0,0,IF(ISERROR(VLOOKUP($E180,'Source Data'!$B$29:$J$60, MATCH($L180, 'Source Data'!$B$26:$J$26,1),TRUE))=TRUE,"",VLOOKUP($E180,'Source Data'!$B$29:$J$60,MATCH($L180, 'Source Data'!$B$26:$J$26,1),TRUE))))</f>
        <v/>
      </c>
      <c r="Z180" s="145" t="str">
        <f>IF(ISNUMBER($L180),IF(OR(AND(OR($J180="Retired",$J180="Permanent Low-Use"),$K180&lt;=2023),(AND($J180="New",$K180&gt;2023))),"N/A",VLOOKUP($F180,'Source Data'!$B$15:$I$22,7)),"")</f>
        <v/>
      </c>
      <c r="AA180" s="145" t="str">
        <f>IF(ISNUMBER($L180),IF(OR(AND(OR($J180="Retired",$J180="Permanent Low-Use"),$K180&lt;=2024),(AND($J180="New",$K180&gt;2024))),"N/A",VLOOKUP($F180,'Source Data'!$B$15:$I$22,7)),"")</f>
        <v/>
      </c>
      <c r="AB180" s="145" t="str">
        <f>IF(ISNUMBER($L180),IF(OR(AND(OR($J180="Retired",$J180="Permanent Low-Use"),$K180&lt;=2025),(AND($J180="New",$K180&gt;2025))),"N/A",VLOOKUP($F180,'Source Data'!$B$15:$I$22,5)),"")</f>
        <v/>
      </c>
      <c r="AC180" s="145" t="str">
        <f>IF(ISNUMBER($L180),IF(OR(AND(OR($J180="Retired",$J180="Permanent Low-Use"),$K180&lt;=2026),(AND($J180="New",$K180&gt;2026))),"N/A",VLOOKUP($F180,'Source Data'!$B$15:$I$22,5)),"")</f>
        <v/>
      </c>
      <c r="AD180" s="145" t="str">
        <f>IF(ISNUMBER($L180),IF(OR(AND(OR($J180="Retired",$J180="Permanent Low-Use"),$K180&lt;=2027),(AND($J180="New",$K180&gt;2027))),"N/A",VLOOKUP($F180,'Source Data'!$B$15:$I$22,5)),"")</f>
        <v/>
      </c>
      <c r="AE180" s="145" t="str">
        <f>IF(ISNUMBER($L180),IF(OR(AND(OR($J180="Retired",$J180="Permanent Low-Use"),$K180&lt;=2028),(AND($J180="New",$K180&gt;2028))),"N/A",VLOOKUP($F180,'Source Data'!$B$15:$I$22,5)),"")</f>
        <v/>
      </c>
      <c r="AF180" s="145" t="str">
        <f>IF(ISNUMBER($L180),IF(OR(AND(OR($J180="Retired",$J180="Permanent Low-Use"),$K180&lt;=2029),(AND($J180="New",$K180&gt;2029))),"N/A",VLOOKUP($F180,'Source Data'!$B$15:$I$22,5)),"")</f>
        <v/>
      </c>
      <c r="AG180" s="145" t="str">
        <f>IF(ISNUMBER($L180),IF(OR(AND(OR($J180="Retired",$J180="Permanent Low-Use"),$K180&lt;=2030),(AND($J180="New",$K180&gt;2030))),"N/A",VLOOKUP($F180,'Source Data'!$B$15:$I$22,5)),"")</f>
        <v/>
      </c>
      <c r="AH180" s="145" t="str">
        <f>IF(ISNUMBER($L180),IF(OR(AND(OR($J180="Retired",$J180="Permanent Low-Use"),$K180&lt;=2031),(AND($J180="New",$K180&gt;2031))),"N/A",VLOOKUP($F180,'Source Data'!$B$15:$I$22,5)),"")</f>
        <v/>
      </c>
      <c r="AI180" s="145" t="str">
        <f>IF(ISNUMBER($L180),IF(OR(AND(OR($J180="Retired",$J180="Permanent Low-Use"),$K180&lt;=2032),(AND($J180="New",$K180&gt;2032))),"N/A",VLOOKUP($F180,'Source Data'!$B$15:$I$22,5)),"")</f>
        <v/>
      </c>
      <c r="AJ180" s="145" t="str">
        <f>IF(ISNUMBER($L180),IF(OR(AND(OR($J180="Retired",$J180="Permanent Low-Use"),$K180&lt;=2033),(AND($J180="New",$K180&gt;2033))),"N/A",VLOOKUP($F180,'Source Data'!$B$15:$I$22,5)),"")</f>
        <v/>
      </c>
      <c r="AK180" s="145" t="str">
        <f>IF($N180= 0, "N/A", IF(ISERROR(VLOOKUP($F180, 'Source Data'!$B$4:$C$11,2)), "", VLOOKUP($F180, 'Source Data'!$B$4:$C$11,2)))</f>
        <v/>
      </c>
      <c r="AL180" s="158"/>
    </row>
    <row r="181" spans="1:38" ht="15.95" thickBot="1">
      <c r="A181" s="158"/>
      <c r="B181" s="111"/>
      <c r="C181" s="111"/>
      <c r="D181" s="114"/>
      <c r="E181" s="113"/>
      <c r="F181" s="113"/>
      <c r="G181" s="102"/>
      <c r="H181" s="103"/>
      <c r="I181" s="104"/>
      <c r="J181" s="105"/>
      <c r="K181" s="104"/>
      <c r="L181" s="142" t="str">
        <f t="shared" si="10"/>
        <v/>
      </c>
      <c r="M181" s="142" t="str">
        <f>IF(ISERROR(VLOOKUP(E181,'Source Data'!$B$67:$J$97, MATCH(F181, 'Source Data'!$B$64:$J$64,1),TRUE))=TRUE,"",VLOOKUP(E181,'Source Data'!$B$67:$J$97,MATCH(F181, 'Source Data'!$B$64:$J$64,1),TRUE))</f>
        <v/>
      </c>
      <c r="N181" s="143" t="str">
        <f t="shared" si="11"/>
        <v/>
      </c>
      <c r="O181" s="144" t="str">
        <f>IF(OR(AND(OR($J181="Retired",$J181="Permanent Low-Use"),$K181&lt;=2023),(AND($J181="New",$K181&gt;2023))),"N/A",IF($N181=0,0,IF(ISERROR(VLOOKUP($E181,'Source Data'!$B$29:$J$60, MATCH($L181, 'Source Data'!$B$26:$J$26,1),TRUE))=TRUE,"",VLOOKUP($E181,'Source Data'!$B$29:$J$60,MATCH($L181, 'Source Data'!$B$26:$J$26,1),TRUE))))</f>
        <v/>
      </c>
      <c r="P181" s="144" t="str">
        <f>IF(OR(AND(OR($J181="Retired",$J181="Permanent Low-Use"),$K181&lt;=2024),(AND($J181="New",$K181&gt;2024))),"N/A",IF($N181=0,0,IF(ISERROR(VLOOKUP($E181,'Source Data'!$B$29:$J$60, MATCH($L181, 'Source Data'!$B$26:$J$26,1),TRUE))=TRUE,"",VLOOKUP($E181,'Source Data'!$B$29:$J$60,MATCH($L181, 'Source Data'!$B$26:$J$26,1),TRUE))))</f>
        <v/>
      </c>
      <c r="Q181" s="144" t="str">
        <f>IF(OR(AND(OR($J181="Retired",$J181="Permanent Low-Use"),$K181&lt;=2025),(AND($J181="New",$K181&gt;2025))),"N/A",IF($N181=0,0,IF(ISERROR(VLOOKUP($E181,'Source Data'!$B$29:$J$60, MATCH($L181, 'Source Data'!$B$26:$J$26,1),TRUE))=TRUE,"",VLOOKUP($E181,'Source Data'!$B$29:$J$60,MATCH($L181, 'Source Data'!$B$26:$J$26,1),TRUE))))</f>
        <v/>
      </c>
      <c r="R181" s="144" t="str">
        <f>IF(OR(AND(OR($J181="Retired",$J181="Permanent Low-Use"),$K181&lt;=2026),(AND($J181="New",$K181&gt;2026))),"N/A",IF($N181=0,0,IF(ISERROR(VLOOKUP($E181,'Source Data'!$B$29:$J$60, MATCH($L181, 'Source Data'!$B$26:$J$26,1),TRUE))=TRUE,"",VLOOKUP($E181,'Source Data'!$B$29:$J$60,MATCH($L181, 'Source Data'!$B$26:$J$26,1),TRUE))))</f>
        <v/>
      </c>
      <c r="S181" s="144" t="str">
        <f>IF(OR(AND(OR($J181="Retired",$J181="Permanent Low-Use"),$K181&lt;=2027),(AND($J181="New",$K181&gt;2027))),"N/A",IF($N181=0,0,IF(ISERROR(VLOOKUP($E181,'Source Data'!$B$29:$J$60, MATCH($L181, 'Source Data'!$B$26:$J$26,1),TRUE))=TRUE,"",VLOOKUP($E181,'Source Data'!$B$29:$J$60,MATCH($L181, 'Source Data'!$B$26:$J$26,1),TRUE))))</f>
        <v/>
      </c>
      <c r="T181" s="144" t="str">
        <f>IF(OR(AND(OR($J181="Retired",$J181="Permanent Low-Use"),$K181&lt;=2028),(AND($J181="New",$K181&gt;2028))),"N/A",IF($N181=0,0,IF(ISERROR(VLOOKUP($E181,'Source Data'!$B$29:$J$60, MATCH($L181, 'Source Data'!$B$26:$J$26,1),TRUE))=TRUE,"",VLOOKUP($E181,'Source Data'!$B$29:$J$60,MATCH($L181, 'Source Data'!$B$26:$J$26,1),TRUE))))</f>
        <v/>
      </c>
      <c r="U181" s="144" t="str">
        <f>IF(OR(AND(OR($J181="Retired",$J181="Permanent Low-Use"),$K181&lt;=2029),(AND($J181="New",$K181&gt;2029))),"N/A",IF($N181=0,0,IF(ISERROR(VLOOKUP($E181,'Source Data'!$B$29:$J$60, MATCH($L181, 'Source Data'!$B$26:$J$26,1),TRUE))=TRUE,"",VLOOKUP($E181,'Source Data'!$B$29:$J$60,MATCH($L181, 'Source Data'!$B$26:$J$26,1),TRUE))))</f>
        <v/>
      </c>
      <c r="V181" s="144" t="str">
        <f>IF(OR(AND(OR($J181="Retired",$J181="Permanent Low-Use"),$K181&lt;=2030),(AND($J181="New",$K181&gt;2030))),"N/A",IF($N181=0,0,IF(ISERROR(VLOOKUP($E181,'Source Data'!$B$29:$J$60, MATCH($L181, 'Source Data'!$B$26:$J$26,1),TRUE))=TRUE,"",VLOOKUP($E181,'Source Data'!$B$29:$J$60,MATCH($L181, 'Source Data'!$B$26:$J$26,1),TRUE))))</f>
        <v/>
      </c>
      <c r="W181" s="144" t="str">
        <f>IF(OR(AND(OR($J181="Retired",$J181="Permanent Low-Use"),$K181&lt;=2031),(AND($J181="New",$K181&gt;2031))),"N/A",IF($N181=0,0,IF(ISERROR(VLOOKUP($E181,'Source Data'!$B$29:$J$60, MATCH($L181, 'Source Data'!$B$26:$J$26,1),TRUE))=TRUE,"",VLOOKUP($E181,'Source Data'!$B$29:$J$60,MATCH($L181, 'Source Data'!$B$26:$J$26,1),TRUE))))</f>
        <v/>
      </c>
      <c r="X181" s="144" t="str">
        <f>IF(OR(AND(OR($J181="Retired",$J181="Permanent Low-Use"),$K181&lt;=2032),(AND($J181="New",$K181&gt;2032))),"N/A",IF($N181=0,0,IF(ISERROR(VLOOKUP($E181,'Source Data'!$B$29:$J$60, MATCH($L181, 'Source Data'!$B$26:$J$26,1),TRUE))=TRUE,"",VLOOKUP($E181,'Source Data'!$B$29:$J$60,MATCH($L181, 'Source Data'!$B$26:$J$26,1),TRUE))))</f>
        <v/>
      </c>
      <c r="Y181" s="144" t="str">
        <f>IF(OR(AND(OR($J181="Retired",$J181="Permanent Low-Use"),$K181&lt;=2033),(AND($J181="New",$K181&gt;2033))),"N/A",IF($N181=0,0,IF(ISERROR(VLOOKUP($E181,'Source Data'!$B$29:$J$60, MATCH($L181, 'Source Data'!$B$26:$J$26,1),TRUE))=TRUE,"",VLOOKUP($E181,'Source Data'!$B$29:$J$60,MATCH($L181, 'Source Data'!$B$26:$J$26,1),TRUE))))</f>
        <v/>
      </c>
      <c r="Z181" s="145" t="str">
        <f>IF(ISNUMBER($L181),IF(OR(AND(OR($J181="Retired",$J181="Permanent Low-Use"),$K181&lt;=2023),(AND($J181="New",$K181&gt;2023))),"N/A",VLOOKUP($F181,'Source Data'!$B$15:$I$22,7)),"")</f>
        <v/>
      </c>
      <c r="AA181" s="145" t="str">
        <f>IF(ISNUMBER($L181),IF(OR(AND(OR($J181="Retired",$J181="Permanent Low-Use"),$K181&lt;=2024),(AND($J181="New",$K181&gt;2024))),"N/A",VLOOKUP($F181,'Source Data'!$B$15:$I$22,7)),"")</f>
        <v/>
      </c>
      <c r="AB181" s="145" t="str">
        <f>IF(ISNUMBER($L181),IF(OR(AND(OR($J181="Retired",$J181="Permanent Low-Use"),$K181&lt;=2025),(AND($J181="New",$K181&gt;2025))),"N/A",VLOOKUP($F181,'Source Data'!$B$15:$I$22,5)),"")</f>
        <v/>
      </c>
      <c r="AC181" s="145" t="str">
        <f>IF(ISNUMBER($L181),IF(OR(AND(OR($J181="Retired",$J181="Permanent Low-Use"),$K181&lt;=2026),(AND($J181="New",$K181&gt;2026))),"N/A",VLOOKUP($F181,'Source Data'!$B$15:$I$22,5)),"")</f>
        <v/>
      </c>
      <c r="AD181" s="145" t="str">
        <f>IF(ISNUMBER($L181),IF(OR(AND(OR($J181="Retired",$J181="Permanent Low-Use"),$K181&lt;=2027),(AND($J181="New",$K181&gt;2027))),"N/A",VLOOKUP($F181,'Source Data'!$B$15:$I$22,5)),"")</f>
        <v/>
      </c>
      <c r="AE181" s="145" t="str">
        <f>IF(ISNUMBER($L181),IF(OR(AND(OR($J181="Retired",$J181="Permanent Low-Use"),$K181&lt;=2028),(AND($J181="New",$K181&gt;2028))),"N/A",VLOOKUP($F181,'Source Data'!$B$15:$I$22,5)),"")</f>
        <v/>
      </c>
      <c r="AF181" s="145" t="str">
        <f>IF(ISNUMBER($L181),IF(OR(AND(OR($J181="Retired",$J181="Permanent Low-Use"),$K181&lt;=2029),(AND($J181="New",$K181&gt;2029))),"N/A",VLOOKUP($F181,'Source Data'!$B$15:$I$22,5)),"")</f>
        <v/>
      </c>
      <c r="AG181" s="145" t="str">
        <f>IF(ISNUMBER($L181),IF(OR(AND(OR($J181="Retired",$J181="Permanent Low-Use"),$K181&lt;=2030),(AND($J181="New",$K181&gt;2030))),"N/A",VLOOKUP($F181,'Source Data'!$B$15:$I$22,5)),"")</f>
        <v/>
      </c>
      <c r="AH181" s="145" t="str">
        <f>IF(ISNUMBER($L181),IF(OR(AND(OR($J181="Retired",$J181="Permanent Low-Use"),$K181&lt;=2031),(AND($J181="New",$K181&gt;2031))),"N/A",VLOOKUP($F181,'Source Data'!$B$15:$I$22,5)),"")</f>
        <v/>
      </c>
      <c r="AI181" s="145" t="str">
        <f>IF(ISNUMBER($L181),IF(OR(AND(OR($J181="Retired",$J181="Permanent Low-Use"),$K181&lt;=2032),(AND($J181="New",$K181&gt;2032))),"N/A",VLOOKUP($F181,'Source Data'!$B$15:$I$22,5)),"")</f>
        <v/>
      </c>
      <c r="AJ181" s="145" t="str">
        <f>IF(ISNUMBER($L181),IF(OR(AND(OR($J181="Retired",$J181="Permanent Low-Use"),$K181&lt;=2033),(AND($J181="New",$K181&gt;2033))),"N/A",VLOOKUP($F181,'Source Data'!$B$15:$I$22,5)),"")</f>
        <v/>
      </c>
      <c r="AK181" s="145" t="str">
        <f>IF($N181= 0, "N/A", IF(ISERROR(VLOOKUP($F181, 'Source Data'!$B$4:$C$11,2)), "", VLOOKUP($F181, 'Source Data'!$B$4:$C$11,2)))</f>
        <v/>
      </c>
      <c r="AL181" s="158"/>
    </row>
    <row r="182" spans="1:38" ht="15.6">
      <c r="A182" s="158"/>
      <c r="B182" s="115"/>
      <c r="C182" s="115"/>
      <c r="D182" s="116"/>
      <c r="E182" s="117"/>
      <c r="F182" s="117"/>
      <c r="G182" s="118"/>
      <c r="H182" s="119"/>
      <c r="I182" s="120"/>
      <c r="J182" s="121"/>
      <c r="K182" s="120"/>
      <c r="L182" s="142" t="str">
        <f t="shared" si="10"/>
        <v/>
      </c>
      <c r="M182" s="142" t="str">
        <f>IF(ISERROR(VLOOKUP(E182,'Source Data'!$B$67:$J$97, MATCH(F182, 'Source Data'!$B$64:$J$64,1),TRUE))=TRUE,"",VLOOKUP(E182,'Source Data'!$B$67:$J$97,MATCH(F182, 'Source Data'!$B$64:$J$64,1),TRUE))</f>
        <v/>
      </c>
      <c r="N182" s="143" t="str">
        <f t="shared" si="11"/>
        <v/>
      </c>
      <c r="O182" s="144" t="str">
        <f>IF(OR(AND(OR($J182="Retired",$J182="Permanent Low-Use"),$K182&lt;=2023),(AND($J182="New",$K182&gt;2023))),"N/A",IF($N182=0,0,IF(ISERROR(VLOOKUP($E182,'Source Data'!$B$29:$J$60, MATCH($L182, 'Source Data'!$B$26:$J$26,1),TRUE))=TRUE,"",VLOOKUP($E182,'Source Data'!$B$29:$J$60,MATCH($L182, 'Source Data'!$B$26:$J$26,1),TRUE))))</f>
        <v/>
      </c>
      <c r="P182" s="144" t="str">
        <f>IF(OR(AND(OR($J182="Retired",$J182="Permanent Low-Use"),$K182&lt;=2024),(AND($J182="New",$K182&gt;2024))),"N/A",IF($N182=0,0,IF(ISERROR(VLOOKUP($E182,'Source Data'!$B$29:$J$60, MATCH($L182, 'Source Data'!$B$26:$J$26,1),TRUE))=TRUE,"",VLOOKUP($E182,'Source Data'!$B$29:$J$60,MATCH($L182, 'Source Data'!$B$26:$J$26,1),TRUE))))</f>
        <v/>
      </c>
      <c r="Q182" s="144" t="str">
        <f>IF(OR(AND(OR($J182="Retired",$J182="Permanent Low-Use"),$K182&lt;=2025),(AND($J182="New",$K182&gt;2025))),"N/A",IF($N182=0,0,IF(ISERROR(VLOOKUP($E182,'Source Data'!$B$29:$J$60, MATCH($L182, 'Source Data'!$B$26:$J$26,1),TRUE))=TRUE,"",VLOOKUP($E182,'Source Data'!$B$29:$J$60,MATCH($L182, 'Source Data'!$B$26:$J$26,1),TRUE))))</f>
        <v/>
      </c>
      <c r="R182" s="144" t="str">
        <f>IF(OR(AND(OR($J182="Retired",$J182="Permanent Low-Use"),$K182&lt;=2026),(AND($J182="New",$K182&gt;2026))),"N/A",IF($N182=0,0,IF(ISERROR(VLOOKUP($E182,'Source Data'!$B$29:$J$60, MATCH($L182, 'Source Data'!$B$26:$J$26,1),TRUE))=TRUE,"",VLOOKUP($E182,'Source Data'!$B$29:$J$60,MATCH($L182, 'Source Data'!$B$26:$J$26,1),TRUE))))</f>
        <v/>
      </c>
      <c r="S182" s="144" t="str">
        <f>IF(OR(AND(OR($J182="Retired",$J182="Permanent Low-Use"),$K182&lt;=2027),(AND($J182="New",$K182&gt;2027))),"N/A",IF($N182=0,0,IF(ISERROR(VLOOKUP($E182,'Source Data'!$B$29:$J$60, MATCH($L182, 'Source Data'!$B$26:$J$26,1),TRUE))=TRUE,"",VLOOKUP($E182,'Source Data'!$B$29:$J$60,MATCH($L182, 'Source Data'!$B$26:$J$26,1),TRUE))))</f>
        <v/>
      </c>
      <c r="T182" s="144" t="str">
        <f>IF(OR(AND(OR($J182="Retired",$J182="Permanent Low-Use"),$K182&lt;=2028),(AND($J182="New",$K182&gt;2028))),"N/A",IF($N182=0,0,IF(ISERROR(VLOOKUP($E182,'Source Data'!$B$29:$J$60, MATCH($L182, 'Source Data'!$B$26:$J$26,1),TRUE))=TRUE,"",VLOOKUP($E182,'Source Data'!$B$29:$J$60,MATCH($L182, 'Source Data'!$B$26:$J$26,1),TRUE))))</f>
        <v/>
      </c>
      <c r="U182" s="144" t="str">
        <f>IF(OR(AND(OR($J182="Retired",$J182="Permanent Low-Use"),$K182&lt;=2029),(AND($J182="New",$K182&gt;2029))),"N/A",IF($N182=0,0,IF(ISERROR(VLOOKUP($E182,'Source Data'!$B$29:$J$60, MATCH($L182, 'Source Data'!$B$26:$J$26,1),TRUE))=TRUE,"",VLOOKUP($E182,'Source Data'!$B$29:$J$60,MATCH($L182, 'Source Data'!$B$26:$J$26,1),TRUE))))</f>
        <v/>
      </c>
      <c r="V182" s="144" t="str">
        <f>IF(OR(AND(OR($J182="Retired",$J182="Permanent Low-Use"),$K182&lt;=2030),(AND($J182="New",$K182&gt;2030))),"N/A",IF($N182=0,0,IF(ISERROR(VLOOKUP($E182,'Source Data'!$B$29:$J$60, MATCH($L182, 'Source Data'!$B$26:$J$26,1),TRUE))=TRUE,"",VLOOKUP($E182,'Source Data'!$B$29:$J$60,MATCH($L182, 'Source Data'!$B$26:$J$26,1),TRUE))))</f>
        <v/>
      </c>
      <c r="W182" s="144" t="str">
        <f>IF(OR(AND(OR($J182="Retired",$J182="Permanent Low-Use"),$K182&lt;=2031),(AND($J182="New",$K182&gt;2031))),"N/A",IF($N182=0,0,IF(ISERROR(VLOOKUP($E182,'Source Data'!$B$29:$J$60, MATCH($L182, 'Source Data'!$B$26:$J$26,1),TRUE))=TRUE,"",VLOOKUP($E182,'Source Data'!$B$29:$J$60,MATCH($L182, 'Source Data'!$B$26:$J$26,1),TRUE))))</f>
        <v/>
      </c>
      <c r="X182" s="144" t="str">
        <f>IF(OR(AND(OR($J182="Retired",$J182="Permanent Low-Use"),$K182&lt;=2032),(AND($J182="New",$K182&gt;2032))),"N/A",IF($N182=0,0,IF(ISERROR(VLOOKUP($E182,'Source Data'!$B$29:$J$60, MATCH($L182, 'Source Data'!$B$26:$J$26,1),TRUE))=TRUE,"",VLOOKUP($E182,'Source Data'!$B$29:$J$60,MATCH($L182, 'Source Data'!$B$26:$J$26,1),TRUE))))</f>
        <v/>
      </c>
      <c r="Y182" s="144" t="str">
        <f>IF(OR(AND(OR($J182="Retired",$J182="Permanent Low-Use"),$K182&lt;=2033),(AND($J182="New",$K182&gt;2033))),"N/A",IF($N182=0,0,IF(ISERROR(VLOOKUP($E182,'Source Data'!$B$29:$J$60, MATCH($L182, 'Source Data'!$B$26:$J$26,1),TRUE))=TRUE,"",VLOOKUP($E182,'Source Data'!$B$29:$J$60,MATCH($L182, 'Source Data'!$B$26:$J$26,1),TRUE))))</f>
        <v/>
      </c>
      <c r="Z182" s="145" t="str">
        <f>IF(ISNUMBER($L182),IF(OR(AND(OR($J182="Retired",$J182="Permanent Low-Use"),$K182&lt;=2023),(AND($J182="New",$K182&gt;2023))),"N/A",VLOOKUP($F182,'Source Data'!$B$15:$I$22,7)),"")</f>
        <v/>
      </c>
      <c r="AA182" s="145" t="str">
        <f>IF(ISNUMBER($L182),IF(OR(AND(OR($J182="Retired",$J182="Permanent Low-Use"),$K182&lt;=2024),(AND($J182="New",$K182&gt;2024))),"N/A",VLOOKUP($F182,'Source Data'!$B$15:$I$22,7)),"")</f>
        <v/>
      </c>
      <c r="AB182" s="145" t="str">
        <f>IF(ISNUMBER($L182),IF(OR(AND(OR($J182="Retired",$J182="Permanent Low-Use"),$K182&lt;=2025),(AND($J182="New",$K182&gt;2025))),"N/A",VLOOKUP($F182,'Source Data'!$B$15:$I$22,5)),"")</f>
        <v/>
      </c>
      <c r="AC182" s="145" t="str">
        <f>IF(ISNUMBER($L182),IF(OR(AND(OR($J182="Retired",$J182="Permanent Low-Use"),$K182&lt;=2026),(AND($J182="New",$K182&gt;2026))),"N/A",VLOOKUP($F182,'Source Data'!$B$15:$I$22,5)),"")</f>
        <v/>
      </c>
      <c r="AD182" s="145" t="str">
        <f>IF(ISNUMBER($L182),IF(OR(AND(OR($J182="Retired",$J182="Permanent Low-Use"),$K182&lt;=2027),(AND($J182="New",$K182&gt;2027))),"N/A",VLOOKUP($F182,'Source Data'!$B$15:$I$22,5)),"")</f>
        <v/>
      </c>
      <c r="AE182" s="145" t="str">
        <f>IF(ISNUMBER($L182),IF(OR(AND(OR($J182="Retired",$J182="Permanent Low-Use"),$K182&lt;=2028),(AND($J182="New",$K182&gt;2028))),"N/A",VLOOKUP($F182,'Source Data'!$B$15:$I$22,5)),"")</f>
        <v/>
      </c>
      <c r="AF182" s="145" t="str">
        <f>IF(ISNUMBER($L182),IF(OR(AND(OR($J182="Retired",$J182="Permanent Low-Use"),$K182&lt;=2029),(AND($J182="New",$K182&gt;2029))),"N/A",VLOOKUP($F182,'Source Data'!$B$15:$I$22,5)),"")</f>
        <v/>
      </c>
      <c r="AG182" s="145" t="str">
        <f>IF(ISNUMBER($L182),IF(OR(AND(OR($J182="Retired",$J182="Permanent Low-Use"),$K182&lt;=2030),(AND($J182="New",$K182&gt;2030))),"N/A",VLOOKUP($F182,'Source Data'!$B$15:$I$22,5)),"")</f>
        <v/>
      </c>
      <c r="AH182" s="145" t="str">
        <f>IF(ISNUMBER($L182),IF(OR(AND(OR($J182="Retired",$J182="Permanent Low-Use"),$K182&lt;=2031),(AND($J182="New",$K182&gt;2031))),"N/A",VLOOKUP($F182,'Source Data'!$B$15:$I$22,5)),"")</f>
        <v/>
      </c>
      <c r="AI182" s="145" t="str">
        <f>IF(ISNUMBER($L182),IF(OR(AND(OR($J182="Retired",$J182="Permanent Low-Use"),$K182&lt;=2032),(AND($J182="New",$K182&gt;2032))),"N/A",VLOOKUP($F182,'Source Data'!$B$15:$I$22,5)),"")</f>
        <v/>
      </c>
      <c r="AJ182" s="145" t="str">
        <f>IF(ISNUMBER($L182),IF(OR(AND(OR($J182="Retired",$J182="Permanent Low-Use"),$K182&lt;=2033),(AND($J182="New",$K182&gt;2033))),"N/A",VLOOKUP($F182,'Source Data'!$B$15:$I$22,5)),"")</f>
        <v/>
      </c>
      <c r="AK182" s="145" t="str">
        <f>IF($N182= 0, "N/A", IF(ISERROR(VLOOKUP($F182, 'Source Data'!$B$4:$C$11,2)), "", VLOOKUP($F182, 'Source Data'!$B$4:$C$11,2)))</f>
        <v/>
      </c>
      <c r="AL182" s="158"/>
    </row>
    <row r="183" spans="1:38" ht="15.6">
      <c r="A183" s="158"/>
      <c r="B183" s="111"/>
      <c r="C183" s="111"/>
      <c r="D183" s="122"/>
      <c r="E183" s="113"/>
      <c r="F183" s="113"/>
      <c r="G183" s="102"/>
      <c r="H183" s="103"/>
      <c r="I183" s="104"/>
      <c r="J183" s="102"/>
      <c r="K183" s="104"/>
      <c r="L183" s="142" t="str">
        <f t="shared" si="10"/>
        <v/>
      </c>
      <c r="M183" s="142" t="str">
        <f>IF(ISERROR(VLOOKUP(E183,'Source Data'!$B$67:$J$97, MATCH(F183, 'Source Data'!$B$64:$J$64,1),TRUE))=TRUE,"",VLOOKUP(E183,'Source Data'!$B$67:$J$97,MATCH(F183, 'Source Data'!$B$64:$J$64,1),TRUE))</f>
        <v/>
      </c>
      <c r="N183" s="143" t="str">
        <f t="shared" si="11"/>
        <v/>
      </c>
      <c r="O183" s="144" t="str">
        <f>IF(OR(AND(OR($J183="Retired",$J183="Permanent Low-Use"),$K183&lt;=2023),(AND($J183="New",$K183&gt;2023))),"N/A",IF($N183=0,0,IF(ISERROR(VLOOKUP($E183,'Source Data'!$B$29:$J$60, MATCH($L183, 'Source Data'!$B$26:$J$26,1),TRUE))=TRUE,"",VLOOKUP($E183,'Source Data'!$B$29:$J$60,MATCH($L183, 'Source Data'!$B$26:$J$26,1),TRUE))))</f>
        <v/>
      </c>
      <c r="P183" s="144" t="str">
        <f>IF(OR(AND(OR($J183="Retired",$J183="Permanent Low-Use"),$K183&lt;=2024),(AND($J183="New",$K183&gt;2024))),"N/A",IF($N183=0,0,IF(ISERROR(VLOOKUP($E183,'Source Data'!$B$29:$J$60, MATCH($L183, 'Source Data'!$B$26:$J$26,1),TRUE))=TRUE,"",VLOOKUP($E183,'Source Data'!$B$29:$J$60,MATCH($L183, 'Source Data'!$B$26:$J$26,1),TRUE))))</f>
        <v/>
      </c>
      <c r="Q183" s="144" t="str">
        <f>IF(OR(AND(OR($J183="Retired",$J183="Permanent Low-Use"),$K183&lt;=2025),(AND($J183="New",$K183&gt;2025))),"N/A",IF($N183=0,0,IF(ISERROR(VLOOKUP($E183,'Source Data'!$B$29:$J$60, MATCH($L183, 'Source Data'!$B$26:$J$26,1),TRUE))=TRUE,"",VLOOKUP($E183,'Source Data'!$B$29:$J$60,MATCH($L183, 'Source Data'!$B$26:$J$26,1),TRUE))))</f>
        <v/>
      </c>
      <c r="R183" s="144" t="str">
        <f>IF(OR(AND(OR($J183="Retired",$J183="Permanent Low-Use"),$K183&lt;=2026),(AND($J183="New",$K183&gt;2026))),"N/A",IF($N183=0,0,IF(ISERROR(VLOOKUP($E183,'Source Data'!$B$29:$J$60, MATCH($L183, 'Source Data'!$B$26:$J$26,1),TRUE))=TRUE,"",VLOOKUP($E183,'Source Data'!$B$29:$J$60,MATCH($L183, 'Source Data'!$B$26:$J$26,1),TRUE))))</f>
        <v/>
      </c>
      <c r="S183" s="144" t="str">
        <f>IF(OR(AND(OR($J183="Retired",$J183="Permanent Low-Use"),$K183&lt;=2027),(AND($J183="New",$K183&gt;2027))),"N/A",IF($N183=0,0,IF(ISERROR(VLOOKUP($E183,'Source Data'!$B$29:$J$60, MATCH($L183, 'Source Data'!$B$26:$J$26,1),TRUE))=TRUE,"",VLOOKUP($E183,'Source Data'!$B$29:$J$60,MATCH($L183, 'Source Data'!$B$26:$J$26,1),TRUE))))</f>
        <v/>
      </c>
      <c r="T183" s="144" t="str">
        <f>IF(OR(AND(OR($J183="Retired",$J183="Permanent Low-Use"),$K183&lt;=2028),(AND($J183="New",$K183&gt;2028))),"N/A",IF($N183=0,0,IF(ISERROR(VLOOKUP($E183,'Source Data'!$B$29:$J$60, MATCH($L183, 'Source Data'!$B$26:$J$26,1),TRUE))=TRUE,"",VLOOKUP($E183,'Source Data'!$B$29:$J$60,MATCH($L183, 'Source Data'!$B$26:$J$26,1),TRUE))))</f>
        <v/>
      </c>
      <c r="U183" s="144" t="str">
        <f>IF(OR(AND(OR($J183="Retired",$J183="Permanent Low-Use"),$K183&lt;=2029),(AND($J183="New",$K183&gt;2029))),"N/A",IF($N183=0,0,IF(ISERROR(VLOOKUP($E183,'Source Data'!$B$29:$J$60, MATCH($L183, 'Source Data'!$B$26:$J$26,1),TRUE))=TRUE,"",VLOOKUP($E183,'Source Data'!$B$29:$J$60,MATCH($L183, 'Source Data'!$B$26:$J$26,1),TRUE))))</f>
        <v/>
      </c>
      <c r="V183" s="144" t="str">
        <f>IF(OR(AND(OR($J183="Retired",$J183="Permanent Low-Use"),$K183&lt;=2030),(AND($J183="New",$K183&gt;2030))),"N/A",IF($N183=0,0,IF(ISERROR(VLOOKUP($E183,'Source Data'!$B$29:$J$60, MATCH($L183, 'Source Data'!$B$26:$J$26,1),TRUE))=TRUE,"",VLOOKUP($E183,'Source Data'!$B$29:$J$60,MATCH($L183, 'Source Data'!$B$26:$J$26,1),TRUE))))</f>
        <v/>
      </c>
      <c r="W183" s="144" t="str">
        <f>IF(OR(AND(OR($J183="Retired",$J183="Permanent Low-Use"),$K183&lt;=2031),(AND($J183="New",$K183&gt;2031))),"N/A",IF($N183=0,0,IF(ISERROR(VLOOKUP($E183,'Source Data'!$B$29:$J$60, MATCH($L183, 'Source Data'!$B$26:$J$26,1),TRUE))=TRUE,"",VLOOKUP($E183,'Source Data'!$B$29:$J$60,MATCH($L183, 'Source Data'!$B$26:$J$26,1),TRUE))))</f>
        <v/>
      </c>
      <c r="X183" s="144" t="str">
        <f>IF(OR(AND(OR($J183="Retired",$J183="Permanent Low-Use"),$K183&lt;=2032),(AND($J183="New",$K183&gt;2032))),"N/A",IF($N183=0,0,IF(ISERROR(VLOOKUP($E183,'Source Data'!$B$29:$J$60, MATCH($L183, 'Source Data'!$B$26:$J$26,1),TRUE))=TRUE,"",VLOOKUP($E183,'Source Data'!$B$29:$J$60,MATCH($L183, 'Source Data'!$B$26:$J$26,1),TRUE))))</f>
        <v/>
      </c>
      <c r="Y183" s="144" t="str">
        <f>IF(OR(AND(OR($J183="Retired",$J183="Permanent Low-Use"),$K183&lt;=2033),(AND($J183="New",$K183&gt;2033))),"N/A",IF($N183=0,0,IF(ISERROR(VLOOKUP($E183,'Source Data'!$B$29:$J$60, MATCH($L183, 'Source Data'!$B$26:$J$26,1),TRUE))=TRUE,"",VLOOKUP($E183,'Source Data'!$B$29:$J$60,MATCH($L183, 'Source Data'!$B$26:$J$26,1),TRUE))))</f>
        <v/>
      </c>
      <c r="Z183" s="145" t="str">
        <f>IF(ISNUMBER($L183),IF(OR(AND(OR($J183="Retired",$J183="Permanent Low-Use"),$K183&lt;=2023),(AND($J183="New",$K183&gt;2023))),"N/A",VLOOKUP($F183,'Source Data'!$B$15:$I$22,7)),"")</f>
        <v/>
      </c>
      <c r="AA183" s="145" t="str">
        <f>IF(ISNUMBER($L183),IF(OR(AND(OR($J183="Retired",$J183="Permanent Low-Use"),$K183&lt;=2024),(AND($J183="New",$K183&gt;2024))),"N/A",VLOOKUP($F183,'Source Data'!$B$15:$I$22,7)),"")</f>
        <v/>
      </c>
      <c r="AB183" s="145" t="str">
        <f>IF(ISNUMBER($L183),IF(OR(AND(OR($J183="Retired",$J183="Permanent Low-Use"),$K183&lt;=2025),(AND($J183="New",$K183&gt;2025))),"N/A",VLOOKUP($F183,'Source Data'!$B$15:$I$22,5)),"")</f>
        <v/>
      </c>
      <c r="AC183" s="145" t="str">
        <f>IF(ISNUMBER($L183),IF(OR(AND(OR($J183="Retired",$J183="Permanent Low-Use"),$K183&lt;=2026),(AND($J183="New",$K183&gt;2026))),"N/A",VLOOKUP($F183,'Source Data'!$B$15:$I$22,5)),"")</f>
        <v/>
      </c>
      <c r="AD183" s="145" t="str">
        <f>IF(ISNUMBER($L183),IF(OR(AND(OR($J183="Retired",$J183="Permanent Low-Use"),$K183&lt;=2027),(AND($J183="New",$K183&gt;2027))),"N/A",VLOOKUP($F183,'Source Data'!$B$15:$I$22,5)),"")</f>
        <v/>
      </c>
      <c r="AE183" s="145" t="str">
        <f>IF(ISNUMBER($L183),IF(OR(AND(OR($J183="Retired",$J183="Permanent Low-Use"),$K183&lt;=2028),(AND($J183="New",$K183&gt;2028))),"N/A",VLOOKUP($F183,'Source Data'!$B$15:$I$22,5)),"")</f>
        <v/>
      </c>
      <c r="AF183" s="145" t="str">
        <f>IF(ISNUMBER($L183),IF(OR(AND(OR($J183="Retired",$J183="Permanent Low-Use"),$K183&lt;=2029),(AND($J183="New",$K183&gt;2029))),"N/A",VLOOKUP($F183,'Source Data'!$B$15:$I$22,5)),"")</f>
        <v/>
      </c>
      <c r="AG183" s="145" t="str">
        <f>IF(ISNUMBER($L183),IF(OR(AND(OR($J183="Retired",$J183="Permanent Low-Use"),$K183&lt;=2030),(AND($J183="New",$K183&gt;2030))),"N/A",VLOOKUP($F183,'Source Data'!$B$15:$I$22,5)),"")</f>
        <v/>
      </c>
      <c r="AH183" s="145" t="str">
        <f>IF(ISNUMBER($L183),IF(OR(AND(OR($J183="Retired",$J183="Permanent Low-Use"),$K183&lt;=2031),(AND($J183="New",$K183&gt;2031))),"N/A",VLOOKUP($F183,'Source Data'!$B$15:$I$22,5)),"")</f>
        <v/>
      </c>
      <c r="AI183" s="145" t="str">
        <f>IF(ISNUMBER($L183),IF(OR(AND(OR($J183="Retired",$J183="Permanent Low-Use"),$K183&lt;=2032),(AND($J183="New",$K183&gt;2032))),"N/A",VLOOKUP($F183,'Source Data'!$B$15:$I$22,5)),"")</f>
        <v/>
      </c>
      <c r="AJ183" s="145" t="str">
        <f>IF(ISNUMBER($L183),IF(OR(AND(OR($J183="Retired",$J183="Permanent Low-Use"),$K183&lt;=2033),(AND($J183="New",$K183&gt;2033))),"N/A",VLOOKUP($F183,'Source Data'!$B$15:$I$22,5)),"")</f>
        <v/>
      </c>
      <c r="AK183" s="145" t="str">
        <f>IF($N183= 0, "N/A", IF(ISERROR(VLOOKUP($F183, 'Source Data'!$B$4:$C$11,2)), "", VLOOKUP($F183, 'Source Data'!$B$4:$C$11,2)))</f>
        <v/>
      </c>
      <c r="AL183" s="158"/>
    </row>
    <row r="184" spans="1:38">
      <c r="A184" s="158"/>
      <c r="B184" s="80"/>
      <c r="C184" s="80"/>
      <c r="D184" s="80"/>
      <c r="E184" s="81"/>
      <c r="F184" s="81"/>
      <c r="G184" s="78"/>
      <c r="H184" s="79"/>
      <c r="I184" s="78"/>
      <c r="J184" s="78"/>
      <c r="K184" s="78"/>
      <c r="L184" s="142" t="str">
        <f t="shared" si="10"/>
        <v/>
      </c>
      <c r="M184" s="142" t="str">
        <f>IF(ISERROR(VLOOKUP(E184,'Source Data'!$B$67:$J$97, MATCH(F184, 'Source Data'!$B$64:$J$64,1),TRUE))=TRUE,"",VLOOKUP(E184,'Source Data'!$B$67:$J$97,MATCH(F184, 'Source Data'!$B$64:$J$64,1),TRUE))</f>
        <v/>
      </c>
      <c r="N184" s="143" t="str">
        <f t="shared" si="11"/>
        <v/>
      </c>
      <c r="O184" s="144" t="str">
        <f>IF(OR(AND(OR($J184="Retired",$J184="Permanent Low-Use"),$K184&lt;=2023),(AND($J184="New",$K184&gt;2023))),"N/A",IF($N184=0,0,IF(ISERROR(VLOOKUP($E184,'Source Data'!$B$29:$J$60, MATCH($L184, 'Source Data'!$B$26:$J$26,1),TRUE))=TRUE,"",VLOOKUP($E184,'Source Data'!$B$29:$J$60,MATCH($L184, 'Source Data'!$B$26:$J$26,1),TRUE))))</f>
        <v/>
      </c>
      <c r="P184" s="144" t="str">
        <f>IF(OR(AND(OR($J184="Retired",$J184="Permanent Low-Use"),$K184&lt;=2024),(AND($J184="New",$K184&gt;2024))),"N/A",IF($N184=0,0,IF(ISERROR(VLOOKUP($E184,'Source Data'!$B$29:$J$60, MATCH($L184, 'Source Data'!$B$26:$J$26,1),TRUE))=TRUE,"",VLOOKUP($E184,'Source Data'!$B$29:$J$60,MATCH($L184, 'Source Data'!$B$26:$J$26,1),TRUE))))</f>
        <v/>
      </c>
      <c r="Q184" s="144" t="str">
        <f>IF(OR(AND(OR($J184="Retired",$J184="Permanent Low-Use"),$K184&lt;=2025),(AND($J184="New",$K184&gt;2025))),"N/A",IF($N184=0,0,IF(ISERROR(VLOOKUP($E184,'Source Data'!$B$29:$J$60, MATCH($L184, 'Source Data'!$B$26:$J$26,1),TRUE))=TRUE,"",VLOOKUP($E184,'Source Data'!$B$29:$J$60,MATCH($L184, 'Source Data'!$B$26:$J$26,1),TRUE))))</f>
        <v/>
      </c>
      <c r="R184" s="144" t="str">
        <f>IF(OR(AND(OR($J184="Retired",$J184="Permanent Low-Use"),$K184&lt;=2026),(AND($J184="New",$K184&gt;2026))),"N/A",IF($N184=0,0,IF(ISERROR(VLOOKUP($E184,'Source Data'!$B$29:$J$60, MATCH($L184, 'Source Data'!$B$26:$J$26,1),TRUE))=TRUE,"",VLOOKUP($E184,'Source Data'!$B$29:$J$60,MATCH($L184, 'Source Data'!$B$26:$J$26,1),TRUE))))</f>
        <v/>
      </c>
      <c r="S184" s="144" t="str">
        <f>IF(OR(AND(OR($J184="Retired",$J184="Permanent Low-Use"),$K184&lt;=2027),(AND($J184="New",$K184&gt;2027))),"N/A",IF($N184=0,0,IF(ISERROR(VLOOKUP($E184,'Source Data'!$B$29:$J$60, MATCH($L184, 'Source Data'!$B$26:$J$26,1),TRUE))=TRUE,"",VLOOKUP($E184,'Source Data'!$B$29:$J$60,MATCH($L184, 'Source Data'!$B$26:$J$26,1),TRUE))))</f>
        <v/>
      </c>
      <c r="T184" s="144" t="str">
        <f>IF(OR(AND(OR($J184="Retired",$J184="Permanent Low-Use"),$K184&lt;=2028),(AND($J184="New",$K184&gt;2028))),"N/A",IF($N184=0,0,IF(ISERROR(VLOOKUP($E184,'Source Data'!$B$29:$J$60, MATCH($L184, 'Source Data'!$B$26:$J$26,1),TRUE))=TRUE,"",VLOOKUP($E184,'Source Data'!$B$29:$J$60,MATCH($L184, 'Source Data'!$B$26:$J$26,1),TRUE))))</f>
        <v/>
      </c>
      <c r="U184" s="144" t="str">
        <f>IF(OR(AND(OR($J184="Retired",$J184="Permanent Low-Use"),$K184&lt;=2029),(AND($J184="New",$K184&gt;2029))),"N/A",IF($N184=0,0,IF(ISERROR(VLOOKUP($E184,'Source Data'!$B$29:$J$60, MATCH($L184, 'Source Data'!$B$26:$J$26,1),TRUE))=TRUE,"",VLOOKUP($E184,'Source Data'!$B$29:$J$60,MATCH($L184, 'Source Data'!$B$26:$J$26,1),TRUE))))</f>
        <v/>
      </c>
      <c r="V184" s="144" t="str">
        <f>IF(OR(AND(OR($J184="Retired",$J184="Permanent Low-Use"),$K184&lt;=2030),(AND($J184="New",$K184&gt;2030))),"N/A",IF($N184=0,0,IF(ISERROR(VLOOKUP($E184,'Source Data'!$B$29:$J$60, MATCH($L184, 'Source Data'!$B$26:$J$26,1),TRUE))=TRUE,"",VLOOKUP($E184,'Source Data'!$B$29:$J$60,MATCH($L184, 'Source Data'!$B$26:$J$26,1),TRUE))))</f>
        <v/>
      </c>
      <c r="W184" s="144" t="str">
        <f>IF(OR(AND(OR($J184="Retired",$J184="Permanent Low-Use"),$K184&lt;=2031),(AND($J184="New",$K184&gt;2031))),"N/A",IF($N184=0,0,IF(ISERROR(VLOOKUP($E184,'Source Data'!$B$29:$J$60, MATCH($L184, 'Source Data'!$B$26:$J$26,1),TRUE))=TRUE,"",VLOOKUP($E184,'Source Data'!$B$29:$J$60,MATCH($L184, 'Source Data'!$B$26:$J$26,1),TRUE))))</f>
        <v/>
      </c>
      <c r="X184" s="144" t="str">
        <f>IF(OR(AND(OR($J184="Retired",$J184="Permanent Low-Use"),$K184&lt;=2032),(AND($J184="New",$K184&gt;2032))),"N/A",IF($N184=0,0,IF(ISERROR(VLOOKUP($E184,'Source Data'!$B$29:$J$60, MATCH($L184, 'Source Data'!$B$26:$J$26,1),TRUE))=TRUE,"",VLOOKUP($E184,'Source Data'!$B$29:$J$60,MATCH($L184, 'Source Data'!$B$26:$J$26,1),TRUE))))</f>
        <v/>
      </c>
      <c r="Y184" s="144" t="str">
        <f>IF(OR(AND(OR($J184="Retired",$J184="Permanent Low-Use"),$K184&lt;=2033),(AND($J184="New",$K184&gt;2033))),"N/A",IF($N184=0,0,IF(ISERROR(VLOOKUP($E184,'Source Data'!$B$29:$J$60, MATCH($L184, 'Source Data'!$B$26:$J$26,1),TRUE))=TRUE,"",VLOOKUP($E184,'Source Data'!$B$29:$J$60,MATCH($L184, 'Source Data'!$B$26:$J$26,1),TRUE))))</f>
        <v/>
      </c>
      <c r="Z184" s="145" t="str">
        <f>IF(ISNUMBER($L184),IF(OR(AND(OR($J184="Retired",$J184="Permanent Low-Use"),$K184&lt;=2023),(AND($J184="New",$K184&gt;2023))),"N/A",VLOOKUP($F184,'Source Data'!$B$15:$I$22,7)),"")</f>
        <v/>
      </c>
      <c r="AA184" s="145" t="str">
        <f>IF(ISNUMBER($L184),IF(OR(AND(OR($J184="Retired",$J184="Permanent Low-Use"),$K184&lt;=2024),(AND($J184="New",$K184&gt;2024))),"N/A",VLOOKUP($F184,'Source Data'!$B$15:$I$22,7)),"")</f>
        <v/>
      </c>
      <c r="AB184" s="145" t="str">
        <f>IF(ISNUMBER($L184),IF(OR(AND(OR($J184="Retired",$J184="Permanent Low-Use"),$K184&lt;=2025),(AND($J184="New",$K184&gt;2025))),"N/A",VLOOKUP($F184,'Source Data'!$B$15:$I$22,5)),"")</f>
        <v/>
      </c>
      <c r="AC184" s="145" t="str">
        <f>IF(ISNUMBER($L184),IF(OR(AND(OR($J184="Retired",$J184="Permanent Low-Use"),$K184&lt;=2026),(AND($J184="New",$K184&gt;2026))),"N/A",VLOOKUP($F184,'Source Data'!$B$15:$I$22,5)),"")</f>
        <v/>
      </c>
      <c r="AD184" s="145" t="str">
        <f>IF(ISNUMBER($L184),IF(OR(AND(OR($J184="Retired",$J184="Permanent Low-Use"),$K184&lt;=2027),(AND($J184="New",$K184&gt;2027))),"N/A",VLOOKUP($F184,'Source Data'!$B$15:$I$22,5)),"")</f>
        <v/>
      </c>
      <c r="AE184" s="145" t="str">
        <f>IF(ISNUMBER($L184),IF(OR(AND(OR($J184="Retired",$J184="Permanent Low-Use"),$K184&lt;=2028),(AND($J184="New",$K184&gt;2028))),"N/A",VLOOKUP($F184,'Source Data'!$B$15:$I$22,5)),"")</f>
        <v/>
      </c>
      <c r="AF184" s="145" t="str">
        <f>IF(ISNUMBER($L184),IF(OR(AND(OR($J184="Retired",$J184="Permanent Low-Use"),$K184&lt;=2029),(AND($J184="New",$K184&gt;2029))),"N/A",VLOOKUP($F184,'Source Data'!$B$15:$I$22,5)),"")</f>
        <v/>
      </c>
      <c r="AG184" s="145" t="str">
        <f>IF(ISNUMBER($L184),IF(OR(AND(OR($J184="Retired",$J184="Permanent Low-Use"),$K184&lt;=2030),(AND($J184="New",$K184&gt;2030))),"N/A",VLOOKUP($F184,'Source Data'!$B$15:$I$22,5)),"")</f>
        <v/>
      </c>
      <c r="AH184" s="145" t="str">
        <f>IF(ISNUMBER($L184),IF(OR(AND(OR($J184="Retired",$J184="Permanent Low-Use"),$K184&lt;=2031),(AND($J184="New",$K184&gt;2031))),"N/A",VLOOKUP($F184,'Source Data'!$B$15:$I$22,5)),"")</f>
        <v/>
      </c>
      <c r="AI184" s="145" t="str">
        <f>IF(ISNUMBER($L184),IF(OR(AND(OR($J184="Retired",$J184="Permanent Low-Use"),$K184&lt;=2032),(AND($J184="New",$K184&gt;2032))),"N/A",VLOOKUP($F184,'Source Data'!$B$15:$I$22,5)),"")</f>
        <v/>
      </c>
      <c r="AJ184" s="145" t="str">
        <f>IF(ISNUMBER($L184),IF(OR(AND(OR($J184="Retired",$J184="Permanent Low-Use"),$K184&lt;=2033),(AND($J184="New",$K184&gt;2033))),"N/A",VLOOKUP($F184,'Source Data'!$B$15:$I$22,5)),"")</f>
        <v/>
      </c>
      <c r="AK184" s="145" t="str">
        <f>IF($N184= 0, "N/A", IF(ISERROR(VLOOKUP($F184, 'Source Data'!$B$4:$C$11,2)), "", VLOOKUP($F184, 'Source Data'!$B$4:$C$11,2)))</f>
        <v/>
      </c>
      <c r="AL184" s="158"/>
    </row>
    <row r="185" spans="1:38">
      <c r="A185" s="158"/>
      <c r="B185" s="80"/>
      <c r="C185" s="80"/>
      <c r="D185" s="80"/>
      <c r="E185" s="81"/>
      <c r="F185" s="81"/>
      <c r="G185" s="78"/>
      <c r="H185" s="79"/>
      <c r="I185" s="78"/>
      <c r="J185" s="78"/>
      <c r="K185" s="78"/>
      <c r="L185" s="142" t="str">
        <f t="shared" si="10"/>
        <v/>
      </c>
      <c r="M185" s="142" t="str">
        <f>IF(ISERROR(VLOOKUP(E185,'Source Data'!$B$67:$J$97, MATCH(F185, 'Source Data'!$B$64:$J$64,1),TRUE))=TRUE,"",VLOOKUP(E185,'Source Data'!$B$67:$J$97,MATCH(F185, 'Source Data'!$B$64:$J$64,1),TRUE))</f>
        <v/>
      </c>
      <c r="N185" s="143" t="str">
        <f t="shared" si="11"/>
        <v/>
      </c>
      <c r="O185" s="144" t="str">
        <f>IF(OR(AND(OR($J185="Retired",$J185="Permanent Low-Use"),$K185&lt;=2023),(AND($J185="New",$K185&gt;2023))),"N/A",IF($N185=0,0,IF(ISERROR(VLOOKUP($E185,'Source Data'!$B$29:$J$60, MATCH($L185, 'Source Data'!$B$26:$J$26,1),TRUE))=TRUE,"",VLOOKUP($E185,'Source Data'!$B$29:$J$60,MATCH($L185, 'Source Data'!$B$26:$J$26,1),TRUE))))</f>
        <v/>
      </c>
      <c r="P185" s="144" t="str">
        <f>IF(OR(AND(OR($J185="Retired",$J185="Permanent Low-Use"),$K185&lt;=2024),(AND($J185="New",$K185&gt;2024))),"N/A",IF($N185=0,0,IF(ISERROR(VLOOKUP($E185,'Source Data'!$B$29:$J$60, MATCH($L185, 'Source Data'!$B$26:$J$26,1),TRUE))=TRUE,"",VLOOKUP($E185,'Source Data'!$B$29:$J$60,MATCH($L185, 'Source Data'!$B$26:$J$26,1),TRUE))))</f>
        <v/>
      </c>
      <c r="Q185" s="144" t="str">
        <f>IF(OR(AND(OR($J185="Retired",$J185="Permanent Low-Use"),$K185&lt;=2025),(AND($J185="New",$K185&gt;2025))),"N/A",IF($N185=0,0,IF(ISERROR(VLOOKUP($E185,'Source Data'!$B$29:$J$60, MATCH($L185, 'Source Data'!$B$26:$J$26,1),TRUE))=TRUE,"",VLOOKUP($E185,'Source Data'!$B$29:$J$60,MATCH($L185, 'Source Data'!$B$26:$J$26,1),TRUE))))</f>
        <v/>
      </c>
      <c r="R185" s="144" t="str">
        <f>IF(OR(AND(OR($J185="Retired",$J185="Permanent Low-Use"),$K185&lt;=2026),(AND($J185="New",$K185&gt;2026))),"N/A",IF($N185=0,0,IF(ISERROR(VLOOKUP($E185,'Source Data'!$B$29:$J$60, MATCH($L185, 'Source Data'!$B$26:$J$26,1),TRUE))=TRUE,"",VLOOKUP($E185,'Source Data'!$B$29:$J$60,MATCH($L185, 'Source Data'!$B$26:$J$26,1),TRUE))))</f>
        <v/>
      </c>
      <c r="S185" s="144" t="str">
        <f>IF(OR(AND(OR($J185="Retired",$J185="Permanent Low-Use"),$K185&lt;=2027),(AND($J185="New",$K185&gt;2027))),"N/A",IF($N185=0,0,IF(ISERROR(VLOOKUP($E185,'Source Data'!$B$29:$J$60, MATCH($L185, 'Source Data'!$B$26:$J$26,1),TRUE))=TRUE,"",VLOOKUP($E185,'Source Data'!$B$29:$J$60,MATCH($L185, 'Source Data'!$B$26:$J$26,1),TRUE))))</f>
        <v/>
      </c>
      <c r="T185" s="144" t="str">
        <f>IF(OR(AND(OR($J185="Retired",$J185="Permanent Low-Use"),$K185&lt;=2028),(AND($J185="New",$K185&gt;2028))),"N/A",IF($N185=0,0,IF(ISERROR(VLOOKUP($E185,'Source Data'!$B$29:$J$60, MATCH($L185, 'Source Data'!$B$26:$J$26,1),TRUE))=TRUE,"",VLOOKUP($E185,'Source Data'!$B$29:$J$60,MATCH($L185, 'Source Data'!$B$26:$J$26,1),TRUE))))</f>
        <v/>
      </c>
      <c r="U185" s="144" t="str">
        <f>IF(OR(AND(OR($J185="Retired",$J185="Permanent Low-Use"),$K185&lt;=2029),(AND($J185="New",$K185&gt;2029))),"N/A",IF($N185=0,0,IF(ISERROR(VLOOKUP($E185,'Source Data'!$B$29:$J$60, MATCH($L185, 'Source Data'!$B$26:$J$26,1),TRUE))=TRUE,"",VLOOKUP($E185,'Source Data'!$B$29:$J$60,MATCH($L185, 'Source Data'!$B$26:$J$26,1),TRUE))))</f>
        <v/>
      </c>
      <c r="V185" s="144" t="str">
        <f>IF(OR(AND(OR($J185="Retired",$J185="Permanent Low-Use"),$K185&lt;=2030),(AND($J185="New",$K185&gt;2030))),"N/A",IF($N185=0,0,IF(ISERROR(VLOOKUP($E185,'Source Data'!$B$29:$J$60, MATCH($L185, 'Source Data'!$B$26:$J$26,1),TRUE))=TRUE,"",VLOOKUP($E185,'Source Data'!$B$29:$J$60,MATCH($L185, 'Source Data'!$B$26:$J$26,1),TRUE))))</f>
        <v/>
      </c>
      <c r="W185" s="144" t="str">
        <f>IF(OR(AND(OR($J185="Retired",$J185="Permanent Low-Use"),$K185&lt;=2031),(AND($J185="New",$K185&gt;2031))),"N/A",IF($N185=0,0,IF(ISERROR(VLOOKUP($E185,'Source Data'!$B$29:$J$60, MATCH($L185, 'Source Data'!$B$26:$J$26,1),TRUE))=TRUE,"",VLOOKUP($E185,'Source Data'!$B$29:$J$60,MATCH($L185, 'Source Data'!$B$26:$J$26,1),TRUE))))</f>
        <v/>
      </c>
      <c r="X185" s="144" t="str">
        <f>IF(OR(AND(OR($J185="Retired",$J185="Permanent Low-Use"),$K185&lt;=2032),(AND($J185="New",$K185&gt;2032))),"N/A",IF($N185=0,0,IF(ISERROR(VLOOKUP($E185,'Source Data'!$B$29:$J$60, MATCH($L185, 'Source Data'!$B$26:$J$26,1),TRUE))=TRUE,"",VLOOKUP($E185,'Source Data'!$B$29:$J$60,MATCH($L185, 'Source Data'!$B$26:$J$26,1),TRUE))))</f>
        <v/>
      </c>
      <c r="Y185" s="144" t="str">
        <f>IF(OR(AND(OR($J185="Retired",$J185="Permanent Low-Use"),$K185&lt;=2033),(AND($J185="New",$K185&gt;2033))),"N/A",IF($N185=0,0,IF(ISERROR(VLOOKUP($E185,'Source Data'!$B$29:$J$60, MATCH($L185, 'Source Data'!$B$26:$J$26,1),TRUE))=TRUE,"",VLOOKUP($E185,'Source Data'!$B$29:$J$60,MATCH($L185, 'Source Data'!$B$26:$J$26,1),TRUE))))</f>
        <v/>
      </c>
      <c r="Z185" s="145" t="str">
        <f>IF(ISNUMBER($L185),IF(OR(AND(OR($J185="Retired",$J185="Permanent Low-Use"),$K185&lt;=2023),(AND($J185="New",$K185&gt;2023))),"N/A",VLOOKUP($F185,'Source Data'!$B$15:$I$22,7)),"")</f>
        <v/>
      </c>
      <c r="AA185" s="145" t="str">
        <f>IF(ISNUMBER($L185),IF(OR(AND(OR($J185="Retired",$J185="Permanent Low-Use"),$K185&lt;=2024),(AND($J185="New",$K185&gt;2024))),"N/A",VLOOKUP($F185,'Source Data'!$B$15:$I$22,7)),"")</f>
        <v/>
      </c>
      <c r="AB185" s="145" t="str">
        <f>IF(ISNUMBER($L185),IF(OR(AND(OR($J185="Retired",$J185="Permanent Low-Use"),$K185&lt;=2025),(AND($J185="New",$K185&gt;2025))),"N/A",VLOOKUP($F185,'Source Data'!$B$15:$I$22,5)),"")</f>
        <v/>
      </c>
      <c r="AC185" s="145" t="str">
        <f>IF(ISNUMBER($L185),IF(OR(AND(OR($J185="Retired",$J185="Permanent Low-Use"),$K185&lt;=2026),(AND($J185="New",$K185&gt;2026))),"N/A",VLOOKUP($F185,'Source Data'!$B$15:$I$22,5)),"")</f>
        <v/>
      </c>
      <c r="AD185" s="145" t="str">
        <f>IF(ISNUMBER($L185),IF(OR(AND(OR($J185="Retired",$J185="Permanent Low-Use"),$K185&lt;=2027),(AND($J185="New",$K185&gt;2027))),"N/A",VLOOKUP($F185,'Source Data'!$B$15:$I$22,5)),"")</f>
        <v/>
      </c>
      <c r="AE185" s="145" t="str">
        <f>IF(ISNUMBER($L185),IF(OR(AND(OR($J185="Retired",$J185="Permanent Low-Use"),$K185&lt;=2028),(AND($J185="New",$K185&gt;2028))),"N/A",VLOOKUP($F185,'Source Data'!$B$15:$I$22,5)),"")</f>
        <v/>
      </c>
      <c r="AF185" s="145" t="str">
        <f>IF(ISNUMBER($L185),IF(OR(AND(OR($J185="Retired",$J185="Permanent Low-Use"),$K185&lt;=2029),(AND($J185="New",$K185&gt;2029))),"N/A",VLOOKUP($F185,'Source Data'!$B$15:$I$22,5)),"")</f>
        <v/>
      </c>
      <c r="AG185" s="145" t="str">
        <f>IF(ISNUMBER($L185),IF(OR(AND(OR($J185="Retired",$J185="Permanent Low-Use"),$K185&lt;=2030),(AND($J185="New",$K185&gt;2030))),"N/A",VLOOKUP($F185,'Source Data'!$B$15:$I$22,5)),"")</f>
        <v/>
      </c>
      <c r="AH185" s="145" t="str">
        <f>IF(ISNUMBER($L185),IF(OR(AND(OR($J185="Retired",$J185="Permanent Low-Use"),$K185&lt;=2031),(AND($J185="New",$K185&gt;2031))),"N/A",VLOOKUP($F185,'Source Data'!$B$15:$I$22,5)),"")</f>
        <v/>
      </c>
      <c r="AI185" s="145" t="str">
        <f>IF(ISNUMBER($L185),IF(OR(AND(OR($J185="Retired",$J185="Permanent Low-Use"),$K185&lt;=2032),(AND($J185="New",$K185&gt;2032))),"N/A",VLOOKUP($F185,'Source Data'!$B$15:$I$22,5)),"")</f>
        <v/>
      </c>
      <c r="AJ185" s="145" t="str">
        <f>IF(ISNUMBER($L185),IF(OR(AND(OR($J185="Retired",$J185="Permanent Low-Use"),$K185&lt;=2033),(AND($J185="New",$K185&gt;2033))),"N/A",VLOOKUP($F185,'Source Data'!$B$15:$I$22,5)),"")</f>
        <v/>
      </c>
      <c r="AK185" s="145" t="str">
        <f>IF($N185= 0, "N/A", IF(ISERROR(VLOOKUP($F185, 'Source Data'!$B$4:$C$11,2)), "", VLOOKUP($F185, 'Source Data'!$B$4:$C$11,2)))</f>
        <v/>
      </c>
      <c r="AL185" s="158"/>
    </row>
    <row r="186" spans="1:38">
      <c r="A186" s="158"/>
      <c r="B186" s="80"/>
      <c r="C186" s="80"/>
      <c r="D186" s="80"/>
      <c r="E186" s="81"/>
      <c r="F186" s="81"/>
      <c r="G186" s="78"/>
      <c r="H186" s="79"/>
      <c r="I186" s="78"/>
      <c r="J186" s="78"/>
      <c r="K186" s="78"/>
      <c r="L186" s="142" t="str">
        <f t="shared" si="10"/>
        <v/>
      </c>
      <c r="M186" s="142" t="str">
        <f>IF(ISERROR(VLOOKUP(E186,'Source Data'!$B$67:$J$97, MATCH(F186, 'Source Data'!$B$64:$J$64,1),TRUE))=TRUE,"",VLOOKUP(E186,'Source Data'!$B$67:$J$97,MATCH(F186, 'Source Data'!$B$64:$J$64,1),TRUE))</f>
        <v/>
      </c>
      <c r="N186" s="143" t="str">
        <f t="shared" si="11"/>
        <v/>
      </c>
      <c r="O186" s="144" t="str">
        <f>IF(OR(AND(OR($J186="Retired",$J186="Permanent Low-Use"),$K186&lt;=2023),(AND($J186="New",$K186&gt;2023))),"N/A",IF($N186=0,0,IF(ISERROR(VLOOKUP($E186,'Source Data'!$B$29:$J$60, MATCH($L186, 'Source Data'!$B$26:$J$26,1),TRUE))=TRUE,"",VLOOKUP($E186,'Source Data'!$B$29:$J$60,MATCH($L186, 'Source Data'!$B$26:$J$26,1),TRUE))))</f>
        <v/>
      </c>
      <c r="P186" s="144" t="str">
        <f>IF(OR(AND(OR($J186="Retired",$J186="Permanent Low-Use"),$K186&lt;=2024),(AND($J186="New",$K186&gt;2024))),"N/A",IF($N186=0,0,IF(ISERROR(VLOOKUP($E186,'Source Data'!$B$29:$J$60, MATCH($L186, 'Source Data'!$B$26:$J$26,1),TRUE))=TRUE,"",VLOOKUP($E186,'Source Data'!$B$29:$J$60,MATCH($L186, 'Source Data'!$B$26:$J$26,1),TRUE))))</f>
        <v/>
      </c>
      <c r="Q186" s="144" t="str">
        <f>IF(OR(AND(OR($J186="Retired",$J186="Permanent Low-Use"),$K186&lt;=2025),(AND($J186="New",$K186&gt;2025))),"N/A",IF($N186=0,0,IF(ISERROR(VLOOKUP($E186,'Source Data'!$B$29:$J$60, MATCH($L186, 'Source Data'!$B$26:$J$26,1),TRUE))=TRUE,"",VLOOKUP($E186,'Source Data'!$B$29:$J$60,MATCH($L186, 'Source Data'!$B$26:$J$26,1),TRUE))))</f>
        <v/>
      </c>
      <c r="R186" s="144" t="str">
        <f>IF(OR(AND(OR($J186="Retired",$J186="Permanent Low-Use"),$K186&lt;=2026),(AND($J186="New",$K186&gt;2026))),"N/A",IF($N186=0,0,IF(ISERROR(VLOOKUP($E186,'Source Data'!$B$29:$J$60, MATCH($L186, 'Source Data'!$B$26:$J$26,1),TRUE))=TRUE,"",VLOOKUP($E186,'Source Data'!$B$29:$J$60,MATCH($L186, 'Source Data'!$B$26:$J$26,1),TRUE))))</f>
        <v/>
      </c>
      <c r="S186" s="144" t="str">
        <f>IF(OR(AND(OR($J186="Retired",$J186="Permanent Low-Use"),$K186&lt;=2027),(AND($J186="New",$K186&gt;2027))),"N/A",IF($N186=0,0,IF(ISERROR(VLOOKUP($E186,'Source Data'!$B$29:$J$60, MATCH($L186, 'Source Data'!$B$26:$J$26,1),TRUE))=TRUE,"",VLOOKUP($E186,'Source Data'!$B$29:$J$60,MATCH($L186, 'Source Data'!$B$26:$J$26,1),TRUE))))</f>
        <v/>
      </c>
      <c r="T186" s="144" t="str">
        <f>IF(OR(AND(OR($J186="Retired",$J186="Permanent Low-Use"),$K186&lt;=2028),(AND($J186="New",$K186&gt;2028))),"N/A",IF($N186=0,0,IF(ISERROR(VLOOKUP($E186,'Source Data'!$B$29:$J$60, MATCH($L186, 'Source Data'!$B$26:$J$26,1),TRUE))=TRUE,"",VLOOKUP($E186,'Source Data'!$B$29:$J$60,MATCH($L186, 'Source Data'!$B$26:$J$26,1),TRUE))))</f>
        <v/>
      </c>
      <c r="U186" s="144" t="str">
        <f>IF(OR(AND(OR($J186="Retired",$J186="Permanent Low-Use"),$K186&lt;=2029),(AND($J186="New",$K186&gt;2029))),"N/A",IF($N186=0,0,IF(ISERROR(VLOOKUP($E186,'Source Data'!$B$29:$J$60, MATCH($L186, 'Source Data'!$B$26:$J$26,1),TRUE))=TRUE,"",VLOOKUP($E186,'Source Data'!$B$29:$J$60,MATCH($L186, 'Source Data'!$B$26:$J$26,1),TRUE))))</f>
        <v/>
      </c>
      <c r="V186" s="144" t="str">
        <f>IF(OR(AND(OR($J186="Retired",$J186="Permanent Low-Use"),$K186&lt;=2030),(AND($J186="New",$K186&gt;2030))),"N/A",IF($N186=0,0,IF(ISERROR(VLOOKUP($E186,'Source Data'!$B$29:$J$60, MATCH($L186, 'Source Data'!$B$26:$J$26,1),TRUE))=TRUE,"",VLOOKUP($E186,'Source Data'!$B$29:$J$60,MATCH($L186, 'Source Data'!$B$26:$J$26,1),TRUE))))</f>
        <v/>
      </c>
      <c r="W186" s="144" t="str">
        <f>IF(OR(AND(OR($J186="Retired",$J186="Permanent Low-Use"),$K186&lt;=2031),(AND($J186="New",$K186&gt;2031))),"N/A",IF($N186=0,0,IF(ISERROR(VLOOKUP($E186,'Source Data'!$B$29:$J$60, MATCH($L186, 'Source Data'!$B$26:$J$26,1),TRUE))=TRUE,"",VLOOKUP($E186,'Source Data'!$B$29:$J$60,MATCH($L186, 'Source Data'!$B$26:$J$26,1),TRUE))))</f>
        <v/>
      </c>
      <c r="X186" s="144" t="str">
        <f>IF(OR(AND(OR($J186="Retired",$J186="Permanent Low-Use"),$K186&lt;=2032),(AND($J186="New",$K186&gt;2032))),"N/A",IF($N186=0,0,IF(ISERROR(VLOOKUP($E186,'Source Data'!$B$29:$J$60, MATCH($L186, 'Source Data'!$B$26:$J$26,1),TRUE))=TRUE,"",VLOOKUP($E186,'Source Data'!$B$29:$J$60,MATCH($L186, 'Source Data'!$B$26:$J$26,1),TRUE))))</f>
        <v/>
      </c>
      <c r="Y186" s="144" t="str">
        <f>IF(OR(AND(OR($J186="Retired",$J186="Permanent Low-Use"),$K186&lt;=2033),(AND($J186="New",$K186&gt;2033))),"N/A",IF($N186=0,0,IF(ISERROR(VLOOKUP($E186,'Source Data'!$B$29:$J$60, MATCH($L186, 'Source Data'!$B$26:$J$26,1),TRUE))=TRUE,"",VLOOKUP($E186,'Source Data'!$B$29:$J$60,MATCH($L186, 'Source Data'!$B$26:$J$26,1),TRUE))))</f>
        <v/>
      </c>
      <c r="Z186" s="145" t="str">
        <f>IF(ISNUMBER($L186),IF(OR(AND(OR($J186="Retired",$J186="Permanent Low-Use"),$K186&lt;=2023),(AND($J186="New",$K186&gt;2023))),"N/A",VLOOKUP($F186,'Source Data'!$B$15:$I$22,7)),"")</f>
        <v/>
      </c>
      <c r="AA186" s="145" t="str">
        <f>IF(ISNUMBER($L186),IF(OR(AND(OR($J186="Retired",$J186="Permanent Low-Use"),$K186&lt;=2024),(AND($J186="New",$K186&gt;2024))),"N/A",VLOOKUP($F186,'Source Data'!$B$15:$I$22,7)),"")</f>
        <v/>
      </c>
      <c r="AB186" s="145" t="str">
        <f>IF(ISNUMBER($L186),IF(OR(AND(OR($J186="Retired",$J186="Permanent Low-Use"),$K186&lt;=2025),(AND($J186="New",$K186&gt;2025))),"N/A",VLOOKUP($F186,'Source Data'!$B$15:$I$22,5)),"")</f>
        <v/>
      </c>
      <c r="AC186" s="145" t="str">
        <f>IF(ISNUMBER($L186),IF(OR(AND(OR($J186="Retired",$J186="Permanent Low-Use"),$K186&lt;=2026),(AND($J186="New",$K186&gt;2026))),"N/A",VLOOKUP($F186,'Source Data'!$B$15:$I$22,5)),"")</f>
        <v/>
      </c>
      <c r="AD186" s="145" t="str">
        <f>IF(ISNUMBER($L186),IF(OR(AND(OR($J186="Retired",$J186="Permanent Low-Use"),$K186&lt;=2027),(AND($J186="New",$K186&gt;2027))),"N/A",VLOOKUP($F186,'Source Data'!$B$15:$I$22,5)),"")</f>
        <v/>
      </c>
      <c r="AE186" s="145" t="str">
        <f>IF(ISNUMBER($L186),IF(OR(AND(OR($J186="Retired",$J186="Permanent Low-Use"),$K186&lt;=2028),(AND($J186="New",$K186&gt;2028))),"N/A",VLOOKUP($F186,'Source Data'!$B$15:$I$22,5)),"")</f>
        <v/>
      </c>
      <c r="AF186" s="145" t="str">
        <f>IF(ISNUMBER($L186),IF(OR(AND(OR($J186="Retired",$J186="Permanent Low-Use"),$K186&lt;=2029),(AND($J186="New",$K186&gt;2029))),"N/A",VLOOKUP($F186,'Source Data'!$B$15:$I$22,5)),"")</f>
        <v/>
      </c>
      <c r="AG186" s="145" t="str">
        <f>IF(ISNUMBER($L186),IF(OR(AND(OR($J186="Retired",$J186="Permanent Low-Use"),$K186&lt;=2030),(AND($J186="New",$K186&gt;2030))),"N/A",VLOOKUP($F186,'Source Data'!$B$15:$I$22,5)),"")</f>
        <v/>
      </c>
      <c r="AH186" s="145" t="str">
        <f>IF(ISNUMBER($L186),IF(OR(AND(OR($J186="Retired",$J186="Permanent Low-Use"),$K186&lt;=2031),(AND($J186="New",$K186&gt;2031))),"N/A",VLOOKUP($F186,'Source Data'!$B$15:$I$22,5)),"")</f>
        <v/>
      </c>
      <c r="AI186" s="145" t="str">
        <f>IF(ISNUMBER($L186),IF(OR(AND(OR($J186="Retired",$J186="Permanent Low-Use"),$K186&lt;=2032),(AND($J186="New",$K186&gt;2032))),"N/A",VLOOKUP($F186,'Source Data'!$B$15:$I$22,5)),"")</f>
        <v/>
      </c>
      <c r="AJ186" s="145" t="str">
        <f>IF(ISNUMBER($L186),IF(OR(AND(OR($J186="Retired",$J186="Permanent Low-Use"),$K186&lt;=2033),(AND($J186="New",$K186&gt;2033))),"N/A",VLOOKUP($F186,'Source Data'!$B$15:$I$22,5)),"")</f>
        <v/>
      </c>
      <c r="AK186" s="145" t="str">
        <f>IF($N186= 0, "N/A", IF(ISERROR(VLOOKUP($F186, 'Source Data'!$B$4:$C$11,2)), "", VLOOKUP($F186, 'Source Data'!$B$4:$C$11,2)))</f>
        <v/>
      </c>
      <c r="AL186" s="158"/>
    </row>
    <row r="187" spans="1:38">
      <c r="A187" s="158"/>
      <c r="B187" s="80"/>
      <c r="C187" s="80"/>
      <c r="D187" s="80"/>
      <c r="E187" s="81"/>
      <c r="F187" s="81"/>
      <c r="G187" s="78"/>
      <c r="H187" s="79"/>
      <c r="I187" s="78"/>
      <c r="J187" s="78"/>
      <c r="K187" s="78"/>
      <c r="L187" s="142" t="str">
        <f t="shared" si="10"/>
        <v/>
      </c>
      <c r="M187" s="142" t="str">
        <f>IF(ISERROR(VLOOKUP(E187,'Source Data'!$B$67:$J$97, MATCH(F187, 'Source Data'!$B$64:$J$64,1),TRUE))=TRUE,"",VLOOKUP(E187,'Source Data'!$B$67:$J$97,MATCH(F187, 'Source Data'!$B$64:$J$64,1),TRUE))</f>
        <v/>
      </c>
      <c r="N187" s="143" t="str">
        <f t="shared" si="11"/>
        <v/>
      </c>
      <c r="O187" s="144" t="str">
        <f>IF(OR(AND(OR($J187="Retired",$J187="Permanent Low-Use"),$K187&lt;=2023),(AND($J187="New",$K187&gt;2023))),"N/A",IF($N187=0,0,IF(ISERROR(VLOOKUP($E187,'Source Data'!$B$29:$J$60, MATCH($L187, 'Source Data'!$B$26:$J$26,1),TRUE))=TRUE,"",VLOOKUP($E187,'Source Data'!$B$29:$J$60,MATCH($L187, 'Source Data'!$B$26:$J$26,1),TRUE))))</f>
        <v/>
      </c>
      <c r="P187" s="144" t="str">
        <f>IF(OR(AND(OR($J187="Retired",$J187="Permanent Low-Use"),$K187&lt;=2024),(AND($J187="New",$K187&gt;2024))),"N/A",IF($N187=0,0,IF(ISERROR(VLOOKUP($E187,'Source Data'!$B$29:$J$60, MATCH($L187, 'Source Data'!$B$26:$J$26,1),TRUE))=TRUE,"",VLOOKUP($E187,'Source Data'!$B$29:$J$60,MATCH($L187, 'Source Data'!$B$26:$J$26,1),TRUE))))</f>
        <v/>
      </c>
      <c r="Q187" s="144" t="str">
        <f>IF(OR(AND(OR($J187="Retired",$J187="Permanent Low-Use"),$K187&lt;=2025),(AND($J187="New",$K187&gt;2025))),"N/A",IF($N187=0,0,IF(ISERROR(VLOOKUP($E187,'Source Data'!$B$29:$J$60, MATCH($L187, 'Source Data'!$B$26:$J$26,1),TRUE))=TRUE,"",VLOOKUP($E187,'Source Data'!$B$29:$J$60,MATCH($L187, 'Source Data'!$B$26:$J$26,1),TRUE))))</f>
        <v/>
      </c>
      <c r="R187" s="144" t="str">
        <f>IF(OR(AND(OR($J187="Retired",$J187="Permanent Low-Use"),$K187&lt;=2026),(AND($J187="New",$K187&gt;2026))),"N/A",IF($N187=0,0,IF(ISERROR(VLOOKUP($E187,'Source Data'!$B$29:$J$60, MATCH($L187, 'Source Data'!$B$26:$J$26,1),TRUE))=TRUE,"",VLOOKUP($E187,'Source Data'!$B$29:$J$60,MATCH($L187, 'Source Data'!$B$26:$J$26,1),TRUE))))</f>
        <v/>
      </c>
      <c r="S187" s="144" t="str">
        <f>IF(OR(AND(OR($J187="Retired",$J187="Permanent Low-Use"),$K187&lt;=2027),(AND($J187="New",$K187&gt;2027))),"N/A",IF($N187=0,0,IF(ISERROR(VLOOKUP($E187,'Source Data'!$B$29:$J$60, MATCH($L187, 'Source Data'!$B$26:$J$26,1),TRUE))=TRUE,"",VLOOKUP($E187,'Source Data'!$B$29:$J$60,MATCH($L187, 'Source Data'!$B$26:$J$26,1),TRUE))))</f>
        <v/>
      </c>
      <c r="T187" s="144" t="str">
        <f>IF(OR(AND(OR($J187="Retired",$J187="Permanent Low-Use"),$K187&lt;=2028),(AND($J187="New",$K187&gt;2028))),"N/A",IF($N187=0,0,IF(ISERROR(VLOOKUP($E187,'Source Data'!$B$29:$J$60, MATCH($L187, 'Source Data'!$B$26:$J$26,1),TRUE))=TRUE,"",VLOOKUP($E187,'Source Data'!$B$29:$J$60,MATCH($L187, 'Source Data'!$B$26:$J$26,1),TRUE))))</f>
        <v/>
      </c>
      <c r="U187" s="144" t="str">
        <f>IF(OR(AND(OR($J187="Retired",$J187="Permanent Low-Use"),$K187&lt;=2029),(AND($J187="New",$K187&gt;2029))),"N/A",IF($N187=0,0,IF(ISERROR(VLOOKUP($E187,'Source Data'!$B$29:$J$60, MATCH($L187, 'Source Data'!$B$26:$J$26,1),TRUE))=TRUE,"",VLOOKUP($E187,'Source Data'!$B$29:$J$60,MATCH($L187, 'Source Data'!$B$26:$J$26,1),TRUE))))</f>
        <v/>
      </c>
      <c r="V187" s="144" t="str">
        <f>IF(OR(AND(OR($J187="Retired",$J187="Permanent Low-Use"),$K187&lt;=2030),(AND($J187="New",$K187&gt;2030))),"N/A",IF($N187=0,0,IF(ISERROR(VLOOKUP($E187,'Source Data'!$B$29:$J$60, MATCH($L187, 'Source Data'!$B$26:$J$26,1),TRUE))=TRUE,"",VLOOKUP($E187,'Source Data'!$B$29:$J$60,MATCH($L187, 'Source Data'!$B$26:$J$26,1),TRUE))))</f>
        <v/>
      </c>
      <c r="W187" s="144" t="str">
        <f>IF(OR(AND(OR($J187="Retired",$J187="Permanent Low-Use"),$K187&lt;=2031),(AND($J187="New",$K187&gt;2031))),"N/A",IF($N187=0,0,IF(ISERROR(VLOOKUP($E187,'Source Data'!$B$29:$J$60, MATCH($L187, 'Source Data'!$B$26:$J$26,1),TRUE))=TRUE,"",VLOOKUP($E187,'Source Data'!$B$29:$J$60,MATCH($L187, 'Source Data'!$B$26:$J$26,1),TRUE))))</f>
        <v/>
      </c>
      <c r="X187" s="144" t="str">
        <f>IF(OR(AND(OR($J187="Retired",$J187="Permanent Low-Use"),$K187&lt;=2032),(AND($J187="New",$K187&gt;2032))),"N/A",IF($N187=0,0,IF(ISERROR(VLOOKUP($E187,'Source Data'!$B$29:$J$60, MATCH($L187, 'Source Data'!$B$26:$J$26,1),TRUE))=TRUE,"",VLOOKUP($E187,'Source Data'!$B$29:$J$60,MATCH($L187, 'Source Data'!$B$26:$J$26,1),TRUE))))</f>
        <v/>
      </c>
      <c r="Y187" s="144" t="str">
        <f>IF(OR(AND(OR($J187="Retired",$J187="Permanent Low-Use"),$K187&lt;=2033),(AND($J187="New",$K187&gt;2033))),"N/A",IF($N187=0,0,IF(ISERROR(VLOOKUP($E187,'Source Data'!$B$29:$J$60, MATCH($L187, 'Source Data'!$B$26:$J$26,1),TRUE))=TRUE,"",VLOOKUP($E187,'Source Data'!$B$29:$J$60,MATCH($L187, 'Source Data'!$B$26:$J$26,1),TRUE))))</f>
        <v/>
      </c>
      <c r="Z187" s="145" t="str">
        <f>IF(ISNUMBER($L187),IF(OR(AND(OR($J187="Retired",$J187="Permanent Low-Use"),$K187&lt;=2023),(AND($J187="New",$K187&gt;2023))),"N/A",VLOOKUP($F187,'Source Data'!$B$15:$I$22,7)),"")</f>
        <v/>
      </c>
      <c r="AA187" s="145" t="str">
        <f>IF(ISNUMBER($L187),IF(OR(AND(OR($J187="Retired",$J187="Permanent Low-Use"),$K187&lt;=2024),(AND($J187="New",$K187&gt;2024))),"N/A",VLOOKUP($F187,'Source Data'!$B$15:$I$22,7)),"")</f>
        <v/>
      </c>
      <c r="AB187" s="145" t="str">
        <f>IF(ISNUMBER($L187),IF(OR(AND(OR($J187="Retired",$J187="Permanent Low-Use"),$K187&lt;=2025),(AND($J187="New",$K187&gt;2025))),"N/A",VLOOKUP($F187,'Source Data'!$B$15:$I$22,5)),"")</f>
        <v/>
      </c>
      <c r="AC187" s="145" t="str">
        <f>IF(ISNUMBER($L187),IF(OR(AND(OR($J187="Retired",$J187="Permanent Low-Use"),$K187&lt;=2026),(AND($J187="New",$K187&gt;2026))),"N/A",VLOOKUP($F187,'Source Data'!$B$15:$I$22,5)),"")</f>
        <v/>
      </c>
      <c r="AD187" s="145" t="str">
        <f>IF(ISNUMBER($L187),IF(OR(AND(OR($J187="Retired",$J187="Permanent Low-Use"),$K187&lt;=2027),(AND($J187="New",$K187&gt;2027))),"N/A",VLOOKUP($F187,'Source Data'!$B$15:$I$22,5)),"")</f>
        <v/>
      </c>
      <c r="AE187" s="145" t="str">
        <f>IF(ISNUMBER($L187),IF(OR(AND(OR($J187="Retired",$J187="Permanent Low-Use"),$K187&lt;=2028),(AND($J187="New",$K187&gt;2028))),"N/A",VLOOKUP($F187,'Source Data'!$B$15:$I$22,5)),"")</f>
        <v/>
      </c>
      <c r="AF187" s="145" t="str">
        <f>IF(ISNUMBER($L187),IF(OR(AND(OR($J187="Retired",$J187="Permanent Low-Use"),$K187&lt;=2029),(AND($J187="New",$K187&gt;2029))),"N/A",VLOOKUP($F187,'Source Data'!$B$15:$I$22,5)),"")</f>
        <v/>
      </c>
      <c r="AG187" s="145" t="str">
        <f>IF(ISNUMBER($L187),IF(OR(AND(OR($J187="Retired",$J187="Permanent Low-Use"),$K187&lt;=2030),(AND($J187="New",$K187&gt;2030))),"N/A",VLOOKUP($F187,'Source Data'!$B$15:$I$22,5)),"")</f>
        <v/>
      </c>
      <c r="AH187" s="145" t="str">
        <f>IF(ISNUMBER($L187),IF(OR(AND(OR($J187="Retired",$J187="Permanent Low-Use"),$K187&lt;=2031),(AND($J187="New",$K187&gt;2031))),"N/A",VLOOKUP($F187,'Source Data'!$B$15:$I$22,5)),"")</f>
        <v/>
      </c>
      <c r="AI187" s="145" t="str">
        <f>IF(ISNUMBER($L187),IF(OR(AND(OR($J187="Retired",$J187="Permanent Low-Use"),$K187&lt;=2032),(AND($J187="New",$K187&gt;2032))),"N/A",VLOOKUP($F187,'Source Data'!$B$15:$I$22,5)),"")</f>
        <v/>
      </c>
      <c r="AJ187" s="145" t="str">
        <f>IF(ISNUMBER($L187),IF(OR(AND(OR($J187="Retired",$J187="Permanent Low-Use"),$K187&lt;=2033),(AND($J187="New",$K187&gt;2033))),"N/A",VLOOKUP($F187,'Source Data'!$B$15:$I$22,5)),"")</f>
        <v/>
      </c>
      <c r="AK187" s="145" t="str">
        <f>IF($N187= 0, "N/A", IF(ISERROR(VLOOKUP($F187, 'Source Data'!$B$4:$C$11,2)), "", VLOOKUP($F187, 'Source Data'!$B$4:$C$11,2)))</f>
        <v/>
      </c>
      <c r="AL187" s="158"/>
    </row>
    <row r="188" spans="1:38">
      <c r="A188" s="158"/>
      <c r="B188" s="80"/>
      <c r="C188" s="80"/>
      <c r="D188" s="80"/>
      <c r="E188" s="81"/>
      <c r="F188" s="81"/>
      <c r="G188" s="78"/>
      <c r="H188" s="79"/>
      <c r="I188" s="78"/>
      <c r="J188" s="78"/>
      <c r="K188" s="78"/>
      <c r="L188" s="142" t="str">
        <f t="shared" si="10"/>
        <v/>
      </c>
      <c r="M188" s="142" t="str">
        <f>IF(ISERROR(VLOOKUP(E188,'Source Data'!$B$67:$J$97, MATCH(F188, 'Source Data'!$B$64:$J$64,1),TRUE))=TRUE,"",VLOOKUP(E188,'Source Data'!$B$67:$J$97,MATCH(F188, 'Source Data'!$B$64:$J$64,1),TRUE))</f>
        <v/>
      </c>
      <c r="N188" s="143" t="str">
        <f t="shared" si="11"/>
        <v/>
      </c>
      <c r="O188" s="144" t="str">
        <f>IF(OR(AND(OR($J188="Retired",$J188="Permanent Low-Use"),$K188&lt;=2023),(AND($J188="New",$K188&gt;2023))),"N/A",IF($N188=0,0,IF(ISERROR(VLOOKUP($E188,'Source Data'!$B$29:$J$60, MATCH($L188, 'Source Data'!$B$26:$J$26,1),TRUE))=TRUE,"",VLOOKUP($E188,'Source Data'!$B$29:$J$60,MATCH($L188, 'Source Data'!$B$26:$J$26,1),TRUE))))</f>
        <v/>
      </c>
      <c r="P188" s="144" t="str">
        <f>IF(OR(AND(OR($J188="Retired",$J188="Permanent Low-Use"),$K188&lt;=2024),(AND($J188="New",$K188&gt;2024))),"N/A",IF($N188=0,0,IF(ISERROR(VLOOKUP($E188,'Source Data'!$B$29:$J$60, MATCH($L188, 'Source Data'!$B$26:$J$26,1),TRUE))=TRUE,"",VLOOKUP($E188,'Source Data'!$B$29:$J$60,MATCH($L188, 'Source Data'!$B$26:$J$26,1),TRUE))))</f>
        <v/>
      </c>
      <c r="Q188" s="144" t="str">
        <f>IF(OR(AND(OR($J188="Retired",$J188="Permanent Low-Use"),$K188&lt;=2025),(AND($J188="New",$K188&gt;2025))),"N/A",IF($N188=0,0,IF(ISERROR(VLOOKUP($E188,'Source Data'!$B$29:$J$60, MATCH($L188, 'Source Data'!$B$26:$J$26,1),TRUE))=TRUE,"",VLOOKUP($E188,'Source Data'!$B$29:$J$60,MATCH($L188, 'Source Data'!$B$26:$J$26,1),TRUE))))</f>
        <v/>
      </c>
      <c r="R188" s="144" t="str">
        <f>IF(OR(AND(OR($J188="Retired",$J188="Permanent Low-Use"),$K188&lt;=2026),(AND($J188="New",$K188&gt;2026))),"N/A",IF($N188=0,0,IF(ISERROR(VLOOKUP($E188,'Source Data'!$B$29:$J$60, MATCH($L188, 'Source Data'!$B$26:$J$26,1),TRUE))=TRUE,"",VLOOKUP($E188,'Source Data'!$B$29:$J$60,MATCH($L188, 'Source Data'!$B$26:$J$26,1),TRUE))))</f>
        <v/>
      </c>
      <c r="S188" s="144" t="str">
        <f>IF(OR(AND(OR($J188="Retired",$J188="Permanent Low-Use"),$K188&lt;=2027),(AND($J188="New",$K188&gt;2027))),"N/A",IF($N188=0,0,IF(ISERROR(VLOOKUP($E188,'Source Data'!$B$29:$J$60, MATCH($L188, 'Source Data'!$B$26:$J$26,1),TRUE))=TRUE,"",VLOOKUP($E188,'Source Data'!$B$29:$J$60,MATCH($L188, 'Source Data'!$B$26:$J$26,1),TRUE))))</f>
        <v/>
      </c>
      <c r="T188" s="144" t="str">
        <f>IF(OR(AND(OR($J188="Retired",$J188="Permanent Low-Use"),$K188&lt;=2028),(AND($J188="New",$K188&gt;2028))),"N/A",IF($N188=0,0,IF(ISERROR(VLOOKUP($E188,'Source Data'!$B$29:$J$60, MATCH($L188, 'Source Data'!$B$26:$J$26,1),TRUE))=TRUE,"",VLOOKUP($E188,'Source Data'!$B$29:$J$60,MATCH($L188, 'Source Data'!$B$26:$J$26,1),TRUE))))</f>
        <v/>
      </c>
      <c r="U188" s="144" t="str">
        <f>IF(OR(AND(OR($J188="Retired",$J188="Permanent Low-Use"),$K188&lt;=2029),(AND($J188="New",$K188&gt;2029))),"N/A",IF($N188=0,0,IF(ISERROR(VLOOKUP($E188,'Source Data'!$B$29:$J$60, MATCH($L188, 'Source Data'!$B$26:$J$26,1),TRUE))=TRUE,"",VLOOKUP($E188,'Source Data'!$B$29:$J$60,MATCH($L188, 'Source Data'!$B$26:$J$26,1),TRUE))))</f>
        <v/>
      </c>
      <c r="V188" s="144" t="str">
        <f>IF(OR(AND(OR($J188="Retired",$J188="Permanent Low-Use"),$K188&lt;=2030),(AND($J188="New",$K188&gt;2030))),"N/A",IF($N188=0,0,IF(ISERROR(VLOOKUP($E188,'Source Data'!$B$29:$J$60, MATCH($L188, 'Source Data'!$B$26:$J$26,1),TRUE))=TRUE,"",VLOOKUP($E188,'Source Data'!$B$29:$J$60,MATCH($L188, 'Source Data'!$B$26:$J$26,1),TRUE))))</f>
        <v/>
      </c>
      <c r="W188" s="144" t="str">
        <f>IF(OR(AND(OR($J188="Retired",$J188="Permanent Low-Use"),$K188&lt;=2031),(AND($J188="New",$K188&gt;2031))),"N/A",IF($N188=0,0,IF(ISERROR(VLOOKUP($E188,'Source Data'!$B$29:$J$60, MATCH($L188, 'Source Data'!$B$26:$J$26,1),TRUE))=TRUE,"",VLOOKUP($E188,'Source Data'!$B$29:$J$60,MATCH($L188, 'Source Data'!$B$26:$J$26,1),TRUE))))</f>
        <v/>
      </c>
      <c r="X188" s="144" t="str">
        <f>IF(OR(AND(OR($J188="Retired",$J188="Permanent Low-Use"),$K188&lt;=2032),(AND($J188="New",$K188&gt;2032))),"N/A",IF($N188=0,0,IF(ISERROR(VLOOKUP($E188,'Source Data'!$B$29:$J$60, MATCH($L188, 'Source Data'!$B$26:$J$26,1),TRUE))=TRUE,"",VLOOKUP($E188,'Source Data'!$B$29:$J$60,MATCH($L188, 'Source Data'!$B$26:$J$26,1),TRUE))))</f>
        <v/>
      </c>
      <c r="Y188" s="144" t="str">
        <f>IF(OR(AND(OR($J188="Retired",$J188="Permanent Low-Use"),$K188&lt;=2033),(AND($J188="New",$K188&gt;2033))),"N/A",IF($N188=0,0,IF(ISERROR(VLOOKUP($E188,'Source Data'!$B$29:$J$60, MATCH($L188, 'Source Data'!$B$26:$J$26,1),TRUE))=TRUE,"",VLOOKUP($E188,'Source Data'!$B$29:$J$60,MATCH($L188, 'Source Data'!$B$26:$J$26,1),TRUE))))</f>
        <v/>
      </c>
      <c r="Z188" s="145" t="str">
        <f>IF(ISNUMBER($L188),IF(OR(AND(OR($J188="Retired",$J188="Permanent Low-Use"),$K188&lt;=2023),(AND($J188="New",$K188&gt;2023))),"N/A",VLOOKUP($F188,'Source Data'!$B$15:$I$22,7)),"")</f>
        <v/>
      </c>
      <c r="AA188" s="145" t="str">
        <f>IF(ISNUMBER($L188),IF(OR(AND(OR($J188="Retired",$J188="Permanent Low-Use"),$K188&lt;=2024),(AND($J188="New",$K188&gt;2024))),"N/A",VLOOKUP($F188,'Source Data'!$B$15:$I$22,7)),"")</f>
        <v/>
      </c>
      <c r="AB188" s="145" t="str">
        <f>IF(ISNUMBER($L188),IF(OR(AND(OR($J188="Retired",$J188="Permanent Low-Use"),$K188&lt;=2025),(AND($J188="New",$K188&gt;2025))),"N/A",VLOOKUP($F188,'Source Data'!$B$15:$I$22,5)),"")</f>
        <v/>
      </c>
      <c r="AC188" s="145" t="str">
        <f>IF(ISNUMBER($L188),IF(OR(AND(OR($J188="Retired",$J188="Permanent Low-Use"),$K188&lt;=2026),(AND($J188="New",$K188&gt;2026))),"N/A",VLOOKUP($F188,'Source Data'!$B$15:$I$22,5)),"")</f>
        <v/>
      </c>
      <c r="AD188" s="145" t="str">
        <f>IF(ISNUMBER($L188),IF(OR(AND(OR($J188="Retired",$J188="Permanent Low-Use"),$K188&lt;=2027),(AND($J188="New",$K188&gt;2027))),"N/A",VLOOKUP($F188,'Source Data'!$B$15:$I$22,5)),"")</f>
        <v/>
      </c>
      <c r="AE188" s="145" t="str">
        <f>IF(ISNUMBER($L188),IF(OR(AND(OR($J188="Retired",$J188="Permanent Low-Use"),$K188&lt;=2028),(AND($J188="New",$K188&gt;2028))),"N/A",VLOOKUP($F188,'Source Data'!$B$15:$I$22,5)),"")</f>
        <v/>
      </c>
      <c r="AF188" s="145" t="str">
        <f>IF(ISNUMBER($L188),IF(OR(AND(OR($J188="Retired",$J188="Permanent Low-Use"),$K188&lt;=2029),(AND($J188="New",$K188&gt;2029))),"N/A",VLOOKUP($F188,'Source Data'!$B$15:$I$22,5)),"")</f>
        <v/>
      </c>
      <c r="AG188" s="145" t="str">
        <f>IF(ISNUMBER($L188),IF(OR(AND(OR($J188="Retired",$J188="Permanent Low-Use"),$K188&lt;=2030),(AND($J188="New",$K188&gt;2030))),"N/A",VLOOKUP($F188,'Source Data'!$B$15:$I$22,5)),"")</f>
        <v/>
      </c>
      <c r="AH188" s="145" t="str">
        <f>IF(ISNUMBER($L188),IF(OR(AND(OR($J188="Retired",$J188="Permanent Low-Use"),$K188&lt;=2031),(AND($J188="New",$K188&gt;2031))),"N/A",VLOOKUP($F188,'Source Data'!$B$15:$I$22,5)),"")</f>
        <v/>
      </c>
      <c r="AI188" s="145" t="str">
        <f>IF(ISNUMBER($L188),IF(OR(AND(OR($J188="Retired",$J188="Permanent Low-Use"),$K188&lt;=2032),(AND($J188="New",$K188&gt;2032))),"N/A",VLOOKUP($F188,'Source Data'!$B$15:$I$22,5)),"")</f>
        <v/>
      </c>
      <c r="AJ188" s="145" t="str">
        <f>IF(ISNUMBER($L188),IF(OR(AND(OR($J188="Retired",$J188="Permanent Low-Use"),$K188&lt;=2033),(AND($J188="New",$K188&gt;2033))),"N/A",VLOOKUP($F188,'Source Data'!$B$15:$I$22,5)),"")</f>
        <v/>
      </c>
      <c r="AK188" s="145" t="str">
        <f>IF($N188= 0, "N/A", IF(ISERROR(VLOOKUP($F188, 'Source Data'!$B$4:$C$11,2)), "", VLOOKUP($F188, 'Source Data'!$B$4:$C$11,2)))</f>
        <v/>
      </c>
      <c r="AL188" s="158"/>
    </row>
    <row r="189" spans="1:38">
      <c r="A189" s="158"/>
      <c r="B189" s="80"/>
      <c r="C189" s="80"/>
      <c r="D189" s="80"/>
      <c r="E189" s="81"/>
      <c r="F189" s="81"/>
      <c r="G189" s="78"/>
      <c r="H189" s="79"/>
      <c r="I189" s="78"/>
      <c r="J189" s="78"/>
      <c r="K189" s="78"/>
      <c r="L189" s="142" t="str">
        <f t="shared" si="10"/>
        <v/>
      </c>
      <c r="M189" s="142" t="str">
        <f>IF(ISERROR(VLOOKUP(E189,'Source Data'!$B$67:$J$97, MATCH(F189, 'Source Data'!$B$64:$J$64,1),TRUE))=TRUE,"",VLOOKUP(E189,'Source Data'!$B$67:$J$97,MATCH(F189, 'Source Data'!$B$64:$J$64,1),TRUE))</f>
        <v/>
      </c>
      <c r="N189" s="143" t="str">
        <f t="shared" si="11"/>
        <v/>
      </c>
      <c r="O189" s="144" t="str">
        <f>IF(OR(AND(OR($J189="Retired",$J189="Permanent Low-Use"),$K189&lt;=2023),(AND($J189="New",$K189&gt;2023))),"N/A",IF($N189=0,0,IF(ISERROR(VLOOKUP($E189,'Source Data'!$B$29:$J$60, MATCH($L189, 'Source Data'!$B$26:$J$26,1),TRUE))=TRUE,"",VLOOKUP($E189,'Source Data'!$B$29:$J$60,MATCH($L189, 'Source Data'!$B$26:$J$26,1),TRUE))))</f>
        <v/>
      </c>
      <c r="P189" s="144" t="str">
        <f>IF(OR(AND(OR($J189="Retired",$J189="Permanent Low-Use"),$K189&lt;=2024),(AND($J189="New",$K189&gt;2024))),"N/A",IF($N189=0,0,IF(ISERROR(VLOOKUP($E189,'Source Data'!$B$29:$J$60, MATCH($L189, 'Source Data'!$B$26:$J$26,1),TRUE))=TRUE,"",VLOOKUP($E189,'Source Data'!$B$29:$J$60,MATCH($L189, 'Source Data'!$B$26:$J$26,1),TRUE))))</f>
        <v/>
      </c>
      <c r="Q189" s="144" t="str">
        <f>IF(OR(AND(OR($J189="Retired",$J189="Permanent Low-Use"),$K189&lt;=2025),(AND($J189="New",$K189&gt;2025))),"N/A",IF($N189=0,0,IF(ISERROR(VLOOKUP($E189,'Source Data'!$B$29:$J$60, MATCH($L189, 'Source Data'!$B$26:$J$26,1),TRUE))=TRUE,"",VLOOKUP($E189,'Source Data'!$B$29:$J$60,MATCH($L189, 'Source Data'!$B$26:$J$26,1),TRUE))))</f>
        <v/>
      </c>
      <c r="R189" s="144" t="str">
        <f>IF(OR(AND(OR($J189="Retired",$J189="Permanent Low-Use"),$K189&lt;=2026),(AND($J189="New",$K189&gt;2026))),"N/A",IF($N189=0,0,IF(ISERROR(VLOOKUP($E189,'Source Data'!$B$29:$J$60, MATCH($L189, 'Source Data'!$B$26:$J$26,1),TRUE))=TRUE,"",VLOOKUP($E189,'Source Data'!$B$29:$J$60,MATCH($L189, 'Source Data'!$B$26:$J$26,1),TRUE))))</f>
        <v/>
      </c>
      <c r="S189" s="144" t="str">
        <f>IF(OR(AND(OR($J189="Retired",$J189="Permanent Low-Use"),$K189&lt;=2027),(AND($J189="New",$K189&gt;2027))),"N/A",IF($N189=0,0,IF(ISERROR(VLOOKUP($E189,'Source Data'!$B$29:$J$60, MATCH($L189, 'Source Data'!$B$26:$J$26,1),TRUE))=TRUE,"",VLOOKUP($E189,'Source Data'!$B$29:$J$60,MATCH($L189, 'Source Data'!$B$26:$J$26,1),TRUE))))</f>
        <v/>
      </c>
      <c r="T189" s="144" t="str">
        <f>IF(OR(AND(OR($J189="Retired",$J189="Permanent Low-Use"),$K189&lt;=2028),(AND($J189="New",$K189&gt;2028))),"N/A",IF($N189=0,0,IF(ISERROR(VLOOKUP($E189,'Source Data'!$B$29:$J$60, MATCH($L189, 'Source Data'!$B$26:$J$26,1),TRUE))=TRUE,"",VLOOKUP($E189,'Source Data'!$B$29:$J$60,MATCH($L189, 'Source Data'!$B$26:$J$26,1),TRUE))))</f>
        <v/>
      </c>
      <c r="U189" s="144" t="str">
        <f>IF(OR(AND(OR($J189="Retired",$J189="Permanent Low-Use"),$K189&lt;=2029),(AND($J189="New",$K189&gt;2029))),"N/A",IF($N189=0,0,IF(ISERROR(VLOOKUP($E189,'Source Data'!$B$29:$J$60, MATCH($L189, 'Source Data'!$B$26:$J$26,1),TRUE))=TRUE,"",VLOOKUP($E189,'Source Data'!$B$29:$J$60,MATCH($L189, 'Source Data'!$B$26:$J$26,1),TRUE))))</f>
        <v/>
      </c>
      <c r="V189" s="144" t="str">
        <f>IF(OR(AND(OR($J189="Retired",$J189="Permanent Low-Use"),$K189&lt;=2030),(AND($J189="New",$K189&gt;2030))),"N/A",IF($N189=0,0,IF(ISERROR(VLOOKUP($E189,'Source Data'!$B$29:$J$60, MATCH($L189, 'Source Data'!$B$26:$J$26,1),TRUE))=TRUE,"",VLOOKUP($E189,'Source Data'!$B$29:$J$60,MATCH($L189, 'Source Data'!$B$26:$J$26,1),TRUE))))</f>
        <v/>
      </c>
      <c r="W189" s="144" t="str">
        <f>IF(OR(AND(OR($J189="Retired",$J189="Permanent Low-Use"),$K189&lt;=2031),(AND($J189="New",$K189&gt;2031))),"N/A",IF($N189=0,0,IF(ISERROR(VLOOKUP($E189,'Source Data'!$B$29:$J$60, MATCH($L189, 'Source Data'!$B$26:$J$26,1),TRUE))=TRUE,"",VLOOKUP($E189,'Source Data'!$B$29:$J$60,MATCH($L189, 'Source Data'!$B$26:$J$26,1),TRUE))))</f>
        <v/>
      </c>
      <c r="X189" s="144" t="str">
        <f>IF(OR(AND(OR($J189="Retired",$J189="Permanent Low-Use"),$K189&lt;=2032),(AND($J189="New",$K189&gt;2032))),"N/A",IF($N189=0,0,IF(ISERROR(VLOOKUP($E189,'Source Data'!$B$29:$J$60, MATCH($L189, 'Source Data'!$B$26:$J$26,1),TRUE))=TRUE,"",VLOOKUP($E189,'Source Data'!$B$29:$J$60,MATCH($L189, 'Source Data'!$B$26:$J$26,1),TRUE))))</f>
        <v/>
      </c>
      <c r="Y189" s="144" t="str">
        <f>IF(OR(AND(OR($J189="Retired",$J189="Permanent Low-Use"),$K189&lt;=2033),(AND($J189="New",$K189&gt;2033))),"N/A",IF($N189=0,0,IF(ISERROR(VLOOKUP($E189,'Source Data'!$B$29:$J$60, MATCH($L189, 'Source Data'!$B$26:$J$26,1),TRUE))=TRUE,"",VLOOKUP($E189,'Source Data'!$B$29:$J$60,MATCH($L189, 'Source Data'!$B$26:$J$26,1),TRUE))))</f>
        <v/>
      </c>
      <c r="Z189" s="145" t="str">
        <f>IF(ISNUMBER($L189),IF(OR(AND(OR($J189="Retired",$J189="Permanent Low-Use"),$K189&lt;=2023),(AND($J189="New",$K189&gt;2023))),"N/A",VLOOKUP($F189,'Source Data'!$B$15:$I$22,7)),"")</f>
        <v/>
      </c>
      <c r="AA189" s="145" t="str">
        <f>IF(ISNUMBER($L189),IF(OR(AND(OR($J189="Retired",$J189="Permanent Low-Use"),$K189&lt;=2024),(AND($J189="New",$K189&gt;2024))),"N/A",VLOOKUP($F189,'Source Data'!$B$15:$I$22,7)),"")</f>
        <v/>
      </c>
      <c r="AB189" s="145" t="str">
        <f>IF(ISNUMBER($L189),IF(OR(AND(OR($J189="Retired",$J189="Permanent Low-Use"),$K189&lt;=2025),(AND($J189="New",$K189&gt;2025))),"N/A",VLOOKUP($F189,'Source Data'!$B$15:$I$22,5)),"")</f>
        <v/>
      </c>
      <c r="AC189" s="145" t="str">
        <f>IF(ISNUMBER($L189),IF(OR(AND(OR($J189="Retired",$J189="Permanent Low-Use"),$K189&lt;=2026),(AND($J189="New",$K189&gt;2026))),"N/A",VLOOKUP($F189,'Source Data'!$B$15:$I$22,5)),"")</f>
        <v/>
      </c>
      <c r="AD189" s="145" t="str">
        <f>IF(ISNUMBER($L189),IF(OR(AND(OR($J189="Retired",$J189="Permanent Low-Use"),$K189&lt;=2027),(AND($J189="New",$K189&gt;2027))),"N/A",VLOOKUP($F189,'Source Data'!$B$15:$I$22,5)),"")</f>
        <v/>
      </c>
      <c r="AE189" s="145" t="str">
        <f>IF(ISNUMBER($L189),IF(OR(AND(OR($J189="Retired",$J189="Permanent Low-Use"),$K189&lt;=2028),(AND($J189="New",$K189&gt;2028))),"N/A",VLOOKUP($F189,'Source Data'!$B$15:$I$22,5)),"")</f>
        <v/>
      </c>
      <c r="AF189" s="145" t="str">
        <f>IF(ISNUMBER($L189),IF(OR(AND(OR($J189="Retired",$J189="Permanent Low-Use"),$K189&lt;=2029),(AND($J189="New",$K189&gt;2029))),"N/A",VLOOKUP($F189,'Source Data'!$B$15:$I$22,5)),"")</f>
        <v/>
      </c>
      <c r="AG189" s="145" t="str">
        <f>IF(ISNUMBER($L189),IF(OR(AND(OR($J189="Retired",$J189="Permanent Low-Use"),$K189&lt;=2030),(AND($J189="New",$K189&gt;2030))),"N/A",VLOOKUP($F189,'Source Data'!$B$15:$I$22,5)),"")</f>
        <v/>
      </c>
      <c r="AH189" s="145" t="str">
        <f>IF(ISNUMBER($L189),IF(OR(AND(OR($J189="Retired",$J189="Permanent Low-Use"),$K189&lt;=2031),(AND($J189="New",$K189&gt;2031))),"N/A",VLOOKUP($F189,'Source Data'!$B$15:$I$22,5)),"")</f>
        <v/>
      </c>
      <c r="AI189" s="145" t="str">
        <f>IF(ISNUMBER($L189),IF(OR(AND(OR($J189="Retired",$J189="Permanent Low-Use"),$K189&lt;=2032),(AND($J189="New",$K189&gt;2032))),"N/A",VLOOKUP($F189,'Source Data'!$B$15:$I$22,5)),"")</f>
        <v/>
      </c>
      <c r="AJ189" s="145" t="str">
        <f>IF(ISNUMBER($L189),IF(OR(AND(OR($J189="Retired",$J189="Permanent Low-Use"),$K189&lt;=2033),(AND($J189="New",$K189&gt;2033))),"N/A",VLOOKUP($F189,'Source Data'!$B$15:$I$22,5)),"")</f>
        <v/>
      </c>
      <c r="AK189" s="145" t="str">
        <f>IF($N189= 0, "N/A", IF(ISERROR(VLOOKUP($F189, 'Source Data'!$B$4:$C$11,2)), "", VLOOKUP($F189, 'Source Data'!$B$4:$C$11,2)))</f>
        <v/>
      </c>
      <c r="AL189" s="158"/>
    </row>
    <row r="190" spans="1:38">
      <c r="A190" s="158"/>
      <c r="B190" s="80"/>
      <c r="C190" s="80"/>
      <c r="D190" s="80"/>
      <c r="E190" s="81"/>
      <c r="F190" s="81"/>
      <c r="G190" s="78"/>
      <c r="H190" s="79"/>
      <c r="I190" s="78"/>
      <c r="J190" s="78"/>
      <c r="K190" s="78"/>
      <c r="L190" s="142" t="str">
        <f t="shared" si="10"/>
        <v/>
      </c>
      <c r="M190" s="142" t="str">
        <f>IF(ISERROR(VLOOKUP(E190,'Source Data'!$B$67:$J$97, MATCH(F190, 'Source Data'!$B$64:$J$64,1),TRUE))=TRUE,"",VLOOKUP(E190,'Source Data'!$B$67:$J$97,MATCH(F190, 'Source Data'!$B$64:$J$64,1),TRUE))</f>
        <v/>
      </c>
      <c r="N190" s="143" t="str">
        <f t="shared" si="11"/>
        <v/>
      </c>
      <c r="O190" s="144" t="str">
        <f>IF(OR(AND(OR($J190="Retired",$J190="Permanent Low-Use"),$K190&lt;=2023),(AND($J190="New",$K190&gt;2023))),"N/A",IF($N190=0,0,IF(ISERROR(VLOOKUP($E190,'Source Data'!$B$29:$J$60, MATCH($L190, 'Source Data'!$B$26:$J$26,1),TRUE))=TRUE,"",VLOOKUP($E190,'Source Data'!$B$29:$J$60,MATCH($L190, 'Source Data'!$B$26:$J$26,1),TRUE))))</f>
        <v/>
      </c>
      <c r="P190" s="144" t="str">
        <f>IF(OR(AND(OR($J190="Retired",$J190="Permanent Low-Use"),$K190&lt;=2024),(AND($J190="New",$K190&gt;2024))),"N/A",IF($N190=0,0,IF(ISERROR(VLOOKUP($E190,'Source Data'!$B$29:$J$60, MATCH($L190, 'Source Data'!$B$26:$J$26,1),TRUE))=TRUE,"",VLOOKUP($E190,'Source Data'!$B$29:$J$60,MATCH($L190, 'Source Data'!$B$26:$J$26,1),TRUE))))</f>
        <v/>
      </c>
      <c r="Q190" s="144" t="str">
        <f>IF(OR(AND(OR($J190="Retired",$J190="Permanent Low-Use"),$K190&lt;=2025),(AND($J190="New",$K190&gt;2025))),"N/A",IF($N190=0,0,IF(ISERROR(VLOOKUP($E190,'Source Data'!$B$29:$J$60, MATCH($L190, 'Source Data'!$B$26:$J$26,1),TRUE))=TRUE,"",VLOOKUP($E190,'Source Data'!$B$29:$J$60,MATCH($L190, 'Source Data'!$B$26:$J$26,1),TRUE))))</f>
        <v/>
      </c>
      <c r="R190" s="144" t="str">
        <f>IF(OR(AND(OR($J190="Retired",$J190="Permanent Low-Use"),$K190&lt;=2026),(AND($J190="New",$K190&gt;2026))),"N/A",IF($N190=0,0,IF(ISERROR(VLOOKUP($E190,'Source Data'!$B$29:$J$60, MATCH($L190, 'Source Data'!$B$26:$J$26,1),TRUE))=TRUE,"",VLOOKUP($E190,'Source Data'!$B$29:$J$60,MATCH($L190, 'Source Data'!$B$26:$J$26,1),TRUE))))</f>
        <v/>
      </c>
      <c r="S190" s="144" t="str">
        <f>IF(OR(AND(OR($J190="Retired",$J190="Permanent Low-Use"),$K190&lt;=2027),(AND($J190="New",$K190&gt;2027))),"N/A",IF($N190=0,0,IF(ISERROR(VLOOKUP($E190,'Source Data'!$B$29:$J$60, MATCH($L190, 'Source Data'!$B$26:$J$26,1),TRUE))=TRUE,"",VLOOKUP($E190,'Source Data'!$B$29:$J$60,MATCH($L190, 'Source Data'!$B$26:$J$26,1),TRUE))))</f>
        <v/>
      </c>
      <c r="T190" s="144" t="str">
        <f>IF(OR(AND(OR($J190="Retired",$J190="Permanent Low-Use"),$K190&lt;=2028),(AND($J190="New",$K190&gt;2028))),"N/A",IF($N190=0,0,IF(ISERROR(VLOOKUP($E190,'Source Data'!$B$29:$J$60, MATCH($L190, 'Source Data'!$B$26:$J$26,1),TRUE))=TRUE,"",VLOOKUP($E190,'Source Data'!$B$29:$J$60,MATCH($L190, 'Source Data'!$B$26:$J$26,1),TRUE))))</f>
        <v/>
      </c>
      <c r="U190" s="144" t="str">
        <f>IF(OR(AND(OR($J190="Retired",$J190="Permanent Low-Use"),$K190&lt;=2029),(AND($J190="New",$K190&gt;2029))),"N/A",IF($N190=0,0,IF(ISERROR(VLOOKUP($E190,'Source Data'!$B$29:$J$60, MATCH($L190, 'Source Data'!$B$26:$J$26,1),TRUE))=TRUE,"",VLOOKUP($E190,'Source Data'!$B$29:$J$60,MATCH($L190, 'Source Data'!$B$26:$J$26,1),TRUE))))</f>
        <v/>
      </c>
      <c r="V190" s="144" t="str">
        <f>IF(OR(AND(OR($J190="Retired",$J190="Permanent Low-Use"),$K190&lt;=2030),(AND($J190="New",$K190&gt;2030))),"N/A",IF($N190=0,0,IF(ISERROR(VLOOKUP($E190,'Source Data'!$B$29:$J$60, MATCH($L190, 'Source Data'!$B$26:$J$26,1),TRUE))=TRUE,"",VLOOKUP($E190,'Source Data'!$B$29:$J$60,MATCH($L190, 'Source Data'!$B$26:$J$26,1),TRUE))))</f>
        <v/>
      </c>
      <c r="W190" s="144" t="str">
        <f>IF(OR(AND(OR($J190="Retired",$J190="Permanent Low-Use"),$K190&lt;=2031),(AND($J190="New",$K190&gt;2031))),"N/A",IF($N190=0,0,IF(ISERROR(VLOOKUP($E190,'Source Data'!$B$29:$J$60, MATCH($L190, 'Source Data'!$B$26:$J$26,1),TRUE))=TRUE,"",VLOOKUP($E190,'Source Data'!$B$29:$J$60,MATCH($L190, 'Source Data'!$B$26:$J$26,1),TRUE))))</f>
        <v/>
      </c>
      <c r="X190" s="144" t="str">
        <f>IF(OR(AND(OR($J190="Retired",$J190="Permanent Low-Use"),$K190&lt;=2032),(AND($J190="New",$K190&gt;2032))),"N/A",IF($N190=0,0,IF(ISERROR(VLOOKUP($E190,'Source Data'!$B$29:$J$60, MATCH($L190, 'Source Data'!$B$26:$J$26,1),TRUE))=TRUE,"",VLOOKUP($E190,'Source Data'!$B$29:$J$60,MATCH($L190, 'Source Data'!$B$26:$J$26,1),TRUE))))</f>
        <v/>
      </c>
      <c r="Y190" s="144" t="str">
        <f>IF(OR(AND(OR($J190="Retired",$J190="Permanent Low-Use"),$K190&lt;=2033),(AND($J190="New",$K190&gt;2033))),"N/A",IF($N190=0,0,IF(ISERROR(VLOOKUP($E190,'Source Data'!$B$29:$J$60, MATCH($L190, 'Source Data'!$B$26:$J$26,1),TRUE))=TRUE,"",VLOOKUP($E190,'Source Data'!$B$29:$J$60,MATCH($L190, 'Source Data'!$B$26:$J$26,1),TRUE))))</f>
        <v/>
      </c>
      <c r="Z190" s="145" t="str">
        <f>IF(ISNUMBER($L190),IF(OR(AND(OR($J190="Retired",$J190="Permanent Low-Use"),$K190&lt;=2023),(AND($J190="New",$K190&gt;2023))),"N/A",VLOOKUP($F190,'Source Data'!$B$15:$I$22,7)),"")</f>
        <v/>
      </c>
      <c r="AA190" s="145" t="str">
        <f>IF(ISNUMBER($L190),IF(OR(AND(OR($J190="Retired",$J190="Permanent Low-Use"),$K190&lt;=2024),(AND($J190="New",$K190&gt;2024))),"N/A",VLOOKUP($F190,'Source Data'!$B$15:$I$22,7)),"")</f>
        <v/>
      </c>
      <c r="AB190" s="145" t="str">
        <f>IF(ISNUMBER($L190),IF(OR(AND(OR($J190="Retired",$J190="Permanent Low-Use"),$K190&lt;=2025),(AND($J190="New",$K190&gt;2025))),"N/A",VLOOKUP($F190,'Source Data'!$B$15:$I$22,5)),"")</f>
        <v/>
      </c>
      <c r="AC190" s="145" t="str">
        <f>IF(ISNUMBER($L190),IF(OR(AND(OR($J190="Retired",$J190="Permanent Low-Use"),$K190&lt;=2026),(AND($J190="New",$K190&gt;2026))),"N/A",VLOOKUP($F190,'Source Data'!$B$15:$I$22,5)),"")</f>
        <v/>
      </c>
      <c r="AD190" s="145" t="str">
        <f>IF(ISNUMBER($L190),IF(OR(AND(OR($J190="Retired",$J190="Permanent Low-Use"),$K190&lt;=2027),(AND($J190="New",$K190&gt;2027))),"N/A",VLOOKUP($F190,'Source Data'!$B$15:$I$22,5)),"")</f>
        <v/>
      </c>
      <c r="AE190" s="145" t="str">
        <f>IF(ISNUMBER($L190),IF(OR(AND(OR($J190="Retired",$J190="Permanent Low-Use"),$K190&lt;=2028),(AND($J190="New",$K190&gt;2028))),"N/A",VLOOKUP($F190,'Source Data'!$B$15:$I$22,5)),"")</f>
        <v/>
      </c>
      <c r="AF190" s="145" t="str">
        <f>IF(ISNUMBER($L190),IF(OR(AND(OR($J190="Retired",$J190="Permanent Low-Use"),$K190&lt;=2029),(AND($J190="New",$K190&gt;2029))),"N/A",VLOOKUP($F190,'Source Data'!$B$15:$I$22,5)),"")</f>
        <v/>
      </c>
      <c r="AG190" s="145" t="str">
        <f>IF(ISNUMBER($L190),IF(OR(AND(OR($J190="Retired",$J190="Permanent Low-Use"),$K190&lt;=2030),(AND($J190="New",$K190&gt;2030))),"N/A",VLOOKUP($F190,'Source Data'!$B$15:$I$22,5)),"")</f>
        <v/>
      </c>
      <c r="AH190" s="145" t="str">
        <f>IF(ISNUMBER($L190),IF(OR(AND(OR($J190="Retired",$J190="Permanent Low-Use"),$K190&lt;=2031),(AND($J190="New",$K190&gt;2031))),"N/A",VLOOKUP($F190,'Source Data'!$B$15:$I$22,5)),"")</f>
        <v/>
      </c>
      <c r="AI190" s="145" t="str">
        <f>IF(ISNUMBER($L190),IF(OR(AND(OR($J190="Retired",$J190="Permanent Low-Use"),$K190&lt;=2032),(AND($J190="New",$K190&gt;2032))),"N/A",VLOOKUP($F190,'Source Data'!$B$15:$I$22,5)),"")</f>
        <v/>
      </c>
      <c r="AJ190" s="145" t="str">
        <f>IF(ISNUMBER($L190),IF(OR(AND(OR($J190="Retired",$J190="Permanent Low-Use"),$K190&lt;=2033),(AND($J190="New",$K190&gt;2033))),"N/A",VLOOKUP($F190,'Source Data'!$B$15:$I$22,5)),"")</f>
        <v/>
      </c>
      <c r="AK190" s="145" t="str">
        <f>IF($N190= 0, "N/A", IF(ISERROR(VLOOKUP($F190, 'Source Data'!$B$4:$C$11,2)), "", VLOOKUP($F190, 'Source Data'!$B$4:$C$11,2)))</f>
        <v/>
      </c>
      <c r="AL190" s="158"/>
    </row>
    <row r="191" spans="1:38">
      <c r="A191" s="158"/>
      <c r="B191" s="80"/>
      <c r="C191" s="80"/>
      <c r="D191" s="80"/>
      <c r="E191" s="81"/>
      <c r="F191" s="81"/>
      <c r="G191" s="78"/>
      <c r="H191" s="79"/>
      <c r="I191" s="78"/>
      <c r="J191" s="78"/>
      <c r="K191" s="78"/>
      <c r="L191" s="142" t="str">
        <f t="shared" si="10"/>
        <v/>
      </c>
      <c r="M191" s="142" t="str">
        <f>IF(ISERROR(VLOOKUP(E191,'Source Data'!$B$67:$J$97, MATCH(F191, 'Source Data'!$B$64:$J$64,1),TRUE))=TRUE,"",VLOOKUP(E191,'Source Data'!$B$67:$J$97,MATCH(F191, 'Source Data'!$B$64:$J$64,1),TRUE))</f>
        <v/>
      </c>
      <c r="N191" s="143" t="str">
        <f t="shared" si="11"/>
        <v/>
      </c>
      <c r="O191" s="144" t="str">
        <f>IF(OR(AND(OR($J191="Retired",$J191="Permanent Low-Use"),$K191&lt;=2023),(AND($J191="New",$K191&gt;2023))),"N/A",IF($N191=0,0,IF(ISERROR(VLOOKUP($E191,'Source Data'!$B$29:$J$60, MATCH($L191, 'Source Data'!$B$26:$J$26,1),TRUE))=TRUE,"",VLOOKUP($E191,'Source Data'!$B$29:$J$60,MATCH($L191, 'Source Data'!$B$26:$J$26,1),TRUE))))</f>
        <v/>
      </c>
      <c r="P191" s="144" t="str">
        <f>IF(OR(AND(OR($J191="Retired",$J191="Permanent Low-Use"),$K191&lt;=2024),(AND($J191="New",$K191&gt;2024))),"N/A",IF($N191=0,0,IF(ISERROR(VLOOKUP($E191,'Source Data'!$B$29:$J$60, MATCH($L191, 'Source Data'!$B$26:$J$26,1),TRUE))=TRUE,"",VLOOKUP($E191,'Source Data'!$B$29:$J$60,MATCH($L191, 'Source Data'!$B$26:$J$26,1),TRUE))))</f>
        <v/>
      </c>
      <c r="Q191" s="144" t="str">
        <f>IF(OR(AND(OR($J191="Retired",$J191="Permanent Low-Use"),$K191&lt;=2025),(AND($J191="New",$K191&gt;2025))),"N/A",IF($N191=0,0,IF(ISERROR(VLOOKUP($E191,'Source Data'!$B$29:$J$60, MATCH($L191, 'Source Data'!$B$26:$J$26,1),TRUE))=TRUE,"",VLOOKUP($E191,'Source Data'!$B$29:$J$60,MATCH($L191, 'Source Data'!$B$26:$J$26,1),TRUE))))</f>
        <v/>
      </c>
      <c r="R191" s="144" t="str">
        <f>IF(OR(AND(OR($J191="Retired",$J191="Permanent Low-Use"),$K191&lt;=2026),(AND($J191="New",$K191&gt;2026))),"N/A",IF($N191=0,0,IF(ISERROR(VLOOKUP($E191,'Source Data'!$B$29:$J$60, MATCH($L191, 'Source Data'!$B$26:$J$26,1),TRUE))=TRUE,"",VLOOKUP($E191,'Source Data'!$B$29:$J$60,MATCH($L191, 'Source Data'!$B$26:$J$26,1),TRUE))))</f>
        <v/>
      </c>
      <c r="S191" s="144" t="str">
        <f>IF(OR(AND(OR($J191="Retired",$J191="Permanent Low-Use"),$K191&lt;=2027),(AND($J191="New",$K191&gt;2027))),"N/A",IF($N191=0,0,IF(ISERROR(VLOOKUP($E191,'Source Data'!$B$29:$J$60, MATCH($L191, 'Source Data'!$B$26:$J$26,1),TRUE))=TRUE,"",VLOOKUP($E191,'Source Data'!$B$29:$J$60,MATCH($L191, 'Source Data'!$B$26:$J$26,1),TRUE))))</f>
        <v/>
      </c>
      <c r="T191" s="144" t="str">
        <f>IF(OR(AND(OR($J191="Retired",$J191="Permanent Low-Use"),$K191&lt;=2028),(AND($J191="New",$K191&gt;2028))),"N/A",IF($N191=0,0,IF(ISERROR(VLOOKUP($E191,'Source Data'!$B$29:$J$60, MATCH($L191, 'Source Data'!$B$26:$J$26,1),TRUE))=TRUE,"",VLOOKUP($E191,'Source Data'!$B$29:$J$60,MATCH($L191, 'Source Data'!$B$26:$J$26,1),TRUE))))</f>
        <v/>
      </c>
      <c r="U191" s="144" t="str">
        <f>IF(OR(AND(OR($J191="Retired",$J191="Permanent Low-Use"),$K191&lt;=2029),(AND($J191="New",$K191&gt;2029))),"N/A",IF($N191=0,0,IF(ISERROR(VLOOKUP($E191,'Source Data'!$B$29:$J$60, MATCH($L191, 'Source Data'!$B$26:$J$26,1),TRUE))=TRUE,"",VLOOKUP($E191,'Source Data'!$B$29:$J$60,MATCH($L191, 'Source Data'!$B$26:$J$26,1),TRUE))))</f>
        <v/>
      </c>
      <c r="V191" s="144" t="str">
        <f>IF(OR(AND(OR($J191="Retired",$J191="Permanent Low-Use"),$K191&lt;=2030),(AND($J191="New",$K191&gt;2030))),"N/A",IF($N191=0,0,IF(ISERROR(VLOOKUP($E191,'Source Data'!$B$29:$J$60, MATCH($L191, 'Source Data'!$B$26:$J$26,1),TRUE))=TRUE,"",VLOOKUP($E191,'Source Data'!$B$29:$J$60,MATCH($L191, 'Source Data'!$B$26:$J$26,1),TRUE))))</f>
        <v/>
      </c>
      <c r="W191" s="144" t="str">
        <f>IF(OR(AND(OR($J191="Retired",$J191="Permanent Low-Use"),$K191&lt;=2031),(AND($J191="New",$K191&gt;2031))),"N/A",IF($N191=0,0,IF(ISERROR(VLOOKUP($E191,'Source Data'!$B$29:$J$60, MATCH($L191, 'Source Data'!$B$26:$J$26,1),TRUE))=TRUE,"",VLOOKUP($E191,'Source Data'!$B$29:$J$60,MATCH($L191, 'Source Data'!$B$26:$J$26,1),TRUE))))</f>
        <v/>
      </c>
      <c r="X191" s="144" t="str">
        <f>IF(OR(AND(OR($J191="Retired",$J191="Permanent Low-Use"),$K191&lt;=2032),(AND($J191="New",$K191&gt;2032))),"N/A",IF($N191=0,0,IF(ISERROR(VLOOKUP($E191,'Source Data'!$B$29:$J$60, MATCH($L191, 'Source Data'!$B$26:$J$26,1),TRUE))=TRUE,"",VLOOKUP($E191,'Source Data'!$B$29:$J$60,MATCH($L191, 'Source Data'!$B$26:$J$26,1),TRUE))))</f>
        <v/>
      </c>
      <c r="Y191" s="144" t="str">
        <f>IF(OR(AND(OR($J191="Retired",$J191="Permanent Low-Use"),$K191&lt;=2033),(AND($J191="New",$K191&gt;2033))),"N/A",IF($N191=0,0,IF(ISERROR(VLOOKUP($E191,'Source Data'!$B$29:$J$60, MATCH($L191, 'Source Data'!$B$26:$J$26,1),TRUE))=TRUE,"",VLOOKUP($E191,'Source Data'!$B$29:$J$60,MATCH($L191, 'Source Data'!$B$26:$J$26,1),TRUE))))</f>
        <v/>
      </c>
      <c r="Z191" s="145" t="str">
        <f>IF(ISNUMBER($L191),IF(OR(AND(OR($J191="Retired",$J191="Permanent Low-Use"),$K191&lt;=2023),(AND($J191="New",$K191&gt;2023))),"N/A",VLOOKUP($F191,'Source Data'!$B$15:$I$22,7)),"")</f>
        <v/>
      </c>
      <c r="AA191" s="145" t="str">
        <f>IF(ISNUMBER($L191),IF(OR(AND(OR($J191="Retired",$J191="Permanent Low-Use"),$K191&lt;=2024),(AND($J191="New",$K191&gt;2024))),"N/A",VLOOKUP($F191,'Source Data'!$B$15:$I$22,7)),"")</f>
        <v/>
      </c>
      <c r="AB191" s="145" t="str">
        <f>IF(ISNUMBER($L191),IF(OR(AND(OR($J191="Retired",$J191="Permanent Low-Use"),$K191&lt;=2025),(AND($J191="New",$K191&gt;2025))),"N/A",VLOOKUP($F191,'Source Data'!$B$15:$I$22,5)),"")</f>
        <v/>
      </c>
      <c r="AC191" s="145" t="str">
        <f>IF(ISNUMBER($L191),IF(OR(AND(OR($J191="Retired",$J191="Permanent Low-Use"),$K191&lt;=2026),(AND($J191="New",$K191&gt;2026))),"N/A",VLOOKUP($F191,'Source Data'!$B$15:$I$22,5)),"")</f>
        <v/>
      </c>
      <c r="AD191" s="145" t="str">
        <f>IF(ISNUMBER($L191),IF(OR(AND(OR($J191="Retired",$J191="Permanent Low-Use"),$K191&lt;=2027),(AND($J191="New",$K191&gt;2027))),"N/A",VLOOKUP($F191,'Source Data'!$B$15:$I$22,5)),"")</f>
        <v/>
      </c>
      <c r="AE191" s="145" t="str">
        <f>IF(ISNUMBER($L191),IF(OR(AND(OR($J191="Retired",$J191="Permanent Low-Use"),$K191&lt;=2028),(AND($J191="New",$K191&gt;2028))),"N/A",VLOOKUP($F191,'Source Data'!$B$15:$I$22,5)),"")</f>
        <v/>
      </c>
      <c r="AF191" s="145" t="str">
        <f>IF(ISNUMBER($L191),IF(OR(AND(OR($J191="Retired",$J191="Permanent Low-Use"),$K191&lt;=2029),(AND($J191="New",$K191&gt;2029))),"N/A",VLOOKUP($F191,'Source Data'!$B$15:$I$22,5)),"")</f>
        <v/>
      </c>
      <c r="AG191" s="145" t="str">
        <f>IF(ISNUMBER($L191),IF(OR(AND(OR($J191="Retired",$J191="Permanent Low-Use"),$K191&lt;=2030),(AND($J191="New",$K191&gt;2030))),"N/A",VLOOKUP($F191,'Source Data'!$B$15:$I$22,5)),"")</f>
        <v/>
      </c>
      <c r="AH191" s="145" t="str">
        <f>IF(ISNUMBER($L191),IF(OR(AND(OR($J191="Retired",$J191="Permanent Low-Use"),$K191&lt;=2031),(AND($J191="New",$K191&gt;2031))),"N/A",VLOOKUP($F191,'Source Data'!$B$15:$I$22,5)),"")</f>
        <v/>
      </c>
      <c r="AI191" s="145" t="str">
        <f>IF(ISNUMBER($L191),IF(OR(AND(OR($J191="Retired",$J191="Permanent Low-Use"),$K191&lt;=2032),(AND($J191="New",$K191&gt;2032))),"N/A",VLOOKUP($F191,'Source Data'!$B$15:$I$22,5)),"")</f>
        <v/>
      </c>
      <c r="AJ191" s="145" t="str">
        <f>IF(ISNUMBER($L191),IF(OR(AND(OR($J191="Retired",$J191="Permanent Low-Use"),$K191&lt;=2033),(AND($J191="New",$K191&gt;2033))),"N/A",VLOOKUP($F191,'Source Data'!$B$15:$I$22,5)),"")</f>
        <v/>
      </c>
      <c r="AK191" s="145" t="str">
        <f>IF($N191= 0, "N/A", IF(ISERROR(VLOOKUP($F191, 'Source Data'!$B$4:$C$11,2)), "", VLOOKUP($F191, 'Source Data'!$B$4:$C$11,2)))</f>
        <v/>
      </c>
      <c r="AL191" s="158"/>
    </row>
    <row r="192" spans="1:38">
      <c r="A192" s="158"/>
      <c r="B192" s="80"/>
      <c r="C192" s="80"/>
      <c r="D192" s="80"/>
      <c r="E192" s="81"/>
      <c r="F192" s="81"/>
      <c r="G192" s="78"/>
      <c r="H192" s="79"/>
      <c r="I192" s="78"/>
      <c r="J192" s="78"/>
      <c r="K192" s="78"/>
      <c r="L192" s="142" t="str">
        <f t="shared" si="10"/>
        <v/>
      </c>
      <c r="M192" s="142" t="str">
        <f>IF(ISERROR(VLOOKUP(E192,'Source Data'!$B$67:$J$97, MATCH(F192, 'Source Data'!$B$64:$J$64,1),TRUE))=TRUE,"",VLOOKUP(E192,'Source Data'!$B$67:$J$97,MATCH(F192, 'Source Data'!$B$64:$J$64,1),TRUE))</f>
        <v/>
      </c>
      <c r="N192" s="143" t="str">
        <f t="shared" si="11"/>
        <v/>
      </c>
      <c r="O192" s="144" t="str">
        <f>IF(OR(AND(OR($J192="Retired",$J192="Permanent Low-Use"),$K192&lt;=2023),(AND($J192="New",$K192&gt;2023))),"N/A",IF($N192=0,0,IF(ISERROR(VLOOKUP($E192,'Source Data'!$B$29:$J$60, MATCH($L192, 'Source Data'!$B$26:$J$26,1),TRUE))=TRUE,"",VLOOKUP($E192,'Source Data'!$B$29:$J$60,MATCH($L192, 'Source Data'!$B$26:$J$26,1),TRUE))))</f>
        <v/>
      </c>
      <c r="P192" s="144" t="str">
        <f>IF(OR(AND(OR($J192="Retired",$J192="Permanent Low-Use"),$K192&lt;=2024),(AND($J192="New",$K192&gt;2024))),"N/A",IF($N192=0,0,IF(ISERROR(VLOOKUP($E192,'Source Data'!$B$29:$J$60, MATCH($L192, 'Source Data'!$B$26:$J$26,1),TRUE))=TRUE,"",VLOOKUP($E192,'Source Data'!$B$29:$J$60,MATCH($L192, 'Source Data'!$B$26:$J$26,1),TRUE))))</f>
        <v/>
      </c>
      <c r="Q192" s="144" t="str">
        <f>IF(OR(AND(OR($J192="Retired",$J192="Permanent Low-Use"),$K192&lt;=2025),(AND($J192="New",$K192&gt;2025))),"N/A",IF($N192=0,0,IF(ISERROR(VLOOKUP($E192,'Source Data'!$B$29:$J$60, MATCH($L192, 'Source Data'!$B$26:$J$26,1),TRUE))=TRUE,"",VLOOKUP($E192,'Source Data'!$B$29:$J$60,MATCH($L192, 'Source Data'!$B$26:$J$26,1),TRUE))))</f>
        <v/>
      </c>
      <c r="R192" s="144" t="str">
        <f>IF(OR(AND(OR($J192="Retired",$J192="Permanent Low-Use"),$K192&lt;=2026),(AND($J192="New",$K192&gt;2026))),"N/A",IF($N192=0,0,IF(ISERROR(VLOOKUP($E192,'Source Data'!$B$29:$J$60, MATCH($L192, 'Source Data'!$B$26:$J$26,1),TRUE))=TRUE,"",VLOOKUP($E192,'Source Data'!$B$29:$J$60,MATCH($L192, 'Source Data'!$B$26:$J$26,1),TRUE))))</f>
        <v/>
      </c>
      <c r="S192" s="144" t="str">
        <f>IF(OR(AND(OR($J192="Retired",$J192="Permanent Low-Use"),$K192&lt;=2027),(AND($J192="New",$K192&gt;2027))),"N/A",IF($N192=0,0,IF(ISERROR(VLOOKUP($E192,'Source Data'!$B$29:$J$60, MATCH($L192, 'Source Data'!$B$26:$J$26,1),TRUE))=TRUE,"",VLOOKUP($E192,'Source Data'!$B$29:$J$60,MATCH($L192, 'Source Data'!$B$26:$J$26,1),TRUE))))</f>
        <v/>
      </c>
      <c r="T192" s="144" t="str">
        <f>IF(OR(AND(OR($J192="Retired",$J192="Permanent Low-Use"),$K192&lt;=2028),(AND($J192="New",$K192&gt;2028))),"N/A",IF($N192=0,0,IF(ISERROR(VLOOKUP($E192,'Source Data'!$B$29:$J$60, MATCH($L192, 'Source Data'!$B$26:$J$26,1),TRUE))=TRUE,"",VLOOKUP($E192,'Source Data'!$B$29:$J$60,MATCH($L192, 'Source Data'!$B$26:$J$26,1),TRUE))))</f>
        <v/>
      </c>
      <c r="U192" s="144" t="str">
        <f>IF(OR(AND(OR($J192="Retired",$J192="Permanent Low-Use"),$K192&lt;=2029),(AND($J192="New",$K192&gt;2029))),"N/A",IF($N192=0,0,IF(ISERROR(VLOOKUP($E192,'Source Data'!$B$29:$J$60, MATCH($L192, 'Source Data'!$B$26:$J$26,1),TRUE))=TRUE,"",VLOOKUP($E192,'Source Data'!$B$29:$J$60,MATCH($L192, 'Source Data'!$B$26:$J$26,1),TRUE))))</f>
        <v/>
      </c>
      <c r="V192" s="144" t="str">
        <f>IF(OR(AND(OR($J192="Retired",$J192="Permanent Low-Use"),$K192&lt;=2030),(AND($J192="New",$K192&gt;2030))),"N/A",IF($N192=0,0,IF(ISERROR(VLOOKUP($E192,'Source Data'!$B$29:$J$60, MATCH($L192, 'Source Data'!$B$26:$J$26,1),TRUE))=TRUE,"",VLOOKUP($E192,'Source Data'!$B$29:$J$60,MATCH($L192, 'Source Data'!$B$26:$J$26,1),TRUE))))</f>
        <v/>
      </c>
      <c r="W192" s="144" t="str">
        <f>IF(OR(AND(OR($J192="Retired",$J192="Permanent Low-Use"),$K192&lt;=2031),(AND($J192="New",$K192&gt;2031))),"N/A",IF($N192=0,0,IF(ISERROR(VLOOKUP($E192,'Source Data'!$B$29:$J$60, MATCH($L192, 'Source Data'!$B$26:$J$26,1),TRUE))=TRUE,"",VLOOKUP($E192,'Source Data'!$B$29:$J$60,MATCH($L192, 'Source Data'!$B$26:$J$26,1),TRUE))))</f>
        <v/>
      </c>
      <c r="X192" s="144" t="str">
        <f>IF(OR(AND(OR($J192="Retired",$J192="Permanent Low-Use"),$K192&lt;=2032),(AND($J192="New",$K192&gt;2032))),"N/A",IF($N192=0,0,IF(ISERROR(VLOOKUP($E192,'Source Data'!$B$29:$J$60, MATCH($L192, 'Source Data'!$B$26:$J$26,1),TRUE))=TRUE,"",VLOOKUP($E192,'Source Data'!$B$29:$J$60,MATCH($L192, 'Source Data'!$B$26:$J$26,1),TRUE))))</f>
        <v/>
      </c>
      <c r="Y192" s="144" t="str">
        <f>IF(OR(AND(OR($J192="Retired",$J192="Permanent Low-Use"),$K192&lt;=2033),(AND($J192="New",$K192&gt;2033))),"N/A",IF($N192=0,0,IF(ISERROR(VLOOKUP($E192,'Source Data'!$B$29:$J$60, MATCH($L192, 'Source Data'!$B$26:$J$26,1),TRUE))=TRUE,"",VLOOKUP($E192,'Source Data'!$B$29:$J$60,MATCH($L192, 'Source Data'!$B$26:$J$26,1),TRUE))))</f>
        <v/>
      </c>
      <c r="Z192" s="145" t="str">
        <f>IF(ISNUMBER($L192),IF(OR(AND(OR($J192="Retired",$J192="Permanent Low-Use"),$K192&lt;=2023),(AND($J192="New",$K192&gt;2023))),"N/A",VLOOKUP($F192,'Source Data'!$B$15:$I$22,7)),"")</f>
        <v/>
      </c>
      <c r="AA192" s="145" t="str">
        <f>IF(ISNUMBER($L192),IF(OR(AND(OR($J192="Retired",$J192="Permanent Low-Use"),$K192&lt;=2024),(AND($J192="New",$K192&gt;2024))),"N/A",VLOOKUP($F192,'Source Data'!$B$15:$I$22,7)),"")</f>
        <v/>
      </c>
      <c r="AB192" s="145" t="str">
        <f>IF(ISNUMBER($L192),IF(OR(AND(OR($J192="Retired",$J192="Permanent Low-Use"),$K192&lt;=2025),(AND($J192="New",$K192&gt;2025))),"N/A",VLOOKUP($F192,'Source Data'!$B$15:$I$22,5)),"")</f>
        <v/>
      </c>
      <c r="AC192" s="145" t="str">
        <f>IF(ISNUMBER($L192),IF(OR(AND(OR($J192="Retired",$J192="Permanent Low-Use"),$K192&lt;=2026),(AND($J192="New",$K192&gt;2026))),"N/A",VLOOKUP($F192,'Source Data'!$B$15:$I$22,5)),"")</f>
        <v/>
      </c>
      <c r="AD192" s="145" t="str">
        <f>IF(ISNUMBER($L192),IF(OR(AND(OR($J192="Retired",$J192="Permanent Low-Use"),$K192&lt;=2027),(AND($J192="New",$K192&gt;2027))),"N/A",VLOOKUP($F192,'Source Data'!$B$15:$I$22,5)),"")</f>
        <v/>
      </c>
      <c r="AE192" s="145" t="str">
        <f>IF(ISNUMBER($L192),IF(OR(AND(OR($J192="Retired",$J192="Permanent Low-Use"),$K192&lt;=2028),(AND($J192="New",$K192&gt;2028))),"N/A",VLOOKUP($F192,'Source Data'!$B$15:$I$22,5)),"")</f>
        <v/>
      </c>
      <c r="AF192" s="145" t="str">
        <f>IF(ISNUMBER($L192),IF(OR(AND(OR($J192="Retired",$J192="Permanent Low-Use"),$K192&lt;=2029),(AND($J192="New",$K192&gt;2029))),"N/A",VLOOKUP($F192,'Source Data'!$B$15:$I$22,5)),"")</f>
        <v/>
      </c>
      <c r="AG192" s="145" t="str">
        <f>IF(ISNUMBER($L192),IF(OR(AND(OR($J192="Retired",$J192="Permanent Low-Use"),$K192&lt;=2030),(AND($J192="New",$K192&gt;2030))),"N/A",VLOOKUP($F192,'Source Data'!$B$15:$I$22,5)),"")</f>
        <v/>
      </c>
      <c r="AH192" s="145" t="str">
        <f>IF(ISNUMBER($L192),IF(OR(AND(OR($J192="Retired",$J192="Permanent Low-Use"),$K192&lt;=2031),(AND($J192="New",$K192&gt;2031))),"N/A",VLOOKUP($F192,'Source Data'!$B$15:$I$22,5)),"")</f>
        <v/>
      </c>
      <c r="AI192" s="145" t="str">
        <f>IF(ISNUMBER($L192),IF(OR(AND(OR($J192="Retired",$J192="Permanent Low-Use"),$K192&lt;=2032),(AND($J192="New",$K192&gt;2032))),"N/A",VLOOKUP($F192,'Source Data'!$B$15:$I$22,5)),"")</f>
        <v/>
      </c>
      <c r="AJ192" s="145" t="str">
        <f>IF(ISNUMBER($L192),IF(OR(AND(OR($J192="Retired",$J192="Permanent Low-Use"),$K192&lt;=2033),(AND($J192="New",$K192&gt;2033))),"N/A",VLOOKUP($F192,'Source Data'!$B$15:$I$22,5)),"")</f>
        <v/>
      </c>
      <c r="AK192" s="145" t="str">
        <f>IF($N192= 0, "N/A", IF(ISERROR(VLOOKUP($F192, 'Source Data'!$B$4:$C$11,2)), "", VLOOKUP($F192, 'Source Data'!$B$4:$C$11,2)))</f>
        <v/>
      </c>
      <c r="AL192" s="158"/>
    </row>
    <row r="193" spans="1:38">
      <c r="A193" s="158"/>
      <c r="B193" s="80"/>
      <c r="C193" s="80"/>
      <c r="D193" s="80"/>
      <c r="E193" s="81"/>
      <c r="F193" s="81"/>
      <c r="G193" s="78"/>
      <c r="H193" s="79"/>
      <c r="I193" s="78"/>
      <c r="J193" s="78"/>
      <c r="K193" s="78"/>
      <c r="L193" s="142" t="str">
        <f t="shared" si="10"/>
        <v/>
      </c>
      <c r="M193" s="142" t="str">
        <f>IF(ISERROR(VLOOKUP(E193,'Source Data'!$B$67:$J$97, MATCH(F193, 'Source Data'!$B$64:$J$64,1),TRUE))=TRUE,"",VLOOKUP(E193,'Source Data'!$B$67:$J$97,MATCH(F193, 'Source Data'!$B$64:$J$64,1),TRUE))</f>
        <v/>
      </c>
      <c r="N193" s="143" t="str">
        <f t="shared" si="11"/>
        <v/>
      </c>
      <c r="O193" s="144" t="str">
        <f>IF(OR(AND(OR($J193="Retired",$J193="Permanent Low-Use"),$K193&lt;=2023),(AND($J193="New",$K193&gt;2023))),"N/A",IF($N193=0,0,IF(ISERROR(VLOOKUP($E193,'Source Data'!$B$29:$J$60, MATCH($L193, 'Source Data'!$B$26:$J$26,1),TRUE))=TRUE,"",VLOOKUP($E193,'Source Data'!$B$29:$J$60,MATCH($L193, 'Source Data'!$B$26:$J$26,1),TRUE))))</f>
        <v/>
      </c>
      <c r="P193" s="144" t="str">
        <f>IF(OR(AND(OR($J193="Retired",$J193="Permanent Low-Use"),$K193&lt;=2024),(AND($J193="New",$K193&gt;2024))),"N/A",IF($N193=0,0,IF(ISERROR(VLOOKUP($E193,'Source Data'!$B$29:$J$60, MATCH($L193, 'Source Data'!$B$26:$J$26,1),TRUE))=TRUE,"",VLOOKUP($E193,'Source Data'!$B$29:$J$60,MATCH($L193, 'Source Data'!$B$26:$J$26,1),TRUE))))</f>
        <v/>
      </c>
      <c r="Q193" s="144" t="str">
        <f>IF(OR(AND(OR($J193="Retired",$J193="Permanent Low-Use"),$K193&lt;=2025),(AND($J193="New",$K193&gt;2025))),"N/A",IF($N193=0,0,IF(ISERROR(VLOOKUP($E193,'Source Data'!$B$29:$J$60, MATCH($L193, 'Source Data'!$B$26:$J$26,1),TRUE))=TRUE,"",VLOOKUP($E193,'Source Data'!$B$29:$J$60,MATCH($L193, 'Source Data'!$B$26:$J$26,1),TRUE))))</f>
        <v/>
      </c>
      <c r="R193" s="144" t="str">
        <f>IF(OR(AND(OR($J193="Retired",$J193="Permanent Low-Use"),$K193&lt;=2026),(AND($J193="New",$K193&gt;2026))),"N/A",IF($N193=0,0,IF(ISERROR(VLOOKUP($E193,'Source Data'!$B$29:$J$60, MATCH($L193, 'Source Data'!$B$26:$J$26,1),TRUE))=TRUE,"",VLOOKUP($E193,'Source Data'!$B$29:$J$60,MATCH($L193, 'Source Data'!$B$26:$J$26,1),TRUE))))</f>
        <v/>
      </c>
      <c r="S193" s="144" t="str">
        <f>IF(OR(AND(OR($J193="Retired",$J193="Permanent Low-Use"),$K193&lt;=2027),(AND($J193="New",$K193&gt;2027))),"N/A",IF($N193=0,0,IF(ISERROR(VLOOKUP($E193,'Source Data'!$B$29:$J$60, MATCH($L193, 'Source Data'!$B$26:$J$26,1),TRUE))=TRUE,"",VLOOKUP($E193,'Source Data'!$B$29:$J$60,MATCH($L193, 'Source Data'!$B$26:$J$26,1),TRUE))))</f>
        <v/>
      </c>
      <c r="T193" s="144" t="str">
        <f>IF(OR(AND(OR($J193="Retired",$J193="Permanent Low-Use"),$K193&lt;=2028),(AND($J193="New",$K193&gt;2028))),"N/A",IF($N193=0,0,IF(ISERROR(VLOOKUP($E193,'Source Data'!$B$29:$J$60, MATCH($L193, 'Source Data'!$B$26:$J$26,1),TRUE))=TRUE,"",VLOOKUP($E193,'Source Data'!$B$29:$J$60,MATCH($L193, 'Source Data'!$B$26:$J$26,1),TRUE))))</f>
        <v/>
      </c>
      <c r="U193" s="144" t="str">
        <f>IF(OR(AND(OR($J193="Retired",$J193="Permanent Low-Use"),$K193&lt;=2029),(AND($J193="New",$K193&gt;2029))),"N/A",IF($N193=0,0,IF(ISERROR(VLOOKUP($E193,'Source Data'!$B$29:$J$60, MATCH($L193, 'Source Data'!$B$26:$J$26,1),TRUE))=TRUE,"",VLOOKUP($E193,'Source Data'!$B$29:$J$60,MATCH($L193, 'Source Data'!$B$26:$J$26,1),TRUE))))</f>
        <v/>
      </c>
      <c r="V193" s="144" t="str">
        <f>IF(OR(AND(OR($J193="Retired",$J193="Permanent Low-Use"),$K193&lt;=2030),(AND($J193="New",$K193&gt;2030))),"N/A",IF($N193=0,0,IF(ISERROR(VLOOKUP($E193,'Source Data'!$B$29:$J$60, MATCH($L193, 'Source Data'!$B$26:$J$26,1),TRUE))=TRUE,"",VLOOKUP($E193,'Source Data'!$B$29:$J$60,MATCH($L193, 'Source Data'!$B$26:$J$26,1),TRUE))))</f>
        <v/>
      </c>
      <c r="W193" s="144" t="str">
        <f>IF(OR(AND(OR($J193="Retired",$J193="Permanent Low-Use"),$K193&lt;=2031),(AND($J193="New",$K193&gt;2031))),"N/A",IF($N193=0,0,IF(ISERROR(VLOOKUP($E193,'Source Data'!$B$29:$J$60, MATCH($L193, 'Source Data'!$B$26:$J$26,1),TRUE))=TRUE,"",VLOOKUP($E193,'Source Data'!$B$29:$J$60,MATCH($L193, 'Source Data'!$B$26:$J$26,1),TRUE))))</f>
        <v/>
      </c>
      <c r="X193" s="144" t="str">
        <f>IF(OR(AND(OR($J193="Retired",$J193="Permanent Low-Use"),$K193&lt;=2032),(AND($J193="New",$K193&gt;2032))),"N/A",IF($N193=0,0,IF(ISERROR(VLOOKUP($E193,'Source Data'!$B$29:$J$60, MATCH($L193, 'Source Data'!$B$26:$J$26,1),TRUE))=TRUE,"",VLOOKUP($E193,'Source Data'!$B$29:$J$60,MATCH($L193, 'Source Data'!$B$26:$J$26,1),TRUE))))</f>
        <v/>
      </c>
      <c r="Y193" s="144" t="str">
        <f>IF(OR(AND(OR($J193="Retired",$J193="Permanent Low-Use"),$K193&lt;=2033),(AND($J193="New",$K193&gt;2033))),"N/A",IF($N193=0,0,IF(ISERROR(VLOOKUP($E193,'Source Data'!$B$29:$J$60, MATCH($L193, 'Source Data'!$B$26:$J$26,1),TRUE))=TRUE,"",VLOOKUP($E193,'Source Data'!$B$29:$J$60,MATCH($L193, 'Source Data'!$B$26:$J$26,1),TRUE))))</f>
        <v/>
      </c>
      <c r="Z193" s="145" t="str">
        <f>IF(ISNUMBER($L193),IF(OR(AND(OR($J193="Retired",$J193="Permanent Low-Use"),$K193&lt;=2023),(AND($J193="New",$K193&gt;2023))),"N/A",VLOOKUP($F193,'Source Data'!$B$15:$I$22,7)),"")</f>
        <v/>
      </c>
      <c r="AA193" s="145" t="str">
        <f>IF(ISNUMBER($L193),IF(OR(AND(OR($J193="Retired",$J193="Permanent Low-Use"),$K193&lt;=2024),(AND($J193="New",$K193&gt;2024))),"N/A",VLOOKUP($F193,'Source Data'!$B$15:$I$22,7)),"")</f>
        <v/>
      </c>
      <c r="AB193" s="145" t="str">
        <f>IF(ISNUMBER($L193),IF(OR(AND(OR($J193="Retired",$J193="Permanent Low-Use"),$K193&lt;=2025),(AND($J193="New",$K193&gt;2025))),"N/A",VLOOKUP($F193,'Source Data'!$B$15:$I$22,5)),"")</f>
        <v/>
      </c>
      <c r="AC193" s="145" t="str">
        <f>IF(ISNUMBER($L193),IF(OR(AND(OR($J193="Retired",$J193="Permanent Low-Use"),$K193&lt;=2026),(AND($J193="New",$K193&gt;2026))),"N/A",VLOOKUP($F193,'Source Data'!$B$15:$I$22,5)),"")</f>
        <v/>
      </c>
      <c r="AD193" s="145" t="str">
        <f>IF(ISNUMBER($L193),IF(OR(AND(OR($J193="Retired",$J193="Permanent Low-Use"),$K193&lt;=2027),(AND($J193="New",$K193&gt;2027))),"N/A",VLOOKUP($F193,'Source Data'!$B$15:$I$22,5)),"")</f>
        <v/>
      </c>
      <c r="AE193" s="145" t="str">
        <f>IF(ISNUMBER($L193),IF(OR(AND(OR($J193="Retired",$J193="Permanent Low-Use"),$K193&lt;=2028),(AND($J193="New",$K193&gt;2028))),"N/A",VLOOKUP($F193,'Source Data'!$B$15:$I$22,5)),"")</f>
        <v/>
      </c>
      <c r="AF193" s="145" t="str">
        <f>IF(ISNUMBER($L193),IF(OR(AND(OR($J193="Retired",$J193="Permanent Low-Use"),$K193&lt;=2029),(AND($J193="New",$K193&gt;2029))),"N/A",VLOOKUP($F193,'Source Data'!$B$15:$I$22,5)),"")</f>
        <v/>
      </c>
      <c r="AG193" s="145" t="str">
        <f>IF(ISNUMBER($L193),IF(OR(AND(OR($J193="Retired",$J193="Permanent Low-Use"),$K193&lt;=2030),(AND($J193="New",$K193&gt;2030))),"N/A",VLOOKUP($F193,'Source Data'!$B$15:$I$22,5)),"")</f>
        <v/>
      </c>
      <c r="AH193" s="145" t="str">
        <f>IF(ISNUMBER($L193),IF(OR(AND(OR($J193="Retired",$J193="Permanent Low-Use"),$K193&lt;=2031),(AND($J193="New",$K193&gt;2031))),"N/A",VLOOKUP($F193,'Source Data'!$B$15:$I$22,5)),"")</f>
        <v/>
      </c>
      <c r="AI193" s="145" t="str">
        <f>IF(ISNUMBER($L193),IF(OR(AND(OR($J193="Retired",$J193="Permanent Low-Use"),$K193&lt;=2032),(AND($J193="New",$K193&gt;2032))),"N/A",VLOOKUP($F193,'Source Data'!$B$15:$I$22,5)),"")</f>
        <v/>
      </c>
      <c r="AJ193" s="145" t="str">
        <f>IF(ISNUMBER($L193),IF(OR(AND(OR($J193="Retired",$J193="Permanent Low-Use"),$K193&lt;=2033),(AND($J193="New",$K193&gt;2033))),"N/A",VLOOKUP($F193,'Source Data'!$B$15:$I$22,5)),"")</f>
        <v/>
      </c>
      <c r="AK193" s="145" t="str">
        <f>IF($N193= 0, "N/A", IF(ISERROR(VLOOKUP($F193, 'Source Data'!$B$4:$C$11,2)), "", VLOOKUP($F193, 'Source Data'!$B$4:$C$11,2)))</f>
        <v/>
      </c>
      <c r="AL193" s="158"/>
    </row>
    <row r="194" spans="1:38">
      <c r="A194" s="158"/>
      <c r="B194" s="80"/>
      <c r="C194" s="80"/>
      <c r="D194" s="80"/>
      <c r="E194" s="81"/>
      <c r="F194" s="81"/>
      <c r="G194" s="78"/>
      <c r="H194" s="79"/>
      <c r="I194" s="78"/>
      <c r="J194" s="78"/>
      <c r="K194" s="78"/>
      <c r="L194" s="142" t="str">
        <f t="shared" si="10"/>
        <v/>
      </c>
      <c r="M194" s="142" t="str">
        <f>IF(ISERROR(VLOOKUP(E194,'Source Data'!$B$67:$J$97, MATCH(F194, 'Source Data'!$B$64:$J$64,1),TRUE))=TRUE,"",VLOOKUP(E194,'Source Data'!$B$67:$J$97,MATCH(F194, 'Source Data'!$B$64:$J$64,1),TRUE))</f>
        <v/>
      </c>
      <c r="N194" s="143" t="str">
        <f t="shared" si="11"/>
        <v/>
      </c>
      <c r="O194" s="144" t="str">
        <f>IF(OR(AND(OR($J194="Retired",$J194="Permanent Low-Use"),$K194&lt;=2023),(AND($J194="New",$K194&gt;2023))),"N/A",IF($N194=0,0,IF(ISERROR(VLOOKUP($E194,'Source Data'!$B$29:$J$60, MATCH($L194, 'Source Data'!$B$26:$J$26,1),TRUE))=TRUE,"",VLOOKUP($E194,'Source Data'!$B$29:$J$60,MATCH($L194, 'Source Data'!$B$26:$J$26,1),TRUE))))</f>
        <v/>
      </c>
      <c r="P194" s="144" t="str">
        <f>IF(OR(AND(OR($J194="Retired",$J194="Permanent Low-Use"),$K194&lt;=2024),(AND($J194="New",$K194&gt;2024))),"N/A",IF($N194=0,0,IF(ISERROR(VLOOKUP($E194,'Source Data'!$B$29:$J$60, MATCH($L194, 'Source Data'!$B$26:$J$26,1),TRUE))=TRUE,"",VLOOKUP($E194,'Source Data'!$B$29:$J$60,MATCH($L194, 'Source Data'!$B$26:$J$26,1),TRUE))))</f>
        <v/>
      </c>
      <c r="Q194" s="144" t="str">
        <f>IF(OR(AND(OR($J194="Retired",$J194="Permanent Low-Use"),$K194&lt;=2025),(AND($J194="New",$K194&gt;2025))),"N/A",IF($N194=0,0,IF(ISERROR(VLOOKUP($E194,'Source Data'!$B$29:$J$60, MATCH($L194, 'Source Data'!$B$26:$J$26,1),TRUE))=TRUE,"",VLOOKUP($E194,'Source Data'!$B$29:$J$60,MATCH($L194, 'Source Data'!$B$26:$J$26,1),TRUE))))</f>
        <v/>
      </c>
      <c r="R194" s="144" t="str">
        <f>IF(OR(AND(OR($J194="Retired",$J194="Permanent Low-Use"),$K194&lt;=2026),(AND($J194="New",$K194&gt;2026))),"N/A",IF($N194=0,0,IF(ISERROR(VLOOKUP($E194,'Source Data'!$B$29:$J$60, MATCH($L194, 'Source Data'!$B$26:$J$26,1),TRUE))=TRUE,"",VLOOKUP($E194,'Source Data'!$B$29:$J$60,MATCH($L194, 'Source Data'!$B$26:$J$26,1),TRUE))))</f>
        <v/>
      </c>
      <c r="S194" s="144" t="str">
        <f>IF(OR(AND(OR($J194="Retired",$J194="Permanent Low-Use"),$K194&lt;=2027),(AND($J194="New",$K194&gt;2027))),"N/A",IF($N194=0,0,IF(ISERROR(VLOOKUP($E194,'Source Data'!$B$29:$J$60, MATCH($L194, 'Source Data'!$B$26:$J$26,1),TRUE))=TRUE,"",VLOOKUP($E194,'Source Data'!$B$29:$J$60,MATCH($L194, 'Source Data'!$B$26:$J$26,1),TRUE))))</f>
        <v/>
      </c>
      <c r="T194" s="144" t="str">
        <f>IF(OR(AND(OR($J194="Retired",$J194="Permanent Low-Use"),$K194&lt;=2028),(AND($J194="New",$K194&gt;2028))),"N/A",IF($N194=0,0,IF(ISERROR(VLOOKUP($E194,'Source Data'!$B$29:$J$60, MATCH($L194, 'Source Data'!$B$26:$J$26,1),TRUE))=TRUE,"",VLOOKUP($E194,'Source Data'!$B$29:$J$60,MATCH($L194, 'Source Data'!$B$26:$J$26,1),TRUE))))</f>
        <v/>
      </c>
      <c r="U194" s="144" t="str">
        <f>IF(OR(AND(OR($J194="Retired",$J194="Permanent Low-Use"),$K194&lt;=2029),(AND($J194="New",$K194&gt;2029))),"N/A",IF($N194=0,0,IF(ISERROR(VLOOKUP($E194,'Source Data'!$B$29:$J$60, MATCH($L194, 'Source Data'!$B$26:$J$26,1),TRUE))=TRUE,"",VLOOKUP($E194,'Source Data'!$B$29:$J$60,MATCH($L194, 'Source Data'!$B$26:$J$26,1),TRUE))))</f>
        <v/>
      </c>
      <c r="V194" s="144" t="str">
        <f>IF(OR(AND(OR($J194="Retired",$J194="Permanent Low-Use"),$K194&lt;=2030),(AND($J194="New",$K194&gt;2030))),"N/A",IF($N194=0,0,IF(ISERROR(VLOOKUP($E194,'Source Data'!$B$29:$J$60, MATCH($L194, 'Source Data'!$B$26:$J$26,1),TRUE))=TRUE,"",VLOOKUP($E194,'Source Data'!$B$29:$J$60,MATCH($L194, 'Source Data'!$B$26:$J$26,1),TRUE))))</f>
        <v/>
      </c>
      <c r="W194" s="144" t="str">
        <f>IF(OR(AND(OR($J194="Retired",$J194="Permanent Low-Use"),$K194&lt;=2031),(AND($J194="New",$K194&gt;2031))),"N/A",IF($N194=0,0,IF(ISERROR(VLOOKUP($E194,'Source Data'!$B$29:$J$60, MATCH($L194, 'Source Data'!$B$26:$J$26,1),TRUE))=TRUE,"",VLOOKUP($E194,'Source Data'!$B$29:$J$60,MATCH($L194, 'Source Data'!$B$26:$J$26,1),TRUE))))</f>
        <v/>
      </c>
      <c r="X194" s="144" t="str">
        <f>IF(OR(AND(OR($J194="Retired",$J194="Permanent Low-Use"),$K194&lt;=2032),(AND($J194="New",$K194&gt;2032))),"N/A",IF($N194=0,0,IF(ISERROR(VLOOKUP($E194,'Source Data'!$B$29:$J$60, MATCH($L194, 'Source Data'!$B$26:$J$26,1),TRUE))=TRUE,"",VLOOKUP($E194,'Source Data'!$B$29:$J$60,MATCH($L194, 'Source Data'!$B$26:$J$26,1),TRUE))))</f>
        <v/>
      </c>
      <c r="Y194" s="144" t="str">
        <f>IF(OR(AND(OR($J194="Retired",$J194="Permanent Low-Use"),$K194&lt;=2033),(AND($J194="New",$K194&gt;2033))),"N/A",IF($N194=0,0,IF(ISERROR(VLOOKUP($E194,'Source Data'!$B$29:$J$60, MATCH($L194, 'Source Data'!$B$26:$J$26,1),TRUE))=TRUE,"",VLOOKUP($E194,'Source Data'!$B$29:$J$60,MATCH($L194, 'Source Data'!$B$26:$J$26,1),TRUE))))</f>
        <v/>
      </c>
      <c r="Z194" s="145" t="str">
        <f>IF(ISNUMBER($L194),IF(OR(AND(OR($J194="Retired",$J194="Permanent Low-Use"),$K194&lt;=2023),(AND($J194="New",$K194&gt;2023))),"N/A",VLOOKUP($F194,'Source Data'!$B$15:$I$22,7)),"")</f>
        <v/>
      </c>
      <c r="AA194" s="145" t="str">
        <f>IF(ISNUMBER($L194),IF(OR(AND(OR($J194="Retired",$J194="Permanent Low-Use"),$K194&lt;=2024),(AND($J194="New",$K194&gt;2024))),"N/A",VLOOKUP($F194,'Source Data'!$B$15:$I$22,7)),"")</f>
        <v/>
      </c>
      <c r="AB194" s="145" t="str">
        <f>IF(ISNUMBER($L194),IF(OR(AND(OR($J194="Retired",$J194="Permanent Low-Use"),$K194&lt;=2025),(AND($J194="New",$K194&gt;2025))),"N/A",VLOOKUP($F194,'Source Data'!$B$15:$I$22,5)),"")</f>
        <v/>
      </c>
      <c r="AC194" s="145" t="str">
        <f>IF(ISNUMBER($L194),IF(OR(AND(OR($J194="Retired",$J194="Permanent Low-Use"),$K194&lt;=2026),(AND($J194="New",$K194&gt;2026))),"N/A",VLOOKUP($F194,'Source Data'!$B$15:$I$22,5)),"")</f>
        <v/>
      </c>
      <c r="AD194" s="145" t="str">
        <f>IF(ISNUMBER($L194),IF(OR(AND(OR($J194="Retired",$J194="Permanent Low-Use"),$K194&lt;=2027),(AND($J194="New",$K194&gt;2027))),"N/A",VLOOKUP($F194,'Source Data'!$B$15:$I$22,5)),"")</f>
        <v/>
      </c>
      <c r="AE194" s="145" t="str">
        <f>IF(ISNUMBER($L194),IF(OR(AND(OR($J194="Retired",$J194="Permanent Low-Use"),$K194&lt;=2028),(AND($J194="New",$K194&gt;2028))),"N/A",VLOOKUP($F194,'Source Data'!$B$15:$I$22,5)),"")</f>
        <v/>
      </c>
      <c r="AF194" s="145" t="str">
        <f>IF(ISNUMBER($L194),IF(OR(AND(OR($J194="Retired",$J194="Permanent Low-Use"),$K194&lt;=2029),(AND($J194="New",$K194&gt;2029))),"N/A",VLOOKUP($F194,'Source Data'!$B$15:$I$22,5)),"")</f>
        <v/>
      </c>
      <c r="AG194" s="145" t="str">
        <f>IF(ISNUMBER($L194),IF(OR(AND(OR($J194="Retired",$J194="Permanent Low-Use"),$K194&lt;=2030),(AND($J194="New",$K194&gt;2030))),"N/A",VLOOKUP($F194,'Source Data'!$B$15:$I$22,5)),"")</f>
        <v/>
      </c>
      <c r="AH194" s="145" t="str">
        <f>IF(ISNUMBER($L194),IF(OR(AND(OR($J194="Retired",$J194="Permanent Low-Use"),$K194&lt;=2031),(AND($J194="New",$K194&gt;2031))),"N/A",VLOOKUP($F194,'Source Data'!$B$15:$I$22,5)),"")</f>
        <v/>
      </c>
      <c r="AI194" s="145" t="str">
        <f>IF(ISNUMBER($L194),IF(OR(AND(OR($J194="Retired",$J194="Permanent Low-Use"),$K194&lt;=2032),(AND($J194="New",$K194&gt;2032))),"N/A",VLOOKUP($F194,'Source Data'!$B$15:$I$22,5)),"")</f>
        <v/>
      </c>
      <c r="AJ194" s="145" t="str">
        <f>IF(ISNUMBER($L194),IF(OR(AND(OR($J194="Retired",$J194="Permanent Low-Use"),$K194&lt;=2033),(AND($J194="New",$K194&gt;2033))),"N/A",VLOOKUP($F194,'Source Data'!$B$15:$I$22,5)),"")</f>
        <v/>
      </c>
      <c r="AK194" s="145" t="str">
        <f>IF($N194= 0, "N/A", IF(ISERROR(VLOOKUP($F194, 'Source Data'!$B$4:$C$11,2)), "", VLOOKUP($F194, 'Source Data'!$B$4:$C$11,2)))</f>
        <v/>
      </c>
      <c r="AL194" s="158"/>
    </row>
    <row r="195" spans="1:38">
      <c r="A195" s="158"/>
      <c r="B195" s="80"/>
      <c r="C195" s="80"/>
      <c r="D195" s="80"/>
      <c r="E195" s="81"/>
      <c r="F195" s="81"/>
      <c r="G195" s="78"/>
      <c r="H195" s="79"/>
      <c r="I195" s="78"/>
      <c r="J195" s="78"/>
      <c r="K195" s="78"/>
      <c r="L195" s="142" t="str">
        <f t="shared" si="10"/>
        <v/>
      </c>
      <c r="M195" s="142" t="str">
        <f>IF(ISERROR(VLOOKUP(E195,'Source Data'!$B$67:$J$97, MATCH(F195, 'Source Data'!$B$64:$J$64,1),TRUE))=TRUE,"",VLOOKUP(E195,'Source Data'!$B$67:$J$97,MATCH(F195, 'Source Data'!$B$64:$J$64,1),TRUE))</f>
        <v/>
      </c>
      <c r="N195" s="143" t="str">
        <f t="shared" si="11"/>
        <v/>
      </c>
      <c r="O195" s="144" t="str">
        <f>IF(OR(AND(OR($J195="Retired",$J195="Permanent Low-Use"),$K195&lt;=2023),(AND($J195="New",$K195&gt;2023))),"N/A",IF($N195=0,0,IF(ISERROR(VLOOKUP($E195,'Source Data'!$B$29:$J$60, MATCH($L195, 'Source Data'!$B$26:$J$26,1),TRUE))=TRUE,"",VLOOKUP($E195,'Source Data'!$B$29:$J$60,MATCH($L195, 'Source Data'!$B$26:$J$26,1),TRUE))))</f>
        <v/>
      </c>
      <c r="P195" s="144" t="str">
        <f>IF(OR(AND(OR($J195="Retired",$J195="Permanent Low-Use"),$K195&lt;=2024),(AND($J195="New",$K195&gt;2024))),"N/A",IF($N195=0,0,IF(ISERROR(VLOOKUP($E195,'Source Data'!$B$29:$J$60, MATCH($L195, 'Source Data'!$B$26:$J$26,1),TRUE))=TRUE,"",VLOOKUP($E195,'Source Data'!$B$29:$J$60,MATCH($L195, 'Source Data'!$B$26:$J$26,1),TRUE))))</f>
        <v/>
      </c>
      <c r="Q195" s="144" t="str">
        <f>IF(OR(AND(OR($J195="Retired",$J195="Permanent Low-Use"),$K195&lt;=2025),(AND($J195="New",$K195&gt;2025))),"N/A",IF($N195=0,0,IF(ISERROR(VLOOKUP($E195,'Source Data'!$B$29:$J$60, MATCH($L195, 'Source Data'!$B$26:$J$26,1),TRUE))=TRUE,"",VLOOKUP($E195,'Source Data'!$B$29:$J$60,MATCH($L195, 'Source Data'!$B$26:$J$26,1),TRUE))))</f>
        <v/>
      </c>
      <c r="R195" s="144" t="str">
        <f>IF(OR(AND(OR($J195="Retired",$J195="Permanent Low-Use"),$K195&lt;=2026),(AND($J195="New",$K195&gt;2026))),"N/A",IF($N195=0,0,IF(ISERROR(VLOOKUP($E195,'Source Data'!$B$29:$J$60, MATCH($L195, 'Source Data'!$B$26:$J$26,1),TRUE))=TRUE,"",VLOOKUP($E195,'Source Data'!$B$29:$J$60,MATCH($L195, 'Source Data'!$B$26:$J$26,1),TRUE))))</f>
        <v/>
      </c>
      <c r="S195" s="144" t="str">
        <f>IF(OR(AND(OR($J195="Retired",$J195="Permanent Low-Use"),$K195&lt;=2027),(AND($J195="New",$K195&gt;2027))),"N/A",IF($N195=0,0,IF(ISERROR(VLOOKUP($E195,'Source Data'!$B$29:$J$60, MATCH($L195, 'Source Data'!$B$26:$J$26,1),TRUE))=TRUE,"",VLOOKUP($E195,'Source Data'!$B$29:$J$60,MATCH($L195, 'Source Data'!$B$26:$J$26,1),TRUE))))</f>
        <v/>
      </c>
      <c r="T195" s="144" t="str">
        <f>IF(OR(AND(OR($J195="Retired",$J195="Permanent Low-Use"),$K195&lt;=2028),(AND($J195="New",$K195&gt;2028))),"N/A",IF($N195=0,0,IF(ISERROR(VLOOKUP($E195,'Source Data'!$B$29:$J$60, MATCH($L195, 'Source Data'!$B$26:$J$26,1),TRUE))=TRUE,"",VLOOKUP($E195,'Source Data'!$B$29:$J$60,MATCH($L195, 'Source Data'!$B$26:$J$26,1),TRUE))))</f>
        <v/>
      </c>
      <c r="U195" s="144" t="str">
        <f>IF(OR(AND(OR($J195="Retired",$J195="Permanent Low-Use"),$K195&lt;=2029),(AND($J195="New",$K195&gt;2029))),"N/A",IF($N195=0,0,IF(ISERROR(VLOOKUP($E195,'Source Data'!$B$29:$J$60, MATCH($L195, 'Source Data'!$B$26:$J$26,1),TRUE))=TRUE,"",VLOOKUP($E195,'Source Data'!$B$29:$J$60,MATCH($L195, 'Source Data'!$B$26:$J$26,1),TRUE))))</f>
        <v/>
      </c>
      <c r="V195" s="144" t="str">
        <f>IF(OR(AND(OR($J195="Retired",$J195="Permanent Low-Use"),$K195&lt;=2030),(AND($J195="New",$K195&gt;2030))),"N/A",IF($N195=0,0,IF(ISERROR(VLOOKUP($E195,'Source Data'!$B$29:$J$60, MATCH($L195, 'Source Data'!$B$26:$J$26,1),TRUE))=TRUE,"",VLOOKUP($E195,'Source Data'!$B$29:$J$60,MATCH($L195, 'Source Data'!$B$26:$J$26,1),TRUE))))</f>
        <v/>
      </c>
      <c r="W195" s="144" t="str">
        <f>IF(OR(AND(OR($J195="Retired",$J195="Permanent Low-Use"),$K195&lt;=2031),(AND($J195="New",$K195&gt;2031))),"N/A",IF($N195=0,0,IF(ISERROR(VLOOKUP($E195,'Source Data'!$B$29:$J$60, MATCH($L195, 'Source Data'!$B$26:$J$26,1),TRUE))=TRUE,"",VLOOKUP($E195,'Source Data'!$B$29:$J$60,MATCH($L195, 'Source Data'!$B$26:$J$26,1),TRUE))))</f>
        <v/>
      </c>
      <c r="X195" s="144" t="str">
        <f>IF(OR(AND(OR($J195="Retired",$J195="Permanent Low-Use"),$K195&lt;=2032),(AND($J195="New",$K195&gt;2032))),"N/A",IF($N195=0,0,IF(ISERROR(VLOOKUP($E195,'Source Data'!$B$29:$J$60, MATCH($L195, 'Source Data'!$B$26:$J$26,1),TRUE))=TRUE,"",VLOOKUP($E195,'Source Data'!$B$29:$J$60,MATCH($L195, 'Source Data'!$B$26:$J$26,1),TRUE))))</f>
        <v/>
      </c>
      <c r="Y195" s="144" t="str">
        <f>IF(OR(AND(OR($J195="Retired",$J195="Permanent Low-Use"),$K195&lt;=2033),(AND($J195="New",$K195&gt;2033))),"N/A",IF($N195=0,0,IF(ISERROR(VLOOKUP($E195,'Source Data'!$B$29:$J$60, MATCH($L195, 'Source Data'!$B$26:$J$26,1),TRUE))=TRUE,"",VLOOKUP($E195,'Source Data'!$B$29:$J$60,MATCH($L195, 'Source Data'!$B$26:$J$26,1),TRUE))))</f>
        <v/>
      </c>
      <c r="Z195" s="145" t="str">
        <f>IF(ISNUMBER($L195),IF(OR(AND(OR($J195="Retired",$J195="Permanent Low-Use"),$K195&lt;=2023),(AND($J195="New",$K195&gt;2023))),"N/A",VLOOKUP($F195,'Source Data'!$B$15:$I$22,7)),"")</f>
        <v/>
      </c>
      <c r="AA195" s="145" t="str">
        <f>IF(ISNUMBER($L195),IF(OR(AND(OR($J195="Retired",$J195="Permanent Low-Use"),$K195&lt;=2024),(AND($J195="New",$K195&gt;2024))),"N/A",VLOOKUP($F195,'Source Data'!$B$15:$I$22,7)),"")</f>
        <v/>
      </c>
      <c r="AB195" s="145" t="str">
        <f>IF(ISNUMBER($L195),IF(OR(AND(OR($J195="Retired",$J195="Permanent Low-Use"),$K195&lt;=2025),(AND($J195="New",$K195&gt;2025))),"N/A",VLOOKUP($F195,'Source Data'!$B$15:$I$22,5)),"")</f>
        <v/>
      </c>
      <c r="AC195" s="145" t="str">
        <f>IF(ISNUMBER($L195),IF(OR(AND(OR($J195="Retired",$J195="Permanent Low-Use"),$K195&lt;=2026),(AND($J195="New",$K195&gt;2026))),"N/A",VLOOKUP($F195,'Source Data'!$B$15:$I$22,5)),"")</f>
        <v/>
      </c>
      <c r="AD195" s="145" t="str">
        <f>IF(ISNUMBER($L195),IF(OR(AND(OR($J195="Retired",$J195="Permanent Low-Use"),$K195&lt;=2027),(AND($J195="New",$K195&gt;2027))),"N/A",VLOOKUP($F195,'Source Data'!$B$15:$I$22,5)),"")</f>
        <v/>
      </c>
      <c r="AE195" s="145" t="str">
        <f>IF(ISNUMBER($L195),IF(OR(AND(OR($J195="Retired",$J195="Permanent Low-Use"),$K195&lt;=2028),(AND($J195="New",$K195&gt;2028))),"N/A",VLOOKUP($F195,'Source Data'!$B$15:$I$22,5)),"")</f>
        <v/>
      </c>
      <c r="AF195" s="145" t="str">
        <f>IF(ISNUMBER($L195),IF(OR(AND(OR($J195="Retired",$J195="Permanent Low-Use"),$K195&lt;=2029),(AND($J195="New",$K195&gt;2029))),"N/A",VLOOKUP($F195,'Source Data'!$B$15:$I$22,5)),"")</f>
        <v/>
      </c>
      <c r="AG195" s="145" t="str">
        <f>IF(ISNUMBER($L195),IF(OR(AND(OR($J195="Retired",$J195="Permanent Low-Use"),$K195&lt;=2030),(AND($J195="New",$K195&gt;2030))),"N/A",VLOOKUP($F195,'Source Data'!$B$15:$I$22,5)),"")</f>
        <v/>
      </c>
      <c r="AH195" s="145" t="str">
        <f>IF(ISNUMBER($L195),IF(OR(AND(OR($J195="Retired",$J195="Permanent Low-Use"),$K195&lt;=2031),(AND($J195="New",$K195&gt;2031))),"N/A",VLOOKUP($F195,'Source Data'!$B$15:$I$22,5)),"")</f>
        <v/>
      </c>
      <c r="AI195" s="145" t="str">
        <f>IF(ISNUMBER($L195),IF(OR(AND(OR($J195="Retired",$J195="Permanent Low-Use"),$K195&lt;=2032),(AND($J195="New",$K195&gt;2032))),"N/A",VLOOKUP($F195,'Source Data'!$B$15:$I$22,5)),"")</f>
        <v/>
      </c>
      <c r="AJ195" s="145" t="str">
        <f>IF(ISNUMBER($L195),IF(OR(AND(OR($J195="Retired",$J195="Permanent Low-Use"),$K195&lt;=2033),(AND($J195="New",$K195&gt;2033))),"N/A",VLOOKUP($F195,'Source Data'!$B$15:$I$22,5)),"")</f>
        <v/>
      </c>
      <c r="AK195" s="145" t="str">
        <f>IF($N195= 0, "N/A", IF(ISERROR(VLOOKUP($F195, 'Source Data'!$B$4:$C$11,2)), "", VLOOKUP($F195, 'Source Data'!$B$4:$C$11,2)))</f>
        <v/>
      </c>
      <c r="AL195" s="158"/>
    </row>
    <row r="196" spans="1:38">
      <c r="A196" s="158"/>
      <c r="B196" s="80"/>
      <c r="C196" s="80"/>
      <c r="D196" s="80"/>
      <c r="E196" s="81"/>
      <c r="F196" s="81"/>
      <c r="G196" s="78"/>
      <c r="H196" s="79"/>
      <c r="I196" s="78"/>
      <c r="J196" s="78"/>
      <c r="K196" s="78"/>
      <c r="L196" s="142" t="str">
        <f t="shared" si="10"/>
        <v/>
      </c>
      <c r="M196" s="142" t="str">
        <f>IF(ISERROR(VLOOKUP(E196,'Source Data'!$B$67:$J$97, MATCH(F196, 'Source Data'!$B$64:$J$64,1),TRUE))=TRUE,"",VLOOKUP(E196,'Source Data'!$B$67:$J$97,MATCH(F196, 'Source Data'!$B$64:$J$64,1),TRUE))</f>
        <v/>
      </c>
      <c r="N196" s="143" t="str">
        <f t="shared" si="11"/>
        <v/>
      </c>
      <c r="O196" s="144" t="str">
        <f>IF(OR(AND(OR($J196="Retired",$J196="Permanent Low-Use"),$K196&lt;=2023),(AND($J196="New",$K196&gt;2023))),"N/A",IF($N196=0,0,IF(ISERROR(VLOOKUP($E196,'Source Data'!$B$29:$J$60, MATCH($L196, 'Source Data'!$B$26:$J$26,1),TRUE))=TRUE,"",VLOOKUP($E196,'Source Data'!$B$29:$J$60,MATCH($L196, 'Source Data'!$B$26:$J$26,1),TRUE))))</f>
        <v/>
      </c>
      <c r="P196" s="144" t="str">
        <f>IF(OR(AND(OR($J196="Retired",$J196="Permanent Low-Use"),$K196&lt;=2024),(AND($J196="New",$K196&gt;2024))),"N/A",IF($N196=0,0,IF(ISERROR(VLOOKUP($E196,'Source Data'!$B$29:$J$60, MATCH($L196, 'Source Data'!$B$26:$J$26,1),TRUE))=TRUE,"",VLOOKUP($E196,'Source Data'!$B$29:$J$60,MATCH($L196, 'Source Data'!$B$26:$J$26,1),TRUE))))</f>
        <v/>
      </c>
      <c r="Q196" s="144" t="str">
        <f>IF(OR(AND(OR($J196="Retired",$J196="Permanent Low-Use"),$K196&lt;=2025),(AND($J196="New",$K196&gt;2025))),"N/A",IF($N196=0,0,IF(ISERROR(VLOOKUP($E196,'Source Data'!$B$29:$J$60, MATCH($L196, 'Source Data'!$B$26:$J$26,1),TRUE))=TRUE,"",VLOOKUP($E196,'Source Data'!$B$29:$J$60,MATCH($L196, 'Source Data'!$B$26:$J$26,1),TRUE))))</f>
        <v/>
      </c>
      <c r="R196" s="144" t="str">
        <f>IF(OR(AND(OR($J196="Retired",$J196="Permanent Low-Use"),$K196&lt;=2026),(AND($J196="New",$K196&gt;2026))),"N/A",IF($N196=0,0,IF(ISERROR(VLOOKUP($E196,'Source Data'!$B$29:$J$60, MATCH($L196, 'Source Data'!$B$26:$J$26,1),TRUE))=TRUE,"",VLOOKUP($E196,'Source Data'!$B$29:$J$60,MATCH($L196, 'Source Data'!$B$26:$J$26,1),TRUE))))</f>
        <v/>
      </c>
      <c r="S196" s="144" t="str">
        <f>IF(OR(AND(OR($J196="Retired",$J196="Permanent Low-Use"),$K196&lt;=2027),(AND($J196="New",$K196&gt;2027))),"N/A",IF($N196=0,0,IF(ISERROR(VLOOKUP($E196,'Source Data'!$B$29:$J$60, MATCH($L196, 'Source Data'!$B$26:$J$26,1),TRUE))=TRUE,"",VLOOKUP($E196,'Source Data'!$B$29:$J$60,MATCH($L196, 'Source Data'!$B$26:$J$26,1),TRUE))))</f>
        <v/>
      </c>
      <c r="T196" s="144" t="str">
        <f>IF(OR(AND(OR($J196="Retired",$J196="Permanent Low-Use"),$K196&lt;=2028),(AND($J196="New",$K196&gt;2028))),"N/A",IF($N196=0,0,IF(ISERROR(VLOOKUP($E196,'Source Data'!$B$29:$J$60, MATCH($L196, 'Source Data'!$B$26:$J$26,1),TRUE))=TRUE,"",VLOOKUP($E196,'Source Data'!$B$29:$J$60,MATCH($L196, 'Source Data'!$B$26:$J$26,1),TRUE))))</f>
        <v/>
      </c>
      <c r="U196" s="144" t="str">
        <f>IF(OR(AND(OR($J196="Retired",$J196="Permanent Low-Use"),$K196&lt;=2029),(AND($J196="New",$K196&gt;2029))),"N/A",IF($N196=0,0,IF(ISERROR(VLOOKUP($E196,'Source Data'!$B$29:$J$60, MATCH($L196, 'Source Data'!$B$26:$J$26,1),TRUE))=TRUE,"",VLOOKUP($E196,'Source Data'!$B$29:$J$60,MATCH($L196, 'Source Data'!$B$26:$J$26,1),TRUE))))</f>
        <v/>
      </c>
      <c r="V196" s="144" t="str">
        <f>IF(OR(AND(OR($J196="Retired",$J196="Permanent Low-Use"),$K196&lt;=2030),(AND($J196="New",$K196&gt;2030))),"N/A",IF($N196=0,0,IF(ISERROR(VLOOKUP($E196,'Source Data'!$B$29:$J$60, MATCH($L196, 'Source Data'!$B$26:$J$26,1),TRUE))=TRUE,"",VLOOKUP($E196,'Source Data'!$B$29:$J$60,MATCH($L196, 'Source Data'!$B$26:$J$26,1),TRUE))))</f>
        <v/>
      </c>
      <c r="W196" s="144" t="str">
        <f>IF(OR(AND(OR($J196="Retired",$J196="Permanent Low-Use"),$K196&lt;=2031),(AND($J196="New",$K196&gt;2031))),"N/A",IF($N196=0,0,IF(ISERROR(VLOOKUP($E196,'Source Data'!$B$29:$J$60, MATCH($L196, 'Source Data'!$B$26:$J$26,1),TRUE))=TRUE,"",VLOOKUP($E196,'Source Data'!$B$29:$J$60,MATCH($L196, 'Source Data'!$B$26:$J$26,1),TRUE))))</f>
        <v/>
      </c>
      <c r="X196" s="144" t="str">
        <f>IF(OR(AND(OR($J196="Retired",$J196="Permanent Low-Use"),$K196&lt;=2032),(AND($J196="New",$K196&gt;2032))),"N/A",IF($N196=0,0,IF(ISERROR(VLOOKUP($E196,'Source Data'!$B$29:$J$60, MATCH($L196, 'Source Data'!$B$26:$J$26,1),TRUE))=TRUE,"",VLOOKUP($E196,'Source Data'!$B$29:$J$60,MATCH($L196, 'Source Data'!$B$26:$J$26,1),TRUE))))</f>
        <v/>
      </c>
      <c r="Y196" s="144" t="str">
        <f>IF(OR(AND(OR($J196="Retired",$J196="Permanent Low-Use"),$K196&lt;=2033),(AND($J196="New",$K196&gt;2033))),"N/A",IF($N196=0,0,IF(ISERROR(VLOOKUP($E196,'Source Data'!$B$29:$J$60, MATCH($L196, 'Source Data'!$B$26:$J$26,1),TRUE))=TRUE,"",VLOOKUP($E196,'Source Data'!$B$29:$J$60,MATCH($L196, 'Source Data'!$B$26:$J$26,1),TRUE))))</f>
        <v/>
      </c>
      <c r="Z196" s="145" t="str">
        <f>IF(ISNUMBER($L196),IF(OR(AND(OR($J196="Retired",$J196="Permanent Low-Use"),$K196&lt;=2023),(AND($J196="New",$K196&gt;2023))),"N/A",VLOOKUP($F196,'Source Data'!$B$15:$I$22,7)),"")</f>
        <v/>
      </c>
      <c r="AA196" s="145" t="str">
        <f>IF(ISNUMBER($L196),IF(OR(AND(OR($J196="Retired",$J196="Permanent Low-Use"),$K196&lt;=2024),(AND($J196="New",$K196&gt;2024))),"N/A",VLOOKUP($F196,'Source Data'!$B$15:$I$22,7)),"")</f>
        <v/>
      </c>
      <c r="AB196" s="145" t="str">
        <f>IF(ISNUMBER($L196),IF(OR(AND(OR($J196="Retired",$J196="Permanent Low-Use"),$K196&lt;=2025),(AND($J196="New",$K196&gt;2025))),"N/A",VLOOKUP($F196,'Source Data'!$B$15:$I$22,5)),"")</f>
        <v/>
      </c>
      <c r="AC196" s="145" t="str">
        <f>IF(ISNUMBER($L196),IF(OR(AND(OR($J196="Retired",$J196="Permanent Low-Use"),$K196&lt;=2026),(AND($J196="New",$K196&gt;2026))),"N/A",VLOOKUP($F196,'Source Data'!$B$15:$I$22,5)),"")</f>
        <v/>
      </c>
      <c r="AD196" s="145" t="str">
        <f>IF(ISNUMBER($L196),IF(OR(AND(OR($J196="Retired",$J196="Permanent Low-Use"),$K196&lt;=2027),(AND($J196="New",$K196&gt;2027))),"N/A",VLOOKUP($F196,'Source Data'!$B$15:$I$22,5)),"")</f>
        <v/>
      </c>
      <c r="AE196" s="145" t="str">
        <f>IF(ISNUMBER($L196),IF(OR(AND(OR($J196="Retired",$J196="Permanent Low-Use"),$K196&lt;=2028),(AND($J196="New",$K196&gt;2028))),"N/A",VLOOKUP($F196,'Source Data'!$B$15:$I$22,5)),"")</f>
        <v/>
      </c>
      <c r="AF196" s="145" t="str">
        <f>IF(ISNUMBER($L196),IF(OR(AND(OR($J196="Retired",$J196="Permanent Low-Use"),$K196&lt;=2029),(AND($J196="New",$K196&gt;2029))),"N/A",VLOOKUP($F196,'Source Data'!$B$15:$I$22,5)),"")</f>
        <v/>
      </c>
      <c r="AG196" s="145" t="str">
        <f>IF(ISNUMBER($L196),IF(OR(AND(OR($J196="Retired",$J196="Permanent Low-Use"),$K196&lt;=2030),(AND($J196="New",$K196&gt;2030))),"N/A",VLOOKUP($F196,'Source Data'!$B$15:$I$22,5)),"")</f>
        <v/>
      </c>
      <c r="AH196" s="145" t="str">
        <f>IF(ISNUMBER($L196),IF(OR(AND(OR($J196="Retired",$J196="Permanent Low-Use"),$K196&lt;=2031),(AND($J196="New",$K196&gt;2031))),"N/A",VLOOKUP($F196,'Source Data'!$B$15:$I$22,5)),"")</f>
        <v/>
      </c>
      <c r="AI196" s="145" t="str">
        <f>IF(ISNUMBER($L196),IF(OR(AND(OR($J196="Retired",$J196="Permanent Low-Use"),$K196&lt;=2032),(AND($J196="New",$K196&gt;2032))),"N/A",VLOOKUP($F196,'Source Data'!$B$15:$I$22,5)),"")</f>
        <v/>
      </c>
      <c r="AJ196" s="145" t="str">
        <f>IF(ISNUMBER($L196),IF(OR(AND(OR($J196="Retired",$J196="Permanent Low-Use"),$K196&lt;=2033),(AND($J196="New",$K196&gt;2033))),"N/A",VLOOKUP($F196,'Source Data'!$B$15:$I$22,5)),"")</f>
        <v/>
      </c>
      <c r="AK196" s="145" t="str">
        <f>IF($N196= 0, "N/A", IF(ISERROR(VLOOKUP($F196, 'Source Data'!$B$4:$C$11,2)), "", VLOOKUP($F196, 'Source Data'!$B$4:$C$11,2)))</f>
        <v/>
      </c>
      <c r="AL196" s="158"/>
    </row>
    <row r="197" spans="1:38">
      <c r="A197" s="158"/>
      <c r="B197" s="80"/>
      <c r="C197" s="80"/>
      <c r="D197" s="80"/>
      <c r="E197" s="81"/>
      <c r="F197" s="81"/>
      <c r="G197" s="78"/>
      <c r="H197" s="79"/>
      <c r="I197" s="78"/>
      <c r="J197" s="78"/>
      <c r="K197" s="78"/>
      <c r="L197" s="142" t="str">
        <f t="shared" si="10"/>
        <v/>
      </c>
      <c r="M197" s="142" t="str">
        <f>IF(ISERROR(VLOOKUP(E197,'Source Data'!$B$67:$J$97, MATCH(F197, 'Source Data'!$B$64:$J$64,1),TRUE))=TRUE,"",VLOOKUP(E197,'Source Data'!$B$67:$J$97,MATCH(F197, 'Source Data'!$B$64:$J$64,1),TRUE))</f>
        <v/>
      </c>
      <c r="N197" s="143" t="str">
        <f t="shared" si="11"/>
        <v/>
      </c>
      <c r="O197" s="144" t="str">
        <f>IF(OR(AND(OR($J197="Retired",$J197="Permanent Low-Use"),$K197&lt;=2023),(AND($J197="New",$K197&gt;2023))),"N/A",IF($N197=0,0,IF(ISERROR(VLOOKUP($E197,'Source Data'!$B$29:$J$60, MATCH($L197, 'Source Data'!$B$26:$J$26,1),TRUE))=TRUE,"",VLOOKUP($E197,'Source Data'!$B$29:$J$60,MATCH($L197, 'Source Data'!$B$26:$J$26,1),TRUE))))</f>
        <v/>
      </c>
      <c r="P197" s="144" t="str">
        <f>IF(OR(AND(OR($J197="Retired",$J197="Permanent Low-Use"),$K197&lt;=2024),(AND($J197="New",$K197&gt;2024))),"N/A",IF($N197=0,0,IF(ISERROR(VLOOKUP($E197,'Source Data'!$B$29:$J$60, MATCH($L197, 'Source Data'!$B$26:$J$26,1),TRUE))=TRUE,"",VLOOKUP($E197,'Source Data'!$B$29:$J$60,MATCH($L197, 'Source Data'!$B$26:$J$26,1),TRUE))))</f>
        <v/>
      </c>
      <c r="Q197" s="144" t="str">
        <f>IF(OR(AND(OR($J197="Retired",$J197="Permanent Low-Use"),$K197&lt;=2025),(AND($J197="New",$K197&gt;2025))),"N/A",IF($N197=0,0,IF(ISERROR(VLOOKUP($E197,'Source Data'!$B$29:$J$60, MATCH($L197, 'Source Data'!$B$26:$J$26,1),TRUE))=TRUE,"",VLOOKUP($E197,'Source Data'!$B$29:$J$60,MATCH($L197, 'Source Data'!$B$26:$J$26,1),TRUE))))</f>
        <v/>
      </c>
      <c r="R197" s="144" t="str">
        <f>IF(OR(AND(OR($J197="Retired",$J197="Permanent Low-Use"),$K197&lt;=2026),(AND($J197="New",$K197&gt;2026))),"N/A",IF($N197=0,0,IF(ISERROR(VLOOKUP($E197,'Source Data'!$B$29:$J$60, MATCH($L197, 'Source Data'!$B$26:$J$26,1),TRUE))=TRUE,"",VLOOKUP($E197,'Source Data'!$B$29:$J$60,MATCH($L197, 'Source Data'!$B$26:$J$26,1),TRUE))))</f>
        <v/>
      </c>
      <c r="S197" s="144" t="str">
        <f>IF(OR(AND(OR($J197="Retired",$J197="Permanent Low-Use"),$K197&lt;=2027),(AND($J197="New",$K197&gt;2027))),"N/A",IF($N197=0,0,IF(ISERROR(VLOOKUP($E197,'Source Data'!$B$29:$J$60, MATCH($L197, 'Source Data'!$B$26:$J$26,1),TRUE))=TRUE,"",VLOOKUP($E197,'Source Data'!$B$29:$J$60,MATCH($L197, 'Source Data'!$B$26:$J$26,1),TRUE))))</f>
        <v/>
      </c>
      <c r="T197" s="144" t="str">
        <f>IF(OR(AND(OR($J197="Retired",$J197="Permanent Low-Use"),$K197&lt;=2028),(AND($J197="New",$K197&gt;2028))),"N/A",IF($N197=0,0,IF(ISERROR(VLOOKUP($E197,'Source Data'!$B$29:$J$60, MATCH($L197, 'Source Data'!$B$26:$J$26,1),TRUE))=TRUE,"",VLOOKUP($E197,'Source Data'!$B$29:$J$60,MATCH($L197, 'Source Data'!$B$26:$J$26,1),TRUE))))</f>
        <v/>
      </c>
      <c r="U197" s="144" t="str">
        <f>IF(OR(AND(OR($J197="Retired",$J197="Permanent Low-Use"),$K197&lt;=2029),(AND($J197="New",$K197&gt;2029))),"N/A",IF($N197=0,0,IF(ISERROR(VLOOKUP($E197,'Source Data'!$B$29:$J$60, MATCH($L197, 'Source Data'!$B$26:$J$26,1),TRUE))=TRUE,"",VLOOKUP($E197,'Source Data'!$B$29:$J$60,MATCH($L197, 'Source Data'!$B$26:$J$26,1),TRUE))))</f>
        <v/>
      </c>
      <c r="V197" s="144" t="str">
        <f>IF(OR(AND(OR($J197="Retired",$J197="Permanent Low-Use"),$K197&lt;=2030),(AND($J197="New",$K197&gt;2030))),"N/A",IF($N197=0,0,IF(ISERROR(VLOOKUP($E197,'Source Data'!$B$29:$J$60, MATCH($L197, 'Source Data'!$B$26:$J$26,1),TRUE))=TRUE,"",VLOOKUP($E197,'Source Data'!$B$29:$J$60,MATCH($L197, 'Source Data'!$B$26:$J$26,1),TRUE))))</f>
        <v/>
      </c>
      <c r="W197" s="144" t="str">
        <f>IF(OR(AND(OR($J197="Retired",$J197="Permanent Low-Use"),$K197&lt;=2031),(AND($J197="New",$K197&gt;2031))),"N/A",IF($N197=0,0,IF(ISERROR(VLOOKUP($E197,'Source Data'!$B$29:$J$60, MATCH($L197, 'Source Data'!$B$26:$J$26,1),TRUE))=TRUE,"",VLOOKUP($E197,'Source Data'!$B$29:$J$60,MATCH($L197, 'Source Data'!$B$26:$J$26,1),TRUE))))</f>
        <v/>
      </c>
      <c r="X197" s="144" t="str">
        <f>IF(OR(AND(OR($J197="Retired",$J197="Permanent Low-Use"),$K197&lt;=2032),(AND($J197="New",$K197&gt;2032))),"N/A",IF($N197=0,0,IF(ISERROR(VLOOKUP($E197,'Source Data'!$B$29:$J$60, MATCH($L197, 'Source Data'!$B$26:$J$26,1),TRUE))=TRUE,"",VLOOKUP($E197,'Source Data'!$B$29:$J$60,MATCH($L197, 'Source Data'!$B$26:$J$26,1),TRUE))))</f>
        <v/>
      </c>
      <c r="Y197" s="144" t="str">
        <f>IF(OR(AND(OR($J197="Retired",$J197="Permanent Low-Use"),$K197&lt;=2033),(AND($J197="New",$K197&gt;2033))),"N/A",IF($N197=0,0,IF(ISERROR(VLOOKUP($E197,'Source Data'!$B$29:$J$60, MATCH($L197, 'Source Data'!$B$26:$J$26,1),TRUE))=TRUE,"",VLOOKUP($E197,'Source Data'!$B$29:$J$60,MATCH($L197, 'Source Data'!$B$26:$J$26,1),TRUE))))</f>
        <v/>
      </c>
      <c r="Z197" s="145" t="str">
        <f>IF(ISNUMBER($L197),IF(OR(AND(OR($J197="Retired",$J197="Permanent Low-Use"),$K197&lt;=2023),(AND($J197="New",$K197&gt;2023))),"N/A",VLOOKUP($F197,'Source Data'!$B$15:$I$22,7)),"")</f>
        <v/>
      </c>
      <c r="AA197" s="145" t="str">
        <f>IF(ISNUMBER($L197),IF(OR(AND(OR($J197="Retired",$J197="Permanent Low-Use"),$K197&lt;=2024),(AND($J197="New",$K197&gt;2024))),"N/A",VLOOKUP($F197,'Source Data'!$B$15:$I$22,7)),"")</f>
        <v/>
      </c>
      <c r="AB197" s="145" t="str">
        <f>IF(ISNUMBER($L197),IF(OR(AND(OR($J197="Retired",$J197="Permanent Low-Use"),$K197&lt;=2025),(AND($J197="New",$K197&gt;2025))),"N/A",VLOOKUP($F197,'Source Data'!$B$15:$I$22,5)),"")</f>
        <v/>
      </c>
      <c r="AC197" s="145" t="str">
        <f>IF(ISNUMBER($L197),IF(OR(AND(OR($J197="Retired",$J197="Permanent Low-Use"),$K197&lt;=2026),(AND($J197="New",$K197&gt;2026))),"N/A",VLOOKUP($F197,'Source Data'!$B$15:$I$22,5)),"")</f>
        <v/>
      </c>
      <c r="AD197" s="145" t="str">
        <f>IF(ISNUMBER($L197),IF(OR(AND(OR($J197="Retired",$J197="Permanent Low-Use"),$K197&lt;=2027),(AND($J197="New",$K197&gt;2027))),"N/A",VLOOKUP($F197,'Source Data'!$B$15:$I$22,5)),"")</f>
        <v/>
      </c>
      <c r="AE197" s="145" t="str">
        <f>IF(ISNUMBER($L197),IF(OR(AND(OR($J197="Retired",$J197="Permanent Low-Use"),$K197&lt;=2028),(AND($J197="New",$K197&gt;2028))),"N/A",VLOOKUP($F197,'Source Data'!$B$15:$I$22,5)),"")</f>
        <v/>
      </c>
      <c r="AF197" s="145" t="str">
        <f>IF(ISNUMBER($L197),IF(OR(AND(OR($J197="Retired",$J197="Permanent Low-Use"),$K197&lt;=2029),(AND($J197="New",$K197&gt;2029))),"N/A",VLOOKUP($F197,'Source Data'!$B$15:$I$22,5)),"")</f>
        <v/>
      </c>
      <c r="AG197" s="145" t="str">
        <f>IF(ISNUMBER($L197),IF(OR(AND(OR($J197="Retired",$J197="Permanent Low-Use"),$K197&lt;=2030),(AND($J197="New",$K197&gt;2030))),"N/A",VLOOKUP($F197,'Source Data'!$B$15:$I$22,5)),"")</f>
        <v/>
      </c>
      <c r="AH197" s="145" t="str">
        <f>IF(ISNUMBER($L197),IF(OR(AND(OR($J197="Retired",$J197="Permanent Low-Use"),$K197&lt;=2031),(AND($J197="New",$K197&gt;2031))),"N/A",VLOOKUP($F197,'Source Data'!$B$15:$I$22,5)),"")</f>
        <v/>
      </c>
      <c r="AI197" s="145" t="str">
        <f>IF(ISNUMBER($L197),IF(OR(AND(OR($J197="Retired",$J197="Permanent Low-Use"),$K197&lt;=2032),(AND($J197="New",$K197&gt;2032))),"N/A",VLOOKUP($F197,'Source Data'!$B$15:$I$22,5)),"")</f>
        <v/>
      </c>
      <c r="AJ197" s="145" t="str">
        <f>IF(ISNUMBER($L197),IF(OR(AND(OR($J197="Retired",$J197="Permanent Low-Use"),$K197&lt;=2033),(AND($J197="New",$K197&gt;2033))),"N/A",VLOOKUP($F197,'Source Data'!$B$15:$I$22,5)),"")</f>
        <v/>
      </c>
      <c r="AK197" s="145" t="str">
        <f>IF($N197= 0, "N/A", IF(ISERROR(VLOOKUP($F197, 'Source Data'!$B$4:$C$11,2)), "", VLOOKUP($F197, 'Source Data'!$B$4:$C$11,2)))</f>
        <v/>
      </c>
      <c r="AL197" s="158"/>
    </row>
    <row r="198" spans="1:38">
      <c r="A198" s="158"/>
      <c r="B198" s="80"/>
      <c r="C198" s="80"/>
      <c r="D198" s="80"/>
      <c r="E198" s="81"/>
      <c r="F198" s="81"/>
      <c r="G198" s="78"/>
      <c r="H198" s="79"/>
      <c r="I198" s="78"/>
      <c r="J198" s="78"/>
      <c r="K198" s="78"/>
      <c r="L198" s="142" t="str">
        <f t="shared" si="10"/>
        <v/>
      </c>
      <c r="M198" s="142" t="str">
        <f>IF(ISERROR(VLOOKUP(E198,'Source Data'!$B$67:$J$97, MATCH(F198, 'Source Data'!$B$64:$J$64,1),TRUE))=TRUE,"",VLOOKUP(E198,'Source Data'!$B$67:$J$97,MATCH(F198, 'Source Data'!$B$64:$J$64,1),TRUE))</f>
        <v/>
      </c>
      <c r="N198" s="143" t="str">
        <f t="shared" si="11"/>
        <v/>
      </c>
      <c r="O198" s="144" t="str">
        <f>IF(OR(AND(OR($J198="Retired",$J198="Permanent Low-Use"),$K198&lt;=2023),(AND($J198="New",$K198&gt;2023))),"N/A",IF($N198=0,0,IF(ISERROR(VLOOKUP($E198,'Source Data'!$B$29:$J$60, MATCH($L198, 'Source Data'!$B$26:$J$26,1),TRUE))=TRUE,"",VLOOKUP($E198,'Source Data'!$B$29:$J$60,MATCH($L198, 'Source Data'!$B$26:$J$26,1),TRUE))))</f>
        <v/>
      </c>
      <c r="P198" s="144" t="str">
        <f>IF(OR(AND(OR($J198="Retired",$J198="Permanent Low-Use"),$K198&lt;=2024),(AND($J198="New",$K198&gt;2024))),"N/A",IF($N198=0,0,IF(ISERROR(VLOOKUP($E198,'Source Data'!$B$29:$J$60, MATCH($L198, 'Source Data'!$B$26:$J$26,1),TRUE))=TRUE,"",VLOOKUP($E198,'Source Data'!$B$29:$J$60,MATCH($L198, 'Source Data'!$B$26:$J$26,1),TRUE))))</f>
        <v/>
      </c>
      <c r="Q198" s="144" t="str">
        <f>IF(OR(AND(OR($J198="Retired",$J198="Permanent Low-Use"),$K198&lt;=2025),(AND($J198="New",$K198&gt;2025))),"N/A",IF($N198=0,0,IF(ISERROR(VLOOKUP($E198,'Source Data'!$B$29:$J$60, MATCH($L198, 'Source Data'!$B$26:$J$26,1),TRUE))=TRUE,"",VLOOKUP($E198,'Source Data'!$B$29:$J$60,MATCH($L198, 'Source Data'!$B$26:$J$26,1),TRUE))))</f>
        <v/>
      </c>
      <c r="R198" s="144" t="str">
        <f>IF(OR(AND(OR($J198="Retired",$J198="Permanent Low-Use"),$K198&lt;=2026),(AND($J198="New",$K198&gt;2026))),"N/A",IF($N198=0,0,IF(ISERROR(VLOOKUP($E198,'Source Data'!$B$29:$J$60, MATCH($L198, 'Source Data'!$B$26:$J$26,1),TRUE))=TRUE,"",VLOOKUP($E198,'Source Data'!$B$29:$J$60,MATCH($L198, 'Source Data'!$B$26:$J$26,1),TRUE))))</f>
        <v/>
      </c>
      <c r="S198" s="144" t="str">
        <f>IF(OR(AND(OR($J198="Retired",$J198="Permanent Low-Use"),$K198&lt;=2027),(AND($J198="New",$K198&gt;2027))),"N/A",IF($N198=0,0,IF(ISERROR(VLOOKUP($E198,'Source Data'!$B$29:$J$60, MATCH($L198, 'Source Data'!$B$26:$J$26,1),TRUE))=TRUE,"",VLOOKUP($E198,'Source Data'!$B$29:$J$60,MATCH($L198, 'Source Data'!$B$26:$J$26,1),TRUE))))</f>
        <v/>
      </c>
      <c r="T198" s="144" t="str">
        <f>IF(OR(AND(OR($J198="Retired",$J198="Permanent Low-Use"),$K198&lt;=2028),(AND($J198="New",$K198&gt;2028))),"N/A",IF($N198=0,0,IF(ISERROR(VLOOKUP($E198,'Source Data'!$B$29:$J$60, MATCH($L198, 'Source Data'!$B$26:$J$26,1),TRUE))=TRUE,"",VLOOKUP($E198,'Source Data'!$B$29:$J$60,MATCH($L198, 'Source Data'!$B$26:$J$26,1),TRUE))))</f>
        <v/>
      </c>
      <c r="U198" s="144" t="str">
        <f>IF(OR(AND(OR($J198="Retired",$J198="Permanent Low-Use"),$K198&lt;=2029),(AND($J198="New",$K198&gt;2029))),"N/A",IF($N198=0,0,IF(ISERROR(VLOOKUP($E198,'Source Data'!$B$29:$J$60, MATCH($L198, 'Source Data'!$B$26:$J$26,1),TRUE))=TRUE,"",VLOOKUP($E198,'Source Data'!$B$29:$J$60,MATCH($L198, 'Source Data'!$B$26:$J$26,1),TRUE))))</f>
        <v/>
      </c>
      <c r="V198" s="144" t="str">
        <f>IF(OR(AND(OR($J198="Retired",$J198="Permanent Low-Use"),$K198&lt;=2030),(AND($J198="New",$K198&gt;2030))),"N/A",IF($N198=0,0,IF(ISERROR(VLOOKUP($E198,'Source Data'!$B$29:$J$60, MATCH($L198, 'Source Data'!$B$26:$J$26,1),TRUE))=TRUE,"",VLOOKUP($E198,'Source Data'!$B$29:$J$60,MATCH($L198, 'Source Data'!$B$26:$J$26,1),TRUE))))</f>
        <v/>
      </c>
      <c r="W198" s="144" t="str">
        <f>IF(OR(AND(OR($J198="Retired",$J198="Permanent Low-Use"),$K198&lt;=2031),(AND($J198="New",$K198&gt;2031))),"N/A",IF($N198=0,0,IF(ISERROR(VLOOKUP($E198,'Source Data'!$B$29:$J$60, MATCH($L198, 'Source Data'!$B$26:$J$26,1),TRUE))=TRUE,"",VLOOKUP($E198,'Source Data'!$B$29:$J$60,MATCH($L198, 'Source Data'!$B$26:$J$26,1),TRUE))))</f>
        <v/>
      </c>
      <c r="X198" s="144" t="str">
        <f>IF(OR(AND(OR($J198="Retired",$J198="Permanent Low-Use"),$K198&lt;=2032),(AND($J198="New",$K198&gt;2032))),"N/A",IF($N198=0,0,IF(ISERROR(VLOOKUP($E198,'Source Data'!$B$29:$J$60, MATCH($L198, 'Source Data'!$B$26:$J$26,1),TRUE))=TRUE,"",VLOOKUP($E198,'Source Data'!$B$29:$J$60,MATCH($L198, 'Source Data'!$B$26:$J$26,1),TRUE))))</f>
        <v/>
      </c>
      <c r="Y198" s="144" t="str">
        <f>IF(OR(AND(OR($J198="Retired",$J198="Permanent Low-Use"),$K198&lt;=2033),(AND($J198="New",$K198&gt;2033))),"N/A",IF($N198=0,0,IF(ISERROR(VLOOKUP($E198,'Source Data'!$B$29:$J$60, MATCH($L198, 'Source Data'!$B$26:$J$26,1),TRUE))=TRUE,"",VLOOKUP($E198,'Source Data'!$B$29:$J$60,MATCH($L198, 'Source Data'!$B$26:$J$26,1),TRUE))))</f>
        <v/>
      </c>
      <c r="Z198" s="145" t="str">
        <f>IF(ISNUMBER($L198),IF(OR(AND(OR($J198="Retired",$J198="Permanent Low-Use"),$K198&lt;=2023),(AND($J198="New",$K198&gt;2023))),"N/A",VLOOKUP($F198,'Source Data'!$B$15:$I$22,7)),"")</f>
        <v/>
      </c>
      <c r="AA198" s="145" t="str">
        <f>IF(ISNUMBER($L198),IF(OR(AND(OR($J198="Retired",$J198="Permanent Low-Use"),$K198&lt;=2024),(AND($J198="New",$K198&gt;2024))),"N/A",VLOOKUP($F198,'Source Data'!$B$15:$I$22,7)),"")</f>
        <v/>
      </c>
      <c r="AB198" s="145" t="str">
        <f>IF(ISNUMBER($L198),IF(OR(AND(OR($J198="Retired",$J198="Permanent Low-Use"),$K198&lt;=2025),(AND($J198="New",$K198&gt;2025))),"N/A",VLOOKUP($F198,'Source Data'!$B$15:$I$22,5)),"")</f>
        <v/>
      </c>
      <c r="AC198" s="145" t="str">
        <f>IF(ISNUMBER($L198),IF(OR(AND(OR($J198="Retired",$J198="Permanent Low-Use"),$K198&lt;=2026),(AND($J198="New",$K198&gt;2026))),"N/A",VLOOKUP($F198,'Source Data'!$B$15:$I$22,5)),"")</f>
        <v/>
      </c>
      <c r="AD198" s="145" t="str">
        <f>IF(ISNUMBER($L198),IF(OR(AND(OR($J198="Retired",$J198="Permanent Low-Use"),$K198&lt;=2027),(AND($J198="New",$K198&gt;2027))),"N/A",VLOOKUP($F198,'Source Data'!$B$15:$I$22,5)),"")</f>
        <v/>
      </c>
      <c r="AE198" s="145" t="str">
        <f>IF(ISNUMBER($L198),IF(OR(AND(OR($J198="Retired",$J198="Permanent Low-Use"),$K198&lt;=2028),(AND($J198="New",$K198&gt;2028))),"N/A",VLOOKUP($F198,'Source Data'!$B$15:$I$22,5)),"")</f>
        <v/>
      </c>
      <c r="AF198" s="145" t="str">
        <f>IF(ISNUMBER($L198),IF(OR(AND(OR($J198="Retired",$J198="Permanent Low-Use"),$K198&lt;=2029),(AND($J198="New",$K198&gt;2029))),"N/A",VLOOKUP($F198,'Source Data'!$B$15:$I$22,5)),"")</f>
        <v/>
      </c>
      <c r="AG198" s="145" t="str">
        <f>IF(ISNUMBER($L198),IF(OR(AND(OR($J198="Retired",$J198="Permanent Low-Use"),$K198&lt;=2030),(AND($J198="New",$K198&gt;2030))),"N/A",VLOOKUP($F198,'Source Data'!$B$15:$I$22,5)),"")</f>
        <v/>
      </c>
      <c r="AH198" s="145" t="str">
        <f>IF(ISNUMBER($L198),IF(OR(AND(OR($J198="Retired",$J198="Permanent Low-Use"),$K198&lt;=2031),(AND($J198="New",$K198&gt;2031))),"N/A",VLOOKUP($F198,'Source Data'!$B$15:$I$22,5)),"")</f>
        <v/>
      </c>
      <c r="AI198" s="145" t="str">
        <f>IF(ISNUMBER($L198),IF(OR(AND(OR($J198="Retired",$J198="Permanent Low-Use"),$K198&lt;=2032),(AND($J198="New",$K198&gt;2032))),"N/A",VLOOKUP($F198,'Source Data'!$B$15:$I$22,5)),"")</f>
        <v/>
      </c>
      <c r="AJ198" s="145" t="str">
        <f>IF(ISNUMBER($L198),IF(OR(AND(OR($J198="Retired",$J198="Permanent Low-Use"),$K198&lt;=2033),(AND($J198="New",$K198&gt;2033))),"N/A",VLOOKUP($F198,'Source Data'!$B$15:$I$22,5)),"")</f>
        <v/>
      </c>
      <c r="AK198" s="145" t="str">
        <f>IF($N198= 0, "N/A", IF(ISERROR(VLOOKUP($F198, 'Source Data'!$B$4:$C$11,2)), "", VLOOKUP($F198, 'Source Data'!$B$4:$C$11,2)))</f>
        <v/>
      </c>
      <c r="AL198" s="158"/>
    </row>
    <row r="199" spans="1:38">
      <c r="A199" s="158"/>
      <c r="B199" s="80"/>
      <c r="C199" s="80"/>
      <c r="D199" s="80"/>
      <c r="E199" s="81"/>
      <c r="F199" s="81"/>
      <c r="G199" s="78"/>
      <c r="H199" s="79"/>
      <c r="I199" s="78"/>
      <c r="J199" s="78"/>
      <c r="K199" s="78"/>
      <c r="L199" s="142" t="str">
        <f t="shared" si="10"/>
        <v/>
      </c>
      <c r="M199" s="142" t="str">
        <f>IF(ISERROR(VLOOKUP(E199,'Source Data'!$B$67:$J$97, MATCH(F199, 'Source Data'!$B$64:$J$64,1),TRUE))=TRUE,"",VLOOKUP(E199,'Source Data'!$B$67:$J$97,MATCH(F199, 'Source Data'!$B$64:$J$64,1),TRUE))</f>
        <v/>
      </c>
      <c r="N199" s="143" t="str">
        <f t="shared" si="11"/>
        <v/>
      </c>
      <c r="O199" s="144" t="str">
        <f>IF(OR(AND(OR($J199="Retired",$J199="Permanent Low-Use"),$K199&lt;=2023),(AND($J199="New",$K199&gt;2023))),"N/A",IF($N199=0,0,IF(ISERROR(VLOOKUP($E199,'Source Data'!$B$29:$J$60, MATCH($L199, 'Source Data'!$B$26:$J$26,1),TRUE))=TRUE,"",VLOOKUP($E199,'Source Data'!$B$29:$J$60,MATCH($L199, 'Source Data'!$B$26:$J$26,1),TRUE))))</f>
        <v/>
      </c>
      <c r="P199" s="144" t="str">
        <f>IF(OR(AND(OR($J199="Retired",$J199="Permanent Low-Use"),$K199&lt;=2024),(AND($J199="New",$K199&gt;2024))),"N/A",IF($N199=0,0,IF(ISERROR(VLOOKUP($E199,'Source Data'!$B$29:$J$60, MATCH($L199, 'Source Data'!$B$26:$J$26,1),TRUE))=TRUE,"",VLOOKUP($E199,'Source Data'!$B$29:$J$60,MATCH($L199, 'Source Data'!$B$26:$J$26,1),TRUE))))</f>
        <v/>
      </c>
      <c r="Q199" s="144" t="str">
        <f>IF(OR(AND(OR($J199="Retired",$J199="Permanent Low-Use"),$K199&lt;=2025),(AND($J199="New",$K199&gt;2025))),"N/A",IF($N199=0,0,IF(ISERROR(VLOOKUP($E199,'Source Data'!$B$29:$J$60, MATCH($L199, 'Source Data'!$B$26:$J$26,1),TRUE))=TRUE,"",VLOOKUP($E199,'Source Data'!$B$29:$J$60,MATCH($L199, 'Source Data'!$B$26:$J$26,1),TRUE))))</f>
        <v/>
      </c>
      <c r="R199" s="144" t="str">
        <f>IF(OR(AND(OR($J199="Retired",$J199="Permanent Low-Use"),$K199&lt;=2026),(AND($J199="New",$K199&gt;2026))),"N/A",IF($N199=0,0,IF(ISERROR(VLOOKUP($E199,'Source Data'!$B$29:$J$60, MATCH($L199, 'Source Data'!$B$26:$J$26,1),TRUE))=TRUE,"",VLOOKUP($E199,'Source Data'!$B$29:$J$60,MATCH($L199, 'Source Data'!$B$26:$J$26,1),TRUE))))</f>
        <v/>
      </c>
      <c r="S199" s="144" t="str">
        <f>IF(OR(AND(OR($J199="Retired",$J199="Permanent Low-Use"),$K199&lt;=2027),(AND($J199="New",$K199&gt;2027))),"N/A",IF($N199=0,0,IF(ISERROR(VLOOKUP($E199,'Source Data'!$B$29:$J$60, MATCH($L199, 'Source Data'!$B$26:$J$26,1),TRUE))=TRUE,"",VLOOKUP($E199,'Source Data'!$B$29:$J$60,MATCH($L199, 'Source Data'!$B$26:$J$26,1),TRUE))))</f>
        <v/>
      </c>
      <c r="T199" s="144" t="str">
        <f>IF(OR(AND(OR($J199="Retired",$J199="Permanent Low-Use"),$K199&lt;=2028),(AND($J199="New",$K199&gt;2028))),"N/A",IF($N199=0,0,IF(ISERROR(VLOOKUP($E199,'Source Data'!$B$29:$J$60, MATCH($L199, 'Source Data'!$B$26:$J$26,1),TRUE))=TRUE,"",VLOOKUP($E199,'Source Data'!$B$29:$J$60,MATCH($L199, 'Source Data'!$B$26:$J$26,1),TRUE))))</f>
        <v/>
      </c>
      <c r="U199" s="144" t="str">
        <f>IF(OR(AND(OR($J199="Retired",$J199="Permanent Low-Use"),$K199&lt;=2029),(AND($J199="New",$K199&gt;2029))),"N/A",IF($N199=0,0,IF(ISERROR(VLOOKUP($E199,'Source Data'!$B$29:$J$60, MATCH($L199, 'Source Data'!$B$26:$J$26,1),TRUE))=TRUE,"",VLOOKUP($E199,'Source Data'!$B$29:$J$60,MATCH($L199, 'Source Data'!$B$26:$J$26,1),TRUE))))</f>
        <v/>
      </c>
      <c r="V199" s="144" t="str">
        <f>IF(OR(AND(OR($J199="Retired",$J199="Permanent Low-Use"),$K199&lt;=2030),(AND($J199="New",$K199&gt;2030))),"N/A",IF($N199=0,0,IF(ISERROR(VLOOKUP($E199,'Source Data'!$B$29:$J$60, MATCH($L199, 'Source Data'!$B$26:$J$26,1),TRUE))=TRUE,"",VLOOKUP($E199,'Source Data'!$B$29:$J$60,MATCH($L199, 'Source Data'!$B$26:$J$26,1),TRUE))))</f>
        <v/>
      </c>
      <c r="W199" s="144" t="str">
        <f>IF(OR(AND(OR($J199="Retired",$J199="Permanent Low-Use"),$K199&lt;=2031),(AND($J199="New",$K199&gt;2031))),"N/A",IF($N199=0,0,IF(ISERROR(VLOOKUP($E199,'Source Data'!$B$29:$J$60, MATCH($L199, 'Source Data'!$B$26:$J$26,1),TRUE))=TRUE,"",VLOOKUP($E199,'Source Data'!$B$29:$J$60,MATCH($L199, 'Source Data'!$B$26:$J$26,1),TRUE))))</f>
        <v/>
      </c>
      <c r="X199" s="144" t="str">
        <f>IF(OR(AND(OR($J199="Retired",$J199="Permanent Low-Use"),$K199&lt;=2032),(AND($J199="New",$K199&gt;2032))),"N/A",IF($N199=0,0,IF(ISERROR(VLOOKUP($E199,'Source Data'!$B$29:$J$60, MATCH($L199, 'Source Data'!$B$26:$J$26,1),TRUE))=TRUE,"",VLOOKUP($E199,'Source Data'!$B$29:$J$60,MATCH($L199, 'Source Data'!$B$26:$J$26,1),TRUE))))</f>
        <v/>
      </c>
      <c r="Y199" s="144" t="str">
        <f>IF(OR(AND(OR($J199="Retired",$J199="Permanent Low-Use"),$K199&lt;=2033),(AND($J199="New",$K199&gt;2033))),"N/A",IF($N199=0,0,IF(ISERROR(VLOOKUP($E199,'Source Data'!$B$29:$J$60, MATCH($L199, 'Source Data'!$B$26:$J$26,1),TRUE))=TRUE,"",VLOOKUP($E199,'Source Data'!$B$29:$J$60,MATCH($L199, 'Source Data'!$B$26:$J$26,1),TRUE))))</f>
        <v/>
      </c>
      <c r="Z199" s="145" t="str">
        <f>IF(ISNUMBER($L199),IF(OR(AND(OR($J199="Retired",$J199="Permanent Low-Use"),$K199&lt;=2023),(AND($J199="New",$K199&gt;2023))),"N/A",VLOOKUP($F199,'Source Data'!$B$15:$I$22,7)),"")</f>
        <v/>
      </c>
      <c r="AA199" s="145" t="str">
        <f>IF(ISNUMBER($L199),IF(OR(AND(OR($J199="Retired",$J199="Permanent Low-Use"),$K199&lt;=2024),(AND($J199="New",$K199&gt;2024))),"N/A",VLOOKUP($F199,'Source Data'!$B$15:$I$22,7)),"")</f>
        <v/>
      </c>
      <c r="AB199" s="145" t="str">
        <f>IF(ISNUMBER($L199),IF(OR(AND(OR($J199="Retired",$J199="Permanent Low-Use"),$K199&lt;=2025),(AND($J199="New",$K199&gt;2025))),"N/A",VLOOKUP($F199,'Source Data'!$B$15:$I$22,5)),"")</f>
        <v/>
      </c>
      <c r="AC199" s="145" t="str">
        <f>IF(ISNUMBER($L199),IF(OR(AND(OR($J199="Retired",$J199="Permanent Low-Use"),$K199&lt;=2026),(AND($J199="New",$K199&gt;2026))),"N/A",VLOOKUP($F199,'Source Data'!$B$15:$I$22,5)),"")</f>
        <v/>
      </c>
      <c r="AD199" s="145" t="str">
        <f>IF(ISNUMBER($L199),IF(OR(AND(OR($J199="Retired",$J199="Permanent Low-Use"),$K199&lt;=2027),(AND($J199="New",$K199&gt;2027))),"N/A",VLOOKUP($F199,'Source Data'!$B$15:$I$22,5)),"")</f>
        <v/>
      </c>
      <c r="AE199" s="145" t="str">
        <f>IF(ISNUMBER($L199),IF(OR(AND(OR($J199="Retired",$J199="Permanent Low-Use"),$K199&lt;=2028),(AND($J199="New",$K199&gt;2028))),"N/A",VLOOKUP($F199,'Source Data'!$B$15:$I$22,5)),"")</f>
        <v/>
      </c>
      <c r="AF199" s="145" t="str">
        <f>IF(ISNUMBER($L199),IF(OR(AND(OR($J199="Retired",$J199="Permanent Low-Use"),$K199&lt;=2029),(AND($J199="New",$K199&gt;2029))),"N/A",VLOOKUP($F199,'Source Data'!$B$15:$I$22,5)),"")</f>
        <v/>
      </c>
      <c r="AG199" s="145" t="str">
        <f>IF(ISNUMBER($L199),IF(OR(AND(OR($J199="Retired",$J199="Permanent Low-Use"),$K199&lt;=2030),(AND($J199="New",$K199&gt;2030))),"N/A",VLOOKUP($F199,'Source Data'!$B$15:$I$22,5)),"")</f>
        <v/>
      </c>
      <c r="AH199" s="145" t="str">
        <f>IF(ISNUMBER($L199),IF(OR(AND(OR($J199="Retired",$J199="Permanent Low-Use"),$K199&lt;=2031),(AND($J199="New",$K199&gt;2031))),"N/A",VLOOKUP($F199,'Source Data'!$B$15:$I$22,5)),"")</f>
        <v/>
      </c>
      <c r="AI199" s="145" t="str">
        <f>IF(ISNUMBER($L199),IF(OR(AND(OR($J199="Retired",$J199="Permanent Low-Use"),$K199&lt;=2032),(AND($J199="New",$K199&gt;2032))),"N/A",VLOOKUP($F199,'Source Data'!$B$15:$I$22,5)),"")</f>
        <v/>
      </c>
      <c r="AJ199" s="145" t="str">
        <f>IF(ISNUMBER($L199),IF(OR(AND(OR($J199="Retired",$J199="Permanent Low-Use"),$K199&lt;=2033),(AND($J199="New",$K199&gt;2033))),"N/A",VLOOKUP($F199,'Source Data'!$B$15:$I$22,5)),"")</f>
        <v/>
      </c>
      <c r="AK199" s="145" t="str">
        <f>IF($N199= 0, "N/A", IF(ISERROR(VLOOKUP($F199, 'Source Data'!$B$4:$C$11,2)), "", VLOOKUP($F199, 'Source Data'!$B$4:$C$11,2)))</f>
        <v/>
      </c>
      <c r="AL199" s="158"/>
    </row>
    <row r="200" spans="1:38">
      <c r="A200" s="158"/>
      <c r="B200" s="80"/>
      <c r="C200" s="80"/>
      <c r="D200" s="80"/>
      <c r="E200" s="81"/>
      <c r="F200" s="81"/>
      <c r="G200" s="78"/>
      <c r="H200" s="79"/>
      <c r="I200" s="78"/>
      <c r="J200" s="78"/>
      <c r="K200" s="78"/>
      <c r="L200" s="142" t="str">
        <f t="shared" si="10"/>
        <v/>
      </c>
      <c r="M200" s="142" t="str">
        <f>IF(ISERROR(VLOOKUP(E200,'Source Data'!$B$67:$J$97, MATCH(F200, 'Source Data'!$B$64:$J$64,1),TRUE))=TRUE,"",VLOOKUP(E200,'Source Data'!$B$67:$J$97,MATCH(F200, 'Source Data'!$B$64:$J$64,1),TRUE))</f>
        <v/>
      </c>
      <c r="N200" s="143" t="str">
        <f t="shared" si="11"/>
        <v/>
      </c>
      <c r="O200" s="144" t="str">
        <f>IF(OR(AND(OR($J200="Retired",$J200="Permanent Low-Use"),$K200&lt;=2023),(AND($J200="New",$K200&gt;2023))),"N/A",IF($N200=0,0,IF(ISERROR(VLOOKUP($E200,'Source Data'!$B$29:$J$60, MATCH($L200, 'Source Data'!$B$26:$J$26,1),TRUE))=TRUE,"",VLOOKUP($E200,'Source Data'!$B$29:$J$60,MATCH($L200, 'Source Data'!$B$26:$J$26,1),TRUE))))</f>
        <v/>
      </c>
      <c r="P200" s="144" t="str">
        <f>IF(OR(AND(OR($J200="Retired",$J200="Permanent Low-Use"),$K200&lt;=2024),(AND($J200="New",$K200&gt;2024))),"N/A",IF($N200=0,0,IF(ISERROR(VLOOKUP($E200,'Source Data'!$B$29:$J$60, MATCH($L200, 'Source Data'!$B$26:$J$26,1),TRUE))=TRUE,"",VLOOKUP($E200,'Source Data'!$B$29:$J$60,MATCH($L200, 'Source Data'!$B$26:$J$26,1),TRUE))))</f>
        <v/>
      </c>
      <c r="Q200" s="144" t="str">
        <f>IF(OR(AND(OR($J200="Retired",$J200="Permanent Low-Use"),$K200&lt;=2025),(AND($J200="New",$K200&gt;2025))),"N/A",IF($N200=0,0,IF(ISERROR(VLOOKUP($E200,'Source Data'!$B$29:$J$60, MATCH($L200, 'Source Data'!$B$26:$J$26,1),TRUE))=TRUE,"",VLOOKUP($E200,'Source Data'!$B$29:$J$60,MATCH($L200, 'Source Data'!$B$26:$J$26,1),TRUE))))</f>
        <v/>
      </c>
      <c r="R200" s="144" t="str">
        <f>IF(OR(AND(OR($J200="Retired",$J200="Permanent Low-Use"),$K200&lt;=2026),(AND($J200="New",$K200&gt;2026))),"N/A",IF($N200=0,0,IF(ISERROR(VLOOKUP($E200,'Source Data'!$B$29:$J$60, MATCH($L200, 'Source Data'!$B$26:$J$26,1),TRUE))=TRUE,"",VLOOKUP($E200,'Source Data'!$B$29:$J$60,MATCH($L200, 'Source Data'!$B$26:$J$26,1),TRUE))))</f>
        <v/>
      </c>
      <c r="S200" s="144" t="str">
        <f>IF(OR(AND(OR($J200="Retired",$J200="Permanent Low-Use"),$K200&lt;=2027),(AND($J200="New",$K200&gt;2027))),"N/A",IF($N200=0,0,IF(ISERROR(VLOOKUP($E200,'Source Data'!$B$29:$J$60, MATCH($L200, 'Source Data'!$B$26:$J$26,1),TRUE))=TRUE,"",VLOOKUP($E200,'Source Data'!$B$29:$J$60,MATCH($L200, 'Source Data'!$B$26:$J$26,1),TRUE))))</f>
        <v/>
      </c>
      <c r="T200" s="144" t="str">
        <f>IF(OR(AND(OR($J200="Retired",$J200="Permanent Low-Use"),$K200&lt;=2028),(AND($J200="New",$K200&gt;2028))),"N/A",IF($N200=0,0,IF(ISERROR(VLOOKUP($E200,'Source Data'!$B$29:$J$60, MATCH($L200, 'Source Data'!$B$26:$J$26,1),TRUE))=TRUE,"",VLOOKUP($E200,'Source Data'!$B$29:$J$60,MATCH($L200, 'Source Data'!$B$26:$J$26,1),TRUE))))</f>
        <v/>
      </c>
      <c r="U200" s="144" t="str">
        <f>IF(OR(AND(OR($J200="Retired",$J200="Permanent Low-Use"),$K200&lt;=2029),(AND($J200="New",$K200&gt;2029))),"N/A",IF($N200=0,0,IF(ISERROR(VLOOKUP($E200,'Source Data'!$B$29:$J$60, MATCH($L200, 'Source Data'!$B$26:$J$26,1),TRUE))=TRUE,"",VLOOKUP($E200,'Source Data'!$B$29:$J$60,MATCH($L200, 'Source Data'!$B$26:$J$26,1),TRUE))))</f>
        <v/>
      </c>
      <c r="V200" s="144" t="str">
        <f>IF(OR(AND(OR($J200="Retired",$J200="Permanent Low-Use"),$K200&lt;=2030),(AND($J200="New",$K200&gt;2030))),"N/A",IF($N200=0,0,IF(ISERROR(VLOOKUP($E200,'Source Data'!$B$29:$J$60, MATCH($L200, 'Source Data'!$B$26:$J$26,1),TRUE))=TRUE,"",VLOOKUP($E200,'Source Data'!$B$29:$J$60,MATCH($L200, 'Source Data'!$B$26:$J$26,1),TRUE))))</f>
        <v/>
      </c>
      <c r="W200" s="144" t="str">
        <f>IF(OR(AND(OR($J200="Retired",$J200="Permanent Low-Use"),$K200&lt;=2031),(AND($J200="New",$K200&gt;2031))),"N/A",IF($N200=0,0,IF(ISERROR(VLOOKUP($E200,'Source Data'!$B$29:$J$60, MATCH($L200, 'Source Data'!$B$26:$J$26,1),TRUE))=TRUE,"",VLOOKUP($E200,'Source Data'!$B$29:$J$60,MATCH($L200, 'Source Data'!$B$26:$J$26,1),TRUE))))</f>
        <v/>
      </c>
      <c r="X200" s="144" t="str">
        <f>IF(OR(AND(OR($J200="Retired",$J200="Permanent Low-Use"),$K200&lt;=2032),(AND($J200="New",$K200&gt;2032))),"N/A",IF($N200=0,0,IF(ISERROR(VLOOKUP($E200,'Source Data'!$B$29:$J$60, MATCH($L200, 'Source Data'!$B$26:$J$26,1),TRUE))=TRUE,"",VLOOKUP($E200,'Source Data'!$B$29:$J$60,MATCH($L200, 'Source Data'!$B$26:$J$26,1),TRUE))))</f>
        <v/>
      </c>
      <c r="Y200" s="144" t="str">
        <f>IF(OR(AND(OR($J200="Retired",$J200="Permanent Low-Use"),$K200&lt;=2033),(AND($J200="New",$K200&gt;2033))),"N/A",IF($N200=0,0,IF(ISERROR(VLOOKUP($E200,'Source Data'!$B$29:$J$60, MATCH($L200, 'Source Data'!$B$26:$J$26,1),TRUE))=TRUE,"",VLOOKUP($E200,'Source Data'!$B$29:$J$60,MATCH($L200, 'Source Data'!$B$26:$J$26,1),TRUE))))</f>
        <v/>
      </c>
      <c r="Z200" s="145" t="str">
        <f>IF(ISNUMBER($L200),IF(OR(AND(OR($J200="Retired",$J200="Permanent Low-Use"),$K200&lt;=2023),(AND($J200="New",$K200&gt;2023))),"N/A",VLOOKUP($F200,'Source Data'!$B$15:$I$22,7)),"")</f>
        <v/>
      </c>
      <c r="AA200" s="145" t="str">
        <f>IF(ISNUMBER($L200),IF(OR(AND(OR($J200="Retired",$J200="Permanent Low-Use"),$K200&lt;=2024),(AND($J200="New",$K200&gt;2024))),"N/A",VLOOKUP($F200,'Source Data'!$B$15:$I$22,7)),"")</f>
        <v/>
      </c>
      <c r="AB200" s="145" t="str">
        <f>IF(ISNUMBER($L200),IF(OR(AND(OR($J200="Retired",$J200="Permanent Low-Use"),$K200&lt;=2025),(AND($J200="New",$K200&gt;2025))),"N/A",VLOOKUP($F200,'Source Data'!$B$15:$I$22,5)),"")</f>
        <v/>
      </c>
      <c r="AC200" s="145" t="str">
        <f>IF(ISNUMBER($L200),IF(OR(AND(OR($J200="Retired",$J200="Permanent Low-Use"),$K200&lt;=2026),(AND($J200="New",$K200&gt;2026))),"N/A",VLOOKUP($F200,'Source Data'!$B$15:$I$22,5)),"")</f>
        <v/>
      </c>
      <c r="AD200" s="145" t="str">
        <f>IF(ISNUMBER($L200),IF(OR(AND(OR($J200="Retired",$J200="Permanent Low-Use"),$K200&lt;=2027),(AND($J200="New",$K200&gt;2027))),"N/A",VLOOKUP($F200,'Source Data'!$B$15:$I$22,5)),"")</f>
        <v/>
      </c>
      <c r="AE200" s="145" t="str">
        <f>IF(ISNUMBER($L200),IF(OR(AND(OR($J200="Retired",$J200="Permanent Low-Use"),$K200&lt;=2028),(AND($J200="New",$K200&gt;2028))),"N/A",VLOOKUP($F200,'Source Data'!$B$15:$I$22,5)),"")</f>
        <v/>
      </c>
      <c r="AF200" s="145" t="str">
        <f>IF(ISNUMBER($L200),IF(OR(AND(OR($J200="Retired",$J200="Permanent Low-Use"),$K200&lt;=2029),(AND($J200="New",$K200&gt;2029))),"N/A",VLOOKUP($F200,'Source Data'!$B$15:$I$22,5)),"")</f>
        <v/>
      </c>
      <c r="AG200" s="145" t="str">
        <f>IF(ISNUMBER($L200),IF(OR(AND(OR($J200="Retired",$J200="Permanent Low-Use"),$K200&lt;=2030),(AND($J200="New",$K200&gt;2030))),"N/A",VLOOKUP($F200,'Source Data'!$B$15:$I$22,5)),"")</f>
        <v/>
      </c>
      <c r="AH200" s="145" t="str">
        <f>IF(ISNUMBER($L200),IF(OR(AND(OR($J200="Retired",$J200="Permanent Low-Use"),$K200&lt;=2031),(AND($J200="New",$K200&gt;2031))),"N/A",VLOOKUP($F200,'Source Data'!$B$15:$I$22,5)),"")</f>
        <v/>
      </c>
      <c r="AI200" s="145" t="str">
        <f>IF(ISNUMBER($L200),IF(OR(AND(OR($J200="Retired",$J200="Permanent Low-Use"),$K200&lt;=2032),(AND($J200="New",$K200&gt;2032))),"N/A",VLOOKUP($F200,'Source Data'!$B$15:$I$22,5)),"")</f>
        <v/>
      </c>
      <c r="AJ200" s="145" t="str">
        <f>IF(ISNUMBER($L200),IF(OR(AND(OR($J200="Retired",$J200="Permanent Low-Use"),$K200&lt;=2033),(AND($J200="New",$K200&gt;2033))),"N/A",VLOOKUP($F200,'Source Data'!$B$15:$I$22,5)),"")</f>
        <v/>
      </c>
      <c r="AK200" s="145" t="str">
        <f>IF($N200= 0, "N/A", IF(ISERROR(VLOOKUP($F200, 'Source Data'!$B$4:$C$11,2)), "", VLOOKUP($F200, 'Source Data'!$B$4:$C$11,2)))</f>
        <v/>
      </c>
      <c r="AL200" s="158"/>
    </row>
    <row r="201" spans="1:38">
      <c r="A201" s="158"/>
      <c r="B201" s="80"/>
      <c r="C201" s="80"/>
      <c r="D201" s="80"/>
      <c r="E201" s="81"/>
      <c r="F201" s="81"/>
      <c r="G201" s="78"/>
      <c r="H201" s="79"/>
      <c r="I201" s="78"/>
      <c r="J201" s="78"/>
      <c r="K201" s="78"/>
      <c r="L201" s="142" t="str">
        <f t="shared" si="10"/>
        <v/>
      </c>
      <c r="M201" s="142" t="str">
        <f>IF(ISERROR(VLOOKUP(E201,'Source Data'!$B$67:$J$97, MATCH(F201, 'Source Data'!$B$64:$J$64,1),TRUE))=TRUE,"",VLOOKUP(E201,'Source Data'!$B$67:$J$97,MATCH(F201, 'Source Data'!$B$64:$J$64,1),TRUE))</f>
        <v/>
      </c>
      <c r="N201" s="143" t="str">
        <f t="shared" si="11"/>
        <v/>
      </c>
      <c r="O201" s="144" t="str">
        <f>IF(OR(AND(OR($J201="Retired",$J201="Permanent Low-Use"),$K201&lt;=2023),(AND($J201="New",$K201&gt;2023))),"N/A",IF($N201=0,0,IF(ISERROR(VLOOKUP($E201,'Source Data'!$B$29:$J$60, MATCH($L201, 'Source Data'!$B$26:$J$26,1),TRUE))=TRUE,"",VLOOKUP($E201,'Source Data'!$B$29:$J$60,MATCH($L201, 'Source Data'!$B$26:$J$26,1),TRUE))))</f>
        <v/>
      </c>
      <c r="P201" s="144" t="str">
        <f>IF(OR(AND(OR($J201="Retired",$J201="Permanent Low-Use"),$K201&lt;=2024),(AND($J201="New",$K201&gt;2024))),"N/A",IF($N201=0,0,IF(ISERROR(VLOOKUP($E201,'Source Data'!$B$29:$J$60, MATCH($L201, 'Source Data'!$B$26:$J$26,1),TRUE))=TRUE,"",VLOOKUP($E201,'Source Data'!$B$29:$J$60,MATCH($L201, 'Source Data'!$B$26:$J$26,1),TRUE))))</f>
        <v/>
      </c>
      <c r="Q201" s="144" t="str">
        <f>IF(OR(AND(OR($J201="Retired",$J201="Permanent Low-Use"),$K201&lt;=2025),(AND($J201="New",$K201&gt;2025))),"N/A",IF($N201=0,0,IF(ISERROR(VLOOKUP($E201,'Source Data'!$B$29:$J$60, MATCH($L201, 'Source Data'!$B$26:$J$26,1),TRUE))=TRUE,"",VLOOKUP($E201,'Source Data'!$B$29:$J$60,MATCH($L201, 'Source Data'!$B$26:$J$26,1),TRUE))))</f>
        <v/>
      </c>
      <c r="R201" s="144" t="str">
        <f>IF(OR(AND(OR($J201="Retired",$J201="Permanent Low-Use"),$K201&lt;=2026),(AND($J201="New",$K201&gt;2026))),"N/A",IF($N201=0,0,IF(ISERROR(VLOOKUP($E201,'Source Data'!$B$29:$J$60, MATCH($L201, 'Source Data'!$B$26:$J$26,1),TRUE))=TRUE,"",VLOOKUP($E201,'Source Data'!$B$29:$J$60,MATCH($L201, 'Source Data'!$B$26:$J$26,1),TRUE))))</f>
        <v/>
      </c>
      <c r="S201" s="144" t="str">
        <f>IF(OR(AND(OR($J201="Retired",$J201="Permanent Low-Use"),$K201&lt;=2027),(AND($J201="New",$K201&gt;2027))),"N/A",IF($N201=0,0,IF(ISERROR(VLOOKUP($E201,'Source Data'!$B$29:$J$60, MATCH($L201, 'Source Data'!$B$26:$J$26,1),TRUE))=TRUE,"",VLOOKUP($E201,'Source Data'!$B$29:$J$60,MATCH($L201, 'Source Data'!$B$26:$J$26,1),TRUE))))</f>
        <v/>
      </c>
      <c r="T201" s="144" t="str">
        <f>IF(OR(AND(OR($J201="Retired",$J201="Permanent Low-Use"),$K201&lt;=2028),(AND($J201="New",$K201&gt;2028))),"N/A",IF($N201=0,0,IF(ISERROR(VLOOKUP($E201,'Source Data'!$B$29:$J$60, MATCH($L201, 'Source Data'!$B$26:$J$26,1),TRUE))=TRUE,"",VLOOKUP($E201,'Source Data'!$B$29:$J$60,MATCH($L201, 'Source Data'!$B$26:$J$26,1),TRUE))))</f>
        <v/>
      </c>
      <c r="U201" s="144" t="str">
        <f>IF(OR(AND(OR($J201="Retired",$J201="Permanent Low-Use"),$K201&lt;=2029),(AND($J201="New",$K201&gt;2029))),"N/A",IF($N201=0,0,IF(ISERROR(VLOOKUP($E201,'Source Data'!$B$29:$J$60, MATCH($L201, 'Source Data'!$B$26:$J$26,1),TRUE))=TRUE,"",VLOOKUP($E201,'Source Data'!$B$29:$J$60,MATCH($L201, 'Source Data'!$B$26:$J$26,1),TRUE))))</f>
        <v/>
      </c>
      <c r="V201" s="144" t="str">
        <f>IF(OR(AND(OR($J201="Retired",$J201="Permanent Low-Use"),$K201&lt;=2030),(AND($J201="New",$K201&gt;2030))),"N/A",IF($N201=0,0,IF(ISERROR(VLOOKUP($E201,'Source Data'!$B$29:$J$60, MATCH($L201, 'Source Data'!$B$26:$J$26,1),TRUE))=TRUE,"",VLOOKUP($E201,'Source Data'!$B$29:$J$60,MATCH($L201, 'Source Data'!$B$26:$J$26,1),TRUE))))</f>
        <v/>
      </c>
      <c r="W201" s="144" t="str">
        <f>IF(OR(AND(OR($J201="Retired",$J201="Permanent Low-Use"),$K201&lt;=2031),(AND($J201="New",$K201&gt;2031))),"N/A",IF($N201=0,0,IF(ISERROR(VLOOKUP($E201,'Source Data'!$B$29:$J$60, MATCH($L201, 'Source Data'!$B$26:$J$26,1),TRUE))=TRUE,"",VLOOKUP($E201,'Source Data'!$B$29:$J$60,MATCH($L201, 'Source Data'!$B$26:$J$26,1),TRUE))))</f>
        <v/>
      </c>
      <c r="X201" s="144" t="str">
        <f>IF(OR(AND(OR($J201="Retired",$J201="Permanent Low-Use"),$K201&lt;=2032),(AND($J201="New",$K201&gt;2032))),"N/A",IF($N201=0,0,IF(ISERROR(VLOOKUP($E201,'Source Data'!$B$29:$J$60, MATCH($L201, 'Source Data'!$B$26:$J$26,1),TRUE))=TRUE,"",VLOOKUP($E201,'Source Data'!$B$29:$J$60,MATCH($L201, 'Source Data'!$B$26:$J$26,1),TRUE))))</f>
        <v/>
      </c>
      <c r="Y201" s="144" t="str">
        <f>IF(OR(AND(OR($J201="Retired",$J201="Permanent Low-Use"),$K201&lt;=2033),(AND($J201="New",$K201&gt;2033))),"N/A",IF($N201=0,0,IF(ISERROR(VLOOKUP($E201,'Source Data'!$B$29:$J$60, MATCH($L201, 'Source Data'!$B$26:$J$26,1),TRUE))=TRUE,"",VLOOKUP($E201,'Source Data'!$B$29:$J$60,MATCH($L201, 'Source Data'!$B$26:$J$26,1),TRUE))))</f>
        <v/>
      </c>
      <c r="Z201" s="145" t="str">
        <f>IF(ISNUMBER($L201),IF(OR(AND(OR($J201="Retired",$J201="Permanent Low-Use"),$K201&lt;=2023),(AND($J201="New",$K201&gt;2023))),"N/A",VLOOKUP($F201,'Source Data'!$B$15:$I$22,7)),"")</f>
        <v/>
      </c>
      <c r="AA201" s="145" t="str">
        <f>IF(ISNUMBER($L201),IF(OR(AND(OR($J201="Retired",$J201="Permanent Low-Use"),$K201&lt;=2024),(AND($J201="New",$K201&gt;2024))),"N/A",VLOOKUP($F201,'Source Data'!$B$15:$I$22,7)),"")</f>
        <v/>
      </c>
      <c r="AB201" s="145" t="str">
        <f>IF(ISNUMBER($L201),IF(OR(AND(OR($J201="Retired",$J201="Permanent Low-Use"),$K201&lt;=2025),(AND($J201="New",$K201&gt;2025))),"N/A",VLOOKUP($F201,'Source Data'!$B$15:$I$22,5)),"")</f>
        <v/>
      </c>
      <c r="AC201" s="145" t="str">
        <f>IF(ISNUMBER($L201),IF(OR(AND(OR($J201="Retired",$J201="Permanent Low-Use"),$K201&lt;=2026),(AND($J201="New",$K201&gt;2026))),"N/A",VLOOKUP($F201,'Source Data'!$B$15:$I$22,5)),"")</f>
        <v/>
      </c>
      <c r="AD201" s="145" t="str">
        <f>IF(ISNUMBER($L201),IF(OR(AND(OR($J201="Retired",$J201="Permanent Low-Use"),$K201&lt;=2027),(AND($J201="New",$K201&gt;2027))),"N/A",VLOOKUP($F201,'Source Data'!$B$15:$I$22,5)),"")</f>
        <v/>
      </c>
      <c r="AE201" s="145" t="str">
        <f>IF(ISNUMBER($L201),IF(OR(AND(OR($J201="Retired",$J201="Permanent Low-Use"),$K201&lt;=2028),(AND($J201="New",$K201&gt;2028))),"N/A",VLOOKUP($F201,'Source Data'!$B$15:$I$22,5)),"")</f>
        <v/>
      </c>
      <c r="AF201" s="145" t="str">
        <f>IF(ISNUMBER($L201),IF(OR(AND(OR($J201="Retired",$J201="Permanent Low-Use"),$K201&lt;=2029),(AND($J201="New",$K201&gt;2029))),"N/A",VLOOKUP($F201,'Source Data'!$B$15:$I$22,5)),"")</f>
        <v/>
      </c>
      <c r="AG201" s="145" t="str">
        <f>IF(ISNUMBER($L201),IF(OR(AND(OR($J201="Retired",$J201="Permanent Low-Use"),$K201&lt;=2030),(AND($J201="New",$K201&gt;2030))),"N/A",VLOOKUP($F201,'Source Data'!$B$15:$I$22,5)),"")</f>
        <v/>
      </c>
      <c r="AH201" s="145" t="str">
        <f>IF(ISNUMBER($L201),IF(OR(AND(OR($J201="Retired",$J201="Permanent Low-Use"),$K201&lt;=2031),(AND($J201="New",$K201&gt;2031))),"N/A",VLOOKUP($F201,'Source Data'!$B$15:$I$22,5)),"")</f>
        <v/>
      </c>
      <c r="AI201" s="145" t="str">
        <f>IF(ISNUMBER($L201),IF(OR(AND(OR($J201="Retired",$J201="Permanent Low-Use"),$K201&lt;=2032),(AND($J201="New",$K201&gt;2032))),"N/A",VLOOKUP($F201,'Source Data'!$B$15:$I$22,5)),"")</f>
        <v/>
      </c>
      <c r="AJ201" s="145" t="str">
        <f>IF(ISNUMBER($L201),IF(OR(AND(OR($J201="Retired",$J201="Permanent Low-Use"),$K201&lt;=2033),(AND($J201="New",$K201&gt;2033))),"N/A",VLOOKUP($F201,'Source Data'!$B$15:$I$22,5)),"")</f>
        <v/>
      </c>
      <c r="AK201" s="145" t="str">
        <f>IF($N201= 0, "N/A", IF(ISERROR(VLOOKUP($F201, 'Source Data'!$B$4:$C$11,2)), "", VLOOKUP($F201, 'Source Data'!$B$4:$C$11,2)))</f>
        <v/>
      </c>
      <c r="AL201" s="158"/>
    </row>
    <row r="202" spans="1:38">
      <c r="A202" s="158"/>
      <c r="B202" s="80"/>
      <c r="C202" s="80"/>
      <c r="D202" s="80"/>
      <c r="E202" s="81"/>
      <c r="F202" s="81"/>
      <c r="G202" s="78"/>
      <c r="H202" s="79"/>
      <c r="I202" s="78"/>
      <c r="J202" s="78"/>
      <c r="K202" s="78"/>
      <c r="L202" s="142" t="str">
        <f t="shared" si="10"/>
        <v/>
      </c>
      <c r="M202" s="142" t="str">
        <f>IF(ISERROR(VLOOKUP(E202,'Source Data'!$B$67:$J$97, MATCH(F202, 'Source Data'!$B$64:$J$64,1),TRUE))=TRUE,"",VLOOKUP(E202,'Source Data'!$B$67:$J$97,MATCH(F202, 'Source Data'!$B$64:$J$64,1),TRUE))</f>
        <v/>
      </c>
      <c r="N202" s="143" t="str">
        <f t="shared" si="11"/>
        <v/>
      </c>
      <c r="O202" s="144" t="str">
        <f>IF(OR(AND(OR($J202="Retired",$J202="Permanent Low-Use"),$K202&lt;=2023),(AND($J202="New",$K202&gt;2023))),"N/A",IF($N202=0,0,IF(ISERROR(VLOOKUP($E202,'Source Data'!$B$29:$J$60, MATCH($L202, 'Source Data'!$B$26:$J$26,1),TRUE))=TRUE,"",VLOOKUP($E202,'Source Data'!$B$29:$J$60,MATCH($L202, 'Source Data'!$B$26:$J$26,1),TRUE))))</f>
        <v/>
      </c>
      <c r="P202" s="144" t="str">
        <f>IF(OR(AND(OR($J202="Retired",$J202="Permanent Low-Use"),$K202&lt;=2024),(AND($J202="New",$K202&gt;2024))),"N/A",IF($N202=0,0,IF(ISERROR(VLOOKUP($E202,'Source Data'!$B$29:$J$60, MATCH($L202, 'Source Data'!$B$26:$J$26,1),TRUE))=TRUE,"",VLOOKUP($E202,'Source Data'!$B$29:$J$60,MATCH($L202, 'Source Data'!$B$26:$J$26,1),TRUE))))</f>
        <v/>
      </c>
      <c r="Q202" s="144" t="str">
        <f>IF(OR(AND(OR($J202="Retired",$J202="Permanent Low-Use"),$K202&lt;=2025),(AND($J202="New",$K202&gt;2025))),"N/A",IF($N202=0,0,IF(ISERROR(VLOOKUP($E202,'Source Data'!$B$29:$J$60, MATCH($L202, 'Source Data'!$B$26:$J$26,1),TRUE))=TRUE,"",VLOOKUP($E202,'Source Data'!$B$29:$J$60,MATCH($L202, 'Source Data'!$B$26:$J$26,1),TRUE))))</f>
        <v/>
      </c>
      <c r="R202" s="144" t="str">
        <f>IF(OR(AND(OR($J202="Retired",$J202="Permanent Low-Use"),$K202&lt;=2026),(AND($J202="New",$K202&gt;2026))),"N/A",IF($N202=0,0,IF(ISERROR(VLOOKUP($E202,'Source Data'!$B$29:$J$60, MATCH($L202, 'Source Data'!$B$26:$J$26,1),TRUE))=TRUE,"",VLOOKUP($E202,'Source Data'!$B$29:$J$60,MATCH($L202, 'Source Data'!$B$26:$J$26,1),TRUE))))</f>
        <v/>
      </c>
      <c r="S202" s="144" t="str">
        <f>IF(OR(AND(OR($J202="Retired",$J202="Permanent Low-Use"),$K202&lt;=2027),(AND($J202="New",$K202&gt;2027))),"N/A",IF($N202=0,0,IF(ISERROR(VLOOKUP($E202,'Source Data'!$B$29:$J$60, MATCH($L202, 'Source Data'!$B$26:$J$26,1),TRUE))=TRUE,"",VLOOKUP($E202,'Source Data'!$B$29:$J$60,MATCH($L202, 'Source Data'!$B$26:$J$26,1),TRUE))))</f>
        <v/>
      </c>
      <c r="T202" s="144" t="str">
        <f>IF(OR(AND(OR($J202="Retired",$J202="Permanent Low-Use"),$K202&lt;=2028),(AND($J202="New",$K202&gt;2028))),"N/A",IF($N202=0,0,IF(ISERROR(VLOOKUP($E202,'Source Data'!$B$29:$J$60, MATCH($L202, 'Source Data'!$B$26:$J$26,1),TRUE))=TRUE,"",VLOOKUP($E202,'Source Data'!$B$29:$J$60,MATCH($L202, 'Source Data'!$B$26:$J$26,1),TRUE))))</f>
        <v/>
      </c>
      <c r="U202" s="144" t="str">
        <f>IF(OR(AND(OR($J202="Retired",$J202="Permanent Low-Use"),$K202&lt;=2029),(AND($J202="New",$K202&gt;2029))),"N/A",IF($N202=0,0,IF(ISERROR(VLOOKUP($E202,'Source Data'!$B$29:$J$60, MATCH($L202, 'Source Data'!$B$26:$J$26,1),TRUE))=TRUE,"",VLOOKUP($E202,'Source Data'!$B$29:$J$60,MATCH($L202, 'Source Data'!$B$26:$J$26,1),TRUE))))</f>
        <v/>
      </c>
      <c r="V202" s="144" t="str">
        <f>IF(OR(AND(OR($J202="Retired",$J202="Permanent Low-Use"),$K202&lt;=2030),(AND($J202="New",$K202&gt;2030))),"N/A",IF($N202=0,0,IF(ISERROR(VLOOKUP($E202,'Source Data'!$B$29:$J$60, MATCH($L202, 'Source Data'!$B$26:$J$26,1),TRUE))=TRUE,"",VLOOKUP($E202,'Source Data'!$B$29:$J$60,MATCH($L202, 'Source Data'!$B$26:$J$26,1),TRUE))))</f>
        <v/>
      </c>
      <c r="W202" s="144" t="str">
        <f>IF(OR(AND(OR($J202="Retired",$J202="Permanent Low-Use"),$K202&lt;=2031),(AND($J202="New",$K202&gt;2031))),"N/A",IF($N202=0,0,IF(ISERROR(VLOOKUP($E202,'Source Data'!$B$29:$J$60, MATCH($L202, 'Source Data'!$B$26:$J$26,1),TRUE))=TRUE,"",VLOOKUP($E202,'Source Data'!$B$29:$J$60,MATCH($L202, 'Source Data'!$B$26:$J$26,1),TRUE))))</f>
        <v/>
      </c>
      <c r="X202" s="144" t="str">
        <f>IF(OR(AND(OR($J202="Retired",$J202="Permanent Low-Use"),$K202&lt;=2032),(AND($J202="New",$K202&gt;2032))),"N/A",IF($N202=0,0,IF(ISERROR(VLOOKUP($E202,'Source Data'!$B$29:$J$60, MATCH($L202, 'Source Data'!$B$26:$J$26,1),TRUE))=TRUE,"",VLOOKUP($E202,'Source Data'!$B$29:$J$60,MATCH($L202, 'Source Data'!$B$26:$J$26,1),TRUE))))</f>
        <v/>
      </c>
      <c r="Y202" s="144" t="str">
        <f>IF(OR(AND(OR($J202="Retired",$J202="Permanent Low-Use"),$K202&lt;=2033),(AND($J202="New",$K202&gt;2033))),"N/A",IF($N202=0,0,IF(ISERROR(VLOOKUP($E202,'Source Data'!$B$29:$J$60, MATCH($L202, 'Source Data'!$B$26:$J$26,1),TRUE))=TRUE,"",VLOOKUP($E202,'Source Data'!$B$29:$J$60,MATCH($L202, 'Source Data'!$B$26:$J$26,1),TRUE))))</f>
        <v/>
      </c>
      <c r="Z202" s="145" t="str">
        <f>IF(ISNUMBER($L202),IF(OR(AND(OR($J202="Retired",$J202="Permanent Low-Use"),$K202&lt;=2023),(AND($J202="New",$K202&gt;2023))),"N/A",VLOOKUP($F202,'Source Data'!$B$15:$I$22,7)),"")</f>
        <v/>
      </c>
      <c r="AA202" s="145" t="str">
        <f>IF(ISNUMBER($L202),IF(OR(AND(OR($J202="Retired",$J202="Permanent Low-Use"),$K202&lt;=2024),(AND($J202="New",$K202&gt;2024))),"N/A",VLOOKUP($F202,'Source Data'!$B$15:$I$22,7)),"")</f>
        <v/>
      </c>
      <c r="AB202" s="145" t="str">
        <f>IF(ISNUMBER($L202),IF(OR(AND(OR($J202="Retired",$J202="Permanent Low-Use"),$K202&lt;=2025),(AND($J202="New",$K202&gt;2025))),"N/A",VLOOKUP($F202,'Source Data'!$B$15:$I$22,5)),"")</f>
        <v/>
      </c>
      <c r="AC202" s="145" t="str">
        <f>IF(ISNUMBER($L202),IF(OR(AND(OR($J202="Retired",$J202="Permanent Low-Use"),$K202&lt;=2026),(AND($J202="New",$K202&gt;2026))),"N/A",VLOOKUP($F202,'Source Data'!$B$15:$I$22,5)),"")</f>
        <v/>
      </c>
      <c r="AD202" s="145" t="str">
        <f>IF(ISNUMBER($L202),IF(OR(AND(OR($J202="Retired",$J202="Permanent Low-Use"),$K202&lt;=2027),(AND($J202="New",$K202&gt;2027))),"N/A",VLOOKUP($F202,'Source Data'!$B$15:$I$22,5)),"")</f>
        <v/>
      </c>
      <c r="AE202" s="145" t="str">
        <f>IF(ISNUMBER($L202),IF(OR(AND(OR($J202="Retired",$J202="Permanent Low-Use"),$K202&lt;=2028),(AND($J202="New",$K202&gt;2028))),"N/A",VLOOKUP($F202,'Source Data'!$B$15:$I$22,5)),"")</f>
        <v/>
      </c>
      <c r="AF202" s="145" t="str">
        <f>IF(ISNUMBER($L202),IF(OR(AND(OR($J202="Retired",$J202="Permanent Low-Use"),$K202&lt;=2029),(AND($J202="New",$K202&gt;2029))),"N/A",VLOOKUP($F202,'Source Data'!$B$15:$I$22,5)),"")</f>
        <v/>
      </c>
      <c r="AG202" s="145" t="str">
        <f>IF(ISNUMBER($L202),IF(OR(AND(OR($J202="Retired",$J202="Permanent Low-Use"),$K202&lt;=2030),(AND($J202="New",$K202&gt;2030))),"N/A",VLOOKUP($F202,'Source Data'!$B$15:$I$22,5)),"")</f>
        <v/>
      </c>
      <c r="AH202" s="145" t="str">
        <f>IF(ISNUMBER($L202),IF(OR(AND(OR($J202="Retired",$J202="Permanent Low-Use"),$K202&lt;=2031),(AND($J202="New",$K202&gt;2031))),"N/A",VLOOKUP($F202,'Source Data'!$B$15:$I$22,5)),"")</f>
        <v/>
      </c>
      <c r="AI202" s="145" t="str">
        <f>IF(ISNUMBER($L202),IF(OR(AND(OR($J202="Retired",$J202="Permanent Low-Use"),$K202&lt;=2032),(AND($J202="New",$K202&gt;2032))),"N/A",VLOOKUP($F202,'Source Data'!$B$15:$I$22,5)),"")</f>
        <v/>
      </c>
      <c r="AJ202" s="145" t="str">
        <f>IF(ISNUMBER($L202),IF(OR(AND(OR($J202="Retired",$J202="Permanent Low-Use"),$K202&lt;=2033),(AND($J202="New",$K202&gt;2033))),"N/A",VLOOKUP($F202,'Source Data'!$B$15:$I$22,5)),"")</f>
        <v/>
      </c>
      <c r="AK202" s="145" t="str">
        <f>IF($N202= 0, "N/A", IF(ISERROR(VLOOKUP($F202, 'Source Data'!$B$4:$C$11,2)), "", VLOOKUP($F202, 'Source Data'!$B$4:$C$11,2)))</f>
        <v/>
      </c>
      <c r="AL202" s="158"/>
    </row>
    <row r="203" spans="1:38">
      <c r="A203" s="158"/>
      <c r="B203" s="80"/>
      <c r="C203" s="80"/>
      <c r="D203" s="80"/>
      <c r="E203" s="81"/>
      <c r="F203" s="81"/>
      <c r="G203" s="78"/>
      <c r="H203" s="79"/>
      <c r="I203" s="78"/>
      <c r="J203" s="78"/>
      <c r="K203" s="78"/>
      <c r="L203" s="142" t="str">
        <f t="shared" si="10"/>
        <v/>
      </c>
      <c r="M203" s="142" t="str">
        <f>IF(ISERROR(VLOOKUP(E203,'Source Data'!$B$67:$J$97, MATCH(F203, 'Source Data'!$B$64:$J$64,1),TRUE))=TRUE,"",VLOOKUP(E203,'Source Data'!$B$67:$J$97,MATCH(F203, 'Source Data'!$B$64:$J$64,1),TRUE))</f>
        <v/>
      </c>
      <c r="N203" s="143" t="str">
        <f t="shared" si="11"/>
        <v/>
      </c>
      <c r="O203" s="144" t="str">
        <f>IF(OR(AND(OR($J203="Retired",$J203="Permanent Low-Use"),$K203&lt;=2023),(AND($J203="New",$K203&gt;2023))),"N/A",IF($N203=0,0,IF(ISERROR(VLOOKUP($E203,'Source Data'!$B$29:$J$60, MATCH($L203, 'Source Data'!$B$26:$J$26,1),TRUE))=TRUE,"",VLOOKUP($E203,'Source Data'!$B$29:$J$60,MATCH($L203, 'Source Data'!$B$26:$J$26,1),TRUE))))</f>
        <v/>
      </c>
      <c r="P203" s="144" t="str">
        <f>IF(OR(AND(OR($J203="Retired",$J203="Permanent Low-Use"),$K203&lt;=2024),(AND($J203="New",$K203&gt;2024))),"N/A",IF($N203=0,0,IF(ISERROR(VLOOKUP($E203,'Source Data'!$B$29:$J$60, MATCH($L203, 'Source Data'!$B$26:$J$26,1),TRUE))=TRUE,"",VLOOKUP($E203,'Source Data'!$B$29:$J$60,MATCH($L203, 'Source Data'!$B$26:$J$26,1),TRUE))))</f>
        <v/>
      </c>
      <c r="Q203" s="144" t="str">
        <f>IF(OR(AND(OR($J203="Retired",$J203="Permanent Low-Use"),$K203&lt;=2025),(AND($J203="New",$K203&gt;2025))),"N/A",IF($N203=0,0,IF(ISERROR(VLOOKUP($E203,'Source Data'!$B$29:$J$60, MATCH($L203, 'Source Data'!$B$26:$J$26,1),TRUE))=TRUE,"",VLOOKUP($E203,'Source Data'!$B$29:$J$60,MATCH($L203, 'Source Data'!$B$26:$J$26,1),TRUE))))</f>
        <v/>
      </c>
      <c r="R203" s="144" t="str">
        <f>IF(OR(AND(OR($J203="Retired",$J203="Permanent Low-Use"),$K203&lt;=2026),(AND($J203="New",$K203&gt;2026))),"N/A",IF($N203=0,0,IF(ISERROR(VLOOKUP($E203,'Source Data'!$B$29:$J$60, MATCH($L203, 'Source Data'!$B$26:$J$26,1),TRUE))=TRUE,"",VLOOKUP($E203,'Source Data'!$B$29:$J$60,MATCH($L203, 'Source Data'!$B$26:$J$26,1),TRUE))))</f>
        <v/>
      </c>
      <c r="S203" s="144" t="str">
        <f>IF(OR(AND(OR($J203="Retired",$J203="Permanent Low-Use"),$K203&lt;=2027),(AND($J203="New",$K203&gt;2027))),"N/A",IF($N203=0,0,IF(ISERROR(VLOOKUP($E203,'Source Data'!$B$29:$J$60, MATCH($L203, 'Source Data'!$B$26:$J$26,1),TRUE))=TRUE,"",VLOOKUP($E203,'Source Data'!$B$29:$J$60,MATCH($L203, 'Source Data'!$B$26:$J$26,1),TRUE))))</f>
        <v/>
      </c>
      <c r="T203" s="144" t="str">
        <f>IF(OR(AND(OR($J203="Retired",$J203="Permanent Low-Use"),$K203&lt;=2028),(AND($J203="New",$K203&gt;2028))),"N/A",IF($N203=0,0,IF(ISERROR(VLOOKUP($E203,'Source Data'!$B$29:$J$60, MATCH($L203, 'Source Data'!$B$26:$J$26,1),TRUE))=TRUE,"",VLOOKUP($E203,'Source Data'!$B$29:$J$60,MATCH($L203, 'Source Data'!$B$26:$J$26,1),TRUE))))</f>
        <v/>
      </c>
      <c r="U203" s="144" t="str">
        <f>IF(OR(AND(OR($J203="Retired",$J203="Permanent Low-Use"),$K203&lt;=2029),(AND($J203="New",$K203&gt;2029))),"N/A",IF($N203=0,0,IF(ISERROR(VLOOKUP($E203,'Source Data'!$B$29:$J$60, MATCH($L203, 'Source Data'!$B$26:$J$26,1),TRUE))=TRUE,"",VLOOKUP($E203,'Source Data'!$B$29:$J$60,MATCH($L203, 'Source Data'!$B$26:$J$26,1),TRUE))))</f>
        <v/>
      </c>
      <c r="V203" s="144" t="str">
        <f>IF(OR(AND(OR($J203="Retired",$J203="Permanent Low-Use"),$K203&lt;=2030),(AND($J203="New",$K203&gt;2030))),"N/A",IF($N203=0,0,IF(ISERROR(VLOOKUP($E203,'Source Data'!$B$29:$J$60, MATCH($L203, 'Source Data'!$B$26:$J$26,1),TRUE))=TRUE,"",VLOOKUP($E203,'Source Data'!$B$29:$J$60,MATCH($L203, 'Source Data'!$B$26:$J$26,1),TRUE))))</f>
        <v/>
      </c>
      <c r="W203" s="144" t="str">
        <f>IF(OR(AND(OR($J203="Retired",$J203="Permanent Low-Use"),$K203&lt;=2031),(AND($J203="New",$K203&gt;2031))),"N/A",IF($N203=0,0,IF(ISERROR(VLOOKUP($E203,'Source Data'!$B$29:$J$60, MATCH($L203, 'Source Data'!$B$26:$J$26,1),TRUE))=TRUE,"",VLOOKUP($E203,'Source Data'!$B$29:$J$60,MATCH($L203, 'Source Data'!$B$26:$J$26,1),TRUE))))</f>
        <v/>
      </c>
      <c r="X203" s="144" t="str">
        <f>IF(OR(AND(OR($J203="Retired",$J203="Permanent Low-Use"),$K203&lt;=2032),(AND($J203="New",$K203&gt;2032))),"N/A",IF($N203=0,0,IF(ISERROR(VLOOKUP($E203,'Source Data'!$B$29:$J$60, MATCH($L203, 'Source Data'!$B$26:$J$26,1),TRUE))=TRUE,"",VLOOKUP($E203,'Source Data'!$B$29:$J$60,MATCH($L203, 'Source Data'!$B$26:$J$26,1),TRUE))))</f>
        <v/>
      </c>
      <c r="Y203" s="144" t="str">
        <f>IF(OR(AND(OR($J203="Retired",$J203="Permanent Low-Use"),$K203&lt;=2033),(AND($J203="New",$K203&gt;2033))),"N/A",IF($N203=0,0,IF(ISERROR(VLOOKUP($E203,'Source Data'!$B$29:$J$60, MATCH($L203, 'Source Data'!$B$26:$J$26,1),TRUE))=TRUE,"",VLOOKUP($E203,'Source Data'!$B$29:$J$60,MATCH($L203, 'Source Data'!$B$26:$J$26,1),TRUE))))</f>
        <v/>
      </c>
      <c r="Z203" s="145" t="str">
        <f>IF(ISNUMBER($L203),IF(OR(AND(OR($J203="Retired",$J203="Permanent Low-Use"),$K203&lt;=2023),(AND($J203="New",$K203&gt;2023))),"N/A",VLOOKUP($F203,'Source Data'!$B$15:$I$22,7)),"")</f>
        <v/>
      </c>
      <c r="AA203" s="145" t="str">
        <f>IF(ISNUMBER($L203),IF(OR(AND(OR($J203="Retired",$J203="Permanent Low-Use"),$K203&lt;=2024),(AND($J203="New",$K203&gt;2024))),"N/A",VLOOKUP($F203,'Source Data'!$B$15:$I$22,7)),"")</f>
        <v/>
      </c>
      <c r="AB203" s="145" t="str">
        <f>IF(ISNUMBER($L203),IF(OR(AND(OR($J203="Retired",$J203="Permanent Low-Use"),$K203&lt;=2025),(AND($J203="New",$K203&gt;2025))),"N/A",VLOOKUP($F203,'Source Data'!$B$15:$I$22,5)),"")</f>
        <v/>
      </c>
      <c r="AC203" s="145" t="str">
        <f>IF(ISNUMBER($L203),IF(OR(AND(OR($J203="Retired",$J203="Permanent Low-Use"),$K203&lt;=2026),(AND($J203="New",$K203&gt;2026))),"N/A",VLOOKUP($F203,'Source Data'!$B$15:$I$22,5)),"")</f>
        <v/>
      </c>
      <c r="AD203" s="145" t="str">
        <f>IF(ISNUMBER($L203),IF(OR(AND(OR($J203="Retired",$J203="Permanent Low-Use"),$K203&lt;=2027),(AND($J203="New",$K203&gt;2027))),"N/A",VLOOKUP($F203,'Source Data'!$B$15:$I$22,5)),"")</f>
        <v/>
      </c>
      <c r="AE203" s="145" t="str">
        <f>IF(ISNUMBER($L203),IF(OR(AND(OR($J203="Retired",$J203="Permanent Low-Use"),$K203&lt;=2028),(AND($J203="New",$K203&gt;2028))),"N/A",VLOOKUP($F203,'Source Data'!$B$15:$I$22,5)),"")</f>
        <v/>
      </c>
      <c r="AF203" s="145" t="str">
        <f>IF(ISNUMBER($L203),IF(OR(AND(OR($J203="Retired",$J203="Permanent Low-Use"),$K203&lt;=2029),(AND($J203="New",$K203&gt;2029))),"N/A",VLOOKUP($F203,'Source Data'!$B$15:$I$22,5)),"")</f>
        <v/>
      </c>
      <c r="AG203" s="145" t="str">
        <f>IF(ISNUMBER($L203),IF(OR(AND(OR($J203="Retired",$J203="Permanent Low-Use"),$K203&lt;=2030),(AND($J203="New",$K203&gt;2030))),"N/A",VLOOKUP($F203,'Source Data'!$B$15:$I$22,5)),"")</f>
        <v/>
      </c>
      <c r="AH203" s="145" t="str">
        <f>IF(ISNUMBER($L203),IF(OR(AND(OR($J203="Retired",$J203="Permanent Low-Use"),$K203&lt;=2031),(AND($J203="New",$K203&gt;2031))),"N/A",VLOOKUP($F203,'Source Data'!$B$15:$I$22,5)),"")</f>
        <v/>
      </c>
      <c r="AI203" s="145" t="str">
        <f>IF(ISNUMBER($L203),IF(OR(AND(OR($J203="Retired",$J203="Permanent Low-Use"),$K203&lt;=2032),(AND($J203="New",$K203&gt;2032))),"N/A",VLOOKUP($F203,'Source Data'!$B$15:$I$22,5)),"")</f>
        <v/>
      </c>
      <c r="AJ203" s="145" t="str">
        <f>IF(ISNUMBER($L203),IF(OR(AND(OR($J203="Retired",$J203="Permanent Low-Use"),$K203&lt;=2033),(AND($J203="New",$K203&gt;2033))),"N/A",VLOOKUP($F203,'Source Data'!$B$15:$I$22,5)),"")</f>
        <v/>
      </c>
      <c r="AK203" s="145" t="str">
        <f>IF($N203= 0, "N/A", IF(ISERROR(VLOOKUP($F203, 'Source Data'!$B$4:$C$11,2)), "", VLOOKUP($F203, 'Source Data'!$B$4:$C$11,2)))</f>
        <v/>
      </c>
      <c r="AL203" s="158"/>
    </row>
    <row r="204" spans="1:38">
      <c r="A204" s="158"/>
      <c r="B204" s="80"/>
      <c r="C204" s="80"/>
      <c r="D204" s="80"/>
      <c r="E204" s="81"/>
      <c r="F204" s="81"/>
      <c r="G204" s="78"/>
      <c r="H204" s="79"/>
      <c r="I204" s="78"/>
      <c r="J204" s="78"/>
      <c r="K204" s="78"/>
      <c r="L204" s="142" t="str">
        <f t="shared" si="10"/>
        <v/>
      </c>
      <c r="M204" s="142" t="str">
        <f>IF(ISERROR(VLOOKUP(E204,'Source Data'!$B$67:$J$97, MATCH(F204, 'Source Data'!$B$64:$J$64,1),TRUE))=TRUE,"",VLOOKUP(E204,'Source Data'!$B$67:$J$97,MATCH(F204, 'Source Data'!$B$64:$J$64,1),TRUE))</f>
        <v/>
      </c>
      <c r="N204" s="143" t="str">
        <f t="shared" si="11"/>
        <v/>
      </c>
      <c r="O204" s="144" t="str">
        <f>IF(OR(AND(OR($J204="Retired",$J204="Permanent Low-Use"),$K204&lt;=2023),(AND($J204="New",$K204&gt;2023))),"N/A",IF($N204=0,0,IF(ISERROR(VLOOKUP($E204,'Source Data'!$B$29:$J$60, MATCH($L204, 'Source Data'!$B$26:$J$26,1),TRUE))=TRUE,"",VLOOKUP($E204,'Source Data'!$B$29:$J$60,MATCH($L204, 'Source Data'!$B$26:$J$26,1),TRUE))))</f>
        <v/>
      </c>
      <c r="P204" s="144" t="str">
        <f>IF(OR(AND(OR($J204="Retired",$J204="Permanent Low-Use"),$K204&lt;=2024),(AND($J204="New",$K204&gt;2024))),"N/A",IF($N204=0,0,IF(ISERROR(VLOOKUP($E204,'Source Data'!$B$29:$J$60, MATCH($L204, 'Source Data'!$B$26:$J$26,1),TRUE))=TRUE,"",VLOOKUP($E204,'Source Data'!$B$29:$J$60,MATCH($L204, 'Source Data'!$B$26:$J$26,1),TRUE))))</f>
        <v/>
      </c>
      <c r="Q204" s="144" t="str">
        <f>IF(OR(AND(OR($J204="Retired",$J204="Permanent Low-Use"),$K204&lt;=2025),(AND($J204="New",$K204&gt;2025))),"N/A",IF($N204=0,0,IF(ISERROR(VLOOKUP($E204,'Source Data'!$B$29:$J$60, MATCH($L204, 'Source Data'!$B$26:$J$26,1),TRUE))=TRUE,"",VLOOKUP($E204,'Source Data'!$B$29:$J$60,MATCH($L204, 'Source Data'!$B$26:$J$26,1),TRUE))))</f>
        <v/>
      </c>
      <c r="R204" s="144" t="str">
        <f>IF(OR(AND(OR($J204="Retired",$J204="Permanent Low-Use"),$K204&lt;=2026),(AND($J204="New",$K204&gt;2026))),"N/A",IF($N204=0,0,IF(ISERROR(VLOOKUP($E204,'Source Data'!$B$29:$J$60, MATCH($L204, 'Source Data'!$B$26:$J$26,1),TRUE))=TRUE,"",VLOOKUP($E204,'Source Data'!$B$29:$J$60,MATCH($L204, 'Source Data'!$B$26:$J$26,1),TRUE))))</f>
        <v/>
      </c>
      <c r="S204" s="144" t="str">
        <f>IF(OR(AND(OR($J204="Retired",$J204="Permanent Low-Use"),$K204&lt;=2027),(AND($J204="New",$K204&gt;2027))),"N/A",IF($N204=0,0,IF(ISERROR(VLOOKUP($E204,'Source Data'!$B$29:$J$60, MATCH($L204, 'Source Data'!$B$26:$J$26,1),TRUE))=TRUE,"",VLOOKUP($E204,'Source Data'!$B$29:$J$60,MATCH($L204, 'Source Data'!$B$26:$J$26,1),TRUE))))</f>
        <v/>
      </c>
      <c r="T204" s="144" t="str">
        <f>IF(OR(AND(OR($J204="Retired",$J204="Permanent Low-Use"),$K204&lt;=2028),(AND($J204="New",$K204&gt;2028))),"N/A",IF($N204=0,0,IF(ISERROR(VLOOKUP($E204,'Source Data'!$B$29:$J$60, MATCH($L204, 'Source Data'!$B$26:$J$26,1),TRUE))=TRUE,"",VLOOKUP($E204,'Source Data'!$B$29:$J$60,MATCH($L204, 'Source Data'!$B$26:$J$26,1),TRUE))))</f>
        <v/>
      </c>
      <c r="U204" s="144" t="str">
        <f>IF(OR(AND(OR($J204="Retired",$J204="Permanent Low-Use"),$K204&lt;=2029),(AND($J204="New",$K204&gt;2029))),"N/A",IF($N204=0,0,IF(ISERROR(VLOOKUP($E204,'Source Data'!$B$29:$J$60, MATCH($L204, 'Source Data'!$B$26:$J$26,1),TRUE))=TRUE,"",VLOOKUP($E204,'Source Data'!$B$29:$J$60,MATCH($L204, 'Source Data'!$B$26:$J$26,1),TRUE))))</f>
        <v/>
      </c>
      <c r="V204" s="144" t="str">
        <f>IF(OR(AND(OR($J204="Retired",$J204="Permanent Low-Use"),$K204&lt;=2030),(AND($J204="New",$K204&gt;2030))),"N/A",IF($N204=0,0,IF(ISERROR(VLOOKUP($E204,'Source Data'!$B$29:$J$60, MATCH($L204, 'Source Data'!$B$26:$J$26,1),TRUE))=TRUE,"",VLOOKUP($E204,'Source Data'!$B$29:$J$60,MATCH($L204, 'Source Data'!$B$26:$J$26,1),TRUE))))</f>
        <v/>
      </c>
      <c r="W204" s="144" t="str">
        <f>IF(OR(AND(OR($J204="Retired",$J204="Permanent Low-Use"),$K204&lt;=2031),(AND($J204="New",$K204&gt;2031))),"N/A",IF($N204=0,0,IF(ISERROR(VLOOKUP($E204,'Source Data'!$B$29:$J$60, MATCH($L204, 'Source Data'!$B$26:$J$26,1),TRUE))=TRUE,"",VLOOKUP($E204,'Source Data'!$B$29:$J$60,MATCH($L204, 'Source Data'!$B$26:$J$26,1),TRUE))))</f>
        <v/>
      </c>
      <c r="X204" s="144" t="str">
        <f>IF(OR(AND(OR($J204="Retired",$J204="Permanent Low-Use"),$K204&lt;=2032),(AND($J204="New",$K204&gt;2032))),"N/A",IF($N204=0,0,IF(ISERROR(VLOOKUP($E204,'Source Data'!$B$29:$J$60, MATCH($L204, 'Source Data'!$B$26:$J$26,1),TRUE))=TRUE,"",VLOOKUP($E204,'Source Data'!$B$29:$J$60,MATCH($L204, 'Source Data'!$B$26:$J$26,1),TRUE))))</f>
        <v/>
      </c>
      <c r="Y204" s="144" t="str">
        <f>IF(OR(AND(OR($J204="Retired",$J204="Permanent Low-Use"),$K204&lt;=2033),(AND($J204="New",$K204&gt;2033))),"N/A",IF($N204=0,0,IF(ISERROR(VLOOKUP($E204,'Source Data'!$B$29:$J$60, MATCH($L204, 'Source Data'!$B$26:$J$26,1),TRUE))=TRUE,"",VLOOKUP($E204,'Source Data'!$B$29:$J$60,MATCH($L204, 'Source Data'!$B$26:$J$26,1),TRUE))))</f>
        <v/>
      </c>
      <c r="Z204" s="145" t="str">
        <f>IF(ISNUMBER($L204),IF(OR(AND(OR($J204="Retired",$J204="Permanent Low-Use"),$K204&lt;=2023),(AND($J204="New",$K204&gt;2023))),"N/A",VLOOKUP($F204,'Source Data'!$B$15:$I$22,7)),"")</f>
        <v/>
      </c>
      <c r="AA204" s="145" t="str">
        <f>IF(ISNUMBER($L204),IF(OR(AND(OR($J204="Retired",$J204="Permanent Low-Use"),$K204&lt;=2024),(AND($J204="New",$K204&gt;2024))),"N/A",VLOOKUP($F204,'Source Data'!$B$15:$I$22,7)),"")</f>
        <v/>
      </c>
      <c r="AB204" s="145" t="str">
        <f>IF(ISNUMBER($L204),IF(OR(AND(OR($J204="Retired",$J204="Permanent Low-Use"),$K204&lt;=2025),(AND($J204="New",$K204&gt;2025))),"N/A",VLOOKUP($F204,'Source Data'!$B$15:$I$22,5)),"")</f>
        <v/>
      </c>
      <c r="AC204" s="145" t="str">
        <f>IF(ISNUMBER($L204),IF(OR(AND(OR($J204="Retired",$J204="Permanent Low-Use"),$K204&lt;=2026),(AND($J204="New",$K204&gt;2026))),"N/A",VLOOKUP($F204,'Source Data'!$B$15:$I$22,5)),"")</f>
        <v/>
      </c>
      <c r="AD204" s="145" t="str">
        <f>IF(ISNUMBER($L204),IF(OR(AND(OR($J204="Retired",$J204="Permanent Low-Use"),$K204&lt;=2027),(AND($J204="New",$K204&gt;2027))),"N/A",VLOOKUP($F204,'Source Data'!$B$15:$I$22,5)),"")</f>
        <v/>
      </c>
      <c r="AE204" s="145" t="str">
        <f>IF(ISNUMBER($L204),IF(OR(AND(OR($J204="Retired",$J204="Permanent Low-Use"),$K204&lt;=2028),(AND($J204="New",$K204&gt;2028))),"N/A",VLOOKUP($F204,'Source Data'!$B$15:$I$22,5)),"")</f>
        <v/>
      </c>
      <c r="AF204" s="145" t="str">
        <f>IF(ISNUMBER($L204),IF(OR(AND(OR($J204="Retired",$J204="Permanent Low-Use"),$K204&lt;=2029),(AND($J204="New",$K204&gt;2029))),"N/A",VLOOKUP($F204,'Source Data'!$B$15:$I$22,5)),"")</f>
        <v/>
      </c>
      <c r="AG204" s="145" t="str">
        <f>IF(ISNUMBER($L204),IF(OR(AND(OR($J204="Retired",$J204="Permanent Low-Use"),$K204&lt;=2030),(AND($J204="New",$K204&gt;2030))),"N/A",VLOOKUP($F204,'Source Data'!$B$15:$I$22,5)),"")</f>
        <v/>
      </c>
      <c r="AH204" s="145" t="str">
        <f>IF(ISNUMBER($L204),IF(OR(AND(OR($J204="Retired",$J204="Permanent Low-Use"),$K204&lt;=2031),(AND($J204="New",$K204&gt;2031))),"N/A",VLOOKUP($F204,'Source Data'!$B$15:$I$22,5)),"")</f>
        <v/>
      </c>
      <c r="AI204" s="145" t="str">
        <f>IF(ISNUMBER($L204),IF(OR(AND(OR($J204="Retired",$J204="Permanent Low-Use"),$K204&lt;=2032),(AND($J204="New",$K204&gt;2032))),"N/A",VLOOKUP($F204,'Source Data'!$B$15:$I$22,5)),"")</f>
        <v/>
      </c>
      <c r="AJ204" s="145" t="str">
        <f>IF(ISNUMBER($L204),IF(OR(AND(OR($J204="Retired",$J204="Permanent Low-Use"),$K204&lt;=2033),(AND($J204="New",$K204&gt;2033))),"N/A",VLOOKUP($F204,'Source Data'!$B$15:$I$22,5)),"")</f>
        <v/>
      </c>
      <c r="AK204" s="145" t="str">
        <f>IF($N204= 0, "N/A", IF(ISERROR(VLOOKUP($F204, 'Source Data'!$B$4:$C$11,2)), "", VLOOKUP($F204, 'Source Data'!$B$4:$C$11,2)))</f>
        <v/>
      </c>
      <c r="AL204" s="158"/>
    </row>
    <row r="205" spans="1:38">
      <c r="A205" s="158"/>
      <c r="B205" s="80"/>
      <c r="C205" s="80"/>
      <c r="D205" s="80"/>
      <c r="E205" s="81"/>
      <c r="F205" s="81"/>
      <c r="G205" s="78"/>
      <c r="H205" s="79"/>
      <c r="I205" s="78"/>
      <c r="J205" s="78"/>
      <c r="K205" s="78"/>
      <c r="L205" s="142" t="str">
        <f t="shared" si="10"/>
        <v/>
      </c>
      <c r="M205" s="142" t="str">
        <f>IF(ISERROR(VLOOKUP(E205,'Source Data'!$B$67:$J$97, MATCH(F205, 'Source Data'!$B$64:$J$64,1),TRUE))=TRUE,"",VLOOKUP(E205,'Source Data'!$B$67:$J$97,MATCH(F205, 'Source Data'!$B$64:$J$64,1),TRUE))</f>
        <v/>
      </c>
      <c r="N205" s="143" t="str">
        <f t="shared" si="11"/>
        <v/>
      </c>
      <c r="O205" s="144" t="str">
        <f>IF(OR(AND(OR($J205="Retired",$J205="Permanent Low-Use"),$K205&lt;=2023),(AND($J205="New",$K205&gt;2023))),"N/A",IF($N205=0,0,IF(ISERROR(VLOOKUP($E205,'Source Data'!$B$29:$J$60, MATCH($L205, 'Source Data'!$B$26:$J$26,1),TRUE))=TRUE,"",VLOOKUP($E205,'Source Data'!$B$29:$J$60,MATCH($L205, 'Source Data'!$B$26:$J$26,1),TRUE))))</f>
        <v/>
      </c>
      <c r="P205" s="144" t="str">
        <f>IF(OR(AND(OR($J205="Retired",$J205="Permanent Low-Use"),$K205&lt;=2024),(AND($J205="New",$K205&gt;2024))),"N/A",IF($N205=0,0,IF(ISERROR(VLOOKUP($E205,'Source Data'!$B$29:$J$60, MATCH($L205, 'Source Data'!$B$26:$J$26,1),TRUE))=TRUE,"",VLOOKUP($E205,'Source Data'!$B$29:$J$60,MATCH($L205, 'Source Data'!$B$26:$J$26,1),TRUE))))</f>
        <v/>
      </c>
      <c r="Q205" s="144" t="str">
        <f>IF(OR(AND(OR($J205="Retired",$J205="Permanent Low-Use"),$K205&lt;=2025),(AND($J205="New",$K205&gt;2025))),"N/A",IF($N205=0,0,IF(ISERROR(VLOOKUP($E205,'Source Data'!$B$29:$J$60, MATCH($L205, 'Source Data'!$B$26:$J$26,1),TRUE))=TRUE,"",VLOOKUP($E205,'Source Data'!$B$29:$J$60,MATCH($L205, 'Source Data'!$B$26:$J$26,1),TRUE))))</f>
        <v/>
      </c>
      <c r="R205" s="144" t="str">
        <f>IF(OR(AND(OR($J205="Retired",$J205="Permanent Low-Use"),$K205&lt;=2026),(AND($J205="New",$K205&gt;2026))),"N/A",IF($N205=0,0,IF(ISERROR(VLOOKUP($E205,'Source Data'!$B$29:$J$60, MATCH($L205, 'Source Data'!$B$26:$J$26,1),TRUE))=TRUE,"",VLOOKUP($E205,'Source Data'!$B$29:$J$60,MATCH($L205, 'Source Data'!$B$26:$J$26,1),TRUE))))</f>
        <v/>
      </c>
      <c r="S205" s="144" t="str">
        <f>IF(OR(AND(OR($J205="Retired",$J205="Permanent Low-Use"),$K205&lt;=2027),(AND($J205="New",$K205&gt;2027))),"N/A",IF($N205=0,0,IF(ISERROR(VLOOKUP($E205,'Source Data'!$B$29:$J$60, MATCH($L205, 'Source Data'!$B$26:$J$26,1),TRUE))=TRUE,"",VLOOKUP($E205,'Source Data'!$B$29:$J$60,MATCH($L205, 'Source Data'!$B$26:$J$26,1),TRUE))))</f>
        <v/>
      </c>
      <c r="T205" s="144" t="str">
        <f>IF(OR(AND(OR($J205="Retired",$J205="Permanent Low-Use"),$K205&lt;=2028),(AND($J205="New",$K205&gt;2028))),"N/A",IF($N205=0,0,IF(ISERROR(VLOOKUP($E205,'Source Data'!$B$29:$J$60, MATCH($L205, 'Source Data'!$B$26:$J$26,1),TRUE))=TRUE,"",VLOOKUP($E205,'Source Data'!$B$29:$J$60,MATCH($L205, 'Source Data'!$B$26:$J$26,1),TRUE))))</f>
        <v/>
      </c>
      <c r="U205" s="144" t="str">
        <f>IF(OR(AND(OR($J205="Retired",$J205="Permanent Low-Use"),$K205&lt;=2029),(AND($J205="New",$K205&gt;2029))),"N/A",IF($N205=0,0,IF(ISERROR(VLOOKUP($E205,'Source Data'!$B$29:$J$60, MATCH($L205, 'Source Data'!$B$26:$J$26,1),TRUE))=TRUE,"",VLOOKUP($E205,'Source Data'!$B$29:$J$60,MATCH($L205, 'Source Data'!$B$26:$J$26,1),TRUE))))</f>
        <v/>
      </c>
      <c r="V205" s="144" t="str">
        <f>IF(OR(AND(OR($J205="Retired",$J205="Permanent Low-Use"),$K205&lt;=2030),(AND($J205="New",$K205&gt;2030))),"N/A",IF($N205=0,0,IF(ISERROR(VLOOKUP($E205,'Source Data'!$B$29:$J$60, MATCH($L205, 'Source Data'!$B$26:$J$26,1),TRUE))=TRUE,"",VLOOKUP($E205,'Source Data'!$B$29:$J$60,MATCH($L205, 'Source Data'!$B$26:$J$26,1),TRUE))))</f>
        <v/>
      </c>
      <c r="W205" s="144" t="str">
        <f>IF(OR(AND(OR($J205="Retired",$J205="Permanent Low-Use"),$K205&lt;=2031),(AND($J205="New",$K205&gt;2031))),"N/A",IF($N205=0,0,IF(ISERROR(VLOOKUP($E205,'Source Data'!$B$29:$J$60, MATCH($L205, 'Source Data'!$B$26:$J$26,1),TRUE))=TRUE,"",VLOOKUP($E205,'Source Data'!$B$29:$J$60,MATCH($L205, 'Source Data'!$B$26:$J$26,1),TRUE))))</f>
        <v/>
      </c>
      <c r="X205" s="144" t="str">
        <f>IF(OR(AND(OR($J205="Retired",$J205="Permanent Low-Use"),$K205&lt;=2032),(AND($J205="New",$K205&gt;2032))),"N/A",IF($N205=0,0,IF(ISERROR(VLOOKUP($E205,'Source Data'!$B$29:$J$60, MATCH($L205, 'Source Data'!$B$26:$J$26,1),TRUE))=TRUE,"",VLOOKUP($E205,'Source Data'!$B$29:$J$60,MATCH($L205, 'Source Data'!$B$26:$J$26,1),TRUE))))</f>
        <v/>
      </c>
      <c r="Y205" s="144" t="str">
        <f>IF(OR(AND(OR($J205="Retired",$J205="Permanent Low-Use"),$K205&lt;=2033),(AND($J205="New",$K205&gt;2033))),"N/A",IF($N205=0,0,IF(ISERROR(VLOOKUP($E205,'Source Data'!$B$29:$J$60, MATCH($L205, 'Source Data'!$B$26:$J$26,1),TRUE))=TRUE,"",VLOOKUP($E205,'Source Data'!$B$29:$J$60,MATCH($L205, 'Source Data'!$B$26:$J$26,1),TRUE))))</f>
        <v/>
      </c>
      <c r="Z205" s="145" t="str">
        <f>IF(ISNUMBER($L205),IF(OR(AND(OR($J205="Retired",$J205="Permanent Low-Use"),$K205&lt;=2023),(AND($J205="New",$K205&gt;2023))),"N/A",VLOOKUP($F205,'Source Data'!$B$15:$I$22,7)),"")</f>
        <v/>
      </c>
      <c r="AA205" s="145" t="str">
        <f>IF(ISNUMBER($L205),IF(OR(AND(OR($J205="Retired",$J205="Permanent Low-Use"),$K205&lt;=2024),(AND($J205="New",$K205&gt;2024))),"N/A",VLOOKUP($F205,'Source Data'!$B$15:$I$22,7)),"")</f>
        <v/>
      </c>
      <c r="AB205" s="145" t="str">
        <f>IF(ISNUMBER($L205),IF(OR(AND(OR($J205="Retired",$J205="Permanent Low-Use"),$K205&lt;=2025),(AND($J205="New",$K205&gt;2025))),"N/A",VLOOKUP($F205,'Source Data'!$B$15:$I$22,5)),"")</f>
        <v/>
      </c>
      <c r="AC205" s="145" t="str">
        <f>IF(ISNUMBER($L205),IF(OR(AND(OR($J205="Retired",$J205="Permanent Low-Use"),$K205&lt;=2026),(AND($J205="New",$K205&gt;2026))),"N/A",VLOOKUP($F205,'Source Data'!$B$15:$I$22,5)),"")</f>
        <v/>
      </c>
      <c r="AD205" s="145" t="str">
        <f>IF(ISNUMBER($L205),IF(OR(AND(OR($J205="Retired",$J205="Permanent Low-Use"),$K205&lt;=2027),(AND($J205="New",$K205&gt;2027))),"N/A",VLOOKUP($F205,'Source Data'!$B$15:$I$22,5)),"")</f>
        <v/>
      </c>
      <c r="AE205" s="145" t="str">
        <f>IF(ISNUMBER($L205),IF(OR(AND(OR($J205="Retired",$J205="Permanent Low-Use"),$K205&lt;=2028),(AND($J205="New",$K205&gt;2028))),"N/A",VLOOKUP($F205,'Source Data'!$B$15:$I$22,5)),"")</f>
        <v/>
      </c>
      <c r="AF205" s="145" t="str">
        <f>IF(ISNUMBER($L205),IF(OR(AND(OR($J205="Retired",$J205="Permanent Low-Use"),$K205&lt;=2029),(AND($J205="New",$K205&gt;2029))),"N/A",VLOOKUP($F205,'Source Data'!$B$15:$I$22,5)),"")</f>
        <v/>
      </c>
      <c r="AG205" s="145" t="str">
        <f>IF(ISNUMBER($L205),IF(OR(AND(OR($J205="Retired",$J205="Permanent Low-Use"),$K205&lt;=2030),(AND($J205="New",$K205&gt;2030))),"N/A",VLOOKUP($F205,'Source Data'!$B$15:$I$22,5)),"")</f>
        <v/>
      </c>
      <c r="AH205" s="145" t="str">
        <f>IF(ISNUMBER($L205),IF(OR(AND(OR($J205="Retired",$J205="Permanent Low-Use"),$K205&lt;=2031),(AND($J205="New",$K205&gt;2031))),"N/A",VLOOKUP($F205,'Source Data'!$B$15:$I$22,5)),"")</f>
        <v/>
      </c>
      <c r="AI205" s="145" t="str">
        <f>IF(ISNUMBER($L205),IF(OR(AND(OR($J205="Retired",$J205="Permanent Low-Use"),$K205&lt;=2032),(AND($J205="New",$K205&gt;2032))),"N/A",VLOOKUP($F205,'Source Data'!$B$15:$I$22,5)),"")</f>
        <v/>
      </c>
      <c r="AJ205" s="145" t="str">
        <f>IF(ISNUMBER($L205),IF(OR(AND(OR($J205="Retired",$J205="Permanent Low-Use"),$K205&lt;=2033),(AND($J205="New",$K205&gt;2033))),"N/A",VLOOKUP($F205,'Source Data'!$B$15:$I$22,5)),"")</f>
        <v/>
      </c>
      <c r="AK205" s="145" t="str">
        <f>IF($N205= 0, "N/A", IF(ISERROR(VLOOKUP($F205, 'Source Data'!$B$4:$C$11,2)), "", VLOOKUP($F205, 'Source Data'!$B$4:$C$11,2)))</f>
        <v/>
      </c>
      <c r="AL205" s="158"/>
    </row>
    <row r="206" spans="1:38">
      <c r="A206" s="158"/>
      <c r="B206" s="80"/>
      <c r="C206" s="80"/>
      <c r="D206" s="80"/>
      <c r="E206" s="81"/>
      <c r="F206" s="81"/>
      <c r="G206" s="78"/>
      <c r="H206" s="79"/>
      <c r="I206" s="78"/>
      <c r="J206" s="78"/>
      <c r="K206" s="78"/>
      <c r="L206" s="142" t="str">
        <f t="shared" si="10"/>
        <v/>
      </c>
      <c r="M206" s="142" t="str">
        <f>IF(ISERROR(VLOOKUP(E206,'Source Data'!$B$67:$J$97, MATCH(F206, 'Source Data'!$B$64:$J$64,1),TRUE))=TRUE,"",VLOOKUP(E206,'Source Data'!$B$67:$J$97,MATCH(F206, 'Source Data'!$B$64:$J$64,1),TRUE))</f>
        <v/>
      </c>
      <c r="N206" s="143" t="str">
        <f t="shared" si="11"/>
        <v/>
      </c>
      <c r="O206" s="144" t="str">
        <f>IF(OR(AND(OR($J206="Retired",$J206="Permanent Low-Use"),$K206&lt;=2023),(AND($J206="New",$K206&gt;2023))),"N/A",IF($N206=0,0,IF(ISERROR(VLOOKUP($E206,'Source Data'!$B$29:$J$60, MATCH($L206, 'Source Data'!$B$26:$J$26,1),TRUE))=TRUE,"",VLOOKUP($E206,'Source Data'!$B$29:$J$60,MATCH($L206, 'Source Data'!$B$26:$J$26,1),TRUE))))</f>
        <v/>
      </c>
      <c r="P206" s="144" t="str">
        <f>IF(OR(AND(OR($J206="Retired",$J206="Permanent Low-Use"),$K206&lt;=2024),(AND($J206="New",$K206&gt;2024))),"N/A",IF($N206=0,0,IF(ISERROR(VLOOKUP($E206,'Source Data'!$B$29:$J$60, MATCH($L206, 'Source Data'!$B$26:$J$26,1),TRUE))=TRUE,"",VLOOKUP($E206,'Source Data'!$B$29:$J$60,MATCH($L206, 'Source Data'!$B$26:$J$26,1),TRUE))))</f>
        <v/>
      </c>
      <c r="Q206" s="144" t="str">
        <f>IF(OR(AND(OR($J206="Retired",$J206="Permanent Low-Use"),$K206&lt;=2025),(AND($J206="New",$K206&gt;2025))),"N/A",IF($N206=0,0,IF(ISERROR(VLOOKUP($E206,'Source Data'!$B$29:$J$60, MATCH($L206, 'Source Data'!$B$26:$J$26,1),TRUE))=TRUE,"",VLOOKUP($E206,'Source Data'!$B$29:$J$60,MATCH($L206, 'Source Data'!$B$26:$J$26,1),TRUE))))</f>
        <v/>
      </c>
      <c r="R206" s="144" t="str">
        <f>IF(OR(AND(OR($J206="Retired",$J206="Permanent Low-Use"),$K206&lt;=2026),(AND($J206="New",$K206&gt;2026))),"N/A",IF($N206=0,0,IF(ISERROR(VLOOKUP($E206,'Source Data'!$B$29:$J$60, MATCH($L206, 'Source Data'!$B$26:$J$26,1),TRUE))=TRUE,"",VLOOKUP($E206,'Source Data'!$B$29:$J$60,MATCH($L206, 'Source Data'!$B$26:$J$26,1),TRUE))))</f>
        <v/>
      </c>
      <c r="S206" s="144" t="str">
        <f>IF(OR(AND(OR($J206="Retired",$J206="Permanent Low-Use"),$K206&lt;=2027),(AND($J206="New",$K206&gt;2027))),"N/A",IF($N206=0,0,IF(ISERROR(VLOOKUP($E206,'Source Data'!$B$29:$J$60, MATCH($L206, 'Source Data'!$B$26:$J$26,1),TRUE))=TRUE,"",VLOOKUP($E206,'Source Data'!$B$29:$J$60,MATCH($L206, 'Source Data'!$B$26:$J$26,1),TRUE))))</f>
        <v/>
      </c>
      <c r="T206" s="144" t="str">
        <f>IF(OR(AND(OR($J206="Retired",$J206="Permanent Low-Use"),$K206&lt;=2028),(AND($J206="New",$K206&gt;2028))),"N/A",IF($N206=0,0,IF(ISERROR(VLOOKUP($E206,'Source Data'!$B$29:$J$60, MATCH($L206, 'Source Data'!$B$26:$J$26,1),TRUE))=TRUE,"",VLOOKUP($E206,'Source Data'!$B$29:$J$60,MATCH($L206, 'Source Data'!$B$26:$J$26,1),TRUE))))</f>
        <v/>
      </c>
      <c r="U206" s="144" t="str">
        <f>IF(OR(AND(OR($J206="Retired",$J206="Permanent Low-Use"),$K206&lt;=2029),(AND($J206="New",$K206&gt;2029))),"N/A",IF($N206=0,0,IF(ISERROR(VLOOKUP($E206,'Source Data'!$B$29:$J$60, MATCH($L206, 'Source Data'!$B$26:$J$26,1),TRUE))=TRUE,"",VLOOKUP($E206,'Source Data'!$B$29:$J$60,MATCH($L206, 'Source Data'!$B$26:$J$26,1),TRUE))))</f>
        <v/>
      </c>
      <c r="V206" s="144" t="str">
        <f>IF(OR(AND(OR($J206="Retired",$J206="Permanent Low-Use"),$K206&lt;=2030),(AND($J206="New",$K206&gt;2030))),"N/A",IF($N206=0,0,IF(ISERROR(VLOOKUP($E206,'Source Data'!$B$29:$J$60, MATCH($L206, 'Source Data'!$B$26:$J$26,1),TRUE))=TRUE,"",VLOOKUP($E206,'Source Data'!$B$29:$J$60,MATCH($L206, 'Source Data'!$B$26:$J$26,1),TRUE))))</f>
        <v/>
      </c>
      <c r="W206" s="144" t="str">
        <f>IF(OR(AND(OR($J206="Retired",$J206="Permanent Low-Use"),$K206&lt;=2031),(AND($J206="New",$K206&gt;2031))),"N/A",IF($N206=0,0,IF(ISERROR(VLOOKUP($E206,'Source Data'!$B$29:$J$60, MATCH($L206, 'Source Data'!$B$26:$J$26,1),TRUE))=TRUE,"",VLOOKUP($E206,'Source Data'!$B$29:$J$60,MATCH($L206, 'Source Data'!$B$26:$J$26,1),TRUE))))</f>
        <v/>
      </c>
      <c r="X206" s="144" t="str">
        <f>IF(OR(AND(OR($J206="Retired",$J206="Permanent Low-Use"),$K206&lt;=2032),(AND($J206="New",$K206&gt;2032))),"N/A",IF($N206=0,0,IF(ISERROR(VLOOKUP($E206,'Source Data'!$B$29:$J$60, MATCH($L206, 'Source Data'!$B$26:$J$26,1),TRUE))=TRUE,"",VLOOKUP($E206,'Source Data'!$B$29:$J$60,MATCH($L206, 'Source Data'!$B$26:$J$26,1),TRUE))))</f>
        <v/>
      </c>
      <c r="Y206" s="144" t="str">
        <f>IF(OR(AND(OR($J206="Retired",$J206="Permanent Low-Use"),$K206&lt;=2033),(AND($J206="New",$K206&gt;2033))),"N/A",IF($N206=0,0,IF(ISERROR(VLOOKUP($E206,'Source Data'!$B$29:$J$60, MATCH($L206, 'Source Data'!$B$26:$J$26,1),TRUE))=TRUE,"",VLOOKUP($E206,'Source Data'!$B$29:$J$60,MATCH($L206, 'Source Data'!$B$26:$J$26,1),TRUE))))</f>
        <v/>
      </c>
      <c r="Z206" s="145" t="str">
        <f>IF(ISNUMBER($L206),IF(OR(AND(OR($J206="Retired",$J206="Permanent Low-Use"),$K206&lt;=2023),(AND($J206="New",$K206&gt;2023))),"N/A",VLOOKUP($F206,'Source Data'!$B$15:$I$22,7)),"")</f>
        <v/>
      </c>
      <c r="AA206" s="145" t="str">
        <f>IF(ISNUMBER($L206),IF(OR(AND(OR($J206="Retired",$J206="Permanent Low-Use"),$K206&lt;=2024),(AND($J206="New",$K206&gt;2024))),"N/A",VLOOKUP($F206,'Source Data'!$B$15:$I$22,7)),"")</f>
        <v/>
      </c>
      <c r="AB206" s="145" t="str">
        <f>IF(ISNUMBER($L206),IF(OR(AND(OR($J206="Retired",$J206="Permanent Low-Use"),$K206&lt;=2025),(AND($J206="New",$K206&gt;2025))),"N/A",VLOOKUP($F206,'Source Data'!$B$15:$I$22,5)),"")</f>
        <v/>
      </c>
      <c r="AC206" s="145" t="str">
        <f>IF(ISNUMBER($L206),IF(OR(AND(OR($J206="Retired",$J206="Permanent Low-Use"),$K206&lt;=2026),(AND($J206="New",$K206&gt;2026))),"N/A",VLOOKUP($F206,'Source Data'!$B$15:$I$22,5)),"")</f>
        <v/>
      </c>
      <c r="AD206" s="145" t="str">
        <f>IF(ISNUMBER($L206),IF(OR(AND(OR($J206="Retired",$J206="Permanent Low-Use"),$K206&lt;=2027),(AND($J206="New",$K206&gt;2027))),"N/A",VLOOKUP($F206,'Source Data'!$B$15:$I$22,5)),"")</f>
        <v/>
      </c>
      <c r="AE206" s="145" t="str">
        <f>IF(ISNUMBER($L206),IF(OR(AND(OR($J206="Retired",$J206="Permanent Low-Use"),$K206&lt;=2028),(AND($J206="New",$K206&gt;2028))),"N/A",VLOOKUP($F206,'Source Data'!$B$15:$I$22,5)),"")</f>
        <v/>
      </c>
      <c r="AF206" s="145" t="str">
        <f>IF(ISNUMBER($L206),IF(OR(AND(OR($J206="Retired",$J206="Permanent Low-Use"),$K206&lt;=2029),(AND($J206="New",$K206&gt;2029))),"N/A",VLOOKUP($F206,'Source Data'!$B$15:$I$22,5)),"")</f>
        <v/>
      </c>
      <c r="AG206" s="145" t="str">
        <f>IF(ISNUMBER($L206),IF(OR(AND(OR($J206="Retired",$J206="Permanent Low-Use"),$K206&lt;=2030),(AND($J206="New",$K206&gt;2030))),"N/A",VLOOKUP($F206,'Source Data'!$B$15:$I$22,5)),"")</f>
        <v/>
      </c>
      <c r="AH206" s="145" t="str">
        <f>IF(ISNUMBER($L206),IF(OR(AND(OR($J206="Retired",$J206="Permanent Low-Use"),$K206&lt;=2031),(AND($J206="New",$K206&gt;2031))),"N/A",VLOOKUP($F206,'Source Data'!$B$15:$I$22,5)),"")</f>
        <v/>
      </c>
      <c r="AI206" s="145" t="str">
        <f>IF(ISNUMBER($L206),IF(OR(AND(OR($J206="Retired",$J206="Permanent Low-Use"),$K206&lt;=2032),(AND($J206="New",$K206&gt;2032))),"N/A",VLOOKUP($F206,'Source Data'!$B$15:$I$22,5)),"")</f>
        <v/>
      </c>
      <c r="AJ206" s="145" t="str">
        <f>IF(ISNUMBER($L206),IF(OR(AND(OR($J206="Retired",$J206="Permanent Low-Use"),$K206&lt;=2033),(AND($J206="New",$K206&gt;2033))),"N/A",VLOOKUP($F206,'Source Data'!$B$15:$I$22,5)),"")</f>
        <v/>
      </c>
      <c r="AK206" s="145" t="str">
        <f>IF($N206= 0, "N/A", IF(ISERROR(VLOOKUP($F206, 'Source Data'!$B$4:$C$11,2)), "", VLOOKUP($F206, 'Source Data'!$B$4:$C$11,2)))</f>
        <v/>
      </c>
      <c r="AL206" s="158"/>
    </row>
    <row r="207" spans="1:38">
      <c r="A207" s="158"/>
      <c r="B207" s="80"/>
      <c r="C207" s="80"/>
      <c r="D207" s="80"/>
      <c r="E207" s="81"/>
      <c r="F207" s="81"/>
      <c r="G207" s="78"/>
      <c r="H207" s="79"/>
      <c r="I207" s="78"/>
      <c r="J207" s="78"/>
      <c r="K207" s="78"/>
      <c r="L207" s="142" t="str">
        <f t="shared" si="10"/>
        <v/>
      </c>
      <c r="M207" s="142" t="str">
        <f>IF(ISERROR(VLOOKUP(E207,'Source Data'!$B$67:$J$97, MATCH(F207, 'Source Data'!$B$64:$J$64,1),TRUE))=TRUE,"",VLOOKUP(E207,'Source Data'!$B$67:$J$97,MATCH(F207, 'Source Data'!$B$64:$J$64,1),TRUE))</f>
        <v/>
      </c>
      <c r="N207" s="143" t="str">
        <f t="shared" si="11"/>
        <v/>
      </c>
      <c r="O207" s="144" t="str">
        <f>IF(OR(AND(OR($J207="Retired",$J207="Permanent Low-Use"),$K207&lt;=2023),(AND($J207="New",$K207&gt;2023))),"N/A",IF($N207=0,0,IF(ISERROR(VLOOKUP($E207,'Source Data'!$B$29:$J$60, MATCH($L207, 'Source Data'!$B$26:$J$26,1),TRUE))=TRUE,"",VLOOKUP($E207,'Source Data'!$B$29:$J$60,MATCH($L207, 'Source Data'!$B$26:$J$26,1),TRUE))))</f>
        <v/>
      </c>
      <c r="P207" s="144" t="str">
        <f>IF(OR(AND(OR($J207="Retired",$J207="Permanent Low-Use"),$K207&lt;=2024),(AND($J207="New",$K207&gt;2024))),"N/A",IF($N207=0,0,IF(ISERROR(VLOOKUP($E207,'Source Data'!$B$29:$J$60, MATCH($L207, 'Source Data'!$B$26:$J$26,1),TRUE))=TRUE,"",VLOOKUP($E207,'Source Data'!$B$29:$J$60,MATCH($L207, 'Source Data'!$B$26:$J$26,1),TRUE))))</f>
        <v/>
      </c>
      <c r="Q207" s="144" t="str">
        <f>IF(OR(AND(OR($J207="Retired",$J207="Permanent Low-Use"),$K207&lt;=2025),(AND($J207="New",$K207&gt;2025))),"N/A",IF($N207=0,0,IF(ISERROR(VLOOKUP($E207,'Source Data'!$B$29:$J$60, MATCH($L207, 'Source Data'!$B$26:$J$26,1),TRUE))=TRUE,"",VLOOKUP($E207,'Source Data'!$B$29:$J$60,MATCH($L207, 'Source Data'!$B$26:$J$26,1),TRUE))))</f>
        <v/>
      </c>
      <c r="R207" s="144" t="str">
        <f>IF(OR(AND(OR($J207="Retired",$J207="Permanent Low-Use"),$K207&lt;=2026),(AND($J207="New",$K207&gt;2026))),"N/A",IF($N207=0,0,IF(ISERROR(VLOOKUP($E207,'Source Data'!$B$29:$J$60, MATCH($L207, 'Source Data'!$B$26:$J$26,1),TRUE))=TRUE,"",VLOOKUP($E207,'Source Data'!$B$29:$J$60,MATCH($L207, 'Source Data'!$B$26:$J$26,1),TRUE))))</f>
        <v/>
      </c>
      <c r="S207" s="144" t="str">
        <f>IF(OR(AND(OR($J207="Retired",$J207="Permanent Low-Use"),$K207&lt;=2027),(AND($J207="New",$K207&gt;2027))),"N/A",IF($N207=0,0,IF(ISERROR(VLOOKUP($E207,'Source Data'!$B$29:$J$60, MATCH($L207, 'Source Data'!$B$26:$J$26,1),TRUE))=TRUE,"",VLOOKUP($E207,'Source Data'!$B$29:$J$60,MATCH($L207, 'Source Data'!$B$26:$J$26,1),TRUE))))</f>
        <v/>
      </c>
      <c r="T207" s="144" t="str">
        <f>IF(OR(AND(OR($J207="Retired",$J207="Permanent Low-Use"),$K207&lt;=2028),(AND($J207="New",$K207&gt;2028))),"N/A",IF($N207=0,0,IF(ISERROR(VLOOKUP($E207,'Source Data'!$B$29:$J$60, MATCH($L207, 'Source Data'!$B$26:$J$26,1),TRUE))=TRUE,"",VLOOKUP($E207,'Source Data'!$B$29:$J$60,MATCH($L207, 'Source Data'!$B$26:$J$26,1),TRUE))))</f>
        <v/>
      </c>
      <c r="U207" s="144" t="str">
        <f>IF(OR(AND(OR($J207="Retired",$J207="Permanent Low-Use"),$K207&lt;=2029),(AND($J207="New",$K207&gt;2029))),"N/A",IF($N207=0,0,IF(ISERROR(VLOOKUP($E207,'Source Data'!$B$29:$J$60, MATCH($L207, 'Source Data'!$B$26:$J$26,1),TRUE))=TRUE,"",VLOOKUP($E207,'Source Data'!$B$29:$J$60,MATCH($L207, 'Source Data'!$B$26:$J$26,1),TRUE))))</f>
        <v/>
      </c>
      <c r="V207" s="144" t="str">
        <f>IF(OR(AND(OR($J207="Retired",$J207="Permanent Low-Use"),$K207&lt;=2030),(AND($J207="New",$K207&gt;2030))),"N/A",IF($N207=0,0,IF(ISERROR(VLOOKUP($E207,'Source Data'!$B$29:$J$60, MATCH($L207, 'Source Data'!$B$26:$J$26,1),TRUE))=TRUE,"",VLOOKUP($E207,'Source Data'!$B$29:$J$60,MATCH($L207, 'Source Data'!$B$26:$J$26,1),TRUE))))</f>
        <v/>
      </c>
      <c r="W207" s="144" t="str">
        <f>IF(OR(AND(OR($J207="Retired",$J207="Permanent Low-Use"),$K207&lt;=2031),(AND($J207="New",$K207&gt;2031))),"N/A",IF($N207=0,0,IF(ISERROR(VLOOKUP($E207,'Source Data'!$B$29:$J$60, MATCH($L207, 'Source Data'!$B$26:$J$26,1),TRUE))=TRUE,"",VLOOKUP($E207,'Source Data'!$B$29:$J$60,MATCH($L207, 'Source Data'!$B$26:$J$26,1),TRUE))))</f>
        <v/>
      </c>
      <c r="X207" s="144" t="str">
        <f>IF(OR(AND(OR($J207="Retired",$J207="Permanent Low-Use"),$K207&lt;=2032),(AND($J207="New",$K207&gt;2032))),"N/A",IF($N207=0,0,IF(ISERROR(VLOOKUP($E207,'Source Data'!$B$29:$J$60, MATCH($L207, 'Source Data'!$B$26:$J$26,1),TRUE))=TRUE,"",VLOOKUP($E207,'Source Data'!$B$29:$J$60,MATCH($L207, 'Source Data'!$B$26:$J$26,1),TRUE))))</f>
        <v/>
      </c>
      <c r="Y207" s="144" t="str">
        <f>IF(OR(AND(OR($J207="Retired",$J207="Permanent Low-Use"),$K207&lt;=2033),(AND($J207="New",$K207&gt;2033))),"N/A",IF($N207=0,0,IF(ISERROR(VLOOKUP($E207,'Source Data'!$B$29:$J$60, MATCH($L207, 'Source Data'!$B$26:$J$26,1),TRUE))=TRUE,"",VLOOKUP($E207,'Source Data'!$B$29:$J$60,MATCH($L207, 'Source Data'!$B$26:$J$26,1),TRUE))))</f>
        <v/>
      </c>
      <c r="Z207" s="145" t="str">
        <f>IF(ISNUMBER($L207),IF(OR(AND(OR($J207="Retired",$J207="Permanent Low-Use"),$K207&lt;=2023),(AND($J207="New",$K207&gt;2023))),"N/A",VLOOKUP($F207,'Source Data'!$B$15:$I$22,7)),"")</f>
        <v/>
      </c>
      <c r="AA207" s="145" t="str">
        <f>IF(ISNUMBER($L207),IF(OR(AND(OR($J207="Retired",$J207="Permanent Low-Use"),$K207&lt;=2024),(AND($J207="New",$K207&gt;2024))),"N/A",VLOOKUP($F207,'Source Data'!$B$15:$I$22,7)),"")</f>
        <v/>
      </c>
      <c r="AB207" s="145" t="str">
        <f>IF(ISNUMBER($L207),IF(OR(AND(OR($J207="Retired",$J207="Permanent Low-Use"),$K207&lt;=2025),(AND($J207="New",$K207&gt;2025))),"N/A",VLOOKUP($F207,'Source Data'!$B$15:$I$22,5)),"")</f>
        <v/>
      </c>
      <c r="AC207" s="145" t="str">
        <f>IF(ISNUMBER($L207),IF(OR(AND(OR($J207="Retired",$J207="Permanent Low-Use"),$K207&lt;=2026),(AND($J207="New",$K207&gt;2026))),"N/A",VLOOKUP($F207,'Source Data'!$B$15:$I$22,5)),"")</f>
        <v/>
      </c>
      <c r="AD207" s="145" t="str">
        <f>IF(ISNUMBER($L207),IF(OR(AND(OR($J207="Retired",$J207="Permanent Low-Use"),$K207&lt;=2027),(AND($J207="New",$K207&gt;2027))),"N/A",VLOOKUP($F207,'Source Data'!$B$15:$I$22,5)),"")</f>
        <v/>
      </c>
      <c r="AE207" s="145" t="str">
        <f>IF(ISNUMBER($L207),IF(OR(AND(OR($J207="Retired",$J207="Permanent Low-Use"),$K207&lt;=2028),(AND($J207="New",$K207&gt;2028))),"N/A",VLOOKUP($F207,'Source Data'!$B$15:$I$22,5)),"")</f>
        <v/>
      </c>
      <c r="AF207" s="145" t="str">
        <f>IF(ISNUMBER($L207),IF(OR(AND(OR($J207="Retired",$J207="Permanent Low-Use"),$K207&lt;=2029),(AND($J207="New",$K207&gt;2029))),"N/A",VLOOKUP($F207,'Source Data'!$B$15:$I$22,5)),"")</f>
        <v/>
      </c>
      <c r="AG207" s="145" t="str">
        <f>IF(ISNUMBER($L207),IF(OR(AND(OR($J207="Retired",$J207="Permanent Low-Use"),$K207&lt;=2030),(AND($J207="New",$K207&gt;2030))),"N/A",VLOOKUP($F207,'Source Data'!$B$15:$I$22,5)),"")</f>
        <v/>
      </c>
      <c r="AH207" s="145" t="str">
        <f>IF(ISNUMBER($L207),IF(OR(AND(OR($J207="Retired",$J207="Permanent Low-Use"),$K207&lt;=2031),(AND($J207="New",$K207&gt;2031))),"N/A",VLOOKUP($F207,'Source Data'!$B$15:$I$22,5)),"")</f>
        <v/>
      </c>
      <c r="AI207" s="145" t="str">
        <f>IF(ISNUMBER($L207),IF(OR(AND(OR($J207="Retired",$J207="Permanent Low-Use"),$K207&lt;=2032),(AND($J207="New",$K207&gt;2032))),"N/A",VLOOKUP($F207,'Source Data'!$B$15:$I$22,5)),"")</f>
        <v/>
      </c>
      <c r="AJ207" s="145" t="str">
        <f>IF(ISNUMBER($L207),IF(OR(AND(OR($J207="Retired",$J207="Permanent Low-Use"),$K207&lt;=2033),(AND($J207="New",$K207&gt;2033))),"N/A",VLOOKUP($F207,'Source Data'!$B$15:$I$22,5)),"")</f>
        <v/>
      </c>
      <c r="AK207" s="145" t="str">
        <f>IF($N207= 0, "N/A", IF(ISERROR(VLOOKUP($F207, 'Source Data'!$B$4:$C$11,2)), "", VLOOKUP($F207, 'Source Data'!$B$4:$C$11,2)))</f>
        <v/>
      </c>
      <c r="AL207" s="158"/>
    </row>
    <row r="208" spans="1:38">
      <c r="A208" s="158"/>
      <c r="B208" s="80"/>
      <c r="C208" s="80"/>
      <c r="D208" s="80"/>
      <c r="E208" s="81"/>
      <c r="F208" s="81"/>
      <c r="G208" s="78"/>
      <c r="H208" s="79"/>
      <c r="I208" s="78"/>
      <c r="J208" s="78"/>
      <c r="K208" s="78"/>
      <c r="L208" s="142" t="str">
        <f t="shared" si="10"/>
        <v/>
      </c>
      <c r="M208" s="142" t="str">
        <f>IF(ISERROR(VLOOKUP(E208,'Source Data'!$B$67:$J$97, MATCH(F208, 'Source Data'!$B$64:$J$64,1),TRUE))=TRUE,"",VLOOKUP(E208,'Source Data'!$B$67:$J$97,MATCH(F208, 'Source Data'!$B$64:$J$64,1),TRUE))</f>
        <v/>
      </c>
      <c r="N208" s="143" t="str">
        <f t="shared" si="11"/>
        <v/>
      </c>
      <c r="O208" s="144" t="str">
        <f>IF(OR(AND(OR($J208="Retired",$J208="Permanent Low-Use"),$K208&lt;=2023),(AND($J208="New",$K208&gt;2023))),"N/A",IF($N208=0,0,IF(ISERROR(VLOOKUP($E208,'Source Data'!$B$29:$J$60, MATCH($L208, 'Source Data'!$B$26:$J$26,1),TRUE))=TRUE,"",VLOOKUP($E208,'Source Data'!$B$29:$J$60,MATCH($L208, 'Source Data'!$B$26:$J$26,1),TRUE))))</f>
        <v/>
      </c>
      <c r="P208" s="144" t="str">
        <f>IF(OR(AND(OR($J208="Retired",$J208="Permanent Low-Use"),$K208&lt;=2024),(AND($J208="New",$K208&gt;2024))),"N/A",IF($N208=0,0,IF(ISERROR(VLOOKUP($E208,'Source Data'!$B$29:$J$60, MATCH($L208, 'Source Data'!$B$26:$J$26,1),TRUE))=TRUE,"",VLOOKUP($E208,'Source Data'!$B$29:$J$60,MATCH($L208, 'Source Data'!$B$26:$J$26,1),TRUE))))</f>
        <v/>
      </c>
      <c r="Q208" s="144" t="str">
        <f>IF(OR(AND(OR($J208="Retired",$J208="Permanent Low-Use"),$K208&lt;=2025),(AND($J208="New",$K208&gt;2025))),"N/A",IF($N208=0,0,IF(ISERROR(VLOOKUP($E208,'Source Data'!$B$29:$J$60, MATCH($L208, 'Source Data'!$B$26:$J$26,1),TRUE))=TRUE,"",VLOOKUP($E208,'Source Data'!$B$29:$J$60,MATCH($L208, 'Source Data'!$B$26:$J$26,1),TRUE))))</f>
        <v/>
      </c>
      <c r="R208" s="144" t="str">
        <f>IF(OR(AND(OR($J208="Retired",$J208="Permanent Low-Use"),$K208&lt;=2026),(AND($J208="New",$K208&gt;2026))),"N/A",IF($N208=0,0,IF(ISERROR(VLOOKUP($E208,'Source Data'!$B$29:$J$60, MATCH($L208, 'Source Data'!$B$26:$J$26,1),TRUE))=TRUE,"",VLOOKUP($E208,'Source Data'!$B$29:$J$60,MATCH($L208, 'Source Data'!$B$26:$J$26,1),TRUE))))</f>
        <v/>
      </c>
      <c r="S208" s="144" t="str">
        <f>IF(OR(AND(OR($J208="Retired",$J208="Permanent Low-Use"),$K208&lt;=2027),(AND($J208="New",$K208&gt;2027))),"N/A",IF($N208=0,0,IF(ISERROR(VLOOKUP($E208,'Source Data'!$B$29:$J$60, MATCH($L208, 'Source Data'!$B$26:$J$26,1),TRUE))=TRUE,"",VLOOKUP($E208,'Source Data'!$B$29:$J$60,MATCH($L208, 'Source Data'!$B$26:$J$26,1),TRUE))))</f>
        <v/>
      </c>
      <c r="T208" s="144" t="str">
        <f>IF(OR(AND(OR($J208="Retired",$J208="Permanent Low-Use"),$K208&lt;=2028),(AND($J208="New",$K208&gt;2028))),"N/A",IF($N208=0,0,IF(ISERROR(VLOOKUP($E208,'Source Data'!$B$29:$J$60, MATCH($L208, 'Source Data'!$B$26:$J$26,1),TRUE))=TRUE,"",VLOOKUP($E208,'Source Data'!$B$29:$J$60,MATCH($L208, 'Source Data'!$B$26:$J$26,1),TRUE))))</f>
        <v/>
      </c>
      <c r="U208" s="144" t="str">
        <f>IF(OR(AND(OR($J208="Retired",$J208="Permanent Low-Use"),$K208&lt;=2029),(AND($J208="New",$K208&gt;2029))),"N/A",IF($N208=0,0,IF(ISERROR(VLOOKUP($E208,'Source Data'!$B$29:$J$60, MATCH($L208, 'Source Data'!$B$26:$J$26,1),TRUE))=TRUE,"",VLOOKUP($E208,'Source Data'!$B$29:$J$60,MATCH($L208, 'Source Data'!$B$26:$J$26,1),TRUE))))</f>
        <v/>
      </c>
      <c r="V208" s="144" t="str">
        <f>IF(OR(AND(OR($J208="Retired",$J208="Permanent Low-Use"),$K208&lt;=2030),(AND($J208="New",$K208&gt;2030))),"N/A",IF($N208=0,0,IF(ISERROR(VLOOKUP($E208,'Source Data'!$B$29:$J$60, MATCH($L208, 'Source Data'!$B$26:$J$26,1),TRUE))=TRUE,"",VLOOKUP($E208,'Source Data'!$B$29:$J$60,MATCH($L208, 'Source Data'!$B$26:$J$26,1),TRUE))))</f>
        <v/>
      </c>
      <c r="W208" s="144" t="str">
        <f>IF(OR(AND(OR($J208="Retired",$J208="Permanent Low-Use"),$K208&lt;=2031),(AND($J208="New",$K208&gt;2031))),"N/A",IF($N208=0,0,IF(ISERROR(VLOOKUP($E208,'Source Data'!$B$29:$J$60, MATCH($L208, 'Source Data'!$B$26:$J$26,1),TRUE))=TRUE,"",VLOOKUP($E208,'Source Data'!$B$29:$J$60,MATCH($L208, 'Source Data'!$B$26:$J$26,1),TRUE))))</f>
        <v/>
      </c>
      <c r="X208" s="144" t="str">
        <f>IF(OR(AND(OR($J208="Retired",$J208="Permanent Low-Use"),$K208&lt;=2032),(AND($J208="New",$K208&gt;2032))),"N/A",IF($N208=0,0,IF(ISERROR(VLOOKUP($E208,'Source Data'!$B$29:$J$60, MATCH($L208, 'Source Data'!$B$26:$J$26,1),TRUE))=TRUE,"",VLOOKUP($E208,'Source Data'!$B$29:$J$60,MATCH($L208, 'Source Data'!$B$26:$J$26,1),TRUE))))</f>
        <v/>
      </c>
      <c r="Y208" s="144" t="str">
        <f>IF(OR(AND(OR($J208="Retired",$J208="Permanent Low-Use"),$K208&lt;=2033),(AND($J208="New",$K208&gt;2033))),"N/A",IF($N208=0,0,IF(ISERROR(VLOOKUP($E208,'Source Data'!$B$29:$J$60, MATCH($L208, 'Source Data'!$B$26:$J$26,1),TRUE))=TRUE,"",VLOOKUP($E208,'Source Data'!$B$29:$J$60,MATCH($L208, 'Source Data'!$B$26:$J$26,1),TRUE))))</f>
        <v/>
      </c>
      <c r="Z208" s="145" t="str">
        <f>IF(ISNUMBER($L208),IF(OR(AND(OR($J208="Retired",$J208="Permanent Low-Use"),$K208&lt;=2023),(AND($J208="New",$K208&gt;2023))),"N/A",VLOOKUP($F208,'Source Data'!$B$15:$I$22,7)),"")</f>
        <v/>
      </c>
      <c r="AA208" s="145" t="str">
        <f>IF(ISNUMBER($L208),IF(OR(AND(OR($J208="Retired",$J208="Permanent Low-Use"),$K208&lt;=2024),(AND($J208="New",$K208&gt;2024))),"N/A",VLOOKUP($F208,'Source Data'!$B$15:$I$22,7)),"")</f>
        <v/>
      </c>
      <c r="AB208" s="145" t="str">
        <f>IF(ISNUMBER($L208),IF(OR(AND(OR($J208="Retired",$J208="Permanent Low-Use"),$K208&lt;=2025),(AND($J208="New",$K208&gt;2025))),"N/A",VLOOKUP($F208,'Source Data'!$B$15:$I$22,5)),"")</f>
        <v/>
      </c>
      <c r="AC208" s="145" t="str">
        <f>IF(ISNUMBER($L208),IF(OR(AND(OR($J208="Retired",$J208="Permanent Low-Use"),$K208&lt;=2026),(AND($J208="New",$K208&gt;2026))),"N/A",VLOOKUP($F208,'Source Data'!$B$15:$I$22,5)),"")</f>
        <v/>
      </c>
      <c r="AD208" s="145" t="str">
        <f>IF(ISNUMBER($L208),IF(OR(AND(OR($J208="Retired",$J208="Permanent Low-Use"),$K208&lt;=2027),(AND($J208="New",$K208&gt;2027))),"N/A",VLOOKUP($F208,'Source Data'!$B$15:$I$22,5)),"")</f>
        <v/>
      </c>
      <c r="AE208" s="145" t="str">
        <f>IF(ISNUMBER($L208),IF(OR(AND(OR($J208="Retired",$J208="Permanent Low-Use"),$K208&lt;=2028),(AND($J208="New",$K208&gt;2028))),"N/A",VLOOKUP($F208,'Source Data'!$B$15:$I$22,5)),"")</f>
        <v/>
      </c>
      <c r="AF208" s="145" t="str">
        <f>IF(ISNUMBER($L208),IF(OR(AND(OR($J208="Retired",$J208="Permanent Low-Use"),$K208&lt;=2029),(AND($J208="New",$K208&gt;2029))),"N/A",VLOOKUP($F208,'Source Data'!$B$15:$I$22,5)),"")</f>
        <v/>
      </c>
      <c r="AG208" s="145" t="str">
        <f>IF(ISNUMBER($L208),IF(OR(AND(OR($J208="Retired",$J208="Permanent Low-Use"),$K208&lt;=2030),(AND($J208="New",$K208&gt;2030))),"N/A",VLOOKUP($F208,'Source Data'!$B$15:$I$22,5)),"")</f>
        <v/>
      </c>
      <c r="AH208" s="145" t="str">
        <f>IF(ISNUMBER($L208),IF(OR(AND(OR($J208="Retired",$J208="Permanent Low-Use"),$K208&lt;=2031),(AND($J208="New",$K208&gt;2031))),"N/A",VLOOKUP($F208,'Source Data'!$B$15:$I$22,5)),"")</f>
        <v/>
      </c>
      <c r="AI208" s="145" t="str">
        <f>IF(ISNUMBER($L208),IF(OR(AND(OR($J208="Retired",$J208="Permanent Low-Use"),$K208&lt;=2032),(AND($J208="New",$K208&gt;2032))),"N/A",VLOOKUP($F208,'Source Data'!$B$15:$I$22,5)),"")</f>
        <v/>
      </c>
      <c r="AJ208" s="145" t="str">
        <f>IF(ISNUMBER($L208),IF(OR(AND(OR($J208="Retired",$J208="Permanent Low-Use"),$K208&lt;=2033),(AND($J208="New",$K208&gt;2033))),"N/A",VLOOKUP($F208,'Source Data'!$B$15:$I$22,5)),"")</f>
        <v/>
      </c>
      <c r="AK208" s="145" t="str">
        <f>IF($N208= 0, "N/A", IF(ISERROR(VLOOKUP($F208, 'Source Data'!$B$4:$C$11,2)), "", VLOOKUP($F208, 'Source Data'!$B$4:$C$11,2)))</f>
        <v/>
      </c>
      <c r="AL208" s="158"/>
    </row>
    <row r="209" spans="1:38">
      <c r="A209" s="158"/>
      <c r="B209" s="80"/>
      <c r="C209" s="80"/>
      <c r="D209" s="80"/>
      <c r="E209" s="81"/>
      <c r="F209" s="81"/>
      <c r="G209" s="78"/>
      <c r="H209" s="79"/>
      <c r="I209" s="78"/>
      <c r="J209" s="78"/>
      <c r="K209" s="78"/>
      <c r="L209" s="142" t="str">
        <f t="shared" ref="L209:L272" si="12">IF(ISNUMBER(F209), IF($G209="GSE purchased before 2007", $F209*1.2, $F209), "")</f>
        <v/>
      </c>
      <c r="M209" s="142" t="str">
        <f>IF(ISERROR(VLOOKUP(E209,'Source Data'!$B$67:$J$97, MATCH(F209, 'Source Data'!$B$64:$J$64,1),TRUE))=TRUE,"",VLOOKUP(E209,'Source Data'!$B$67:$J$97,MATCH(F209, 'Source Data'!$B$64:$J$64,1),TRUE))</f>
        <v/>
      </c>
      <c r="N209" s="143" t="str">
        <f t="shared" si="11"/>
        <v/>
      </c>
      <c r="O209" s="144" t="str">
        <f>IF(OR(AND(OR($J209="Retired",$J209="Permanent Low-Use"),$K209&lt;=2023),(AND($J209="New",$K209&gt;2023))),"N/A",IF($N209=0,0,IF(ISERROR(VLOOKUP($E209,'Source Data'!$B$29:$J$60, MATCH($L209, 'Source Data'!$B$26:$J$26,1),TRUE))=TRUE,"",VLOOKUP($E209,'Source Data'!$B$29:$J$60,MATCH($L209, 'Source Data'!$B$26:$J$26,1),TRUE))))</f>
        <v/>
      </c>
      <c r="P209" s="144" t="str">
        <f>IF(OR(AND(OR($J209="Retired",$J209="Permanent Low-Use"),$K209&lt;=2024),(AND($J209="New",$K209&gt;2024))),"N/A",IF($N209=0,0,IF(ISERROR(VLOOKUP($E209,'Source Data'!$B$29:$J$60, MATCH($L209, 'Source Data'!$B$26:$J$26,1),TRUE))=TRUE,"",VLOOKUP($E209,'Source Data'!$B$29:$J$60,MATCH($L209, 'Source Data'!$B$26:$J$26,1),TRUE))))</f>
        <v/>
      </c>
      <c r="Q209" s="144" t="str">
        <f>IF(OR(AND(OR($J209="Retired",$J209="Permanent Low-Use"),$K209&lt;=2025),(AND($J209="New",$K209&gt;2025))),"N/A",IF($N209=0,0,IF(ISERROR(VLOOKUP($E209,'Source Data'!$B$29:$J$60, MATCH($L209, 'Source Data'!$B$26:$J$26,1),TRUE))=TRUE,"",VLOOKUP($E209,'Source Data'!$B$29:$J$60,MATCH($L209, 'Source Data'!$B$26:$J$26,1),TRUE))))</f>
        <v/>
      </c>
      <c r="R209" s="144" t="str">
        <f>IF(OR(AND(OR($J209="Retired",$J209="Permanent Low-Use"),$K209&lt;=2026),(AND($J209="New",$K209&gt;2026))),"N/A",IF($N209=0,0,IF(ISERROR(VLOOKUP($E209,'Source Data'!$B$29:$J$60, MATCH($L209, 'Source Data'!$B$26:$J$26,1),TRUE))=TRUE,"",VLOOKUP($E209,'Source Data'!$B$29:$J$60,MATCH($L209, 'Source Data'!$B$26:$J$26,1),TRUE))))</f>
        <v/>
      </c>
      <c r="S209" s="144" t="str">
        <f>IF(OR(AND(OR($J209="Retired",$J209="Permanent Low-Use"),$K209&lt;=2027),(AND($J209="New",$K209&gt;2027))),"N/A",IF($N209=0,0,IF(ISERROR(VLOOKUP($E209,'Source Data'!$B$29:$J$60, MATCH($L209, 'Source Data'!$B$26:$J$26,1),TRUE))=TRUE,"",VLOOKUP($E209,'Source Data'!$B$29:$J$60,MATCH($L209, 'Source Data'!$B$26:$J$26,1),TRUE))))</f>
        <v/>
      </c>
      <c r="T209" s="144" t="str">
        <f>IF(OR(AND(OR($J209="Retired",$J209="Permanent Low-Use"),$K209&lt;=2028),(AND($J209="New",$K209&gt;2028))),"N/A",IF($N209=0,0,IF(ISERROR(VLOOKUP($E209,'Source Data'!$B$29:$J$60, MATCH($L209, 'Source Data'!$B$26:$J$26,1),TRUE))=TRUE,"",VLOOKUP($E209,'Source Data'!$B$29:$J$60,MATCH($L209, 'Source Data'!$B$26:$J$26,1),TRUE))))</f>
        <v/>
      </c>
      <c r="U209" s="144" t="str">
        <f>IF(OR(AND(OR($J209="Retired",$J209="Permanent Low-Use"),$K209&lt;=2029),(AND($J209="New",$K209&gt;2029))),"N/A",IF($N209=0,0,IF(ISERROR(VLOOKUP($E209,'Source Data'!$B$29:$J$60, MATCH($L209, 'Source Data'!$B$26:$J$26,1),TRUE))=TRUE,"",VLOOKUP($E209,'Source Data'!$B$29:$J$60,MATCH($L209, 'Source Data'!$B$26:$J$26,1),TRUE))))</f>
        <v/>
      </c>
      <c r="V209" s="144" t="str">
        <f>IF(OR(AND(OR($J209="Retired",$J209="Permanent Low-Use"),$K209&lt;=2030),(AND($J209="New",$K209&gt;2030))),"N/A",IF($N209=0,0,IF(ISERROR(VLOOKUP($E209,'Source Data'!$B$29:$J$60, MATCH($L209, 'Source Data'!$B$26:$J$26,1),TRUE))=TRUE,"",VLOOKUP($E209,'Source Data'!$B$29:$J$60,MATCH($L209, 'Source Data'!$B$26:$J$26,1),TRUE))))</f>
        <v/>
      </c>
      <c r="W209" s="144" t="str">
        <f>IF(OR(AND(OR($J209="Retired",$J209="Permanent Low-Use"),$K209&lt;=2031),(AND($J209="New",$K209&gt;2031))),"N/A",IF($N209=0,0,IF(ISERROR(VLOOKUP($E209,'Source Data'!$B$29:$J$60, MATCH($L209, 'Source Data'!$B$26:$J$26,1),TRUE))=TRUE,"",VLOOKUP($E209,'Source Data'!$B$29:$J$60,MATCH($L209, 'Source Data'!$B$26:$J$26,1),TRUE))))</f>
        <v/>
      </c>
      <c r="X209" s="144" t="str">
        <f>IF(OR(AND(OR($J209="Retired",$J209="Permanent Low-Use"),$K209&lt;=2032),(AND($J209="New",$K209&gt;2032))),"N/A",IF($N209=0,0,IF(ISERROR(VLOOKUP($E209,'Source Data'!$B$29:$J$60, MATCH($L209, 'Source Data'!$B$26:$J$26,1),TRUE))=TRUE,"",VLOOKUP($E209,'Source Data'!$B$29:$J$60,MATCH($L209, 'Source Data'!$B$26:$J$26,1),TRUE))))</f>
        <v/>
      </c>
      <c r="Y209" s="144" t="str">
        <f>IF(OR(AND(OR($J209="Retired",$J209="Permanent Low-Use"),$K209&lt;=2033),(AND($J209="New",$K209&gt;2033))),"N/A",IF($N209=0,0,IF(ISERROR(VLOOKUP($E209,'Source Data'!$B$29:$J$60, MATCH($L209, 'Source Data'!$B$26:$J$26,1),TRUE))=TRUE,"",VLOOKUP($E209,'Source Data'!$B$29:$J$60,MATCH($L209, 'Source Data'!$B$26:$J$26,1),TRUE))))</f>
        <v/>
      </c>
      <c r="Z209" s="145" t="str">
        <f>IF(ISNUMBER($L209),IF(OR(AND(OR($J209="Retired",$J209="Permanent Low-Use"),$K209&lt;=2023),(AND($J209="New",$K209&gt;2023))),"N/A",VLOOKUP($F209,'Source Data'!$B$15:$I$22,7)),"")</f>
        <v/>
      </c>
      <c r="AA209" s="145" t="str">
        <f>IF(ISNUMBER($L209),IF(OR(AND(OR($J209="Retired",$J209="Permanent Low-Use"),$K209&lt;=2024),(AND($J209="New",$K209&gt;2024))),"N/A",VLOOKUP($F209,'Source Data'!$B$15:$I$22,7)),"")</f>
        <v/>
      </c>
      <c r="AB209" s="145" t="str">
        <f>IF(ISNUMBER($L209),IF(OR(AND(OR($J209="Retired",$J209="Permanent Low-Use"),$K209&lt;=2025),(AND($J209="New",$K209&gt;2025))),"N/A",VLOOKUP($F209,'Source Data'!$B$15:$I$22,5)),"")</f>
        <v/>
      </c>
      <c r="AC209" s="145" t="str">
        <f>IF(ISNUMBER($L209),IF(OR(AND(OR($J209="Retired",$J209="Permanent Low-Use"),$K209&lt;=2026),(AND($J209="New",$K209&gt;2026))),"N/A",VLOOKUP($F209,'Source Data'!$B$15:$I$22,5)),"")</f>
        <v/>
      </c>
      <c r="AD209" s="145" t="str">
        <f>IF(ISNUMBER($L209),IF(OR(AND(OR($J209="Retired",$J209="Permanent Low-Use"),$K209&lt;=2027),(AND($J209="New",$K209&gt;2027))),"N/A",VLOOKUP($F209,'Source Data'!$B$15:$I$22,5)),"")</f>
        <v/>
      </c>
      <c r="AE209" s="145" t="str">
        <f>IF(ISNUMBER($L209),IF(OR(AND(OR($J209="Retired",$J209="Permanent Low-Use"),$K209&lt;=2028),(AND($J209="New",$K209&gt;2028))),"N/A",VLOOKUP($F209,'Source Data'!$B$15:$I$22,5)),"")</f>
        <v/>
      </c>
      <c r="AF209" s="145" t="str">
        <f>IF(ISNUMBER($L209),IF(OR(AND(OR($J209="Retired",$J209="Permanent Low-Use"),$K209&lt;=2029),(AND($J209="New",$K209&gt;2029))),"N/A",VLOOKUP($F209,'Source Data'!$B$15:$I$22,5)),"")</f>
        <v/>
      </c>
      <c r="AG209" s="145" t="str">
        <f>IF(ISNUMBER($L209),IF(OR(AND(OR($J209="Retired",$J209="Permanent Low-Use"),$K209&lt;=2030),(AND($J209="New",$K209&gt;2030))),"N/A",VLOOKUP($F209,'Source Data'!$B$15:$I$22,5)),"")</f>
        <v/>
      </c>
      <c r="AH209" s="145" t="str">
        <f>IF(ISNUMBER($L209),IF(OR(AND(OR($J209="Retired",$J209="Permanent Low-Use"),$K209&lt;=2031),(AND($J209="New",$K209&gt;2031))),"N/A",VLOOKUP($F209,'Source Data'!$B$15:$I$22,5)),"")</f>
        <v/>
      </c>
      <c r="AI209" s="145" t="str">
        <f>IF(ISNUMBER($L209),IF(OR(AND(OR($J209="Retired",$J209="Permanent Low-Use"),$K209&lt;=2032),(AND($J209="New",$K209&gt;2032))),"N/A",VLOOKUP($F209,'Source Data'!$B$15:$I$22,5)),"")</f>
        <v/>
      </c>
      <c r="AJ209" s="145" t="str">
        <f>IF(ISNUMBER($L209),IF(OR(AND(OR($J209="Retired",$J209="Permanent Low-Use"),$K209&lt;=2033),(AND($J209="New",$K209&gt;2033))),"N/A",VLOOKUP($F209,'Source Data'!$B$15:$I$22,5)),"")</f>
        <v/>
      </c>
      <c r="AK209" s="145" t="str">
        <f>IF($N209= 0, "N/A", IF(ISERROR(VLOOKUP($F209, 'Source Data'!$B$4:$C$11,2)), "", VLOOKUP($F209, 'Source Data'!$B$4:$C$11,2)))</f>
        <v/>
      </c>
      <c r="AL209" s="158"/>
    </row>
    <row r="210" spans="1:38">
      <c r="A210" s="158"/>
      <c r="B210" s="80"/>
      <c r="C210" s="80"/>
      <c r="D210" s="80"/>
      <c r="E210" s="81"/>
      <c r="F210" s="81"/>
      <c r="G210" s="78"/>
      <c r="H210" s="79"/>
      <c r="I210" s="78"/>
      <c r="J210" s="78"/>
      <c r="K210" s="78"/>
      <c r="L210" s="142" t="str">
        <f t="shared" si="12"/>
        <v/>
      </c>
      <c r="M210" s="142" t="str">
        <f>IF(ISERROR(VLOOKUP(E210,'Source Data'!$B$67:$J$97, MATCH(F210, 'Source Data'!$B$64:$J$64,1),TRUE))=TRUE,"",VLOOKUP(E210,'Source Data'!$B$67:$J$97,MATCH(F210, 'Source Data'!$B$64:$J$64,1),TRUE))</f>
        <v/>
      </c>
      <c r="N210" s="143" t="str">
        <f t="shared" ref="N210:N273" si="13">IF(AND($G210= "", ISNUMBER(F210)), 1, IF($G210="", "", IF(AND($G210="VDECS with NOx Reduction Only", ISNUMBER($H210)), 1-($H210/1.7), IF(AND($G210="VDECS Level 2", ISNUMBER($H210)), 1-(0.18+($H210/1.7)), IF($G210="VDECS Level 1",1, IF($G210="VDECS Level 2",0.82, IF($G210="VDECS Highest Level",0.7, IF(OR($G210="GSE purchased before 2007", $G210="Non-GSE purchased before 2007",$G210= "Electric Purchased 2007 or later",$G210= "Electric Purchased 2024 or later"),0))))))))</f>
        <v/>
      </c>
      <c r="O210" s="144" t="str">
        <f>IF(OR(AND(OR($J210="Retired",$J210="Permanent Low-Use"),$K210&lt;=2023),(AND($J210="New",$K210&gt;2023))),"N/A",IF($N210=0,0,IF(ISERROR(VLOOKUP($E210,'Source Data'!$B$29:$J$60, MATCH($L210, 'Source Data'!$B$26:$J$26,1),TRUE))=TRUE,"",VLOOKUP($E210,'Source Data'!$B$29:$J$60,MATCH($L210, 'Source Data'!$B$26:$J$26,1),TRUE))))</f>
        <v/>
      </c>
      <c r="P210" s="144" t="str">
        <f>IF(OR(AND(OR($J210="Retired",$J210="Permanent Low-Use"),$K210&lt;=2024),(AND($J210="New",$K210&gt;2024))),"N/A",IF($N210=0,0,IF(ISERROR(VLOOKUP($E210,'Source Data'!$B$29:$J$60, MATCH($L210, 'Source Data'!$B$26:$J$26,1),TRUE))=TRUE,"",VLOOKUP($E210,'Source Data'!$B$29:$J$60,MATCH($L210, 'Source Data'!$B$26:$J$26,1),TRUE))))</f>
        <v/>
      </c>
      <c r="Q210" s="144" t="str">
        <f>IF(OR(AND(OR($J210="Retired",$J210="Permanent Low-Use"),$K210&lt;=2025),(AND($J210="New",$K210&gt;2025))),"N/A",IF($N210=0,0,IF(ISERROR(VLOOKUP($E210,'Source Data'!$B$29:$J$60, MATCH($L210, 'Source Data'!$B$26:$J$26,1),TRUE))=TRUE,"",VLOOKUP($E210,'Source Data'!$B$29:$J$60,MATCH($L210, 'Source Data'!$B$26:$J$26,1),TRUE))))</f>
        <v/>
      </c>
      <c r="R210" s="144" t="str">
        <f>IF(OR(AND(OR($J210="Retired",$J210="Permanent Low-Use"),$K210&lt;=2026),(AND($J210="New",$K210&gt;2026))),"N/A",IF($N210=0,0,IF(ISERROR(VLOOKUP($E210,'Source Data'!$B$29:$J$60, MATCH($L210, 'Source Data'!$B$26:$J$26,1),TRUE))=TRUE,"",VLOOKUP($E210,'Source Data'!$B$29:$J$60,MATCH($L210, 'Source Data'!$B$26:$J$26,1),TRUE))))</f>
        <v/>
      </c>
      <c r="S210" s="144" t="str">
        <f>IF(OR(AND(OR($J210="Retired",$J210="Permanent Low-Use"),$K210&lt;=2027),(AND($J210="New",$K210&gt;2027))),"N/A",IF($N210=0,0,IF(ISERROR(VLOOKUP($E210,'Source Data'!$B$29:$J$60, MATCH($L210, 'Source Data'!$B$26:$J$26,1),TRUE))=TRUE,"",VLOOKUP($E210,'Source Data'!$B$29:$J$60,MATCH($L210, 'Source Data'!$B$26:$J$26,1),TRUE))))</f>
        <v/>
      </c>
      <c r="T210" s="144" t="str">
        <f>IF(OR(AND(OR($J210="Retired",$J210="Permanent Low-Use"),$K210&lt;=2028),(AND($J210="New",$K210&gt;2028))),"N/A",IF($N210=0,0,IF(ISERROR(VLOOKUP($E210,'Source Data'!$B$29:$J$60, MATCH($L210, 'Source Data'!$B$26:$J$26,1),TRUE))=TRUE,"",VLOOKUP($E210,'Source Data'!$B$29:$J$60,MATCH($L210, 'Source Data'!$B$26:$J$26,1),TRUE))))</f>
        <v/>
      </c>
      <c r="U210" s="144" t="str">
        <f>IF(OR(AND(OR($J210="Retired",$J210="Permanent Low-Use"),$K210&lt;=2029),(AND($J210="New",$K210&gt;2029))),"N/A",IF($N210=0,0,IF(ISERROR(VLOOKUP($E210,'Source Data'!$B$29:$J$60, MATCH($L210, 'Source Data'!$B$26:$J$26,1),TRUE))=TRUE,"",VLOOKUP($E210,'Source Data'!$B$29:$J$60,MATCH($L210, 'Source Data'!$B$26:$J$26,1),TRUE))))</f>
        <v/>
      </c>
      <c r="V210" s="144" t="str">
        <f>IF(OR(AND(OR($J210="Retired",$J210="Permanent Low-Use"),$K210&lt;=2030),(AND($J210="New",$K210&gt;2030))),"N/A",IF($N210=0,0,IF(ISERROR(VLOOKUP($E210,'Source Data'!$B$29:$J$60, MATCH($L210, 'Source Data'!$B$26:$J$26,1),TRUE))=TRUE,"",VLOOKUP($E210,'Source Data'!$B$29:$J$60,MATCH($L210, 'Source Data'!$B$26:$J$26,1),TRUE))))</f>
        <v/>
      </c>
      <c r="W210" s="144" t="str">
        <f>IF(OR(AND(OR($J210="Retired",$J210="Permanent Low-Use"),$K210&lt;=2031),(AND($J210="New",$K210&gt;2031))),"N/A",IF($N210=0,0,IF(ISERROR(VLOOKUP($E210,'Source Data'!$B$29:$J$60, MATCH($L210, 'Source Data'!$B$26:$J$26,1),TRUE))=TRUE,"",VLOOKUP($E210,'Source Data'!$B$29:$J$60,MATCH($L210, 'Source Data'!$B$26:$J$26,1),TRUE))))</f>
        <v/>
      </c>
      <c r="X210" s="144" t="str">
        <f>IF(OR(AND(OR($J210="Retired",$J210="Permanent Low-Use"),$K210&lt;=2032),(AND($J210="New",$K210&gt;2032))),"N/A",IF($N210=0,0,IF(ISERROR(VLOOKUP($E210,'Source Data'!$B$29:$J$60, MATCH($L210, 'Source Data'!$B$26:$J$26,1),TRUE))=TRUE,"",VLOOKUP($E210,'Source Data'!$B$29:$J$60,MATCH($L210, 'Source Data'!$B$26:$J$26,1),TRUE))))</f>
        <v/>
      </c>
      <c r="Y210" s="144" t="str">
        <f>IF(OR(AND(OR($J210="Retired",$J210="Permanent Low-Use"),$K210&lt;=2033),(AND($J210="New",$K210&gt;2033))),"N/A",IF($N210=0,0,IF(ISERROR(VLOOKUP($E210,'Source Data'!$B$29:$J$60, MATCH($L210, 'Source Data'!$B$26:$J$26,1),TRUE))=TRUE,"",VLOOKUP($E210,'Source Data'!$B$29:$J$60,MATCH($L210, 'Source Data'!$B$26:$J$26,1),TRUE))))</f>
        <v/>
      </c>
      <c r="Z210" s="145" t="str">
        <f>IF(ISNUMBER($L210),IF(OR(AND(OR($J210="Retired",$J210="Permanent Low-Use"),$K210&lt;=2023),(AND($J210="New",$K210&gt;2023))),"N/A",VLOOKUP($F210,'Source Data'!$B$15:$I$22,7)),"")</f>
        <v/>
      </c>
      <c r="AA210" s="145" t="str">
        <f>IF(ISNUMBER($L210),IF(OR(AND(OR($J210="Retired",$J210="Permanent Low-Use"),$K210&lt;=2024),(AND($J210="New",$K210&gt;2024))),"N/A",VLOOKUP($F210,'Source Data'!$B$15:$I$22,7)),"")</f>
        <v/>
      </c>
      <c r="AB210" s="145" t="str">
        <f>IF(ISNUMBER($L210),IF(OR(AND(OR($J210="Retired",$J210="Permanent Low-Use"),$K210&lt;=2025),(AND($J210="New",$K210&gt;2025))),"N/A",VLOOKUP($F210,'Source Data'!$B$15:$I$22,5)),"")</f>
        <v/>
      </c>
      <c r="AC210" s="145" t="str">
        <f>IF(ISNUMBER($L210),IF(OR(AND(OR($J210="Retired",$J210="Permanent Low-Use"),$K210&lt;=2026),(AND($J210="New",$K210&gt;2026))),"N/A",VLOOKUP($F210,'Source Data'!$B$15:$I$22,5)),"")</f>
        <v/>
      </c>
      <c r="AD210" s="145" t="str">
        <f>IF(ISNUMBER($L210),IF(OR(AND(OR($J210="Retired",$J210="Permanent Low-Use"),$K210&lt;=2027),(AND($J210="New",$K210&gt;2027))),"N/A",VLOOKUP($F210,'Source Data'!$B$15:$I$22,5)),"")</f>
        <v/>
      </c>
      <c r="AE210" s="145" t="str">
        <f>IF(ISNUMBER($L210),IF(OR(AND(OR($J210="Retired",$J210="Permanent Low-Use"),$K210&lt;=2028),(AND($J210="New",$K210&gt;2028))),"N/A",VLOOKUP($F210,'Source Data'!$B$15:$I$22,5)),"")</f>
        <v/>
      </c>
      <c r="AF210" s="145" t="str">
        <f>IF(ISNUMBER($L210),IF(OR(AND(OR($J210="Retired",$J210="Permanent Low-Use"),$K210&lt;=2029),(AND($J210="New",$K210&gt;2029))),"N/A",VLOOKUP($F210,'Source Data'!$B$15:$I$22,5)),"")</f>
        <v/>
      </c>
      <c r="AG210" s="145" t="str">
        <f>IF(ISNUMBER($L210),IF(OR(AND(OR($J210="Retired",$J210="Permanent Low-Use"),$K210&lt;=2030),(AND($J210="New",$K210&gt;2030))),"N/A",VLOOKUP($F210,'Source Data'!$B$15:$I$22,5)),"")</f>
        <v/>
      </c>
      <c r="AH210" s="145" t="str">
        <f>IF(ISNUMBER($L210),IF(OR(AND(OR($J210="Retired",$J210="Permanent Low-Use"),$K210&lt;=2031),(AND($J210="New",$K210&gt;2031))),"N/A",VLOOKUP($F210,'Source Data'!$B$15:$I$22,5)),"")</f>
        <v/>
      </c>
      <c r="AI210" s="145" t="str">
        <f>IF(ISNUMBER($L210),IF(OR(AND(OR($J210="Retired",$J210="Permanent Low-Use"),$K210&lt;=2032),(AND($J210="New",$K210&gt;2032))),"N/A",VLOOKUP($F210,'Source Data'!$B$15:$I$22,5)),"")</f>
        <v/>
      </c>
      <c r="AJ210" s="145" t="str">
        <f>IF(ISNUMBER($L210),IF(OR(AND(OR($J210="Retired",$J210="Permanent Low-Use"),$K210&lt;=2033),(AND($J210="New",$K210&gt;2033))),"N/A",VLOOKUP($F210,'Source Data'!$B$15:$I$22,5)),"")</f>
        <v/>
      </c>
      <c r="AK210" s="145" t="str">
        <f>IF($N210= 0, "N/A", IF(ISERROR(VLOOKUP($F210, 'Source Data'!$B$4:$C$11,2)), "", VLOOKUP($F210, 'Source Data'!$B$4:$C$11,2)))</f>
        <v/>
      </c>
      <c r="AL210" s="158"/>
    </row>
    <row r="211" spans="1:38">
      <c r="A211" s="158"/>
      <c r="B211" s="80"/>
      <c r="C211" s="80"/>
      <c r="D211" s="80"/>
      <c r="E211" s="81"/>
      <c r="F211" s="81"/>
      <c r="G211" s="78"/>
      <c r="H211" s="79"/>
      <c r="I211" s="78"/>
      <c r="J211" s="78"/>
      <c r="K211" s="78"/>
      <c r="L211" s="142" t="str">
        <f t="shared" si="12"/>
        <v/>
      </c>
      <c r="M211" s="142" t="str">
        <f>IF(ISERROR(VLOOKUP(E211,'Source Data'!$B$67:$J$97, MATCH(F211, 'Source Data'!$B$64:$J$64,1),TRUE))=TRUE,"",VLOOKUP(E211,'Source Data'!$B$67:$J$97,MATCH(F211, 'Source Data'!$B$64:$J$64,1),TRUE))</f>
        <v/>
      </c>
      <c r="N211" s="143" t="str">
        <f t="shared" si="13"/>
        <v/>
      </c>
      <c r="O211" s="144" t="str">
        <f>IF(OR(AND(OR($J211="Retired",$J211="Permanent Low-Use"),$K211&lt;=2023),(AND($J211="New",$K211&gt;2023))),"N/A",IF($N211=0,0,IF(ISERROR(VLOOKUP($E211,'Source Data'!$B$29:$J$60, MATCH($L211, 'Source Data'!$B$26:$J$26,1),TRUE))=TRUE,"",VLOOKUP($E211,'Source Data'!$B$29:$J$60,MATCH($L211, 'Source Data'!$B$26:$J$26,1),TRUE))))</f>
        <v/>
      </c>
      <c r="P211" s="144" t="str">
        <f>IF(OR(AND(OR($J211="Retired",$J211="Permanent Low-Use"),$K211&lt;=2024),(AND($J211="New",$K211&gt;2024))),"N/A",IF($N211=0,0,IF(ISERROR(VLOOKUP($E211,'Source Data'!$B$29:$J$60, MATCH($L211, 'Source Data'!$B$26:$J$26,1),TRUE))=TRUE,"",VLOOKUP($E211,'Source Data'!$B$29:$J$60,MATCH($L211, 'Source Data'!$B$26:$J$26,1),TRUE))))</f>
        <v/>
      </c>
      <c r="Q211" s="144" t="str">
        <f>IF(OR(AND(OR($J211="Retired",$J211="Permanent Low-Use"),$K211&lt;=2025),(AND($J211="New",$K211&gt;2025))),"N/A",IF($N211=0,0,IF(ISERROR(VLOOKUP($E211,'Source Data'!$B$29:$J$60, MATCH($L211, 'Source Data'!$B$26:$J$26,1),TRUE))=TRUE,"",VLOOKUP($E211,'Source Data'!$B$29:$J$60,MATCH($L211, 'Source Data'!$B$26:$J$26,1),TRUE))))</f>
        <v/>
      </c>
      <c r="R211" s="144" t="str">
        <f>IF(OR(AND(OR($J211="Retired",$J211="Permanent Low-Use"),$K211&lt;=2026),(AND($J211="New",$K211&gt;2026))),"N/A",IF($N211=0,0,IF(ISERROR(VLOOKUP($E211,'Source Data'!$B$29:$J$60, MATCH($L211, 'Source Data'!$B$26:$J$26,1),TRUE))=TRUE,"",VLOOKUP($E211,'Source Data'!$B$29:$J$60,MATCH($L211, 'Source Data'!$B$26:$J$26,1),TRUE))))</f>
        <v/>
      </c>
      <c r="S211" s="144" t="str">
        <f>IF(OR(AND(OR($J211="Retired",$J211="Permanent Low-Use"),$K211&lt;=2027),(AND($J211="New",$K211&gt;2027))),"N/A",IF($N211=0,0,IF(ISERROR(VLOOKUP($E211,'Source Data'!$B$29:$J$60, MATCH($L211, 'Source Data'!$B$26:$J$26,1),TRUE))=TRUE,"",VLOOKUP($E211,'Source Data'!$B$29:$J$60,MATCH($L211, 'Source Data'!$B$26:$J$26,1),TRUE))))</f>
        <v/>
      </c>
      <c r="T211" s="144" t="str">
        <f>IF(OR(AND(OR($J211="Retired",$J211="Permanent Low-Use"),$K211&lt;=2028),(AND($J211="New",$K211&gt;2028))),"N/A",IF($N211=0,0,IF(ISERROR(VLOOKUP($E211,'Source Data'!$B$29:$J$60, MATCH($L211, 'Source Data'!$B$26:$J$26,1),TRUE))=TRUE,"",VLOOKUP($E211,'Source Data'!$B$29:$J$60,MATCH($L211, 'Source Data'!$B$26:$J$26,1),TRUE))))</f>
        <v/>
      </c>
      <c r="U211" s="144" t="str">
        <f>IF(OR(AND(OR($J211="Retired",$J211="Permanent Low-Use"),$K211&lt;=2029),(AND($J211="New",$K211&gt;2029))),"N/A",IF($N211=0,0,IF(ISERROR(VLOOKUP($E211,'Source Data'!$B$29:$J$60, MATCH($L211, 'Source Data'!$B$26:$J$26,1),TRUE))=TRUE,"",VLOOKUP($E211,'Source Data'!$B$29:$J$60,MATCH($L211, 'Source Data'!$B$26:$J$26,1),TRUE))))</f>
        <v/>
      </c>
      <c r="V211" s="144" t="str">
        <f>IF(OR(AND(OR($J211="Retired",$J211="Permanent Low-Use"),$K211&lt;=2030),(AND($J211="New",$K211&gt;2030))),"N/A",IF($N211=0,0,IF(ISERROR(VLOOKUP($E211,'Source Data'!$B$29:$J$60, MATCH($L211, 'Source Data'!$B$26:$J$26,1),TRUE))=TRUE,"",VLOOKUP($E211,'Source Data'!$B$29:$J$60,MATCH($L211, 'Source Data'!$B$26:$J$26,1),TRUE))))</f>
        <v/>
      </c>
      <c r="W211" s="144" t="str">
        <f>IF(OR(AND(OR($J211="Retired",$J211="Permanent Low-Use"),$K211&lt;=2031),(AND($J211="New",$K211&gt;2031))),"N/A",IF($N211=0,0,IF(ISERROR(VLOOKUP($E211,'Source Data'!$B$29:$J$60, MATCH($L211, 'Source Data'!$B$26:$J$26,1),TRUE))=TRUE,"",VLOOKUP($E211,'Source Data'!$B$29:$J$60,MATCH($L211, 'Source Data'!$B$26:$J$26,1),TRUE))))</f>
        <v/>
      </c>
      <c r="X211" s="144" t="str">
        <f>IF(OR(AND(OR($J211="Retired",$J211="Permanent Low-Use"),$K211&lt;=2032),(AND($J211="New",$K211&gt;2032))),"N/A",IF($N211=0,0,IF(ISERROR(VLOOKUP($E211,'Source Data'!$B$29:$J$60, MATCH($L211, 'Source Data'!$B$26:$J$26,1),TRUE))=TRUE,"",VLOOKUP($E211,'Source Data'!$B$29:$J$60,MATCH($L211, 'Source Data'!$B$26:$J$26,1),TRUE))))</f>
        <v/>
      </c>
      <c r="Y211" s="144" t="str">
        <f>IF(OR(AND(OR($J211="Retired",$J211="Permanent Low-Use"),$K211&lt;=2033),(AND($J211="New",$K211&gt;2033))),"N/A",IF($N211=0,0,IF(ISERROR(VLOOKUP($E211,'Source Data'!$B$29:$J$60, MATCH($L211, 'Source Data'!$B$26:$J$26,1),TRUE))=TRUE,"",VLOOKUP($E211,'Source Data'!$B$29:$J$60,MATCH($L211, 'Source Data'!$B$26:$J$26,1),TRUE))))</f>
        <v/>
      </c>
      <c r="Z211" s="145" t="str">
        <f>IF(ISNUMBER($L211),IF(OR(AND(OR($J211="Retired",$J211="Permanent Low-Use"),$K211&lt;=2023),(AND($J211="New",$K211&gt;2023))),"N/A",VLOOKUP($F211,'Source Data'!$B$15:$I$22,7)),"")</f>
        <v/>
      </c>
      <c r="AA211" s="145" t="str">
        <f>IF(ISNUMBER($L211),IF(OR(AND(OR($J211="Retired",$J211="Permanent Low-Use"),$K211&lt;=2024),(AND($J211="New",$K211&gt;2024))),"N/A",VLOOKUP($F211,'Source Data'!$B$15:$I$22,7)),"")</f>
        <v/>
      </c>
      <c r="AB211" s="145" t="str">
        <f>IF(ISNUMBER($L211),IF(OR(AND(OR($J211="Retired",$J211="Permanent Low-Use"),$K211&lt;=2025),(AND($J211="New",$K211&gt;2025))),"N/A",VLOOKUP($F211,'Source Data'!$B$15:$I$22,5)),"")</f>
        <v/>
      </c>
      <c r="AC211" s="145" t="str">
        <f>IF(ISNUMBER($L211),IF(OR(AND(OR($J211="Retired",$J211="Permanent Low-Use"),$K211&lt;=2026),(AND($J211="New",$K211&gt;2026))),"N/A",VLOOKUP($F211,'Source Data'!$B$15:$I$22,5)),"")</f>
        <v/>
      </c>
      <c r="AD211" s="145" t="str">
        <f>IF(ISNUMBER($L211),IF(OR(AND(OR($J211="Retired",$J211="Permanent Low-Use"),$K211&lt;=2027),(AND($J211="New",$K211&gt;2027))),"N/A",VLOOKUP($F211,'Source Data'!$B$15:$I$22,5)),"")</f>
        <v/>
      </c>
      <c r="AE211" s="145" t="str">
        <f>IF(ISNUMBER($L211),IF(OR(AND(OR($J211="Retired",$J211="Permanent Low-Use"),$K211&lt;=2028),(AND($J211="New",$K211&gt;2028))),"N/A",VLOOKUP($F211,'Source Data'!$B$15:$I$22,5)),"")</f>
        <v/>
      </c>
      <c r="AF211" s="145" t="str">
        <f>IF(ISNUMBER($L211),IF(OR(AND(OR($J211="Retired",$J211="Permanent Low-Use"),$K211&lt;=2029),(AND($J211="New",$K211&gt;2029))),"N/A",VLOOKUP($F211,'Source Data'!$B$15:$I$22,5)),"")</f>
        <v/>
      </c>
      <c r="AG211" s="145" t="str">
        <f>IF(ISNUMBER($L211),IF(OR(AND(OR($J211="Retired",$J211="Permanent Low-Use"),$K211&lt;=2030),(AND($J211="New",$K211&gt;2030))),"N/A",VLOOKUP($F211,'Source Data'!$B$15:$I$22,5)),"")</f>
        <v/>
      </c>
      <c r="AH211" s="145" t="str">
        <f>IF(ISNUMBER($L211),IF(OR(AND(OR($J211="Retired",$J211="Permanent Low-Use"),$K211&lt;=2031),(AND($J211="New",$K211&gt;2031))),"N/A",VLOOKUP($F211,'Source Data'!$B$15:$I$22,5)),"")</f>
        <v/>
      </c>
      <c r="AI211" s="145" t="str">
        <f>IF(ISNUMBER($L211),IF(OR(AND(OR($J211="Retired",$J211="Permanent Low-Use"),$K211&lt;=2032),(AND($J211="New",$K211&gt;2032))),"N/A",VLOOKUP($F211,'Source Data'!$B$15:$I$22,5)),"")</f>
        <v/>
      </c>
      <c r="AJ211" s="145" t="str">
        <f>IF(ISNUMBER($L211),IF(OR(AND(OR($J211="Retired",$J211="Permanent Low-Use"),$K211&lt;=2033),(AND($J211="New",$K211&gt;2033))),"N/A",VLOOKUP($F211,'Source Data'!$B$15:$I$22,5)),"")</f>
        <v/>
      </c>
      <c r="AK211" s="145" t="str">
        <f>IF($N211= 0, "N/A", IF(ISERROR(VLOOKUP($F211, 'Source Data'!$B$4:$C$11,2)), "", VLOOKUP($F211, 'Source Data'!$B$4:$C$11,2)))</f>
        <v/>
      </c>
      <c r="AL211" s="158"/>
    </row>
    <row r="212" spans="1:38">
      <c r="A212" s="158"/>
      <c r="B212" s="80"/>
      <c r="C212" s="80"/>
      <c r="D212" s="80"/>
      <c r="E212" s="81"/>
      <c r="F212" s="81"/>
      <c r="G212" s="78"/>
      <c r="H212" s="79"/>
      <c r="I212" s="78"/>
      <c r="J212" s="78"/>
      <c r="K212" s="78"/>
      <c r="L212" s="142" t="str">
        <f t="shared" si="12"/>
        <v/>
      </c>
      <c r="M212" s="142" t="str">
        <f>IF(ISERROR(VLOOKUP(E212,'Source Data'!$B$67:$J$97, MATCH(F212, 'Source Data'!$B$64:$J$64,1),TRUE))=TRUE,"",VLOOKUP(E212,'Source Data'!$B$67:$J$97,MATCH(F212, 'Source Data'!$B$64:$J$64,1),TRUE))</f>
        <v/>
      </c>
      <c r="N212" s="143" t="str">
        <f t="shared" si="13"/>
        <v/>
      </c>
      <c r="O212" s="144" t="str">
        <f>IF(OR(AND(OR($J212="Retired",$J212="Permanent Low-Use"),$K212&lt;=2023),(AND($J212="New",$K212&gt;2023))),"N/A",IF($N212=0,0,IF(ISERROR(VLOOKUP($E212,'Source Data'!$B$29:$J$60, MATCH($L212, 'Source Data'!$B$26:$J$26,1),TRUE))=TRUE,"",VLOOKUP($E212,'Source Data'!$B$29:$J$60,MATCH($L212, 'Source Data'!$B$26:$J$26,1),TRUE))))</f>
        <v/>
      </c>
      <c r="P212" s="144" t="str">
        <f>IF(OR(AND(OR($J212="Retired",$J212="Permanent Low-Use"),$K212&lt;=2024),(AND($J212="New",$K212&gt;2024))),"N/A",IF($N212=0,0,IF(ISERROR(VLOOKUP($E212,'Source Data'!$B$29:$J$60, MATCH($L212, 'Source Data'!$B$26:$J$26,1),TRUE))=TRUE,"",VLOOKUP($E212,'Source Data'!$B$29:$J$60,MATCH($L212, 'Source Data'!$B$26:$J$26,1),TRUE))))</f>
        <v/>
      </c>
      <c r="Q212" s="144" t="str">
        <f>IF(OR(AND(OR($J212="Retired",$J212="Permanent Low-Use"),$K212&lt;=2025),(AND($J212="New",$K212&gt;2025))),"N/A",IF($N212=0,0,IF(ISERROR(VLOOKUP($E212,'Source Data'!$B$29:$J$60, MATCH($L212, 'Source Data'!$B$26:$J$26,1),TRUE))=TRUE,"",VLOOKUP($E212,'Source Data'!$B$29:$J$60,MATCH($L212, 'Source Data'!$B$26:$J$26,1),TRUE))))</f>
        <v/>
      </c>
      <c r="R212" s="144" t="str">
        <f>IF(OR(AND(OR($J212="Retired",$J212="Permanent Low-Use"),$K212&lt;=2026),(AND($J212="New",$K212&gt;2026))),"N/A",IF($N212=0,0,IF(ISERROR(VLOOKUP($E212,'Source Data'!$B$29:$J$60, MATCH($L212, 'Source Data'!$B$26:$J$26,1),TRUE))=TRUE,"",VLOOKUP($E212,'Source Data'!$B$29:$J$60,MATCH($L212, 'Source Data'!$B$26:$J$26,1),TRUE))))</f>
        <v/>
      </c>
      <c r="S212" s="144" t="str">
        <f>IF(OR(AND(OR($J212="Retired",$J212="Permanent Low-Use"),$K212&lt;=2027),(AND($J212="New",$K212&gt;2027))),"N/A",IF($N212=0,0,IF(ISERROR(VLOOKUP($E212,'Source Data'!$B$29:$J$60, MATCH($L212, 'Source Data'!$B$26:$J$26,1),TRUE))=TRUE,"",VLOOKUP($E212,'Source Data'!$B$29:$J$60,MATCH($L212, 'Source Data'!$B$26:$J$26,1),TRUE))))</f>
        <v/>
      </c>
      <c r="T212" s="144" t="str">
        <f>IF(OR(AND(OR($J212="Retired",$J212="Permanent Low-Use"),$K212&lt;=2028),(AND($J212="New",$K212&gt;2028))),"N/A",IF($N212=0,0,IF(ISERROR(VLOOKUP($E212,'Source Data'!$B$29:$J$60, MATCH($L212, 'Source Data'!$B$26:$J$26,1),TRUE))=TRUE,"",VLOOKUP($E212,'Source Data'!$B$29:$J$60,MATCH($L212, 'Source Data'!$B$26:$J$26,1),TRUE))))</f>
        <v/>
      </c>
      <c r="U212" s="144" t="str">
        <f>IF(OR(AND(OR($J212="Retired",$J212="Permanent Low-Use"),$K212&lt;=2029),(AND($J212="New",$K212&gt;2029))),"N/A",IF($N212=0,0,IF(ISERROR(VLOOKUP($E212,'Source Data'!$B$29:$J$60, MATCH($L212, 'Source Data'!$B$26:$J$26,1),TRUE))=TRUE,"",VLOOKUP($E212,'Source Data'!$B$29:$J$60,MATCH($L212, 'Source Data'!$B$26:$J$26,1),TRUE))))</f>
        <v/>
      </c>
      <c r="V212" s="144" t="str">
        <f>IF(OR(AND(OR($J212="Retired",$J212="Permanent Low-Use"),$K212&lt;=2030),(AND($J212="New",$K212&gt;2030))),"N/A",IF($N212=0,0,IF(ISERROR(VLOOKUP($E212,'Source Data'!$B$29:$J$60, MATCH($L212, 'Source Data'!$B$26:$J$26,1),TRUE))=TRUE,"",VLOOKUP($E212,'Source Data'!$B$29:$J$60,MATCH($L212, 'Source Data'!$B$26:$J$26,1),TRUE))))</f>
        <v/>
      </c>
      <c r="W212" s="144" t="str">
        <f>IF(OR(AND(OR($J212="Retired",$J212="Permanent Low-Use"),$K212&lt;=2031),(AND($J212="New",$K212&gt;2031))),"N/A",IF($N212=0,0,IF(ISERROR(VLOOKUP($E212,'Source Data'!$B$29:$J$60, MATCH($L212, 'Source Data'!$B$26:$J$26,1),TRUE))=TRUE,"",VLOOKUP($E212,'Source Data'!$B$29:$J$60,MATCH($L212, 'Source Data'!$B$26:$J$26,1),TRUE))))</f>
        <v/>
      </c>
      <c r="X212" s="144" t="str">
        <f>IF(OR(AND(OR($J212="Retired",$J212="Permanent Low-Use"),$K212&lt;=2032),(AND($J212="New",$K212&gt;2032))),"N/A",IF($N212=0,0,IF(ISERROR(VLOOKUP($E212,'Source Data'!$B$29:$J$60, MATCH($L212, 'Source Data'!$B$26:$J$26,1),TRUE))=TRUE,"",VLOOKUP($E212,'Source Data'!$B$29:$J$60,MATCH($L212, 'Source Data'!$B$26:$J$26,1),TRUE))))</f>
        <v/>
      </c>
      <c r="Y212" s="144" t="str">
        <f>IF(OR(AND(OR($J212="Retired",$J212="Permanent Low-Use"),$K212&lt;=2033),(AND($J212="New",$K212&gt;2033))),"N/A",IF($N212=0,0,IF(ISERROR(VLOOKUP($E212,'Source Data'!$B$29:$J$60, MATCH($L212, 'Source Data'!$B$26:$J$26,1),TRUE))=TRUE,"",VLOOKUP($E212,'Source Data'!$B$29:$J$60,MATCH($L212, 'Source Data'!$B$26:$J$26,1),TRUE))))</f>
        <v/>
      </c>
      <c r="Z212" s="145" t="str">
        <f>IF(ISNUMBER($L212),IF(OR(AND(OR($J212="Retired",$J212="Permanent Low-Use"),$K212&lt;=2023),(AND($J212="New",$K212&gt;2023))),"N/A",VLOOKUP($F212,'Source Data'!$B$15:$I$22,7)),"")</f>
        <v/>
      </c>
      <c r="AA212" s="145" t="str">
        <f>IF(ISNUMBER($L212),IF(OR(AND(OR($J212="Retired",$J212="Permanent Low-Use"),$K212&lt;=2024),(AND($J212="New",$K212&gt;2024))),"N/A",VLOOKUP($F212,'Source Data'!$B$15:$I$22,7)),"")</f>
        <v/>
      </c>
      <c r="AB212" s="145" t="str">
        <f>IF(ISNUMBER($L212),IF(OR(AND(OR($J212="Retired",$J212="Permanent Low-Use"),$K212&lt;=2025),(AND($J212="New",$K212&gt;2025))),"N/A",VLOOKUP($F212,'Source Data'!$B$15:$I$22,5)),"")</f>
        <v/>
      </c>
      <c r="AC212" s="145" t="str">
        <f>IF(ISNUMBER($L212),IF(OR(AND(OR($J212="Retired",$J212="Permanent Low-Use"),$K212&lt;=2026),(AND($J212="New",$K212&gt;2026))),"N/A",VLOOKUP($F212,'Source Data'!$B$15:$I$22,5)),"")</f>
        <v/>
      </c>
      <c r="AD212" s="145" t="str">
        <f>IF(ISNUMBER($L212),IF(OR(AND(OR($J212="Retired",$J212="Permanent Low-Use"),$K212&lt;=2027),(AND($J212="New",$K212&gt;2027))),"N/A",VLOOKUP($F212,'Source Data'!$B$15:$I$22,5)),"")</f>
        <v/>
      </c>
      <c r="AE212" s="145" t="str">
        <f>IF(ISNUMBER($L212),IF(OR(AND(OR($J212="Retired",$J212="Permanent Low-Use"),$K212&lt;=2028),(AND($J212="New",$K212&gt;2028))),"N/A",VLOOKUP($F212,'Source Data'!$B$15:$I$22,5)),"")</f>
        <v/>
      </c>
      <c r="AF212" s="145" t="str">
        <f>IF(ISNUMBER($L212),IF(OR(AND(OR($J212="Retired",$J212="Permanent Low-Use"),$K212&lt;=2029),(AND($J212="New",$K212&gt;2029))),"N/A",VLOOKUP($F212,'Source Data'!$B$15:$I$22,5)),"")</f>
        <v/>
      </c>
      <c r="AG212" s="145" t="str">
        <f>IF(ISNUMBER($L212),IF(OR(AND(OR($J212="Retired",$J212="Permanent Low-Use"),$K212&lt;=2030),(AND($J212="New",$K212&gt;2030))),"N/A",VLOOKUP($F212,'Source Data'!$B$15:$I$22,5)),"")</f>
        <v/>
      </c>
      <c r="AH212" s="145" t="str">
        <f>IF(ISNUMBER($L212),IF(OR(AND(OR($J212="Retired",$J212="Permanent Low-Use"),$K212&lt;=2031),(AND($J212="New",$K212&gt;2031))),"N/A",VLOOKUP($F212,'Source Data'!$B$15:$I$22,5)),"")</f>
        <v/>
      </c>
      <c r="AI212" s="145" t="str">
        <f>IF(ISNUMBER($L212),IF(OR(AND(OR($J212="Retired",$J212="Permanent Low-Use"),$K212&lt;=2032),(AND($J212="New",$K212&gt;2032))),"N/A",VLOOKUP($F212,'Source Data'!$B$15:$I$22,5)),"")</f>
        <v/>
      </c>
      <c r="AJ212" s="145" t="str">
        <f>IF(ISNUMBER($L212),IF(OR(AND(OR($J212="Retired",$J212="Permanent Low-Use"),$K212&lt;=2033),(AND($J212="New",$K212&gt;2033))),"N/A",VLOOKUP($F212,'Source Data'!$B$15:$I$22,5)),"")</f>
        <v/>
      </c>
      <c r="AK212" s="145" t="str">
        <f>IF($N212= 0, "N/A", IF(ISERROR(VLOOKUP($F212, 'Source Data'!$B$4:$C$11,2)), "", VLOOKUP($F212, 'Source Data'!$B$4:$C$11,2)))</f>
        <v/>
      </c>
      <c r="AL212" s="158"/>
    </row>
    <row r="213" spans="1:38">
      <c r="A213" s="158"/>
      <c r="B213" s="80"/>
      <c r="C213" s="80"/>
      <c r="D213" s="80"/>
      <c r="E213" s="81"/>
      <c r="F213" s="81"/>
      <c r="G213" s="78"/>
      <c r="H213" s="79"/>
      <c r="I213" s="78"/>
      <c r="J213" s="78"/>
      <c r="K213" s="78"/>
      <c r="L213" s="142" t="str">
        <f t="shared" si="12"/>
        <v/>
      </c>
      <c r="M213" s="142" t="str">
        <f>IF(ISERROR(VLOOKUP(E213,'Source Data'!$B$67:$J$97, MATCH(F213, 'Source Data'!$B$64:$J$64,1),TRUE))=TRUE,"",VLOOKUP(E213,'Source Data'!$B$67:$J$97,MATCH(F213, 'Source Data'!$B$64:$J$64,1),TRUE))</f>
        <v/>
      </c>
      <c r="N213" s="143" t="str">
        <f t="shared" si="13"/>
        <v/>
      </c>
      <c r="O213" s="144" t="str">
        <f>IF(OR(AND(OR($J213="Retired",$J213="Permanent Low-Use"),$K213&lt;=2023),(AND($J213="New",$K213&gt;2023))),"N/A",IF($N213=0,0,IF(ISERROR(VLOOKUP($E213,'Source Data'!$B$29:$J$60, MATCH($L213, 'Source Data'!$B$26:$J$26,1),TRUE))=TRUE,"",VLOOKUP($E213,'Source Data'!$B$29:$J$60,MATCH($L213, 'Source Data'!$B$26:$J$26,1),TRUE))))</f>
        <v/>
      </c>
      <c r="P213" s="144" t="str">
        <f>IF(OR(AND(OR($J213="Retired",$J213="Permanent Low-Use"),$K213&lt;=2024),(AND($J213="New",$K213&gt;2024))),"N/A",IF($N213=0,0,IF(ISERROR(VLOOKUP($E213,'Source Data'!$B$29:$J$60, MATCH($L213, 'Source Data'!$B$26:$J$26,1),TRUE))=TRUE,"",VLOOKUP($E213,'Source Data'!$B$29:$J$60,MATCH($L213, 'Source Data'!$B$26:$J$26,1),TRUE))))</f>
        <v/>
      </c>
      <c r="Q213" s="144" t="str">
        <f>IF(OR(AND(OR($J213="Retired",$J213="Permanent Low-Use"),$K213&lt;=2025),(AND($J213="New",$K213&gt;2025))),"N/A",IF($N213=0,0,IF(ISERROR(VLOOKUP($E213,'Source Data'!$B$29:$J$60, MATCH($L213, 'Source Data'!$B$26:$J$26,1),TRUE))=TRUE,"",VLOOKUP($E213,'Source Data'!$B$29:$J$60,MATCH($L213, 'Source Data'!$B$26:$J$26,1),TRUE))))</f>
        <v/>
      </c>
      <c r="R213" s="144" t="str">
        <f>IF(OR(AND(OR($J213="Retired",$J213="Permanent Low-Use"),$K213&lt;=2026),(AND($J213="New",$K213&gt;2026))),"N/A",IF($N213=0,0,IF(ISERROR(VLOOKUP($E213,'Source Data'!$B$29:$J$60, MATCH($L213, 'Source Data'!$B$26:$J$26,1),TRUE))=TRUE,"",VLOOKUP($E213,'Source Data'!$B$29:$J$60,MATCH($L213, 'Source Data'!$B$26:$J$26,1),TRUE))))</f>
        <v/>
      </c>
      <c r="S213" s="144" t="str">
        <f>IF(OR(AND(OR($J213="Retired",$J213="Permanent Low-Use"),$K213&lt;=2027),(AND($J213="New",$K213&gt;2027))),"N/A",IF($N213=0,0,IF(ISERROR(VLOOKUP($E213,'Source Data'!$B$29:$J$60, MATCH($L213, 'Source Data'!$B$26:$J$26,1),TRUE))=TRUE,"",VLOOKUP($E213,'Source Data'!$B$29:$J$60,MATCH($L213, 'Source Data'!$B$26:$J$26,1),TRUE))))</f>
        <v/>
      </c>
      <c r="T213" s="144" t="str">
        <f>IF(OR(AND(OR($J213="Retired",$J213="Permanent Low-Use"),$K213&lt;=2028),(AND($J213="New",$K213&gt;2028))),"N/A",IF($N213=0,0,IF(ISERROR(VLOOKUP($E213,'Source Data'!$B$29:$J$60, MATCH($L213, 'Source Data'!$B$26:$J$26,1),TRUE))=TRUE,"",VLOOKUP($E213,'Source Data'!$B$29:$J$60,MATCH($L213, 'Source Data'!$B$26:$J$26,1),TRUE))))</f>
        <v/>
      </c>
      <c r="U213" s="144" t="str">
        <f>IF(OR(AND(OR($J213="Retired",$J213="Permanent Low-Use"),$K213&lt;=2029),(AND($J213="New",$K213&gt;2029))),"N/A",IF($N213=0,0,IF(ISERROR(VLOOKUP($E213,'Source Data'!$B$29:$J$60, MATCH($L213, 'Source Data'!$B$26:$J$26,1),TRUE))=TRUE,"",VLOOKUP($E213,'Source Data'!$B$29:$J$60,MATCH($L213, 'Source Data'!$B$26:$J$26,1),TRUE))))</f>
        <v/>
      </c>
      <c r="V213" s="144" t="str">
        <f>IF(OR(AND(OR($J213="Retired",$J213="Permanent Low-Use"),$K213&lt;=2030),(AND($J213="New",$K213&gt;2030))),"N/A",IF($N213=0,0,IF(ISERROR(VLOOKUP($E213,'Source Data'!$B$29:$J$60, MATCH($L213, 'Source Data'!$B$26:$J$26,1),TRUE))=TRUE,"",VLOOKUP($E213,'Source Data'!$B$29:$J$60,MATCH($L213, 'Source Data'!$B$26:$J$26,1),TRUE))))</f>
        <v/>
      </c>
      <c r="W213" s="144" t="str">
        <f>IF(OR(AND(OR($J213="Retired",$J213="Permanent Low-Use"),$K213&lt;=2031),(AND($J213="New",$K213&gt;2031))),"N/A",IF($N213=0,0,IF(ISERROR(VLOOKUP($E213,'Source Data'!$B$29:$J$60, MATCH($L213, 'Source Data'!$B$26:$J$26,1),TRUE))=TRUE,"",VLOOKUP($E213,'Source Data'!$B$29:$J$60,MATCH($L213, 'Source Data'!$B$26:$J$26,1),TRUE))))</f>
        <v/>
      </c>
      <c r="X213" s="144" t="str">
        <f>IF(OR(AND(OR($J213="Retired",$J213="Permanent Low-Use"),$K213&lt;=2032),(AND($J213="New",$K213&gt;2032))),"N/A",IF($N213=0,0,IF(ISERROR(VLOOKUP($E213,'Source Data'!$B$29:$J$60, MATCH($L213, 'Source Data'!$B$26:$J$26,1),TRUE))=TRUE,"",VLOOKUP($E213,'Source Data'!$B$29:$J$60,MATCH($L213, 'Source Data'!$B$26:$J$26,1),TRUE))))</f>
        <v/>
      </c>
      <c r="Y213" s="144" t="str">
        <f>IF(OR(AND(OR($J213="Retired",$J213="Permanent Low-Use"),$K213&lt;=2033),(AND($J213="New",$K213&gt;2033))),"N/A",IF($N213=0,0,IF(ISERROR(VLOOKUP($E213,'Source Data'!$B$29:$J$60, MATCH($L213, 'Source Data'!$B$26:$J$26,1),TRUE))=TRUE,"",VLOOKUP($E213,'Source Data'!$B$29:$J$60,MATCH($L213, 'Source Data'!$B$26:$J$26,1),TRUE))))</f>
        <v/>
      </c>
      <c r="Z213" s="145" t="str">
        <f>IF(ISNUMBER($L213),IF(OR(AND(OR($J213="Retired",$J213="Permanent Low-Use"),$K213&lt;=2023),(AND($J213="New",$K213&gt;2023))),"N/A",VLOOKUP($F213,'Source Data'!$B$15:$I$22,7)),"")</f>
        <v/>
      </c>
      <c r="AA213" s="145" t="str">
        <f>IF(ISNUMBER($L213),IF(OR(AND(OR($J213="Retired",$J213="Permanent Low-Use"),$K213&lt;=2024),(AND($J213="New",$K213&gt;2024))),"N/A",VLOOKUP($F213,'Source Data'!$B$15:$I$22,7)),"")</f>
        <v/>
      </c>
      <c r="AB213" s="145" t="str">
        <f>IF(ISNUMBER($L213),IF(OR(AND(OR($J213="Retired",$J213="Permanent Low-Use"),$K213&lt;=2025),(AND($J213="New",$K213&gt;2025))),"N/A",VLOOKUP($F213,'Source Data'!$B$15:$I$22,5)),"")</f>
        <v/>
      </c>
      <c r="AC213" s="145" t="str">
        <f>IF(ISNUMBER($L213),IF(OR(AND(OR($J213="Retired",$J213="Permanent Low-Use"),$K213&lt;=2026),(AND($J213="New",$K213&gt;2026))),"N/A",VLOOKUP($F213,'Source Data'!$B$15:$I$22,5)),"")</f>
        <v/>
      </c>
      <c r="AD213" s="145" t="str">
        <f>IF(ISNUMBER($L213),IF(OR(AND(OR($J213="Retired",$J213="Permanent Low-Use"),$K213&lt;=2027),(AND($J213="New",$K213&gt;2027))),"N/A",VLOOKUP($F213,'Source Data'!$B$15:$I$22,5)),"")</f>
        <v/>
      </c>
      <c r="AE213" s="145" t="str">
        <f>IF(ISNUMBER($L213),IF(OR(AND(OR($J213="Retired",$J213="Permanent Low-Use"),$K213&lt;=2028),(AND($J213="New",$K213&gt;2028))),"N/A",VLOOKUP($F213,'Source Data'!$B$15:$I$22,5)),"")</f>
        <v/>
      </c>
      <c r="AF213" s="145" t="str">
        <f>IF(ISNUMBER($L213),IF(OR(AND(OR($J213="Retired",$J213="Permanent Low-Use"),$K213&lt;=2029),(AND($J213="New",$K213&gt;2029))),"N/A",VLOOKUP($F213,'Source Data'!$B$15:$I$22,5)),"")</f>
        <v/>
      </c>
      <c r="AG213" s="145" t="str">
        <f>IF(ISNUMBER($L213),IF(OR(AND(OR($J213="Retired",$J213="Permanent Low-Use"),$K213&lt;=2030),(AND($J213="New",$K213&gt;2030))),"N/A",VLOOKUP($F213,'Source Data'!$B$15:$I$22,5)),"")</f>
        <v/>
      </c>
      <c r="AH213" s="145" t="str">
        <f>IF(ISNUMBER($L213),IF(OR(AND(OR($J213="Retired",$J213="Permanent Low-Use"),$K213&lt;=2031),(AND($J213="New",$K213&gt;2031))),"N/A",VLOOKUP($F213,'Source Data'!$B$15:$I$22,5)),"")</f>
        <v/>
      </c>
      <c r="AI213" s="145" t="str">
        <f>IF(ISNUMBER($L213),IF(OR(AND(OR($J213="Retired",$J213="Permanent Low-Use"),$K213&lt;=2032),(AND($J213="New",$K213&gt;2032))),"N/A",VLOOKUP($F213,'Source Data'!$B$15:$I$22,5)),"")</f>
        <v/>
      </c>
      <c r="AJ213" s="145" t="str">
        <f>IF(ISNUMBER($L213),IF(OR(AND(OR($J213="Retired",$J213="Permanent Low-Use"),$K213&lt;=2033),(AND($J213="New",$K213&gt;2033))),"N/A",VLOOKUP($F213,'Source Data'!$B$15:$I$22,5)),"")</f>
        <v/>
      </c>
      <c r="AK213" s="145" t="str">
        <f>IF($N213= 0, "N/A", IF(ISERROR(VLOOKUP($F213, 'Source Data'!$B$4:$C$11,2)), "", VLOOKUP($F213, 'Source Data'!$B$4:$C$11,2)))</f>
        <v/>
      </c>
      <c r="AL213" s="158"/>
    </row>
    <row r="214" spans="1:38">
      <c r="A214" s="158"/>
      <c r="B214" s="80"/>
      <c r="C214" s="80"/>
      <c r="D214" s="80"/>
      <c r="E214" s="81"/>
      <c r="F214" s="81"/>
      <c r="G214" s="78"/>
      <c r="H214" s="79"/>
      <c r="I214" s="78"/>
      <c r="J214" s="78"/>
      <c r="K214" s="78"/>
      <c r="L214" s="142" t="str">
        <f t="shared" si="12"/>
        <v/>
      </c>
      <c r="M214" s="142" t="str">
        <f>IF(ISERROR(VLOOKUP(E214,'Source Data'!$B$67:$J$97, MATCH(F214, 'Source Data'!$B$64:$J$64,1),TRUE))=TRUE,"",VLOOKUP(E214,'Source Data'!$B$67:$J$97,MATCH(F214, 'Source Data'!$B$64:$J$64,1),TRUE))</f>
        <v/>
      </c>
      <c r="N214" s="143" t="str">
        <f t="shared" si="13"/>
        <v/>
      </c>
      <c r="O214" s="144" t="str">
        <f>IF(OR(AND(OR($J214="Retired",$J214="Permanent Low-Use"),$K214&lt;=2023),(AND($J214="New",$K214&gt;2023))),"N/A",IF($N214=0,0,IF(ISERROR(VLOOKUP($E214,'Source Data'!$B$29:$J$60, MATCH($L214, 'Source Data'!$B$26:$J$26,1),TRUE))=TRUE,"",VLOOKUP($E214,'Source Data'!$B$29:$J$60,MATCH($L214, 'Source Data'!$B$26:$J$26,1),TRUE))))</f>
        <v/>
      </c>
      <c r="P214" s="144" t="str">
        <f>IF(OR(AND(OR($J214="Retired",$J214="Permanent Low-Use"),$K214&lt;=2024),(AND($J214="New",$K214&gt;2024))),"N/A",IF($N214=0,0,IF(ISERROR(VLOOKUP($E214,'Source Data'!$B$29:$J$60, MATCH($L214, 'Source Data'!$B$26:$J$26,1),TRUE))=TRUE,"",VLOOKUP($E214,'Source Data'!$B$29:$J$60,MATCH($L214, 'Source Data'!$B$26:$J$26,1),TRUE))))</f>
        <v/>
      </c>
      <c r="Q214" s="144" t="str">
        <f>IF(OR(AND(OR($J214="Retired",$J214="Permanent Low-Use"),$K214&lt;=2025),(AND($J214="New",$K214&gt;2025))),"N/A",IF($N214=0,0,IF(ISERROR(VLOOKUP($E214,'Source Data'!$B$29:$J$60, MATCH($L214, 'Source Data'!$B$26:$J$26,1),TRUE))=TRUE,"",VLOOKUP($E214,'Source Data'!$B$29:$J$60,MATCH($L214, 'Source Data'!$B$26:$J$26,1),TRUE))))</f>
        <v/>
      </c>
      <c r="R214" s="144" t="str">
        <f>IF(OR(AND(OR($J214="Retired",$J214="Permanent Low-Use"),$K214&lt;=2026),(AND($J214="New",$K214&gt;2026))),"N/A",IF($N214=0,0,IF(ISERROR(VLOOKUP($E214,'Source Data'!$B$29:$J$60, MATCH($L214, 'Source Data'!$B$26:$J$26,1),TRUE))=TRUE,"",VLOOKUP($E214,'Source Data'!$B$29:$J$60,MATCH($L214, 'Source Data'!$B$26:$J$26,1),TRUE))))</f>
        <v/>
      </c>
      <c r="S214" s="144" t="str">
        <f>IF(OR(AND(OR($J214="Retired",$J214="Permanent Low-Use"),$K214&lt;=2027),(AND($J214="New",$K214&gt;2027))),"N/A",IF($N214=0,0,IF(ISERROR(VLOOKUP($E214,'Source Data'!$B$29:$J$60, MATCH($L214, 'Source Data'!$B$26:$J$26,1),TRUE))=TRUE,"",VLOOKUP($E214,'Source Data'!$B$29:$J$60,MATCH($L214, 'Source Data'!$B$26:$J$26,1),TRUE))))</f>
        <v/>
      </c>
      <c r="T214" s="144" t="str">
        <f>IF(OR(AND(OR($J214="Retired",$J214="Permanent Low-Use"),$K214&lt;=2028),(AND($J214="New",$K214&gt;2028))),"N/A",IF($N214=0,0,IF(ISERROR(VLOOKUP($E214,'Source Data'!$B$29:$J$60, MATCH($L214, 'Source Data'!$B$26:$J$26,1),TRUE))=TRUE,"",VLOOKUP($E214,'Source Data'!$B$29:$J$60,MATCH($L214, 'Source Data'!$B$26:$J$26,1),TRUE))))</f>
        <v/>
      </c>
      <c r="U214" s="144" t="str">
        <f>IF(OR(AND(OR($J214="Retired",$J214="Permanent Low-Use"),$K214&lt;=2029),(AND($J214="New",$K214&gt;2029))),"N/A",IF($N214=0,0,IF(ISERROR(VLOOKUP($E214,'Source Data'!$B$29:$J$60, MATCH($L214, 'Source Data'!$B$26:$J$26,1),TRUE))=TRUE,"",VLOOKUP($E214,'Source Data'!$B$29:$J$60,MATCH($L214, 'Source Data'!$B$26:$J$26,1),TRUE))))</f>
        <v/>
      </c>
      <c r="V214" s="144" t="str">
        <f>IF(OR(AND(OR($J214="Retired",$J214="Permanent Low-Use"),$K214&lt;=2030),(AND($J214="New",$K214&gt;2030))),"N/A",IF($N214=0,0,IF(ISERROR(VLOOKUP($E214,'Source Data'!$B$29:$J$60, MATCH($L214, 'Source Data'!$B$26:$J$26,1),TRUE))=TRUE,"",VLOOKUP($E214,'Source Data'!$B$29:$J$60,MATCH($L214, 'Source Data'!$B$26:$J$26,1),TRUE))))</f>
        <v/>
      </c>
      <c r="W214" s="144" t="str">
        <f>IF(OR(AND(OR($J214="Retired",$J214="Permanent Low-Use"),$K214&lt;=2031),(AND($J214="New",$K214&gt;2031))),"N/A",IF($N214=0,0,IF(ISERROR(VLOOKUP($E214,'Source Data'!$B$29:$J$60, MATCH($L214, 'Source Data'!$B$26:$J$26,1),TRUE))=TRUE,"",VLOOKUP($E214,'Source Data'!$B$29:$J$60,MATCH($L214, 'Source Data'!$B$26:$J$26,1),TRUE))))</f>
        <v/>
      </c>
      <c r="X214" s="144" t="str">
        <f>IF(OR(AND(OR($J214="Retired",$J214="Permanent Low-Use"),$K214&lt;=2032),(AND($J214="New",$K214&gt;2032))),"N/A",IF($N214=0,0,IF(ISERROR(VLOOKUP($E214,'Source Data'!$B$29:$J$60, MATCH($L214, 'Source Data'!$B$26:$J$26,1),TRUE))=TRUE,"",VLOOKUP($E214,'Source Data'!$B$29:$J$60,MATCH($L214, 'Source Data'!$B$26:$J$26,1),TRUE))))</f>
        <v/>
      </c>
      <c r="Y214" s="144" t="str">
        <f>IF(OR(AND(OR($J214="Retired",$J214="Permanent Low-Use"),$K214&lt;=2033),(AND($J214="New",$K214&gt;2033))),"N/A",IF($N214=0,0,IF(ISERROR(VLOOKUP($E214,'Source Data'!$B$29:$J$60, MATCH($L214, 'Source Data'!$B$26:$J$26,1),TRUE))=TRUE,"",VLOOKUP($E214,'Source Data'!$B$29:$J$60,MATCH($L214, 'Source Data'!$B$26:$J$26,1),TRUE))))</f>
        <v/>
      </c>
      <c r="Z214" s="145" t="str">
        <f>IF(ISNUMBER($L214),IF(OR(AND(OR($J214="Retired",$J214="Permanent Low-Use"),$K214&lt;=2023),(AND($J214="New",$K214&gt;2023))),"N/A",VLOOKUP($F214,'Source Data'!$B$15:$I$22,7)),"")</f>
        <v/>
      </c>
      <c r="AA214" s="145" t="str">
        <f>IF(ISNUMBER($L214),IF(OR(AND(OR($J214="Retired",$J214="Permanent Low-Use"),$K214&lt;=2024),(AND($J214="New",$K214&gt;2024))),"N/A",VLOOKUP($F214,'Source Data'!$B$15:$I$22,7)),"")</f>
        <v/>
      </c>
      <c r="AB214" s="145" t="str">
        <f>IF(ISNUMBER($L214),IF(OR(AND(OR($J214="Retired",$J214="Permanent Low-Use"),$K214&lt;=2025),(AND($J214="New",$K214&gt;2025))),"N/A",VLOOKUP($F214,'Source Data'!$B$15:$I$22,5)),"")</f>
        <v/>
      </c>
      <c r="AC214" s="145" t="str">
        <f>IF(ISNUMBER($L214),IF(OR(AND(OR($J214="Retired",$J214="Permanent Low-Use"),$K214&lt;=2026),(AND($J214="New",$K214&gt;2026))),"N/A",VLOOKUP($F214,'Source Data'!$B$15:$I$22,5)),"")</f>
        <v/>
      </c>
      <c r="AD214" s="145" t="str">
        <f>IF(ISNUMBER($L214),IF(OR(AND(OR($J214="Retired",$J214="Permanent Low-Use"),$K214&lt;=2027),(AND($J214="New",$K214&gt;2027))),"N/A",VLOOKUP($F214,'Source Data'!$B$15:$I$22,5)),"")</f>
        <v/>
      </c>
      <c r="AE214" s="145" t="str">
        <f>IF(ISNUMBER($L214),IF(OR(AND(OR($J214="Retired",$J214="Permanent Low-Use"),$K214&lt;=2028),(AND($J214="New",$K214&gt;2028))),"N/A",VLOOKUP($F214,'Source Data'!$B$15:$I$22,5)),"")</f>
        <v/>
      </c>
      <c r="AF214" s="145" t="str">
        <f>IF(ISNUMBER($L214),IF(OR(AND(OR($J214="Retired",$J214="Permanent Low-Use"),$K214&lt;=2029),(AND($J214="New",$K214&gt;2029))),"N/A",VLOOKUP($F214,'Source Data'!$B$15:$I$22,5)),"")</f>
        <v/>
      </c>
      <c r="AG214" s="145" t="str">
        <f>IF(ISNUMBER($L214),IF(OR(AND(OR($J214="Retired",$J214="Permanent Low-Use"),$K214&lt;=2030),(AND($J214="New",$K214&gt;2030))),"N/A",VLOOKUP($F214,'Source Data'!$B$15:$I$22,5)),"")</f>
        <v/>
      </c>
      <c r="AH214" s="145" t="str">
        <f>IF(ISNUMBER($L214),IF(OR(AND(OR($J214="Retired",$J214="Permanent Low-Use"),$K214&lt;=2031),(AND($J214="New",$K214&gt;2031))),"N/A",VLOOKUP($F214,'Source Data'!$B$15:$I$22,5)),"")</f>
        <v/>
      </c>
      <c r="AI214" s="145" t="str">
        <f>IF(ISNUMBER($L214),IF(OR(AND(OR($J214="Retired",$J214="Permanent Low-Use"),$K214&lt;=2032),(AND($J214="New",$K214&gt;2032))),"N/A",VLOOKUP($F214,'Source Data'!$B$15:$I$22,5)),"")</f>
        <v/>
      </c>
      <c r="AJ214" s="145" t="str">
        <f>IF(ISNUMBER($L214),IF(OR(AND(OR($J214="Retired",$J214="Permanent Low-Use"),$K214&lt;=2033),(AND($J214="New",$K214&gt;2033))),"N/A",VLOOKUP($F214,'Source Data'!$B$15:$I$22,5)),"")</f>
        <v/>
      </c>
      <c r="AK214" s="145" t="str">
        <f>IF($N214= 0, "N/A", IF(ISERROR(VLOOKUP($F214, 'Source Data'!$B$4:$C$11,2)), "", VLOOKUP($F214, 'Source Data'!$B$4:$C$11,2)))</f>
        <v/>
      </c>
      <c r="AL214" s="158"/>
    </row>
    <row r="215" spans="1:38">
      <c r="A215" s="158"/>
      <c r="B215" s="80"/>
      <c r="C215" s="80"/>
      <c r="D215" s="80"/>
      <c r="E215" s="81"/>
      <c r="F215" s="81"/>
      <c r="G215" s="78"/>
      <c r="H215" s="79"/>
      <c r="I215" s="78"/>
      <c r="J215" s="78"/>
      <c r="K215" s="78"/>
      <c r="L215" s="142" t="str">
        <f t="shared" si="12"/>
        <v/>
      </c>
      <c r="M215" s="142" t="str">
        <f>IF(ISERROR(VLOOKUP(E215,'Source Data'!$B$67:$J$97, MATCH(F215, 'Source Data'!$B$64:$J$64,1),TRUE))=TRUE,"",VLOOKUP(E215,'Source Data'!$B$67:$J$97,MATCH(F215, 'Source Data'!$B$64:$J$64,1),TRUE))</f>
        <v/>
      </c>
      <c r="N215" s="143" t="str">
        <f t="shared" si="13"/>
        <v/>
      </c>
      <c r="O215" s="144" t="str">
        <f>IF(OR(AND(OR($J215="Retired",$J215="Permanent Low-Use"),$K215&lt;=2023),(AND($J215="New",$K215&gt;2023))),"N/A",IF($N215=0,0,IF(ISERROR(VLOOKUP($E215,'Source Data'!$B$29:$J$60, MATCH($L215, 'Source Data'!$B$26:$J$26,1),TRUE))=TRUE,"",VLOOKUP($E215,'Source Data'!$B$29:$J$60,MATCH($L215, 'Source Data'!$B$26:$J$26,1),TRUE))))</f>
        <v/>
      </c>
      <c r="P215" s="144" t="str">
        <f>IF(OR(AND(OR($J215="Retired",$J215="Permanent Low-Use"),$K215&lt;=2024),(AND($J215="New",$K215&gt;2024))),"N/A",IF($N215=0,0,IF(ISERROR(VLOOKUP($E215,'Source Data'!$B$29:$J$60, MATCH($L215, 'Source Data'!$B$26:$J$26,1),TRUE))=TRUE,"",VLOOKUP($E215,'Source Data'!$B$29:$J$60,MATCH($L215, 'Source Data'!$B$26:$J$26,1),TRUE))))</f>
        <v/>
      </c>
      <c r="Q215" s="144" t="str">
        <f>IF(OR(AND(OR($J215="Retired",$J215="Permanent Low-Use"),$K215&lt;=2025),(AND($J215="New",$K215&gt;2025))),"N/A",IF($N215=0,0,IF(ISERROR(VLOOKUP($E215,'Source Data'!$B$29:$J$60, MATCH($L215, 'Source Data'!$B$26:$J$26,1),TRUE))=TRUE,"",VLOOKUP($E215,'Source Data'!$B$29:$J$60,MATCH($L215, 'Source Data'!$B$26:$J$26,1),TRUE))))</f>
        <v/>
      </c>
      <c r="R215" s="144" t="str">
        <f>IF(OR(AND(OR($J215="Retired",$J215="Permanent Low-Use"),$K215&lt;=2026),(AND($J215="New",$K215&gt;2026))),"N/A",IF($N215=0,0,IF(ISERROR(VLOOKUP($E215,'Source Data'!$B$29:$J$60, MATCH($L215, 'Source Data'!$B$26:$J$26,1),TRUE))=TRUE,"",VLOOKUP($E215,'Source Data'!$B$29:$J$60,MATCH($L215, 'Source Data'!$B$26:$J$26,1),TRUE))))</f>
        <v/>
      </c>
      <c r="S215" s="144" t="str">
        <f>IF(OR(AND(OR($J215="Retired",$J215="Permanent Low-Use"),$K215&lt;=2027),(AND($J215="New",$K215&gt;2027))),"N/A",IF($N215=0,0,IF(ISERROR(VLOOKUP($E215,'Source Data'!$B$29:$J$60, MATCH($L215, 'Source Data'!$B$26:$J$26,1),TRUE))=TRUE,"",VLOOKUP($E215,'Source Data'!$B$29:$J$60,MATCH($L215, 'Source Data'!$B$26:$J$26,1),TRUE))))</f>
        <v/>
      </c>
      <c r="T215" s="144" t="str">
        <f>IF(OR(AND(OR($J215="Retired",$J215="Permanent Low-Use"),$K215&lt;=2028),(AND($J215="New",$K215&gt;2028))),"N/A",IF($N215=0,0,IF(ISERROR(VLOOKUP($E215,'Source Data'!$B$29:$J$60, MATCH($L215, 'Source Data'!$B$26:$J$26,1),TRUE))=TRUE,"",VLOOKUP($E215,'Source Data'!$B$29:$J$60,MATCH($L215, 'Source Data'!$B$26:$J$26,1),TRUE))))</f>
        <v/>
      </c>
      <c r="U215" s="144" t="str">
        <f>IF(OR(AND(OR($J215="Retired",$J215="Permanent Low-Use"),$K215&lt;=2029),(AND($J215="New",$K215&gt;2029))),"N/A",IF($N215=0,0,IF(ISERROR(VLOOKUP($E215,'Source Data'!$B$29:$J$60, MATCH($L215, 'Source Data'!$B$26:$J$26,1),TRUE))=TRUE,"",VLOOKUP($E215,'Source Data'!$B$29:$J$60,MATCH($L215, 'Source Data'!$B$26:$J$26,1),TRUE))))</f>
        <v/>
      </c>
      <c r="V215" s="144" t="str">
        <f>IF(OR(AND(OR($J215="Retired",$J215="Permanent Low-Use"),$K215&lt;=2030),(AND($J215="New",$K215&gt;2030))),"N/A",IF($N215=0,0,IF(ISERROR(VLOOKUP($E215,'Source Data'!$B$29:$J$60, MATCH($L215, 'Source Data'!$B$26:$J$26,1),TRUE))=TRUE,"",VLOOKUP($E215,'Source Data'!$B$29:$J$60,MATCH($L215, 'Source Data'!$B$26:$J$26,1),TRUE))))</f>
        <v/>
      </c>
      <c r="W215" s="144" t="str">
        <f>IF(OR(AND(OR($J215="Retired",$J215="Permanent Low-Use"),$K215&lt;=2031),(AND($J215="New",$K215&gt;2031))),"N/A",IF($N215=0,0,IF(ISERROR(VLOOKUP($E215,'Source Data'!$B$29:$J$60, MATCH($L215, 'Source Data'!$B$26:$J$26,1),TRUE))=TRUE,"",VLOOKUP($E215,'Source Data'!$B$29:$J$60,MATCH($L215, 'Source Data'!$B$26:$J$26,1),TRUE))))</f>
        <v/>
      </c>
      <c r="X215" s="144" t="str">
        <f>IF(OR(AND(OR($J215="Retired",$J215="Permanent Low-Use"),$K215&lt;=2032),(AND($J215="New",$K215&gt;2032))),"N/A",IF($N215=0,0,IF(ISERROR(VLOOKUP($E215,'Source Data'!$B$29:$J$60, MATCH($L215, 'Source Data'!$B$26:$J$26,1),TRUE))=TRUE,"",VLOOKUP($E215,'Source Data'!$B$29:$J$60,MATCH($L215, 'Source Data'!$B$26:$J$26,1),TRUE))))</f>
        <v/>
      </c>
      <c r="Y215" s="144" t="str">
        <f>IF(OR(AND(OR($J215="Retired",$J215="Permanent Low-Use"),$K215&lt;=2033),(AND($J215="New",$K215&gt;2033))),"N/A",IF($N215=0,0,IF(ISERROR(VLOOKUP($E215,'Source Data'!$B$29:$J$60, MATCH($L215, 'Source Data'!$B$26:$J$26,1),TRUE))=TRUE,"",VLOOKUP($E215,'Source Data'!$B$29:$J$60,MATCH($L215, 'Source Data'!$B$26:$J$26,1),TRUE))))</f>
        <v/>
      </c>
      <c r="Z215" s="145" t="str">
        <f>IF(ISNUMBER($L215),IF(OR(AND(OR($J215="Retired",$J215="Permanent Low-Use"),$K215&lt;=2023),(AND($J215="New",$K215&gt;2023))),"N/A",VLOOKUP($F215,'Source Data'!$B$15:$I$22,7)),"")</f>
        <v/>
      </c>
      <c r="AA215" s="145" t="str">
        <f>IF(ISNUMBER($L215),IF(OR(AND(OR($J215="Retired",$J215="Permanent Low-Use"),$K215&lt;=2024),(AND($J215="New",$K215&gt;2024))),"N/A",VLOOKUP($F215,'Source Data'!$B$15:$I$22,7)),"")</f>
        <v/>
      </c>
      <c r="AB215" s="145" t="str">
        <f>IF(ISNUMBER($L215),IF(OR(AND(OR($J215="Retired",$J215="Permanent Low-Use"),$K215&lt;=2025),(AND($J215="New",$K215&gt;2025))),"N/A",VLOOKUP($F215,'Source Data'!$B$15:$I$22,5)),"")</f>
        <v/>
      </c>
      <c r="AC215" s="145" t="str">
        <f>IF(ISNUMBER($L215),IF(OR(AND(OR($J215="Retired",$J215="Permanent Low-Use"),$K215&lt;=2026),(AND($J215="New",$K215&gt;2026))),"N/A",VLOOKUP($F215,'Source Data'!$B$15:$I$22,5)),"")</f>
        <v/>
      </c>
      <c r="AD215" s="145" t="str">
        <f>IF(ISNUMBER($L215),IF(OR(AND(OR($J215="Retired",$J215="Permanent Low-Use"),$K215&lt;=2027),(AND($J215="New",$K215&gt;2027))),"N/A",VLOOKUP($F215,'Source Data'!$B$15:$I$22,5)),"")</f>
        <v/>
      </c>
      <c r="AE215" s="145" t="str">
        <f>IF(ISNUMBER($L215),IF(OR(AND(OR($J215="Retired",$J215="Permanent Low-Use"),$K215&lt;=2028),(AND($J215="New",$K215&gt;2028))),"N/A",VLOOKUP($F215,'Source Data'!$B$15:$I$22,5)),"")</f>
        <v/>
      </c>
      <c r="AF215" s="145" t="str">
        <f>IF(ISNUMBER($L215),IF(OR(AND(OR($J215="Retired",$J215="Permanent Low-Use"),$K215&lt;=2029),(AND($J215="New",$K215&gt;2029))),"N/A",VLOOKUP($F215,'Source Data'!$B$15:$I$22,5)),"")</f>
        <v/>
      </c>
      <c r="AG215" s="145" t="str">
        <f>IF(ISNUMBER($L215),IF(OR(AND(OR($J215="Retired",$J215="Permanent Low-Use"),$K215&lt;=2030),(AND($J215="New",$K215&gt;2030))),"N/A",VLOOKUP($F215,'Source Data'!$B$15:$I$22,5)),"")</f>
        <v/>
      </c>
      <c r="AH215" s="145" t="str">
        <f>IF(ISNUMBER($L215),IF(OR(AND(OR($J215="Retired",$J215="Permanent Low-Use"),$K215&lt;=2031),(AND($J215="New",$K215&gt;2031))),"N/A",VLOOKUP($F215,'Source Data'!$B$15:$I$22,5)),"")</f>
        <v/>
      </c>
      <c r="AI215" s="145" t="str">
        <f>IF(ISNUMBER($L215),IF(OR(AND(OR($J215="Retired",$J215="Permanent Low-Use"),$K215&lt;=2032),(AND($J215="New",$K215&gt;2032))),"N/A",VLOOKUP($F215,'Source Data'!$B$15:$I$22,5)),"")</f>
        <v/>
      </c>
      <c r="AJ215" s="145" t="str">
        <f>IF(ISNUMBER($L215),IF(OR(AND(OR($J215="Retired",$J215="Permanent Low-Use"),$K215&lt;=2033),(AND($J215="New",$K215&gt;2033))),"N/A",VLOOKUP($F215,'Source Data'!$B$15:$I$22,5)),"")</f>
        <v/>
      </c>
      <c r="AK215" s="145" t="str">
        <f>IF($N215= 0, "N/A", IF(ISERROR(VLOOKUP($F215, 'Source Data'!$B$4:$C$11,2)), "", VLOOKUP($F215, 'Source Data'!$B$4:$C$11,2)))</f>
        <v/>
      </c>
      <c r="AL215" s="158"/>
    </row>
    <row r="216" spans="1:38">
      <c r="A216" s="158"/>
      <c r="B216" s="80"/>
      <c r="C216" s="80"/>
      <c r="D216" s="80"/>
      <c r="E216" s="81"/>
      <c r="F216" s="81"/>
      <c r="G216" s="78"/>
      <c r="H216" s="79"/>
      <c r="I216" s="78"/>
      <c r="J216" s="78"/>
      <c r="K216" s="78"/>
      <c r="L216" s="142" t="str">
        <f t="shared" si="12"/>
        <v/>
      </c>
      <c r="M216" s="142" t="str">
        <f>IF(ISERROR(VLOOKUP(E216,'Source Data'!$B$67:$J$97, MATCH(F216, 'Source Data'!$B$64:$J$64,1),TRUE))=TRUE,"",VLOOKUP(E216,'Source Data'!$B$67:$J$97,MATCH(F216, 'Source Data'!$B$64:$J$64,1),TRUE))</f>
        <v/>
      </c>
      <c r="N216" s="143" t="str">
        <f t="shared" si="13"/>
        <v/>
      </c>
      <c r="O216" s="144" t="str">
        <f>IF(OR(AND(OR($J216="Retired",$J216="Permanent Low-Use"),$K216&lt;=2023),(AND($J216="New",$K216&gt;2023))),"N/A",IF($N216=0,0,IF(ISERROR(VLOOKUP($E216,'Source Data'!$B$29:$J$60, MATCH($L216, 'Source Data'!$B$26:$J$26,1),TRUE))=TRUE,"",VLOOKUP($E216,'Source Data'!$B$29:$J$60,MATCH($L216, 'Source Data'!$B$26:$J$26,1),TRUE))))</f>
        <v/>
      </c>
      <c r="P216" s="144" t="str">
        <f>IF(OR(AND(OR($J216="Retired",$J216="Permanent Low-Use"),$K216&lt;=2024),(AND($J216="New",$K216&gt;2024))),"N/A",IF($N216=0,0,IF(ISERROR(VLOOKUP($E216,'Source Data'!$B$29:$J$60, MATCH($L216, 'Source Data'!$B$26:$J$26,1),TRUE))=TRUE,"",VLOOKUP($E216,'Source Data'!$B$29:$J$60,MATCH($L216, 'Source Data'!$B$26:$J$26,1),TRUE))))</f>
        <v/>
      </c>
      <c r="Q216" s="144" t="str">
        <f>IF(OR(AND(OR($J216="Retired",$J216="Permanent Low-Use"),$K216&lt;=2025),(AND($J216="New",$K216&gt;2025))),"N/A",IF($N216=0,0,IF(ISERROR(VLOOKUP($E216,'Source Data'!$B$29:$J$60, MATCH($L216, 'Source Data'!$B$26:$J$26,1),TRUE))=TRUE,"",VLOOKUP($E216,'Source Data'!$B$29:$J$60,MATCH($L216, 'Source Data'!$B$26:$J$26,1),TRUE))))</f>
        <v/>
      </c>
      <c r="R216" s="144" t="str">
        <f>IF(OR(AND(OR($J216="Retired",$J216="Permanent Low-Use"),$K216&lt;=2026),(AND($J216="New",$K216&gt;2026))),"N/A",IF($N216=0,0,IF(ISERROR(VLOOKUP($E216,'Source Data'!$B$29:$J$60, MATCH($L216, 'Source Data'!$B$26:$J$26,1),TRUE))=TRUE,"",VLOOKUP($E216,'Source Data'!$B$29:$J$60,MATCH($L216, 'Source Data'!$B$26:$J$26,1),TRUE))))</f>
        <v/>
      </c>
      <c r="S216" s="144" t="str">
        <f>IF(OR(AND(OR($J216="Retired",$J216="Permanent Low-Use"),$K216&lt;=2027),(AND($J216="New",$K216&gt;2027))),"N/A",IF($N216=0,0,IF(ISERROR(VLOOKUP($E216,'Source Data'!$B$29:$J$60, MATCH($L216, 'Source Data'!$B$26:$J$26,1),TRUE))=TRUE,"",VLOOKUP($E216,'Source Data'!$B$29:$J$60,MATCH($L216, 'Source Data'!$B$26:$J$26,1),TRUE))))</f>
        <v/>
      </c>
      <c r="T216" s="144" t="str">
        <f>IF(OR(AND(OR($J216="Retired",$J216="Permanent Low-Use"),$K216&lt;=2028),(AND($J216="New",$K216&gt;2028))),"N/A",IF($N216=0,0,IF(ISERROR(VLOOKUP($E216,'Source Data'!$B$29:$J$60, MATCH($L216, 'Source Data'!$B$26:$J$26,1),TRUE))=TRUE,"",VLOOKUP($E216,'Source Data'!$B$29:$J$60,MATCH($L216, 'Source Data'!$B$26:$J$26,1),TRUE))))</f>
        <v/>
      </c>
      <c r="U216" s="144" t="str">
        <f>IF(OR(AND(OR($J216="Retired",$J216="Permanent Low-Use"),$K216&lt;=2029),(AND($J216="New",$K216&gt;2029))),"N/A",IF($N216=0,0,IF(ISERROR(VLOOKUP($E216,'Source Data'!$B$29:$J$60, MATCH($L216, 'Source Data'!$B$26:$J$26,1),TRUE))=TRUE,"",VLOOKUP($E216,'Source Data'!$B$29:$J$60,MATCH($L216, 'Source Data'!$B$26:$J$26,1),TRUE))))</f>
        <v/>
      </c>
      <c r="V216" s="144" t="str">
        <f>IF(OR(AND(OR($J216="Retired",$J216="Permanent Low-Use"),$K216&lt;=2030),(AND($J216="New",$K216&gt;2030))),"N/A",IF($N216=0,0,IF(ISERROR(VLOOKUP($E216,'Source Data'!$B$29:$J$60, MATCH($L216, 'Source Data'!$B$26:$J$26,1),TRUE))=TRUE,"",VLOOKUP($E216,'Source Data'!$B$29:$J$60,MATCH($L216, 'Source Data'!$B$26:$J$26,1),TRUE))))</f>
        <v/>
      </c>
      <c r="W216" s="144" t="str">
        <f>IF(OR(AND(OR($J216="Retired",$J216="Permanent Low-Use"),$K216&lt;=2031),(AND($J216="New",$K216&gt;2031))),"N/A",IF($N216=0,0,IF(ISERROR(VLOOKUP($E216,'Source Data'!$B$29:$J$60, MATCH($L216, 'Source Data'!$B$26:$J$26,1),TRUE))=TRUE,"",VLOOKUP($E216,'Source Data'!$B$29:$J$60,MATCH($L216, 'Source Data'!$B$26:$J$26,1),TRUE))))</f>
        <v/>
      </c>
      <c r="X216" s="144" t="str">
        <f>IF(OR(AND(OR($J216="Retired",$J216="Permanent Low-Use"),$K216&lt;=2032),(AND($J216="New",$K216&gt;2032))),"N/A",IF($N216=0,0,IF(ISERROR(VLOOKUP($E216,'Source Data'!$B$29:$J$60, MATCH($L216, 'Source Data'!$B$26:$J$26,1),TRUE))=TRUE,"",VLOOKUP($E216,'Source Data'!$B$29:$J$60,MATCH($L216, 'Source Data'!$B$26:$J$26,1),TRUE))))</f>
        <v/>
      </c>
      <c r="Y216" s="144" t="str">
        <f>IF(OR(AND(OR($J216="Retired",$J216="Permanent Low-Use"),$K216&lt;=2033),(AND($J216="New",$K216&gt;2033))),"N/A",IF($N216=0,0,IF(ISERROR(VLOOKUP($E216,'Source Data'!$B$29:$J$60, MATCH($L216, 'Source Data'!$B$26:$J$26,1),TRUE))=TRUE,"",VLOOKUP($E216,'Source Data'!$B$29:$J$60,MATCH($L216, 'Source Data'!$B$26:$J$26,1),TRUE))))</f>
        <v/>
      </c>
      <c r="Z216" s="145" t="str">
        <f>IF(ISNUMBER($L216),IF(OR(AND(OR($J216="Retired",$J216="Permanent Low-Use"),$K216&lt;=2023),(AND($J216="New",$K216&gt;2023))),"N/A",VLOOKUP($F216,'Source Data'!$B$15:$I$22,7)),"")</f>
        <v/>
      </c>
      <c r="AA216" s="145" t="str">
        <f>IF(ISNUMBER($L216),IF(OR(AND(OR($J216="Retired",$J216="Permanent Low-Use"),$K216&lt;=2024),(AND($J216="New",$K216&gt;2024))),"N/A",VLOOKUP($F216,'Source Data'!$B$15:$I$22,7)),"")</f>
        <v/>
      </c>
      <c r="AB216" s="145" t="str">
        <f>IF(ISNUMBER($L216),IF(OR(AND(OR($J216="Retired",$J216="Permanent Low-Use"),$K216&lt;=2025),(AND($J216="New",$K216&gt;2025))),"N/A",VLOOKUP($F216,'Source Data'!$B$15:$I$22,5)),"")</f>
        <v/>
      </c>
      <c r="AC216" s="145" t="str">
        <f>IF(ISNUMBER($L216),IF(OR(AND(OR($J216="Retired",$J216="Permanent Low-Use"),$K216&lt;=2026),(AND($J216="New",$K216&gt;2026))),"N/A",VLOOKUP($F216,'Source Data'!$B$15:$I$22,5)),"")</f>
        <v/>
      </c>
      <c r="AD216" s="145" t="str">
        <f>IF(ISNUMBER($L216),IF(OR(AND(OR($J216="Retired",$J216="Permanent Low-Use"),$K216&lt;=2027),(AND($J216="New",$K216&gt;2027))),"N/A",VLOOKUP($F216,'Source Data'!$B$15:$I$22,5)),"")</f>
        <v/>
      </c>
      <c r="AE216" s="145" t="str">
        <f>IF(ISNUMBER($L216),IF(OR(AND(OR($J216="Retired",$J216="Permanent Low-Use"),$K216&lt;=2028),(AND($J216="New",$K216&gt;2028))),"N/A",VLOOKUP($F216,'Source Data'!$B$15:$I$22,5)),"")</f>
        <v/>
      </c>
      <c r="AF216" s="145" t="str">
        <f>IF(ISNUMBER($L216),IF(OR(AND(OR($J216="Retired",$J216="Permanent Low-Use"),$K216&lt;=2029),(AND($J216="New",$K216&gt;2029))),"N/A",VLOOKUP($F216,'Source Data'!$B$15:$I$22,5)),"")</f>
        <v/>
      </c>
      <c r="AG216" s="145" t="str">
        <f>IF(ISNUMBER($L216),IF(OR(AND(OR($J216="Retired",$J216="Permanent Low-Use"),$K216&lt;=2030),(AND($J216="New",$K216&gt;2030))),"N/A",VLOOKUP($F216,'Source Data'!$B$15:$I$22,5)),"")</f>
        <v/>
      </c>
      <c r="AH216" s="145" t="str">
        <f>IF(ISNUMBER($L216),IF(OR(AND(OR($J216="Retired",$J216="Permanent Low-Use"),$K216&lt;=2031),(AND($J216="New",$K216&gt;2031))),"N/A",VLOOKUP($F216,'Source Data'!$B$15:$I$22,5)),"")</f>
        <v/>
      </c>
      <c r="AI216" s="145" t="str">
        <f>IF(ISNUMBER($L216),IF(OR(AND(OR($J216="Retired",$J216="Permanent Low-Use"),$K216&lt;=2032),(AND($J216="New",$K216&gt;2032))),"N/A",VLOOKUP($F216,'Source Data'!$B$15:$I$22,5)),"")</f>
        <v/>
      </c>
      <c r="AJ216" s="145" t="str">
        <f>IF(ISNUMBER($L216),IF(OR(AND(OR($J216="Retired",$J216="Permanent Low-Use"),$K216&lt;=2033),(AND($J216="New",$K216&gt;2033))),"N/A",VLOOKUP($F216,'Source Data'!$B$15:$I$22,5)),"")</f>
        <v/>
      </c>
      <c r="AK216" s="145" t="str">
        <f>IF($N216= 0, "N/A", IF(ISERROR(VLOOKUP($F216, 'Source Data'!$B$4:$C$11,2)), "", VLOOKUP($F216, 'Source Data'!$B$4:$C$11,2)))</f>
        <v/>
      </c>
      <c r="AL216" s="158"/>
    </row>
    <row r="217" spans="1:38">
      <c r="A217" s="158"/>
      <c r="B217" s="80"/>
      <c r="C217" s="80"/>
      <c r="D217" s="80"/>
      <c r="E217" s="81"/>
      <c r="F217" s="81"/>
      <c r="G217" s="78"/>
      <c r="H217" s="79"/>
      <c r="I217" s="78"/>
      <c r="J217" s="78"/>
      <c r="K217" s="78"/>
      <c r="L217" s="142" t="str">
        <f t="shared" si="12"/>
        <v/>
      </c>
      <c r="M217" s="142" t="str">
        <f>IF(ISERROR(VLOOKUP(E217,'Source Data'!$B$67:$J$97, MATCH(F217, 'Source Data'!$B$64:$J$64,1),TRUE))=TRUE,"",VLOOKUP(E217,'Source Data'!$B$67:$J$97,MATCH(F217, 'Source Data'!$B$64:$J$64,1),TRUE))</f>
        <v/>
      </c>
      <c r="N217" s="143" t="str">
        <f t="shared" si="13"/>
        <v/>
      </c>
      <c r="O217" s="144" t="str">
        <f>IF(OR(AND(OR($J217="Retired",$J217="Permanent Low-Use"),$K217&lt;=2023),(AND($J217="New",$K217&gt;2023))),"N/A",IF($N217=0,0,IF(ISERROR(VLOOKUP($E217,'Source Data'!$B$29:$J$60, MATCH($L217, 'Source Data'!$B$26:$J$26,1),TRUE))=TRUE,"",VLOOKUP($E217,'Source Data'!$B$29:$J$60,MATCH($L217, 'Source Data'!$B$26:$J$26,1),TRUE))))</f>
        <v/>
      </c>
      <c r="P217" s="144" t="str">
        <f>IF(OR(AND(OR($J217="Retired",$J217="Permanent Low-Use"),$K217&lt;=2024),(AND($J217="New",$K217&gt;2024))),"N/A",IF($N217=0,0,IF(ISERROR(VLOOKUP($E217,'Source Data'!$B$29:$J$60, MATCH($L217, 'Source Data'!$B$26:$J$26,1),TRUE))=TRUE,"",VLOOKUP($E217,'Source Data'!$B$29:$J$60,MATCH($L217, 'Source Data'!$B$26:$J$26,1),TRUE))))</f>
        <v/>
      </c>
      <c r="Q217" s="144" t="str">
        <f>IF(OR(AND(OR($J217="Retired",$J217="Permanent Low-Use"),$K217&lt;=2025),(AND($J217="New",$K217&gt;2025))),"N/A",IF($N217=0,0,IF(ISERROR(VLOOKUP($E217,'Source Data'!$B$29:$J$60, MATCH($L217, 'Source Data'!$B$26:$J$26,1),TRUE))=TRUE,"",VLOOKUP($E217,'Source Data'!$B$29:$J$60,MATCH($L217, 'Source Data'!$B$26:$J$26,1),TRUE))))</f>
        <v/>
      </c>
      <c r="R217" s="144" t="str">
        <f>IF(OR(AND(OR($J217="Retired",$J217="Permanent Low-Use"),$K217&lt;=2026),(AND($J217="New",$K217&gt;2026))),"N/A",IF($N217=0,0,IF(ISERROR(VLOOKUP($E217,'Source Data'!$B$29:$J$60, MATCH($L217, 'Source Data'!$B$26:$J$26,1),TRUE))=TRUE,"",VLOOKUP($E217,'Source Data'!$B$29:$J$60,MATCH($L217, 'Source Data'!$B$26:$J$26,1),TRUE))))</f>
        <v/>
      </c>
      <c r="S217" s="144" t="str">
        <f>IF(OR(AND(OR($J217="Retired",$J217="Permanent Low-Use"),$K217&lt;=2027),(AND($J217="New",$K217&gt;2027))),"N/A",IF($N217=0,0,IF(ISERROR(VLOOKUP($E217,'Source Data'!$B$29:$J$60, MATCH($L217, 'Source Data'!$B$26:$J$26,1),TRUE))=TRUE,"",VLOOKUP($E217,'Source Data'!$B$29:$J$60,MATCH($L217, 'Source Data'!$B$26:$J$26,1),TRUE))))</f>
        <v/>
      </c>
      <c r="T217" s="144" t="str">
        <f>IF(OR(AND(OR($J217="Retired",$J217="Permanent Low-Use"),$K217&lt;=2028),(AND($J217="New",$K217&gt;2028))),"N/A",IF($N217=0,0,IF(ISERROR(VLOOKUP($E217,'Source Data'!$B$29:$J$60, MATCH($L217, 'Source Data'!$B$26:$J$26,1),TRUE))=TRUE,"",VLOOKUP($E217,'Source Data'!$B$29:$J$60,MATCH($L217, 'Source Data'!$B$26:$J$26,1),TRUE))))</f>
        <v/>
      </c>
      <c r="U217" s="144" t="str">
        <f>IF(OR(AND(OR($J217="Retired",$J217="Permanent Low-Use"),$K217&lt;=2029),(AND($J217="New",$K217&gt;2029))),"N/A",IF($N217=0,0,IF(ISERROR(VLOOKUP($E217,'Source Data'!$B$29:$J$60, MATCH($L217, 'Source Data'!$B$26:$J$26,1),TRUE))=TRUE,"",VLOOKUP($E217,'Source Data'!$B$29:$J$60,MATCH($L217, 'Source Data'!$B$26:$J$26,1),TRUE))))</f>
        <v/>
      </c>
      <c r="V217" s="144" t="str">
        <f>IF(OR(AND(OR($J217="Retired",$J217="Permanent Low-Use"),$K217&lt;=2030),(AND($J217="New",$K217&gt;2030))),"N/A",IF($N217=0,0,IF(ISERROR(VLOOKUP($E217,'Source Data'!$B$29:$J$60, MATCH($L217, 'Source Data'!$B$26:$J$26,1),TRUE))=TRUE,"",VLOOKUP($E217,'Source Data'!$B$29:$J$60,MATCH($L217, 'Source Data'!$B$26:$J$26,1),TRUE))))</f>
        <v/>
      </c>
      <c r="W217" s="144" t="str">
        <f>IF(OR(AND(OR($J217="Retired",$J217="Permanent Low-Use"),$K217&lt;=2031),(AND($J217="New",$K217&gt;2031))),"N/A",IF($N217=0,0,IF(ISERROR(VLOOKUP($E217,'Source Data'!$B$29:$J$60, MATCH($L217, 'Source Data'!$B$26:$J$26,1),TRUE))=TRUE,"",VLOOKUP($E217,'Source Data'!$B$29:$J$60,MATCH($L217, 'Source Data'!$B$26:$J$26,1),TRUE))))</f>
        <v/>
      </c>
      <c r="X217" s="144" t="str">
        <f>IF(OR(AND(OR($J217="Retired",$J217="Permanent Low-Use"),$K217&lt;=2032),(AND($J217="New",$K217&gt;2032))),"N/A",IF($N217=0,0,IF(ISERROR(VLOOKUP($E217,'Source Data'!$B$29:$J$60, MATCH($L217, 'Source Data'!$B$26:$J$26,1),TRUE))=TRUE,"",VLOOKUP($E217,'Source Data'!$B$29:$J$60,MATCH($L217, 'Source Data'!$B$26:$J$26,1),TRUE))))</f>
        <v/>
      </c>
      <c r="Y217" s="144" t="str">
        <f>IF(OR(AND(OR($J217="Retired",$J217="Permanent Low-Use"),$K217&lt;=2033),(AND($J217="New",$K217&gt;2033))),"N/A",IF($N217=0,0,IF(ISERROR(VLOOKUP($E217,'Source Data'!$B$29:$J$60, MATCH($L217, 'Source Data'!$B$26:$J$26,1),TRUE))=TRUE,"",VLOOKUP($E217,'Source Data'!$B$29:$J$60,MATCH($L217, 'Source Data'!$B$26:$J$26,1),TRUE))))</f>
        <v/>
      </c>
      <c r="Z217" s="145" t="str">
        <f>IF(ISNUMBER($L217),IF(OR(AND(OR($J217="Retired",$J217="Permanent Low-Use"),$K217&lt;=2023),(AND($J217="New",$K217&gt;2023))),"N/A",VLOOKUP($F217,'Source Data'!$B$15:$I$22,7)),"")</f>
        <v/>
      </c>
      <c r="AA217" s="145" t="str">
        <f>IF(ISNUMBER($L217),IF(OR(AND(OR($J217="Retired",$J217="Permanent Low-Use"),$K217&lt;=2024),(AND($J217="New",$K217&gt;2024))),"N/A",VLOOKUP($F217,'Source Data'!$B$15:$I$22,7)),"")</f>
        <v/>
      </c>
      <c r="AB217" s="145" t="str">
        <f>IF(ISNUMBER($L217),IF(OR(AND(OR($J217="Retired",$J217="Permanent Low-Use"),$K217&lt;=2025),(AND($J217="New",$K217&gt;2025))),"N/A",VLOOKUP($F217,'Source Data'!$B$15:$I$22,5)),"")</f>
        <v/>
      </c>
      <c r="AC217" s="145" t="str">
        <f>IF(ISNUMBER($L217),IF(OR(AND(OR($J217="Retired",$J217="Permanent Low-Use"),$K217&lt;=2026),(AND($J217="New",$K217&gt;2026))),"N/A",VLOOKUP($F217,'Source Data'!$B$15:$I$22,5)),"")</f>
        <v/>
      </c>
      <c r="AD217" s="145" t="str">
        <f>IF(ISNUMBER($L217),IF(OR(AND(OR($J217="Retired",$J217="Permanent Low-Use"),$K217&lt;=2027),(AND($J217="New",$K217&gt;2027))),"N/A",VLOOKUP($F217,'Source Data'!$B$15:$I$22,5)),"")</f>
        <v/>
      </c>
      <c r="AE217" s="145" t="str">
        <f>IF(ISNUMBER($L217),IF(OR(AND(OR($J217="Retired",$J217="Permanent Low-Use"),$K217&lt;=2028),(AND($J217="New",$K217&gt;2028))),"N/A",VLOOKUP($F217,'Source Data'!$B$15:$I$22,5)),"")</f>
        <v/>
      </c>
      <c r="AF217" s="145" t="str">
        <f>IF(ISNUMBER($L217),IF(OR(AND(OR($J217="Retired",$J217="Permanent Low-Use"),$K217&lt;=2029),(AND($J217="New",$K217&gt;2029))),"N/A",VLOOKUP($F217,'Source Data'!$B$15:$I$22,5)),"")</f>
        <v/>
      </c>
      <c r="AG217" s="145" t="str">
        <f>IF(ISNUMBER($L217),IF(OR(AND(OR($J217="Retired",$J217="Permanent Low-Use"),$K217&lt;=2030),(AND($J217="New",$K217&gt;2030))),"N/A",VLOOKUP($F217,'Source Data'!$B$15:$I$22,5)),"")</f>
        <v/>
      </c>
      <c r="AH217" s="145" t="str">
        <f>IF(ISNUMBER($L217),IF(OR(AND(OR($J217="Retired",$J217="Permanent Low-Use"),$K217&lt;=2031),(AND($J217="New",$K217&gt;2031))),"N/A",VLOOKUP($F217,'Source Data'!$B$15:$I$22,5)),"")</f>
        <v/>
      </c>
      <c r="AI217" s="145" t="str">
        <f>IF(ISNUMBER($L217),IF(OR(AND(OR($J217="Retired",$J217="Permanent Low-Use"),$K217&lt;=2032),(AND($J217="New",$K217&gt;2032))),"N/A",VLOOKUP($F217,'Source Data'!$B$15:$I$22,5)),"")</f>
        <v/>
      </c>
      <c r="AJ217" s="145" t="str">
        <f>IF(ISNUMBER($L217),IF(OR(AND(OR($J217="Retired",$J217="Permanent Low-Use"),$K217&lt;=2033),(AND($J217="New",$K217&gt;2033))),"N/A",VLOOKUP($F217,'Source Data'!$B$15:$I$22,5)),"")</f>
        <v/>
      </c>
      <c r="AK217" s="145" t="str">
        <f>IF($N217= 0, "N/A", IF(ISERROR(VLOOKUP($F217, 'Source Data'!$B$4:$C$11,2)), "", VLOOKUP($F217, 'Source Data'!$B$4:$C$11,2)))</f>
        <v/>
      </c>
      <c r="AL217" s="158"/>
    </row>
    <row r="218" spans="1:38">
      <c r="A218" s="158"/>
      <c r="B218" s="80"/>
      <c r="C218" s="80"/>
      <c r="D218" s="80"/>
      <c r="E218" s="81"/>
      <c r="F218" s="81"/>
      <c r="G218" s="78"/>
      <c r="H218" s="79"/>
      <c r="I218" s="78"/>
      <c r="J218" s="78"/>
      <c r="K218" s="78"/>
      <c r="L218" s="142" t="str">
        <f t="shared" si="12"/>
        <v/>
      </c>
      <c r="M218" s="142" t="str">
        <f>IF(ISERROR(VLOOKUP(E218,'Source Data'!$B$67:$J$97, MATCH(F218, 'Source Data'!$B$64:$J$64,1),TRUE))=TRUE,"",VLOOKUP(E218,'Source Data'!$B$67:$J$97,MATCH(F218, 'Source Data'!$B$64:$J$64,1),TRUE))</f>
        <v/>
      </c>
      <c r="N218" s="143" t="str">
        <f t="shared" si="13"/>
        <v/>
      </c>
      <c r="O218" s="144" t="str">
        <f>IF(OR(AND(OR($J218="Retired",$J218="Permanent Low-Use"),$K218&lt;=2023),(AND($J218="New",$K218&gt;2023))),"N/A",IF($N218=0,0,IF(ISERROR(VLOOKUP($E218,'Source Data'!$B$29:$J$60, MATCH($L218, 'Source Data'!$B$26:$J$26,1),TRUE))=TRUE,"",VLOOKUP($E218,'Source Data'!$B$29:$J$60,MATCH($L218, 'Source Data'!$B$26:$J$26,1),TRUE))))</f>
        <v/>
      </c>
      <c r="P218" s="144" t="str">
        <f>IF(OR(AND(OR($J218="Retired",$J218="Permanent Low-Use"),$K218&lt;=2024),(AND($J218="New",$K218&gt;2024))),"N/A",IF($N218=0,0,IF(ISERROR(VLOOKUP($E218,'Source Data'!$B$29:$J$60, MATCH($L218, 'Source Data'!$B$26:$J$26,1),TRUE))=TRUE,"",VLOOKUP($E218,'Source Data'!$B$29:$J$60,MATCH($L218, 'Source Data'!$B$26:$J$26,1),TRUE))))</f>
        <v/>
      </c>
      <c r="Q218" s="144" t="str">
        <f>IF(OR(AND(OR($J218="Retired",$J218="Permanent Low-Use"),$K218&lt;=2025),(AND($J218="New",$K218&gt;2025))),"N/A",IF($N218=0,0,IF(ISERROR(VLOOKUP($E218,'Source Data'!$B$29:$J$60, MATCH($L218, 'Source Data'!$B$26:$J$26,1),TRUE))=TRUE,"",VLOOKUP($E218,'Source Data'!$B$29:$J$60,MATCH($L218, 'Source Data'!$B$26:$J$26,1),TRUE))))</f>
        <v/>
      </c>
      <c r="R218" s="144" t="str">
        <f>IF(OR(AND(OR($J218="Retired",$J218="Permanent Low-Use"),$K218&lt;=2026),(AND($J218="New",$K218&gt;2026))),"N/A",IF($N218=0,0,IF(ISERROR(VLOOKUP($E218,'Source Data'!$B$29:$J$60, MATCH($L218, 'Source Data'!$B$26:$J$26,1),TRUE))=TRUE,"",VLOOKUP($E218,'Source Data'!$B$29:$J$60,MATCH($L218, 'Source Data'!$B$26:$J$26,1),TRUE))))</f>
        <v/>
      </c>
      <c r="S218" s="144" t="str">
        <f>IF(OR(AND(OR($J218="Retired",$J218="Permanent Low-Use"),$K218&lt;=2027),(AND($J218="New",$K218&gt;2027))),"N/A",IF($N218=0,0,IF(ISERROR(VLOOKUP($E218,'Source Data'!$B$29:$J$60, MATCH($L218, 'Source Data'!$B$26:$J$26,1),TRUE))=TRUE,"",VLOOKUP($E218,'Source Data'!$B$29:$J$60,MATCH($L218, 'Source Data'!$B$26:$J$26,1),TRUE))))</f>
        <v/>
      </c>
      <c r="T218" s="144" t="str">
        <f>IF(OR(AND(OR($J218="Retired",$J218="Permanent Low-Use"),$K218&lt;=2028),(AND($J218="New",$K218&gt;2028))),"N/A",IF($N218=0,0,IF(ISERROR(VLOOKUP($E218,'Source Data'!$B$29:$J$60, MATCH($L218, 'Source Data'!$B$26:$J$26,1),TRUE))=TRUE,"",VLOOKUP($E218,'Source Data'!$B$29:$J$60,MATCH($L218, 'Source Data'!$B$26:$J$26,1),TRUE))))</f>
        <v/>
      </c>
      <c r="U218" s="144" t="str">
        <f>IF(OR(AND(OR($J218="Retired",$J218="Permanent Low-Use"),$K218&lt;=2029),(AND($J218="New",$K218&gt;2029))),"N/A",IF($N218=0,0,IF(ISERROR(VLOOKUP($E218,'Source Data'!$B$29:$J$60, MATCH($L218, 'Source Data'!$B$26:$J$26,1),TRUE))=TRUE,"",VLOOKUP($E218,'Source Data'!$B$29:$J$60,MATCH($L218, 'Source Data'!$B$26:$J$26,1),TRUE))))</f>
        <v/>
      </c>
      <c r="V218" s="144" t="str">
        <f>IF(OR(AND(OR($J218="Retired",$J218="Permanent Low-Use"),$K218&lt;=2030),(AND($J218="New",$K218&gt;2030))),"N/A",IF($N218=0,0,IF(ISERROR(VLOOKUP($E218,'Source Data'!$B$29:$J$60, MATCH($L218, 'Source Data'!$B$26:$J$26,1),TRUE))=TRUE,"",VLOOKUP($E218,'Source Data'!$B$29:$J$60,MATCH($L218, 'Source Data'!$B$26:$J$26,1),TRUE))))</f>
        <v/>
      </c>
      <c r="W218" s="144" t="str">
        <f>IF(OR(AND(OR($J218="Retired",$J218="Permanent Low-Use"),$K218&lt;=2031),(AND($J218="New",$K218&gt;2031))),"N/A",IF($N218=0,0,IF(ISERROR(VLOOKUP($E218,'Source Data'!$B$29:$J$60, MATCH($L218, 'Source Data'!$B$26:$J$26,1),TRUE))=TRUE,"",VLOOKUP($E218,'Source Data'!$B$29:$J$60,MATCH($L218, 'Source Data'!$B$26:$J$26,1),TRUE))))</f>
        <v/>
      </c>
      <c r="X218" s="144" t="str">
        <f>IF(OR(AND(OR($J218="Retired",$J218="Permanent Low-Use"),$K218&lt;=2032),(AND($J218="New",$K218&gt;2032))),"N/A",IF($N218=0,0,IF(ISERROR(VLOOKUP($E218,'Source Data'!$B$29:$J$60, MATCH($L218, 'Source Data'!$B$26:$J$26,1),TRUE))=TRUE,"",VLOOKUP($E218,'Source Data'!$B$29:$J$60,MATCH($L218, 'Source Data'!$B$26:$J$26,1),TRUE))))</f>
        <v/>
      </c>
      <c r="Y218" s="144" t="str">
        <f>IF(OR(AND(OR($J218="Retired",$J218="Permanent Low-Use"),$K218&lt;=2033),(AND($J218="New",$K218&gt;2033))),"N/A",IF($N218=0,0,IF(ISERROR(VLOOKUP($E218,'Source Data'!$B$29:$J$60, MATCH($L218, 'Source Data'!$B$26:$J$26,1),TRUE))=TRUE,"",VLOOKUP($E218,'Source Data'!$B$29:$J$60,MATCH($L218, 'Source Data'!$B$26:$J$26,1),TRUE))))</f>
        <v/>
      </c>
      <c r="Z218" s="145" t="str">
        <f>IF(ISNUMBER($L218),IF(OR(AND(OR($J218="Retired",$J218="Permanent Low-Use"),$K218&lt;=2023),(AND($J218="New",$K218&gt;2023))),"N/A",VLOOKUP($F218,'Source Data'!$B$15:$I$22,7)),"")</f>
        <v/>
      </c>
      <c r="AA218" s="145" t="str">
        <f>IF(ISNUMBER($L218),IF(OR(AND(OR($J218="Retired",$J218="Permanent Low-Use"),$K218&lt;=2024),(AND($J218="New",$K218&gt;2024))),"N/A",VLOOKUP($F218,'Source Data'!$B$15:$I$22,7)),"")</f>
        <v/>
      </c>
      <c r="AB218" s="145" t="str">
        <f>IF(ISNUMBER($L218),IF(OR(AND(OR($J218="Retired",$J218="Permanent Low-Use"),$K218&lt;=2025),(AND($J218="New",$K218&gt;2025))),"N/A",VLOOKUP($F218,'Source Data'!$B$15:$I$22,5)),"")</f>
        <v/>
      </c>
      <c r="AC218" s="145" t="str">
        <f>IF(ISNUMBER($L218),IF(OR(AND(OR($J218="Retired",$J218="Permanent Low-Use"),$K218&lt;=2026),(AND($J218="New",$K218&gt;2026))),"N/A",VLOOKUP($F218,'Source Data'!$B$15:$I$22,5)),"")</f>
        <v/>
      </c>
      <c r="AD218" s="145" t="str">
        <f>IF(ISNUMBER($L218),IF(OR(AND(OR($J218="Retired",$J218="Permanent Low-Use"),$K218&lt;=2027),(AND($J218="New",$K218&gt;2027))),"N/A",VLOOKUP($F218,'Source Data'!$B$15:$I$22,5)),"")</f>
        <v/>
      </c>
      <c r="AE218" s="145" t="str">
        <f>IF(ISNUMBER($L218),IF(OR(AND(OR($J218="Retired",$J218="Permanent Low-Use"),$K218&lt;=2028),(AND($J218="New",$K218&gt;2028))),"N/A",VLOOKUP($F218,'Source Data'!$B$15:$I$22,5)),"")</f>
        <v/>
      </c>
      <c r="AF218" s="145" t="str">
        <f>IF(ISNUMBER($L218),IF(OR(AND(OR($J218="Retired",$J218="Permanent Low-Use"),$K218&lt;=2029),(AND($J218="New",$K218&gt;2029))),"N/A",VLOOKUP($F218,'Source Data'!$B$15:$I$22,5)),"")</f>
        <v/>
      </c>
      <c r="AG218" s="145" t="str">
        <f>IF(ISNUMBER($L218),IF(OR(AND(OR($J218="Retired",$J218="Permanent Low-Use"),$K218&lt;=2030),(AND($J218="New",$K218&gt;2030))),"N/A",VLOOKUP($F218,'Source Data'!$B$15:$I$22,5)),"")</f>
        <v/>
      </c>
      <c r="AH218" s="145" t="str">
        <f>IF(ISNUMBER($L218),IF(OR(AND(OR($J218="Retired",$J218="Permanent Low-Use"),$K218&lt;=2031),(AND($J218="New",$K218&gt;2031))),"N/A",VLOOKUP($F218,'Source Data'!$B$15:$I$22,5)),"")</f>
        <v/>
      </c>
      <c r="AI218" s="145" t="str">
        <f>IF(ISNUMBER($L218),IF(OR(AND(OR($J218="Retired",$J218="Permanent Low-Use"),$K218&lt;=2032),(AND($J218="New",$K218&gt;2032))),"N/A",VLOOKUP($F218,'Source Data'!$B$15:$I$22,5)),"")</f>
        <v/>
      </c>
      <c r="AJ218" s="145" t="str">
        <f>IF(ISNUMBER($L218),IF(OR(AND(OR($J218="Retired",$J218="Permanent Low-Use"),$K218&lt;=2033),(AND($J218="New",$K218&gt;2033))),"N/A",VLOOKUP($F218,'Source Data'!$B$15:$I$22,5)),"")</f>
        <v/>
      </c>
      <c r="AK218" s="145" t="str">
        <f>IF($N218= 0, "N/A", IF(ISERROR(VLOOKUP($F218, 'Source Data'!$B$4:$C$11,2)), "", VLOOKUP($F218, 'Source Data'!$B$4:$C$11,2)))</f>
        <v/>
      </c>
      <c r="AL218" s="158"/>
    </row>
    <row r="219" spans="1:38">
      <c r="A219" s="158"/>
      <c r="B219" s="80"/>
      <c r="C219" s="80"/>
      <c r="D219" s="80"/>
      <c r="E219" s="81"/>
      <c r="F219" s="81"/>
      <c r="G219" s="78"/>
      <c r="H219" s="79"/>
      <c r="I219" s="78"/>
      <c r="J219" s="78"/>
      <c r="K219" s="78"/>
      <c r="L219" s="142" t="str">
        <f t="shared" si="12"/>
        <v/>
      </c>
      <c r="M219" s="142" t="str">
        <f>IF(ISERROR(VLOOKUP(E219,'Source Data'!$B$67:$J$97, MATCH(F219, 'Source Data'!$B$64:$J$64,1),TRUE))=TRUE,"",VLOOKUP(E219,'Source Data'!$B$67:$J$97,MATCH(F219, 'Source Data'!$B$64:$J$64,1),TRUE))</f>
        <v/>
      </c>
      <c r="N219" s="143" t="str">
        <f t="shared" si="13"/>
        <v/>
      </c>
      <c r="O219" s="144" t="str">
        <f>IF(OR(AND(OR($J219="Retired",$J219="Permanent Low-Use"),$K219&lt;=2023),(AND($J219="New",$K219&gt;2023))),"N/A",IF($N219=0,0,IF(ISERROR(VLOOKUP($E219,'Source Data'!$B$29:$J$60, MATCH($L219, 'Source Data'!$B$26:$J$26,1),TRUE))=TRUE,"",VLOOKUP($E219,'Source Data'!$B$29:$J$60,MATCH($L219, 'Source Data'!$B$26:$J$26,1),TRUE))))</f>
        <v/>
      </c>
      <c r="P219" s="144" t="str">
        <f>IF(OR(AND(OR($J219="Retired",$J219="Permanent Low-Use"),$K219&lt;=2024),(AND($J219="New",$K219&gt;2024))),"N/A",IF($N219=0,0,IF(ISERROR(VLOOKUP($E219,'Source Data'!$B$29:$J$60, MATCH($L219, 'Source Data'!$B$26:$J$26,1),TRUE))=TRUE,"",VLOOKUP($E219,'Source Data'!$B$29:$J$60,MATCH($L219, 'Source Data'!$B$26:$J$26,1),TRUE))))</f>
        <v/>
      </c>
      <c r="Q219" s="144" t="str">
        <f>IF(OR(AND(OR($J219="Retired",$J219="Permanent Low-Use"),$K219&lt;=2025),(AND($J219="New",$K219&gt;2025))),"N/A",IF($N219=0,0,IF(ISERROR(VLOOKUP($E219,'Source Data'!$B$29:$J$60, MATCH($L219, 'Source Data'!$B$26:$J$26,1),TRUE))=TRUE,"",VLOOKUP($E219,'Source Data'!$B$29:$J$60,MATCH($L219, 'Source Data'!$B$26:$J$26,1),TRUE))))</f>
        <v/>
      </c>
      <c r="R219" s="144" t="str">
        <f>IF(OR(AND(OR($J219="Retired",$J219="Permanent Low-Use"),$K219&lt;=2026),(AND($J219="New",$K219&gt;2026))),"N/A",IF($N219=0,0,IF(ISERROR(VLOOKUP($E219,'Source Data'!$B$29:$J$60, MATCH($L219, 'Source Data'!$B$26:$J$26,1),TRUE))=TRUE,"",VLOOKUP($E219,'Source Data'!$B$29:$J$60,MATCH($L219, 'Source Data'!$B$26:$J$26,1),TRUE))))</f>
        <v/>
      </c>
      <c r="S219" s="144" t="str">
        <f>IF(OR(AND(OR($J219="Retired",$J219="Permanent Low-Use"),$K219&lt;=2027),(AND($J219="New",$K219&gt;2027))),"N/A",IF($N219=0,0,IF(ISERROR(VLOOKUP($E219,'Source Data'!$B$29:$J$60, MATCH($L219, 'Source Data'!$B$26:$J$26,1),TRUE))=TRUE,"",VLOOKUP($E219,'Source Data'!$B$29:$J$60,MATCH($L219, 'Source Data'!$B$26:$J$26,1),TRUE))))</f>
        <v/>
      </c>
      <c r="T219" s="144" t="str">
        <f>IF(OR(AND(OR($J219="Retired",$J219="Permanent Low-Use"),$K219&lt;=2028),(AND($J219="New",$K219&gt;2028))),"N/A",IF($N219=0,0,IF(ISERROR(VLOOKUP($E219,'Source Data'!$B$29:$J$60, MATCH($L219, 'Source Data'!$B$26:$J$26,1),TRUE))=TRUE,"",VLOOKUP($E219,'Source Data'!$B$29:$J$60,MATCH($L219, 'Source Data'!$B$26:$J$26,1),TRUE))))</f>
        <v/>
      </c>
      <c r="U219" s="144" t="str">
        <f>IF(OR(AND(OR($J219="Retired",$J219="Permanent Low-Use"),$K219&lt;=2029),(AND($J219="New",$K219&gt;2029))),"N/A",IF($N219=0,0,IF(ISERROR(VLOOKUP($E219,'Source Data'!$B$29:$J$60, MATCH($L219, 'Source Data'!$B$26:$J$26,1),TRUE))=TRUE,"",VLOOKUP($E219,'Source Data'!$B$29:$J$60,MATCH($L219, 'Source Data'!$B$26:$J$26,1),TRUE))))</f>
        <v/>
      </c>
      <c r="V219" s="144" t="str">
        <f>IF(OR(AND(OR($J219="Retired",$J219="Permanent Low-Use"),$K219&lt;=2030),(AND($J219="New",$K219&gt;2030))),"N/A",IF($N219=0,0,IF(ISERROR(VLOOKUP($E219,'Source Data'!$B$29:$J$60, MATCH($L219, 'Source Data'!$B$26:$J$26,1),TRUE))=TRUE,"",VLOOKUP($E219,'Source Data'!$B$29:$J$60,MATCH($L219, 'Source Data'!$B$26:$J$26,1),TRUE))))</f>
        <v/>
      </c>
      <c r="W219" s="144" t="str">
        <f>IF(OR(AND(OR($J219="Retired",$J219="Permanent Low-Use"),$K219&lt;=2031),(AND($J219="New",$K219&gt;2031))),"N/A",IF($N219=0,0,IF(ISERROR(VLOOKUP($E219,'Source Data'!$B$29:$J$60, MATCH($L219, 'Source Data'!$B$26:$J$26,1),TRUE))=TRUE,"",VLOOKUP($E219,'Source Data'!$B$29:$J$60,MATCH($L219, 'Source Data'!$B$26:$J$26,1),TRUE))))</f>
        <v/>
      </c>
      <c r="X219" s="144" t="str">
        <f>IF(OR(AND(OR($J219="Retired",$J219="Permanent Low-Use"),$K219&lt;=2032),(AND($J219="New",$K219&gt;2032))),"N/A",IF($N219=0,0,IF(ISERROR(VLOOKUP($E219,'Source Data'!$B$29:$J$60, MATCH($L219, 'Source Data'!$B$26:$J$26,1),TRUE))=TRUE,"",VLOOKUP($E219,'Source Data'!$B$29:$J$60,MATCH($L219, 'Source Data'!$B$26:$J$26,1),TRUE))))</f>
        <v/>
      </c>
      <c r="Y219" s="144" t="str">
        <f>IF(OR(AND(OR($J219="Retired",$J219="Permanent Low-Use"),$K219&lt;=2033),(AND($J219="New",$K219&gt;2033))),"N/A",IF($N219=0,0,IF(ISERROR(VLOOKUP($E219,'Source Data'!$B$29:$J$60, MATCH($L219, 'Source Data'!$B$26:$J$26,1),TRUE))=TRUE,"",VLOOKUP($E219,'Source Data'!$B$29:$J$60,MATCH($L219, 'Source Data'!$B$26:$J$26,1),TRUE))))</f>
        <v/>
      </c>
      <c r="Z219" s="145" t="str">
        <f>IF(ISNUMBER($L219),IF(OR(AND(OR($J219="Retired",$J219="Permanent Low-Use"),$K219&lt;=2023),(AND($J219="New",$K219&gt;2023))),"N/A",VLOOKUP($F219,'Source Data'!$B$15:$I$22,7)),"")</f>
        <v/>
      </c>
      <c r="AA219" s="145" t="str">
        <f>IF(ISNUMBER($L219),IF(OR(AND(OR($J219="Retired",$J219="Permanent Low-Use"),$K219&lt;=2024),(AND($J219="New",$K219&gt;2024))),"N/A",VLOOKUP($F219,'Source Data'!$B$15:$I$22,7)),"")</f>
        <v/>
      </c>
      <c r="AB219" s="145" t="str">
        <f>IF(ISNUMBER($L219),IF(OR(AND(OR($J219="Retired",$J219="Permanent Low-Use"),$K219&lt;=2025),(AND($J219="New",$K219&gt;2025))),"N/A",VLOOKUP($F219,'Source Data'!$B$15:$I$22,5)),"")</f>
        <v/>
      </c>
      <c r="AC219" s="145" t="str">
        <f>IF(ISNUMBER($L219),IF(OR(AND(OR($J219="Retired",$J219="Permanent Low-Use"),$K219&lt;=2026),(AND($J219="New",$K219&gt;2026))),"N/A",VLOOKUP($F219,'Source Data'!$B$15:$I$22,5)),"")</f>
        <v/>
      </c>
      <c r="AD219" s="145" t="str">
        <f>IF(ISNUMBER($L219),IF(OR(AND(OR($J219="Retired",$J219="Permanent Low-Use"),$K219&lt;=2027),(AND($J219="New",$K219&gt;2027))),"N/A",VLOOKUP($F219,'Source Data'!$B$15:$I$22,5)),"")</f>
        <v/>
      </c>
      <c r="AE219" s="145" t="str">
        <f>IF(ISNUMBER($L219),IF(OR(AND(OR($J219="Retired",$J219="Permanent Low-Use"),$K219&lt;=2028),(AND($J219="New",$K219&gt;2028))),"N/A",VLOOKUP($F219,'Source Data'!$B$15:$I$22,5)),"")</f>
        <v/>
      </c>
      <c r="AF219" s="145" t="str">
        <f>IF(ISNUMBER($L219),IF(OR(AND(OR($J219="Retired",$J219="Permanent Low-Use"),$K219&lt;=2029),(AND($J219="New",$K219&gt;2029))),"N/A",VLOOKUP($F219,'Source Data'!$B$15:$I$22,5)),"")</f>
        <v/>
      </c>
      <c r="AG219" s="145" t="str">
        <f>IF(ISNUMBER($L219),IF(OR(AND(OR($J219="Retired",$J219="Permanent Low-Use"),$K219&lt;=2030),(AND($J219="New",$K219&gt;2030))),"N/A",VLOOKUP($F219,'Source Data'!$B$15:$I$22,5)),"")</f>
        <v/>
      </c>
      <c r="AH219" s="145" t="str">
        <f>IF(ISNUMBER($L219),IF(OR(AND(OR($J219="Retired",$J219="Permanent Low-Use"),$K219&lt;=2031),(AND($J219="New",$K219&gt;2031))),"N/A",VLOOKUP($F219,'Source Data'!$B$15:$I$22,5)),"")</f>
        <v/>
      </c>
      <c r="AI219" s="145" t="str">
        <f>IF(ISNUMBER($L219),IF(OR(AND(OR($J219="Retired",$J219="Permanent Low-Use"),$K219&lt;=2032),(AND($J219="New",$K219&gt;2032))),"N/A",VLOOKUP($F219,'Source Data'!$B$15:$I$22,5)),"")</f>
        <v/>
      </c>
      <c r="AJ219" s="145" t="str">
        <f>IF(ISNUMBER($L219),IF(OR(AND(OR($J219="Retired",$J219="Permanent Low-Use"),$K219&lt;=2033),(AND($J219="New",$K219&gt;2033))),"N/A",VLOOKUP($F219,'Source Data'!$B$15:$I$22,5)),"")</f>
        <v/>
      </c>
      <c r="AK219" s="145" t="str">
        <f>IF($N219= 0, "N/A", IF(ISERROR(VLOOKUP($F219, 'Source Data'!$B$4:$C$11,2)), "", VLOOKUP($F219, 'Source Data'!$B$4:$C$11,2)))</f>
        <v/>
      </c>
      <c r="AL219" s="158"/>
    </row>
    <row r="220" spans="1:38">
      <c r="A220" s="158"/>
      <c r="B220" s="80"/>
      <c r="C220" s="80"/>
      <c r="D220" s="80"/>
      <c r="E220" s="81"/>
      <c r="F220" s="81"/>
      <c r="G220" s="78"/>
      <c r="H220" s="79"/>
      <c r="I220" s="78"/>
      <c r="J220" s="78"/>
      <c r="K220" s="78"/>
      <c r="L220" s="142" t="str">
        <f t="shared" si="12"/>
        <v/>
      </c>
      <c r="M220" s="142" t="str">
        <f>IF(ISERROR(VLOOKUP(E220,'Source Data'!$B$67:$J$97, MATCH(F220, 'Source Data'!$B$64:$J$64,1),TRUE))=TRUE,"",VLOOKUP(E220,'Source Data'!$B$67:$J$97,MATCH(F220, 'Source Data'!$B$64:$J$64,1),TRUE))</f>
        <v/>
      </c>
      <c r="N220" s="143" t="str">
        <f t="shared" si="13"/>
        <v/>
      </c>
      <c r="O220" s="144" t="str">
        <f>IF(OR(AND(OR($J220="Retired",$J220="Permanent Low-Use"),$K220&lt;=2023),(AND($J220="New",$K220&gt;2023))),"N/A",IF($N220=0,0,IF(ISERROR(VLOOKUP($E220,'Source Data'!$B$29:$J$60, MATCH($L220, 'Source Data'!$B$26:$J$26,1),TRUE))=TRUE,"",VLOOKUP($E220,'Source Data'!$B$29:$J$60,MATCH($L220, 'Source Data'!$B$26:$J$26,1),TRUE))))</f>
        <v/>
      </c>
      <c r="P220" s="144" t="str">
        <f>IF(OR(AND(OR($J220="Retired",$J220="Permanent Low-Use"),$K220&lt;=2024),(AND($J220="New",$K220&gt;2024))),"N/A",IF($N220=0,0,IF(ISERROR(VLOOKUP($E220,'Source Data'!$B$29:$J$60, MATCH($L220, 'Source Data'!$B$26:$J$26,1),TRUE))=TRUE,"",VLOOKUP($E220,'Source Data'!$B$29:$J$60,MATCH($L220, 'Source Data'!$B$26:$J$26,1),TRUE))))</f>
        <v/>
      </c>
      <c r="Q220" s="144" t="str">
        <f>IF(OR(AND(OR($J220="Retired",$J220="Permanent Low-Use"),$K220&lt;=2025),(AND($J220="New",$K220&gt;2025))),"N/A",IF($N220=0,0,IF(ISERROR(VLOOKUP($E220,'Source Data'!$B$29:$J$60, MATCH($L220, 'Source Data'!$B$26:$J$26,1),TRUE))=TRUE,"",VLOOKUP($E220,'Source Data'!$B$29:$J$60,MATCH($L220, 'Source Data'!$B$26:$J$26,1),TRUE))))</f>
        <v/>
      </c>
      <c r="R220" s="144" t="str">
        <f>IF(OR(AND(OR($J220="Retired",$J220="Permanent Low-Use"),$K220&lt;=2026),(AND($J220="New",$K220&gt;2026))),"N/A",IF($N220=0,0,IF(ISERROR(VLOOKUP($E220,'Source Data'!$B$29:$J$60, MATCH($L220, 'Source Data'!$B$26:$J$26,1),TRUE))=TRUE,"",VLOOKUP($E220,'Source Data'!$B$29:$J$60,MATCH($L220, 'Source Data'!$B$26:$J$26,1),TRUE))))</f>
        <v/>
      </c>
      <c r="S220" s="144" t="str">
        <f>IF(OR(AND(OR($J220="Retired",$J220="Permanent Low-Use"),$K220&lt;=2027),(AND($J220="New",$K220&gt;2027))),"N/A",IF($N220=0,0,IF(ISERROR(VLOOKUP($E220,'Source Data'!$B$29:$J$60, MATCH($L220, 'Source Data'!$B$26:$J$26,1),TRUE))=TRUE,"",VLOOKUP($E220,'Source Data'!$B$29:$J$60,MATCH($L220, 'Source Data'!$B$26:$J$26,1),TRUE))))</f>
        <v/>
      </c>
      <c r="T220" s="144" t="str">
        <f>IF(OR(AND(OR($J220="Retired",$J220="Permanent Low-Use"),$K220&lt;=2028),(AND($J220="New",$K220&gt;2028))),"N/A",IF($N220=0,0,IF(ISERROR(VLOOKUP($E220,'Source Data'!$B$29:$J$60, MATCH($L220, 'Source Data'!$B$26:$J$26,1),TRUE))=TRUE,"",VLOOKUP($E220,'Source Data'!$B$29:$J$60,MATCH($L220, 'Source Data'!$B$26:$J$26,1),TRUE))))</f>
        <v/>
      </c>
      <c r="U220" s="144" t="str">
        <f>IF(OR(AND(OR($J220="Retired",$J220="Permanent Low-Use"),$K220&lt;=2029),(AND($J220="New",$K220&gt;2029))),"N/A",IF($N220=0,0,IF(ISERROR(VLOOKUP($E220,'Source Data'!$B$29:$J$60, MATCH($L220, 'Source Data'!$B$26:$J$26,1),TRUE))=TRUE,"",VLOOKUP($E220,'Source Data'!$B$29:$J$60,MATCH($L220, 'Source Data'!$B$26:$J$26,1),TRUE))))</f>
        <v/>
      </c>
      <c r="V220" s="144" t="str">
        <f>IF(OR(AND(OR($J220="Retired",$J220="Permanent Low-Use"),$K220&lt;=2030),(AND($J220="New",$K220&gt;2030))),"N/A",IF($N220=0,0,IF(ISERROR(VLOOKUP($E220,'Source Data'!$B$29:$J$60, MATCH($L220, 'Source Data'!$B$26:$J$26,1),TRUE))=TRUE,"",VLOOKUP($E220,'Source Data'!$B$29:$J$60,MATCH($L220, 'Source Data'!$B$26:$J$26,1),TRUE))))</f>
        <v/>
      </c>
      <c r="W220" s="144" t="str">
        <f>IF(OR(AND(OR($J220="Retired",$J220="Permanent Low-Use"),$K220&lt;=2031),(AND($J220="New",$K220&gt;2031))),"N/A",IF($N220=0,0,IF(ISERROR(VLOOKUP($E220,'Source Data'!$B$29:$J$60, MATCH($L220, 'Source Data'!$B$26:$J$26,1),TRUE))=TRUE,"",VLOOKUP($E220,'Source Data'!$B$29:$J$60,MATCH($L220, 'Source Data'!$B$26:$J$26,1),TRUE))))</f>
        <v/>
      </c>
      <c r="X220" s="144" t="str">
        <f>IF(OR(AND(OR($J220="Retired",$J220="Permanent Low-Use"),$K220&lt;=2032),(AND($J220="New",$K220&gt;2032))),"N/A",IF($N220=0,0,IF(ISERROR(VLOOKUP($E220,'Source Data'!$B$29:$J$60, MATCH($L220, 'Source Data'!$B$26:$J$26,1),TRUE))=TRUE,"",VLOOKUP($E220,'Source Data'!$B$29:$J$60,MATCH($L220, 'Source Data'!$B$26:$J$26,1),TRUE))))</f>
        <v/>
      </c>
      <c r="Y220" s="144" t="str">
        <f>IF(OR(AND(OR($J220="Retired",$J220="Permanent Low-Use"),$K220&lt;=2033),(AND($J220="New",$K220&gt;2033))),"N/A",IF($N220=0,0,IF(ISERROR(VLOOKUP($E220,'Source Data'!$B$29:$J$60, MATCH($L220, 'Source Data'!$B$26:$J$26,1),TRUE))=TRUE,"",VLOOKUP($E220,'Source Data'!$B$29:$J$60,MATCH($L220, 'Source Data'!$B$26:$J$26,1),TRUE))))</f>
        <v/>
      </c>
      <c r="Z220" s="145" t="str">
        <f>IF(ISNUMBER($L220),IF(OR(AND(OR($J220="Retired",$J220="Permanent Low-Use"),$K220&lt;=2023),(AND($J220="New",$K220&gt;2023))),"N/A",VLOOKUP($F220,'Source Data'!$B$15:$I$22,7)),"")</f>
        <v/>
      </c>
      <c r="AA220" s="145" t="str">
        <f>IF(ISNUMBER($L220),IF(OR(AND(OR($J220="Retired",$J220="Permanent Low-Use"),$K220&lt;=2024),(AND($J220="New",$K220&gt;2024))),"N/A",VLOOKUP($F220,'Source Data'!$B$15:$I$22,7)),"")</f>
        <v/>
      </c>
      <c r="AB220" s="145" t="str">
        <f>IF(ISNUMBER($L220),IF(OR(AND(OR($J220="Retired",$J220="Permanent Low-Use"),$K220&lt;=2025),(AND($J220="New",$K220&gt;2025))),"N/A",VLOOKUP($F220,'Source Data'!$B$15:$I$22,5)),"")</f>
        <v/>
      </c>
      <c r="AC220" s="145" t="str">
        <f>IF(ISNUMBER($L220),IF(OR(AND(OR($J220="Retired",$J220="Permanent Low-Use"),$K220&lt;=2026),(AND($J220="New",$K220&gt;2026))),"N/A",VLOOKUP($F220,'Source Data'!$B$15:$I$22,5)),"")</f>
        <v/>
      </c>
      <c r="AD220" s="145" t="str">
        <f>IF(ISNUMBER($L220),IF(OR(AND(OR($J220="Retired",$J220="Permanent Low-Use"),$K220&lt;=2027),(AND($J220="New",$K220&gt;2027))),"N/A",VLOOKUP($F220,'Source Data'!$B$15:$I$22,5)),"")</f>
        <v/>
      </c>
      <c r="AE220" s="145" t="str">
        <f>IF(ISNUMBER($L220),IF(OR(AND(OR($J220="Retired",$J220="Permanent Low-Use"),$K220&lt;=2028),(AND($J220="New",$K220&gt;2028))),"N/A",VLOOKUP($F220,'Source Data'!$B$15:$I$22,5)),"")</f>
        <v/>
      </c>
      <c r="AF220" s="145" t="str">
        <f>IF(ISNUMBER($L220),IF(OR(AND(OR($J220="Retired",$J220="Permanent Low-Use"),$K220&lt;=2029),(AND($J220="New",$K220&gt;2029))),"N/A",VLOOKUP($F220,'Source Data'!$B$15:$I$22,5)),"")</f>
        <v/>
      </c>
      <c r="AG220" s="145" t="str">
        <f>IF(ISNUMBER($L220),IF(OR(AND(OR($J220="Retired",$J220="Permanent Low-Use"),$K220&lt;=2030),(AND($J220="New",$K220&gt;2030))),"N/A",VLOOKUP($F220,'Source Data'!$B$15:$I$22,5)),"")</f>
        <v/>
      </c>
      <c r="AH220" s="145" t="str">
        <f>IF(ISNUMBER($L220),IF(OR(AND(OR($J220="Retired",$J220="Permanent Low-Use"),$K220&lt;=2031),(AND($J220="New",$K220&gt;2031))),"N/A",VLOOKUP($F220,'Source Data'!$B$15:$I$22,5)),"")</f>
        <v/>
      </c>
      <c r="AI220" s="145" t="str">
        <f>IF(ISNUMBER($L220),IF(OR(AND(OR($J220="Retired",$J220="Permanent Low-Use"),$K220&lt;=2032),(AND($J220="New",$K220&gt;2032))),"N/A",VLOOKUP($F220,'Source Data'!$B$15:$I$22,5)),"")</f>
        <v/>
      </c>
      <c r="AJ220" s="145" t="str">
        <f>IF(ISNUMBER($L220),IF(OR(AND(OR($J220="Retired",$J220="Permanent Low-Use"),$K220&lt;=2033),(AND($J220="New",$K220&gt;2033))),"N/A",VLOOKUP($F220,'Source Data'!$B$15:$I$22,5)),"")</f>
        <v/>
      </c>
      <c r="AK220" s="145" t="str">
        <f>IF($N220= 0, "N/A", IF(ISERROR(VLOOKUP($F220, 'Source Data'!$B$4:$C$11,2)), "", VLOOKUP($F220, 'Source Data'!$B$4:$C$11,2)))</f>
        <v/>
      </c>
      <c r="AL220" s="158"/>
    </row>
    <row r="221" spans="1:38">
      <c r="A221" s="158"/>
      <c r="B221" s="80"/>
      <c r="C221" s="80"/>
      <c r="D221" s="80"/>
      <c r="E221" s="81"/>
      <c r="F221" s="81"/>
      <c r="G221" s="78"/>
      <c r="H221" s="79"/>
      <c r="I221" s="78"/>
      <c r="J221" s="78"/>
      <c r="K221" s="78"/>
      <c r="L221" s="142" t="str">
        <f t="shared" si="12"/>
        <v/>
      </c>
      <c r="M221" s="142" t="str">
        <f>IF(ISERROR(VLOOKUP(E221,'Source Data'!$B$67:$J$97, MATCH(F221, 'Source Data'!$B$64:$J$64,1),TRUE))=TRUE,"",VLOOKUP(E221,'Source Data'!$B$67:$J$97,MATCH(F221, 'Source Data'!$B$64:$J$64,1),TRUE))</f>
        <v/>
      </c>
      <c r="N221" s="143" t="str">
        <f t="shared" si="13"/>
        <v/>
      </c>
      <c r="O221" s="144" t="str">
        <f>IF(OR(AND(OR($J221="Retired",$J221="Permanent Low-Use"),$K221&lt;=2023),(AND($J221="New",$K221&gt;2023))),"N/A",IF($N221=0,0,IF(ISERROR(VLOOKUP($E221,'Source Data'!$B$29:$J$60, MATCH($L221, 'Source Data'!$B$26:$J$26,1),TRUE))=TRUE,"",VLOOKUP($E221,'Source Data'!$B$29:$J$60,MATCH($L221, 'Source Data'!$B$26:$J$26,1),TRUE))))</f>
        <v/>
      </c>
      <c r="P221" s="144" t="str">
        <f>IF(OR(AND(OR($J221="Retired",$J221="Permanent Low-Use"),$K221&lt;=2024),(AND($J221="New",$K221&gt;2024))),"N/A",IF($N221=0,0,IF(ISERROR(VLOOKUP($E221,'Source Data'!$B$29:$J$60, MATCH($L221, 'Source Data'!$B$26:$J$26,1),TRUE))=TRUE,"",VLOOKUP($E221,'Source Data'!$B$29:$J$60,MATCH($L221, 'Source Data'!$B$26:$J$26,1),TRUE))))</f>
        <v/>
      </c>
      <c r="Q221" s="144" t="str">
        <f>IF(OR(AND(OR($J221="Retired",$J221="Permanent Low-Use"),$K221&lt;=2025),(AND($J221="New",$K221&gt;2025))),"N/A",IF($N221=0,0,IF(ISERROR(VLOOKUP($E221,'Source Data'!$B$29:$J$60, MATCH($L221, 'Source Data'!$B$26:$J$26,1),TRUE))=TRUE,"",VLOOKUP($E221,'Source Data'!$B$29:$J$60,MATCH($L221, 'Source Data'!$B$26:$J$26,1),TRUE))))</f>
        <v/>
      </c>
      <c r="R221" s="144" t="str">
        <f>IF(OR(AND(OR($J221="Retired",$J221="Permanent Low-Use"),$K221&lt;=2026),(AND($J221="New",$K221&gt;2026))),"N/A",IF($N221=0,0,IF(ISERROR(VLOOKUP($E221,'Source Data'!$B$29:$J$60, MATCH($L221, 'Source Data'!$B$26:$J$26,1),TRUE))=TRUE,"",VLOOKUP($E221,'Source Data'!$B$29:$J$60,MATCH($L221, 'Source Data'!$B$26:$J$26,1),TRUE))))</f>
        <v/>
      </c>
      <c r="S221" s="144" t="str">
        <f>IF(OR(AND(OR($J221="Retired",$J221="Permanent Low-Use"),$K221&lt;=2027),(AND($J221="New",$K221&gt;2027))),"N/A",IF($N221=0,0,IF(ISERROR(VLOOKUP($E221,'Source Data'!$B$29:$J$60, MATCH($L221, 'Source Data'!$B$26:$J$26,1),TRUE))=TRUE,"",VLOOKUP($E221,'Source Data'!$B$29:$J$60,MATCH($L221, 'Source Data'!$B$26:$J$26,1),TRUE))))</f>
        <v/>
      </c>
      <c r="T221" s="144" t="str">
        <f>IF(OR(AND(OR($J221="Retired",$J221="Permanent Low-Use"),$K221&lt;=2028),(AND($J221="New",$K221&gt;2028))),"N/A",IF($N221=0,0,IF(ISERROR(VLOOKUP($E221,'Source Data'!$B$29:$J$60, MATCH($L221, 'Source Data'!$B$26:$J$26,1),TRUE))=TRUE,"",VLOOKUP($E221,'Source Data'!$B$29:$J$60,MATCH($L221, 'Source Data'!$B$26:$J$26,1),TRUE))))</f>
        <v/>
      </c>
      <c r="U221" s="144" t="str">
        <f>IF(OR(AND(OR($J221="Retired",$J221="Permanent Low-Use"),$K221&lt;=2029),(AND($J221="New",$K221&gt;2029))),"N/A",IF($N221=0,0,IF(ISERROR(VLOOKUP($E221,'Source Data'!$B$29:$J$60, MATCH($L221, 'Source Data'!$B$26:$J$26,1),TRUE))=TRUE,"",VLOOKUP($E221,'Source Data'!$B$29:$J$60,MATCH($L221, 'Source Data'!$B$26:$J$26,1),TRUE))))</f>
        <v/>
      </c>
      <c r="V221" s="144" t="str">
        <f>IF(OR(AND(OR($J221="Retired",$J221="Permanent Low-Use"),$K221&lt;=2030),(AND($J221="New",$K221&gt;2030))),"N/A",IF($N221=0,0,IF(ISERROR(VLOOKUP($E221,'Source Data'!$B$29:$J$60, MATCH($L221, 'Source Data'!$B$26:$J$26,1),TRUE))=TRUE,"",VLOOKUP($E221,'Source Data'!$B$29:$J$60,MATCH($L221, 'Source Data'!$B$26:$J$26,1),TRUE))))</f>
        <v/>
      </c>
      <c r="W221" s="144" t="str">
        <f>IF(OR(AND(OR($J221="Retired",$J221="Permanent Low-Use"),$K221&lt;=2031),(AND($J221="New",$K221&gt;2031))),"N/A",IF($N221=0,0,IF(ISERROR(VLOOKUP($E221,'Source Data'!$B$29:$J$60, MATCH($L221, 'Source Data'!$B$26:$J$26,1),TRUE))=TRUE,"",VLOOKUP($E221,'Source Data'!$B$29:$J$60,MATCH($L221, 'Source Data'!$B$26:$J$26,1),TRUE))))</f>
        <v/>
      </c>
      <c r="X221" s="144" t="str">
        <f>IF(OR(AND(OR($J221="Retired",$J221="Permanent Low-Use"),$K221&lt;=2032),(AND($J221="New",$K221&gt;2032))),"N/A",IF($N221=0,0,IF(ISERROR(VLOOKUP($E221,'Source Data'!$B$29:$J$60, MATCH($L221, 'Source Data'!$B$26:$J$26,1),TRUE))=TRUE,"",VLOOKUP($E221,'Source Data'!$B$29:$J$60,MATCH($L221, 'Source Data'!$B$26:$J$26,1),TRUE))))</f>
        <v/>
      </c>
      <c r="Y221" s="144" t="str">
        <f>IF(OR(AND(OR($J221="Retired",$J221="Permanent Low-Use"),$K221&lt;=2033),(AND($J221="New",$K221&gt;2033))),"N/A",IF($N221=0,0,IF(ISERROR(VLOOKUP($E221,'Source Data'!$B$29:$J$60, MATCH($L221, 'Source Data'!$B$26:$J$26,1),TRUE))=TRUE,"",VLOOKUP($E221,'Source Data'!$B$29:$J$60,MATCH($L221, 'Source Data'!$B$26:$J$26,1),TRUE))))</f>
        <v/>
      </c>
      <c r="Z221" s="145" t="str">
        <f>IF(ISNUMBER($L221),IF(OR(AND(OR($J221="Retired",$J221="Permanent Low-Use"),$K221&lt;=2023),(AND($J221="New",$K221&gt;2023))),"N/A",VLOOKUP($F221,'Source Data'!$B$15:$I$22,7)),"")</f>
        <v/>
      </c>
      <c r="AA221" s="145" t="str">
        <f>IF(ISNUMBER($L221),IF(OR(AND(OR($J221="Retired",$J221="Permanent Low-Use"),$K221&lt;=2024),(AND($J221="New",$K221&gt;2024))),"N/A",VLOOKUP($F221,'Source Data'!$B$15:$I$22,7)),"")</f>
        <v/>
      </c>
      <c r="AB221" s="145" t="str">
        <f>IF(ISNUMBER($L221),IF(OR(AND(OR($J221="Retired",$J221="Permanent Low-Use"),$K221&lt;=2025),(AND($J221="New",$K221&gt;2025))),"N/A",VLOOKUP($F221,'Source Data'!$B$15:$I$22,5)),"")</f>
        <v/>
      </c>
      <c r="AC221" s="145" t="str">
        <f>IF(ISNUMBER($L221),IF(OR(AND(OR($J221="Retired",$J221="Permanent Low-Use"),$K221&lt;=2026),(AND($J221="New",$K221&gt;2026))),"N/A",VLOOKUP($F221,'Source Data'!$B$15:$I$22,5)),"")</f>
        <v/>
      </c>
      <c r="AD221" s="145" t="str">
        <f>IF(ISNUMBER($L221),IF(OR(AND(OR($J221="Retired",$J221="Permanent Low-Use"),$K221&lt;=2027),(AND($J221="New",$K221&gt;2027))),"N/A",VLOOKUP($F221,'Source Data'!$B$15:$I$22,5)),"")</f>
        <v/>
      </c>
      <c r="AE221" s="145" t="str">
        <f>IF(ISNUMBER($L221),IF(OR(AND(OR($J221="Retired",$J221="Permanent Low-Use"),$K221&lt;=2028),(AND($J221="New",$K221&gt;2028))),"N/A",VLOOKUP($F221,'Source Data'!$B$15:$I$22,5)),"")</f>
        <v/>
      </c>
      <c r="AF221" s="145" t="str">
        <f>IF(ISNUMBER($L221),IF(OR(AND(OR($J221="Retired",$J221="Permanent Low-Use"),$K221&lt;=2029),(AND($J221="New",$K221&gt;2029))),"N/A",VLOOKUP($F221,'Source Data'!$B$15:$I$22,5)),"")</f>
        <v/>
      </c>
      <c r="AG221" s="145" t="str">
        <f>IF(ISNUMBER($L221),IF(OR(AND(OR($J221="Retired",$J221="Permanent Low-Use"),$K221&lt;=2030),(AND($J221="New",$K221&gt;2030))),"N/A",VLOOKUP($F221,'Source Data'!$B$15:$I$22,5)),"")</f>
        <v/>
      </c>
      <c r="AH221" s="145" t="str">
        <f>IF(ISNUMBER($L221),IF(OR(AND(OR($J221="Retired",$J221="Permanent Low-Use"),$K221&lt;=2031),(AND($J221="New",$K221&gt;2031))),"N/A",VLOOKUP($F221,'Source Data'!$B$15:$I$22,5)),"")</f>
        <v/>
      </c>
      <c r="AI221" s="145" t="str">
        <f>IF(ISNUMBER($L221),IF(OR(AND(OR($J221="Retired",$J221="Permanent Low-Use"),$K221&lt;=2032),(AND($J221="New",$K221&gt;2032))),"N/A",VLOOKUP($F221,'Source Data'!$B$15:$I$22,5)),"")</f>
        <v/>
      </c>
      <c r="AJ221" s="145" t="str">
        <f>IF(ISNUMBER($L221),IF(OR(AND(OR($J221="Retired",$J221="Permanent Low-Use"),$K221&lt;=2033),(AND($J221="New",$K221&gt;2033))),"N/A",VLOOKUP($F221,'Source Data'!$B$15:$I$22,5)),"")</f>
        <v/>
      </c>
      <c r="AK221" s="145" t="str">
        <f>IF($N221= 0, "N/A", IF(ISERROR(VLOOKUP($F221, 'Source Data'!$B$4:$C$11,2)), "", VLOOKUP($F221, 'Source Data'!$B$4:$C$11,2)))</f>
        <v/>
      </c>
      <c r="AL221" s="158"/>
    </row>
    <row r="222" spans="1:38">
      <c r="A222" s="158"/>
      <c r="B222" s="80"/>
      <c r="C222" s="80"/>
      <c r="D222" s="80"/>
      <c r="E222" s="81"/>
      <c r="F222" s="81"/>
      <c r="G222" s="78"/>
      <c r="H222" s="79"/>
      <c r="I222" s="78"/>
      <c r="J222" s="78"/>
      <c r="K222" s="78"/>
      <c r="L222" s="142" t="str">
        <f t="shared" si="12"/>
        <v/>
      </c>
      <c r="M222" s="142" t="str">
        <f>IF(ISERROR(VLOOKUP(E222,'Source Data'!$B$67:$J$97, MATCH(F222, 'Source Data'!$B$64:$J$64,1),TRUE))=TRUE,"",VLOOKUP(E222,'Source Data'!$B$67:$J$97,MATCH(F222, 'Source Data'!$B$64:$J$64,1),TRUE))</f>
        <v/>
      </c>
      <c r="N222" s="143" t="str">
        <f t="shared" si="13"/>
        <v/>
      </c>
      <c r="O222" s="144" t="str">
        <f>IF(OR(AND(OR($J222="Retired",$J222="Permanent Low-Use"),$K222&lt;=2023),(AND($J222="New",$K222&gt;2023))),"N/A",IF($N222=0,0,IF(ISERROR(VLOOKUP($E222,'Source Data'!$B$29:$J$60, MATCH($L222, 'Source Data'!$B$26:$J$26,1),TRUE))=TRUE,"",VLOOKUP($E222,'Source Data'!$B$29:$J$60,MATCH($L222, 'Source Data'!$B$26:$J$26,1),TRUE))))</f>
        <v/>
      </c>
      <c r="P222" s="144" t="str">
        <f>IF(OR(AND(OR($J222="Retired",$J222="Permanent Low-Use"),$K222&lt;=2024),(AND($J222="New",$K222&gt;2024))),"N/A",IF($N222=0,0,IF(ISERROR(VLOOKUP($E222,'Source Data'!$B$29:$J$60, MATCH($L222, 'Source Data'!$B$26:$J$26,1),TRUE))=TRUE,"",VLOOKUP($E222,'Source Data'!$B$29:$J$60,MATCH($L222, 'Source Data'!$B$26:$J$26,1),TRUE))))</f>
        <v/>
      </c>
      <c r="Q222" s="144" t="str">
        <f>IF(OR(AND(OR($J222="Retired",$J222="Permanent Low-Use"),$K222&lt;=2025),(AND($J222="New",$K222&gt;2025))),"N/A",IF($N222=0,0,IF(ISERROR(VLOOKUP($E222,'Source Data'!$B$29:$J$60, MATCH($L222, 'Source Data'!$B$26:$J$26,1),TRUE))=TRUE,"",VLOOKUP($E222,'Source Data'!$B$29:$J$60,MATCH($L222, 'Source Data'!$B$26:$J$26,1),TRUE))))</f>
        <v/>
      </c>
      <c r="R222" s="144" t="str">
        <f>IF(OR(AND(OR($J222="Retired",$J222="Permanent Low-Use"),$K222&lt;=2026),(AND($J222="New",$K222&gt;2026))),"N/A",IF($N222=0,0,IF(ISERROR(VLOOKUP($E222,'Source Data'!$B$29:$J$60, MATCH($L222, 'Source Data'!$B$26:$J$26,1),TRUE))=TRUE,"",VLOOKUP($E222,'Source Data'!$B$29:$J$60,MATCH($L222, 'Source Data'!$B$26:$J$26,1),TRUE))))</f>
        <v/>
      </c>
      <c r="S222" s="144" t="str">
        <f>IF(OR(AND(OR($J222="Retired",$J222="Permanent Low-Use"),$K222&lt;=2027),(AND($J222="New",$K222&gt;2027))),"N/A",IF($N222=0,0,IF(ISERROR(VLOOKUP($E222,'Source Data'!$B$29:$J$60, MATCH($L222, 'Source Data'!$B$26:$J$26,1),TRUE))=TRUE,"",VLOOKUP($E222,'Source Data'!$B$29:$J$60,MATCH($L222, 'Source Data'!$B$26:$J$26,1),TRUE))))</f>
        <v/>
      </c>
      <c r="T222" s="144" t="str">
        <f>IF(OR(AND(OR($J222="Retired",$J222="Permanent Low-Use"),$K222&lt;=2028),(AND($J222="New",$K222&gt;2028))),"N/A",IF($N222=0,0,IF(ISERROR(VLOOKUP($E222,'Source Data'!$B$29:$J$60, MATCH($L222, 'Source Data'!$B$26:$J$26,1),TRUE))=TRUE,"",VLOOKUP($E222,'Source Data'!$B$29:$J$60,MATCH($L222, 'Source Data'!$B$26:$J$26,1),TRUE))))</f>
        <v/>
      </c>
      <c r="U222" s="144" t="str">
        <f>IF(OR(AND(OR($J222="Retired",$J222="Permanent Low-Use"),$K222&lt;=2029),(AND($J222="New",$K222&gt;2029))),"N/A",IF($N222=0,0,IF(ISERROR(VLOOKUP($E222,'Source Data'!$B$29:$J$60, MATCH($L222, 'Source Data'!$B$26:$J$26,1),TRUE))=TRUE,"",VLOOKUP($E222,'Source Data'!$B$29:$J$60,MATCH($L222, 'Source Data'!$B$26:$J$26,1),TRUE))))</f>
        <v/>
      </c>
      <c r="V222" s="144" t="str">
        <f>IF(OR(AND(OR($J222="Retired",$J222="Permanent Low-Use"),$K222&lt;=2030),(AND($J222="New",$K222&gt;2030))),"N/A",IF($N222=0,0,IF(ISERROR(VLOOKUP($E222,'Source Data'!$B$29:$J$60, MATCH($L222, 'Source Data'!$B$26:$J$26,1),TRUE))=TRUE,"",VLOOKUP($E222,'Source Data'!$B$29:$J$60,MATCH($L222, 'Source Data'!$B$26:$J$26,1),TRUE))))</f>
        <v/>
      </c>
      <c r="W222" s="144" t="str">
        <f>IF(OR(AND(OR($J222="Retired",$J222="Permanent Low-Use"),$K222&lt;=2031),(AND($J222="New",$K222&gt;2031))),"N/A",IF($N222=0,0,IF(ISERROR(VLOOKUP($E222,'Source Data'!$B$29:$J$60, MATCH($L222, 'Source Data'!$B$26:$J$26,1),TRUE))=TRUE,"",VLOOKUP($E222,'Source Data'!$B$29:$J$60,MATCH($L222, 'Source Data'!$B$26:$J$26,1),TRUE))))</f>
        <v/>
      </c>
      <c r="X222" s="144" t="str">
        <f>IF(OR(AND(OR($J222="Retired",$J222="Permanent Low-Use"),$K222&lt;=2032),(AND($J222="New",$K222&gt;2032))),"N/A",IF($N222=0,0,IF(ISERROR(VLOOKUP($E222,'Source Data'!$B$29:$J$60, MATCH($L222, 'Source Data'!$B$26:$J$26,1),TRUE))=TRUE,"",VLOOKUP($E222,'Source Data'!$B$29:$J$60,MATCH($L222, 'Source Data'!$B$26:$J$26,1),TRUE))))</f>
        <v/>
      </c>
      <c r="Y222" s="144" t="str">
        <f>IF(OR(AND(OR($J222="Retired",$J222="Permanent Low-Use"),$K222&lt;=2033),(AND($J222="New",$K222&gt;2033))),"N/A",IF($N222=0,0,IF(ISERROR(VLOOKUP($E222,'Source Data'!$B$29:$J$60, MATCH($L222, 'Source Data'!$B$26:$J$26,1),TRUE))=TRUE,"",VLOOKUP($E222,'Source Data'!$B$29:$J$60,MATCH($L222, 'Source Data'!$B$26:$J$26,1),TRUE))))</f>
        <v/>
      </c>
      <c r="Z222" s="145" t="str">
        <f>IF(ISNUMBER($L222),IF(OR(AND(OR($J222="Retired",$J222="Permanent Low-Use"),$K222&lt;=2023),(AND($J222="New",$K222&gt;2023))),"N/A",VLOOKUP($F222,'Source Data'!$B$15:$I$22,7)),"")</f>
        <v/>
      </c>
      <c r="AA222" s="145" t="str">
        <f>IF(ISNUMBER($L222),IF(OR(AND(OR($J222="Retired",$J222="Permanent Low-Use"),$K222&lt;=2024),(AND($J222="New",$K222&gt;2024))),"N/A",VLOOKUP($F222,'Source Data'!$B$15:$I$22,7)),"")</f>
        <v/>
      </c>
      <c r="AB222" s="145" t="str">
        <f>IF(ISNUMBER($L222),IF(OR(AND(OR($J222="Retired",$J222="Permanent Low-Use"),$K222&lt;=2025),(AND($J222="New",$K222&gt;2025))),"N/A",VLOOKUP($F222,'Source Data'!$B$15:$I$22,5)),"")</f>
        <v/>
      </c>
      <c r="AC222" s="145" t="str">
        <f>IF(ISNUMBER($L222),IF(OR(AND(OR($J222="Retired",$J222="Permanent Low-Use"),$K222&lt;=2026),(AND($J222="New",$K222&gt;2026))),"N/A",VLOOKUP($F222,'Source Data'!$B$15:$I$22,5)),"")</f>
        <v/>
      </c>
      <c r="AD222" s="145" t="str">
        <f>IF(ISNUMBER($L222),IF(OR(AND(OR($J222="Retired",$J222="Permanent Low-Use"),$K222&lt;=2027),(AND($J222="New",$K222&gt;2027))),"N/A",VLOOKUP($F222,'Source Data'!$B$15:$I$22,5)),"")</f>
        <v/>
      </c>
      <c r="AE222" s="145" t="str">
        <f>IF(ISNUMBER($L222),IF(OR(AND(OR($J222="Retired",$J222="Permanent Low-Use"),$K222&lt;=2028),(AND($J222="New",$K222&gt;2028))),"N/A",VLOOKUP($F222,'Source Data'!$B$15:$I$22,5)),"")</f>
        <v/>
      </c>
      <c r="AF222" s="145" t="str">
        <f>IF(ISNUMBER($L222),IF(OR(AND(OR($J222="Retired",$J222="Permanent Low-Use"),$K222&lt;=2029),(AND($J222="New",$K222&gt;2029))),"N/A",VLOOKUP($F222,'Source Data'!$B$15:$I$22,5)),"")</f>
        <v/>
      </c>
      <c r="AG222" s="145" t="str">
        <f>IF(ISNUMBER($L222),IF(OR(AND(OR($J222="Retired",$J222="Permanent Low-Use"),$K222&lt;=2030),(AND($J222="New",$K222&gt;2030))),"N/A",VLOOKUP($F222,'Source Data'!$B$15:$I$22,5)),"")</f>
        <v/>
      </c>
      <c r="AH222" s="145" t="str">
        <f>IF(ISNUMBER($L222),IF(OR(AND(OR($J222="Retired",$J222="Permanent Low-Use"),$K222&lt;=2031),(AND($J222="New",$K222&gt;2031))),"N/A",VLOOKUP($F222,'Source Data'!$B$15:$I$22,5)),"")</f>
        <v/>
      </c>
      <c r="AI222" s="145" t="str">
        <f>IF(ISNUMBER($L222),IF(OR(AND(OR($J222="Retired",$J222="Permanent Low-Use"),$K222&lt;=2032),(AND($J222="New",$K222&gt;2032))),"N/A",VLOOKUP($F222,'Source Data'!$B$15:$I$22,5)),"")</f>
        <v/>
      </c>
      <c r="AJ222" s="145" t="str">
        <f>IF(ISNUMBER($L222),IF(OR(AND(OR($J222="Retired",$J222="Permanent Low-Use"),$K222&lt;=2033),(AND($J222="New",$K222&gt;2033))),"N/A",VLOOKUP($F222,'Source Data'!$B$15:$I$22,5)),"")</f>
        <v/>
      </c>
      <c r="AK222" s="145" t="str">
        <f>IF($N222= 0, "N/A", IF(ISERROR(VLOOKUP($F222, 'Source Data'!$B$4:$C$11,2)), "", VLOOKUP($F222, 'Source Data'!$B$4:$C$11,2)))</f>
        <v/>
      </c>
      <c r="AL222" s="158"/>
    </row>
    <row r="223" spans="1:38">
      <c r="A223" s="158"/>
      <c r="B223" s="80"/>
      <c r="C223" s="80"/>
      <c r="D223" s="80"/>
      <c r="E223" s="81"/>
      <c r="F223" s="81"/>
      <c r="G223" s="78"/>
      <c r="H223" s="79"/>
      <c r="I223" s="78"/>
      <c r="J223" s="78"/>
      <c r="K223" s="78"/>
      <c r="L223" s="142" t="str">
        <f t="shared" si="12"/>
        <v/>
      </c>
      <c r="M223" s="142" t="str">
        <f>IF(ISERROR(VLOOKUP(E223,'Source Data'!$B$67:$J$97, MATCH(F223, 'Source Data'!$B$64:$J$64,1),TRUE))=TRUE,"",VLOOKUP(E223,'Source Data'!$B$67:$J$97,MATCH(F223, 'Source Data'!$B$64:$J$64,1),TRUE))</f>
        <v/>
      </c>
      <c r="N223" s="143" t="str">
        <f t="shared" si="13"/>
        <v/>
      </c>
      <c r="O223" s="144" t="str">
        <f>IF(OR(AND(OR($J223="Retired",$J223="Permanent Low-Use"),$K223&lt;=2023),(AND($J223="New",$K223&gt;2023))),"N/A",IF($N223=0,0,IF(ISERROR(VLOOKUP($E223,'Source Data'!$B$29:$J$60, MATCH($L223, 'Source Data'!$B$26:$J$26,1),TRUE))=TRUE,"",VLOOKUP($E223,'Source Data'!$B$29:$J$60,MATCH($L223, 'Source Data'!$B$26:$J$26,1),TRUE))))</f>
        <v/>
      </c>
      <c r="P223" s="144" t="str">
        <f>IF(OR(AND(OR($J223="Retired",$J223="Permanent Low-Use"),$K223&lt;=2024),(AND($J223="New",$K223&gt;2024))),"N/A",IF($N223=0,0,IF(ISERROR(VLOOKUP($E223,'Source Data'!$B$29:$J$60, MATCH($L223, 'Source Data'!$B$26:$J$26,1),TRUE))=TRUE,"",VLOOKUP($E223,'Source Data'!$B$29:$J$60,MATCH($L223, 'Source Data'!$B$26:$J$26,1),TRUE))))</f>
        <v/>
      </c>
      <c r="Q223" s="144" t="str">
        <f>IF(OR(AND(OR($J223="Retired",$J223="Permanent Low-Use"),$K223&lt;=2025),(AND($J223="New",$K223&gt;2025))),"N/A",IF($N223=0,0,IF(ISERROR(VLOOKUP($E223,'Source Data'!$B$29:$J$60, MATCH($L223, 'Source Data'!$B$26:$J$26,1),TRUE))=TRUE,"",VLOOKUP($E223,'Source Data'!$B$29:$J$60,MATCH($L223, 'Source Data'!$B$26:$J$26,1),TRUE))))</f>
        <v/>
      </c>
      <c r="R223" s="144" t="str">
        <f>IF(OR(AND(OR($J223="Retired",$J223="Permanent Low-Use"),$K223&lt;=2026),(AND($J223="New",$K223&gt;2026))),"N/A",IF($N223=0,0,IF(ISERROR(VLOOKUP($E223,'Source Data'!$B$29:$J$60, MATCH($L223, 'Source Data'!$B$26:$J$26,1),TRUE))=TRUE,"",VLOOKUP($E223,'Source Data'!$B$29:$J$60,MATCH($L223, 'Source Data'!$B$26:$J$26,1),TRUE))))</f>
        <v/>
      </c>
      <c r="S223" s="144" t="str">
        <f>IF(OR(AND(OR($J223="Retired",$J223="Permanent Low-Use"),$K223&lt;=2027),(AND($J223="New",$K223&gt;2027))),"N/A",IF($N223=0,0,IF(ISERROR(VLOOKUP($E223,'Source Data'!$B$29:$J$60, MATCH($L223, 'Source Data'!$B$26:$J$26,1),TRUE))=TRUE,"",VLOOKUP($E223,'Source Data'!$B$29:$J$60,MATCH($L223, 'Source Data'!$B$26:$J$26,1),TRUE))))</f>
        <v/>
      </c>
      <c r="T223" s="144" t="str">
        <f>IF(OR(AND(OR($J223="Retired",$J223="Permanent Low-Use"),$K223&lt;=2028),(AND($J223="New",$K223&gt;2028))),"N/A",IF($N223=0,0,IF(ISERROR(VLOOKUP($E223,'Source Data'!$B$29:$J$60, MATCH($L223, 'Source Data'!$B$26:$J$26,1),TRUE))=TRUE,"",VLOOKUP($E223,'Source Data'!$B$29:$J$60,MATCH($L223, 'Source Data'!$B$26:$J$26,1),TRUE))))</f>
        <v/>
      </c>
      <c r="U223" s="144" t="str">
        <f>IF(OR(AND(OR($J223="Retired",$J223="Permanent Low-Use"),$K223&lt;=2029),(AND($J223="New",$K223&gt;2029))),"N/A",IF($N223=0,0,IF(ISERROR(VLOOKUP($E223,'Source Data'!$B$29:$J$60, MATCH($L223, 'Source Data'!$B$26:$J$26,1),TRUE))=TRUE,"",VLOOKUP($E223,'Source Data'!$B$29:$J$60,MATCH($L223, 'Source Data'!$B$26:$J$26,1),TRUE))))</f>
        <v/>
      </c>
      <c r="V223" s="144" t="str">
        <f>IF(OR(AND(OR($J223="Retired",$J223="Permanent Low-Use"),$K223&lt;=2030),(AND($J223="New",$K223&gt;2030))),"N/A",IF($N223=0,0,IF(ISERROR(VLOOKUP($E223,'Source Data'!$B$29:$J$60, MATCH($L223, 'Source Data'!$B$26:$J$26,1),TRUE))=TRUE,"",VLOOKUP($E223,'Source Data'!$B$29:$J$60,MATCH($L223, 'Source Data'!$B$26:$J$26,1),TRUE))))</f>
        <v/>
      </c>
      <c r="W223" s="144" t="str">
        <f>IF(OR(AND(OR($J223="Retired",$J223="Permanent Low-Use"),$K223&lt;=2031),(AND($J223="New",$K223&gt;2031))),"N/A",IF($N223=0,0,IF(ISERROR(VLOOKUP($E223,'Source Data'!$B$29:$J$60, MATCH($L223, 'Source Data'!$B$26:$J$26,1),TRUE))=TRUE,"",VLOOKUP($E223,'Source Data'!$B$29:$J$60,MATCH($L223, 'Source Data'!$B$26:$J$26,1),TRUE))))</f>
        <v/>
      </c>
      <c r="X223" s="144" t="str">
        <f>IF(OR(AND(OR($J223="Retired",$J223="Permanent Low-Use"),$K223&lt;=2032),(AND($J223="New",$K223&gt;2032))),"N/A",IF($N223=0,0,IF(ISERROR(VLOOKUP($E223,'Source Data'!$B$29:$J$60, MATCH($L223, 'Source Data'!$B$26:$J$26,1),TRUE))=TRUE,"",VLOOKUP($E223,'Source Data'!$B$29:$J$60,MATCH($L223, 'Source Data'!$B$26:$J$26,1),TRUE))))</f>
        <v/>
      </c>
      <c r="Y223" s="144" t="str">
        <f>IF(OR(AND(OR($J223="Retired",$J223="Permanent Low-Use"),$K223&lt;=2033),(AND($J223="New",$K223&gt;2033))),"N/A",IF($N223=0,0,IF(ISERROR(VLOOKUP($E223,'Source Data'!$B$29:$J$60, MATCH($L223, 'Source Data'!$B$26:$J$26,1),TRUE))=TRUE,"",VLOOKUP($E223,'Source Data'!$B$29:$J$60,MATCH($L223, 'Source Data'!$B$26:$J$26,1),TRUE))))</f>
        <v/>
      </c>
      <c r="Z223" s="145" t="str">
        <f>IF(ISNUMBER($L223),IF(OR(AND(OR($J223="Retired",$J223="Permanent Low-Use"),$K223&lt;=2023),(AND($J223="New",$K223&gt;2023))),"N/A",VLOOKUP($F223,'Source Data'!$B$15:$I$22,7)),"")</f>
        <v/>
      </c>
      <c r="AA223" s="145" t="str">
        <f>IF(ISNUMBER($L223),IF(OR(AND(OR($J223="Retired",$J223="Permanent Low-Use"),$K223&lt;=2024),(AND($J223="New",$K223&gt;2024))),"N/A",VLOOKUP($F223,'Source Data'!$B$15:$I$22,7)),"")</f>
        <v/>
      </c>
      <c r="AB223" s="145" t="str">
        <f>IF(ISNUMBER($L223),IF(OR(AND(OR($J223="Retired",$J223="Permanent Low-Use"),$K223&lt;=2025),(AND($J223="New",$K223&gt;2025))),"N/A",VLOOKUP($F223,'Source Data'!$B$15:$I$22,5)),"")</f>
        <v/>
      </c>
      <c r="AC223" s="145" t="str">
        <f>IF(ISNUMBER($L223),IF(OR(AND(OR($J223="Retired",$J223="Permanent Low-Use"),$K223&lt;=2026),(AND($J223="New",$K223&gt;2026))),"N/A",VLOOKUP($F223,'Source Data'!$B$15:$I$22,5)),"")</f>
        <v/>
      </c>
      <c r="AD223" s="145" t="str">
        <f>IF(ISNUMBER($L223),IF(OR(AND(OR($J223="Retired",$J223="Permanent Low-Use"),$K223&lt;=2027),(AND($J223="New",$K223&gt;2027))),"N/A",VLOOKUP($F223,'Source Data'!$B$15:$I$22,5)),"")</f>
        <v/>
      </c>
      <c r="AE223" s="145" t="str">
        <f>IF(ISNUMBER($L223),IF(OR(AND(OR($J223="Retired",$J223="Permanent Low-Use"),$K223&lt;=2028),(AND($J223="New",$K223&gt;2028))),"N/A",VLOOKUP($F223,'Source Data'!$B$15:$I$22,5)),"")</f>
        <v/>
      </c>
      <c r="AF223" s="145" t="str">
        <f>IF(ISNUMBER($L223),IF(OR(AND(OR($J223="Retired",$J223="Permanent Low-Use"),$K223&lt;=2029),(AND($J223="New",$K223&gt;2029))),"N/A",VLOOKUP($F223,'Source Data'!$B$15:$I$22,5)),"")</f>
        <v/>
      </c>
      <c r="AG223" s="145" t="str">
        <f>IF(ISNUMBER($L223),IF(OR(AND(OR($J223="Retired",$J223="Permanent Low-Use"),$K223&lt;=2030),(AND($J223="New",$K223&gt;2030))),"N/A",VLOOKUP($F223,'Source Data'!$B$15:$I$22,5)),"")</f>
        <v/>
      </c>
      <c r="AH223" s="145" t="str">
        <f>IF(ISNUMBER($L223),IF(OR(AND(OR($J223="Retired",$J223="Permanent Low-Use"),$K223&lt;=2031),(AND($J223="New",$K223&gt;2031))),"N/A",VLOOKUP($F223,'Source Data'!$B$15:$I$22,5)),"")</f>
        <v/>
      </c>
      <c r="AI223" s="145" t="str">
        <f>IF(ISNUMBER($L223),IF(OR(AND(OR($J223="Retired",$J223="Permanent Low-Use"),$K223&lt;=2032),(AND($J223="New",$K223&gt;2032))),"N/A",VLOOKUP($F223,'Source Data'!$B$15:$I$22,5)),"")</f>
        <v/>
      </c>
      <c r="AJ223" s="145" t="str">
        <f>IF(ISNUMBER($L223),IF(OR(AND(OR($J223="Retired",$J223="Permanent Low-Use"),$K223&lt;=2033),(AND($J223="New",$K223&gt;2033))),"N/A",VLOOKUP($F223,'Source Data'!$B$15:$I$22,5)),"")</f>
        <v/>
      </c>
      <c r="AK223" s="145" t="str">
        <f>IF($N223= 0, "N/A", IF(ISERROR(VLOOKUP($F223, 'Source Data'!$B$4:$C$11,2)), "", VLOOKUP($F223, 'Source Data'!$B$4:$C$11,2)))</f>
        <v/>
      </c>
      <c r="AL223" s="158"/>
    </row>
    <row r="224" spans="1:38">
      <c r="A224" s="158"/>
      <c r="B224" s="80"/>
      <c r="C224" s="80"/>
      <c r="D224" s="80"/>
      <c r="E224" s="81"/>
      <c r="F224" s="81"/>
      <c r="G224" s="78"/>
      <c r="H224" s="79"/>
      <c r="I224" s="78"/>
      <c r="J224" s="78"/>
      <c r="K224" s="78"/>
      <c r="L224" s="142" t="str">
        <f t="shared" si="12"/>
        <v/>
      </c>
      <c r="M224" s="142" t="str">
        <f>IF(ISERROR(VLOOKUP(E224,'Source Data'!$B$67:$J$97, MATCH(F224, 'Source Data'!$B$64:$J$64,1),TRUE))=TRUE,"",VLOOKUP(E224,'Source Data'!$B$67:$J$97,MATCH(F224, 'Source Data'!$B$64:$J$64,1),TRUE))</f>
        <v/>
      </c>
      <c r="N224" s="143" t="str">
        <f t="shared" si="13"/>
        <v/>
      </c>
      <c r="O224" s="144" t="str">
        <f>IF(OR(AND(OR($J224="Retired",$J224="Permanent Low-Use"),$K224&lt;=2023),(AND($J224="New",$K224&gt;2023))),"N/A",IF($N224=0,0,IF(ISERROR(VLOOKUP($E224,'Source Data'!$B$29:$J$60, MATCH($L224, 'Source Data'!$B$26:$J$26,1),TRUE))=TRUE,"",VLOOKUP($E224,'Source Data'!$B$29:$J$60,MATCH($L224, 'Source Data'!$B$26:$J$26,1),TRUE))))</f>
        <v/>
      </c>
      <c r="P224" s="144" t="str">
        <f>IF(OR(AND(OR($J224="Retired",$J224="Permanent Low-Use"),$K224&lt;=2024),(AND($J224="New",$K224&gt;2024))),"N/A",IF($N224=0,0,IF(ISERROR(VLOOKUP($E224,'Source Data'!$B$29:$J$60, MATCH($L224, 'Source Data'!$B$26:$J$26,1),TRUE))=TRUE,"",VLOOKUP($E224,'Source Data'!$B$29:$J$60,MATCH($L224, 'Source Data'!$B$26:$J$26,1),TRUE))))</f>
        <v/>
      </c>
      <c r="Q224" s="144" t="str">
        <f>IF(OR(AND(OR($J224="Retired",$J224="Permanent Low-Use"),$K224&lt;=2025),(AND($J224="New",$K224&gt;2025))),"N/A",IF($N224=0,0,IF(ISERROR(VLOOKUP($E224,'Source Data'!$B$29:$J$60, MATCH($L224, 'Source Data'!$B$26:$J$26,1),TRUE))=TRUE,"",VLOOKUP($E224,'Source Data'!$B$29:$J$60,MATCH($L224, 'Source Data'!$B$26:$J$26,1),TRUE))))</f>
        <v/>
      </c>
      <c r="R224" s="144" t="str">
        <f>IF(OR(AND(OR($J224="Retired",$J224="Permanent Low-Use"),$K224&lt;=2026),(AND($J224="New",$K224&gt;2026))),"N/A",IF($N224=0,0,IF(ISERROR(VLOOKUP($E224,'Source Data'!$B$29:$J$60, MATCH($L224, 'Source Data'!$B$26:$J$26,1),TRUE))=TRUE,"",VLOOKUP($E224,'Source Data'!$B$29:$J$60,MATCH($L224, 'Source Data'!$B$26:$J$26,1),TRUE))))</f>
        <v/>
      </c>
      <c r="S224" s="144" t="str">
        <f>IF(OR(AND(OR($J224="Retired",$J224="Permanent Low-Use"),$K224&lt;=2027),(AND($J224="New",$K224&gt;2027))),"N/A",IF($N224=0,0,IF(ISERROR(VLOOKUP($E224,'Source Data'!$B$29:$J$60, MATCH($L224, 'Source Data'!$B$26:$J$26,1),TRUE))=TRUE,"",VLOOKUP($E224,'Source Data'!$B$29:$J$60,MATCH($L224, 'Source Data'!$B$26:$J$26,1),TRUE))))</f>
        <v/>
      </c>
      <c r="T224" s="144" t="str">
        <f>IF(OR(AND(OR($J224="Retired",$J224="Permanent Low-Use"),$K224&lt;=2028),(AND($J224="New",$K224&gt;2028))),"N/A",IF($N224=0,0,IF(ISERROR(VLOOKUP($E224,'Source Data'!$B$29:$J$60, MATCH($L224, 'Source Data'!$B$26:$J$26,1),TRUE))=TRUE,"",VLOOKUP($E224,'Source Data'!$B$29:$J$60,MATCH($L224, 'Source Data'!$B$26:$J$26,1),TRUE))))</f>
        <v/>
      </c>
      <c r="U224" s="144" t="str">
        <f>IF(OR(AND(OR($J224="Retired",$J224="Permanent Low-Use"),$K224&lt;=2029),(AND($J224="New",$K224&gt;2029))),"N/A",IF($N224=0,0,IF(ISERROR(VLOOKUP($E224,'Source Data'!$B$29:$J$60, MATCH($L224, 'Source Data'!$B$26:$J$26,1),TRUE))=TRUE,"",VLOOKUP($E224,'Source Data'!$B$29:$J$60,MATCH($L224, 'Source Data'!$B$26:$J$26,1),TRUE))))</f>
        <v/>
      </c>
      <c r="V224" s="144" t="str">
        <f>IF(OR(AND(OR($J224="Retired",$J224="Permanent Low-Use"),$K224&lt;=2030),(AND($J224="New",$K224&gt;2030))),"N/A",IF($N224=0,0,IF(ISERROR(VLOOKUP($E224,'Source Data'!$B$29:$J$60, MATCH($L224, 'Source Data'!$B$26:$J$26,1),TRUE))=TRUE,"",VLOOKUP($E224,'Source Data'!$B$29:$J$60,MATCH($L224, 'Source Data'!$B$26:$J$26,1),TRUE))))</f>
        <v/>
      </c>
      <c r="W224" s="144" t="str">
        <f>IF(OR(AND(OR($J224="Retired",$J224="Permanent Low-Use"),$K224&lt;=2031),(AND($J224="New",$K224&gt;2031))),"N/A",IF($N224=0,0,IF(ISERROR(VLOOKUP($E224,'Source Data'!$B$29:$J$60, MATCH($L224, 'Source Data'!$B$26:$J$26,1),TRUE))=TRUE,"",VLOOKUP($E224,'Source Data'!$B$29:$J$60,MATCH($L224, 'Source Data'!$B$26:$J$26,1),TRUE))))</f>
        <v/>
      </c>
      <c r="X224" s="144" t="str">
        <f>IF(OR(AND(OR($J224="Retired",$J224="Permanent Low-Use"),$K224&lt;=2032),(AND($J224="New",$K224&gt;2032))),"N/A",IF($N224=0,0,IF(ISERROR(VLOOKUP($E224,'Source Data'!$B$29:$J$60, MATCH($L224, 'Source Data'!$B$26:$J$26,1),TRUE))=TRUE,"",VLOOKUP($E224,'Source Data'!$B$29:$J$60,MATCH($L224, 'Source Data'!$B$26:$J$26,1),TRUE))))</f>
        <v/>
      </c>
      <c r="Y224" s="144" t="str">
        <f>IF(OR(AND(OR($J224="Retired",$J224="Permanent Low-Use"),$K224&lt;=2033),(AND($J224="New",$K224&gt;2033))),"N/A",IF($N224=0,0,IF(ISERROR(VLOOKUP($E224,'Source Data'!$B$29:$J$60, MATCH($L224, 'Source Data'!$B$26:$J$26,1),TRUE))=TRUE,"",VLOOKUP($E224,'Source Data'!$B$29:$J$60,MATCH($L224, 'Source Data'!$B$26:$J$26,1),TRUE))))</f>
        <v/>
      </c>
      <c r="Z224" s="145" t="str">
        <f>IF(ISNUMBER($L224),IF(OR(AND(OR($J224="Retired",$J224="Permanent Low-Use"),$K224&lt;=2023),(AND($J224="New",$K224&gt;2023))),"N/A",VLOOKUP($F224,'Source Data'!$B$15:$I$22,7)),"")</f>
        <v/>
      </c>
      <c r="AA224" s="145" t="str">
        <f>IF(ISNUMBER($L224),IF(OR(AND(OR($J224="Retired",$J224="Permanent Low-Use"),$K224&lt;=2024),(AND($J224="New",$K224&gt;2024))),"N/A",VLOOKUP($F224,'Source Data'!$B$15:$I$22,7)),"")</f>
        <v/>
      </c>
      <c r="AB224" s="145" t="str">
        <f>IF(ISNUMBER($L224),IF(OR(AND(OR($J224="Retired",$J224="Permanent Low-Use"),$K224&lt;=2025),(AND($J224="New",$K224&gt;2025))),"N/A",VLOOKUP($F224,'Source Data'!$B$15:$I$22,5)),"")</f>
        <v/>
      </c>
      <c r="AC224" s="145" t="str">
        <f>IF(ISNUMBER($L224),IF(OR(AND(OR($J224="Retired",$J224="Permanent Low-Use"),$K224&lt;=2026),(AND($J224="New",$K224&gt;2026))),"N/A",VLOOKUP($F224,'Source Data'!$B$15:$I$22,5)),"")</f>
        <v/>
      </c>
      <c r="AD224" s="145" t="str">
        <f>IF(ISNUMBER($L224),IF(OR(AND(OR($J224="Retired",$J224="Permanent Low-Use"),$K224&lt;=2027),(AND($J224="New",$K224&gt;2027))),"N/A",VLOOKUP($F224,'Source Data'!$B$15:$I$22,5)),"")</f>
        <v/>
      </c>
      <c r="AE224" s="145" t="str">
        <f>IF(ISNUMBER($L224),IF(OR(AND(OR($J224="Retired",$J224="Permanent Low-Use"),$K224&lt;=2028),(AND($J224="New",$K224&gt;2028))),"N/A",VLOOKUP($F224,'Source Data'!$B$15:$I$22,5)),"")</f>
        <v/>
      </c>
      <c r="AF224" s="145" t="str">
        <f>IF(ISNUMBER($L224),IF(OR(AND(OR($J224="Retired",$J224="Permanent Low-Use"),$K224&lt;=2029),(AND($J224="New",$K224&gt;2029))),"N/A",VLOOKUP($F224,'Source Data'!$B$15:$I$22,5)),"")</f>
        <v/>
      </c>
      <c r="AG224" s="145" t="str">
        <f>IF(ISNUMBER($L224),IF(OR(AND(OR($J224="Retired",$J224="Permanent Low-Use"),$K224&lt;=2030),(AND($J224="New",$K224&gt;2030))),"N/A",VLOOKUP($F224,'Source Data'!$B$15:$I$22,5)),"")</f>
        <v/>
      </c>
      <c r="AH224" s="145" t="str">
        <f>IF(ISNUMBER($L224),IF(OR(AND(OR($J224="Retired",$J224="Permanent Low-Use"),$K224&lt;=2031),(AND($J224="New",$K224&gt;2031))),"N/A",VLOOKUP($F224,'Source Data'!$B$15:$I$22,5)),"")</f>
        <v/>
      </c>
      <c r="AI224" s="145" t="str">
        <f>IF(ISNUMBER($L224),IF(OR(AND(OR($J224="Retired",$J224="Permanent Low-Use"),$K224&lt;=2032),(AND($J224="New",$K224&gt;2032))),"N/A",VLOOKUP($F224,'Source Data'!$B$15:$I$22,5)),"")</f>
        <v/>
      </c>
      <c r="AJ224" s="145" t="str">
        <f>IF(ISNUMBER($L224),IF(OR(AND(OR($J224="Retired",$J224="Permanent Low-Use"),$K224&lt;=2033),(AND($J224="New",$K224&gt;2033))),"N/A",VLOOKUP($F224,'Source Data'!$B$15:$I$22,5)),"")</f>
        <v/>
      </c>
      <c r="AK224" s="145" t="str">
        <f>IF($N224= 0, "N/A", IF(ISERROR(VLOOKUP($F224, 'Source Data'!$B$4:$C$11,2)), "", VLOOKUP($F224, 'Source Data'!$B$4:$C$11,2)))</f>
        <v/>
      </c>
      <c r="AL224" s="158"/>
    </row>
    <row r="225" spans="1:38">
      <c r="A225" s="158"/>
      <c r="B225" s="80"/>
      <c r="C225" s="80"/>
      <c r="D225" s="80"/>
      <c r="E225" s="81"/>
      <c r="F225" s="81"/>
      <c r="G225" s="78"/>
      <c r="H225" s="79"/>
      <c r="I225" s="78"/>
      <c r="J225" s="78"/>
      <c r="K225" s="78"/>
      <c r="L225" s="142" t="str">
        <f t="shared" si="12"/>
        <v/>
      </c>
      <c r="M225" s="142" t="str">
        <f>IF(ISERROR(VLOOKUP(E225,'Source Data'!$B$67:$J$97, MATCH(F225, 'Source Data'!$B$64:$J$64,1),TRUE))=TRUE,"",VLOOKUP(E225,'Source Data'!$B$67:$J$97,MATCH(F225, 'Source Data'!$B$64:$J$64,1),TRUE))</f>
        <v/>
      </c>
      <c r="N225" s="143" t="str">
        <f t="shared" si="13"/>
        <v/>
      </c>
      <c r="O225" s="144" t="str">
        <f>IF(OR(AND(OR($J225="Retired",$J225="Permanent Low-Use"),$K225&lt;=2023),(AND($J225="New",$K225&gt;2023))),"N/A",IF($N225=0,0,IF(ISERROR(VLOOKUP($E225,'Source Data'!$B$29:$J$60, MATCH($L225, 'Source Data'!$B$26:$J$26,1),TRUE))=TRUE,"",VLOOKUP($E225,'Source Data'!$B$29:$J$60,MATCH($L225, 'Source Data'!$B$26:$J$26,1),TRUE))))</f>
        <v/>
      </c>
      <c r="P225" s="144" t="str">
        <f>IF(OR(AND(OR($J225="Retired",$J225="Permanent Low-Use"),$K225&lt;=2024),(AND($J225="New",$K225&gt;2024))),"N/A",IF($N225=0,0,IF(ISERROR(VLOOKUP($E225,'Source Data'!$B$29:$J$60, MATCH($L225, 'Source Data'!$B$26:$J$26,1),TRUE))=TRUE,"",VLOOKUP($E225,'Source Data'!$B$29:$J$60,MATCH($L225, 'Source Data'!$B$26:$J$26,1),TRUE))))</f>
        <v/>
      </c>
      <c r="Q225" s="144" t="str">
        <f>IF(OR(AND(OR($J225="Retired",$J225="Permanent Low-Use"),$K225&lt;=2025),(AND($J225="New",$K225&gt;2025))),"N/A",IF($N225=0,0,IF(ISERROR(VLOOKUP($E225,'Source Data'!$B$29:$J$60, MATCH($L225, 'Source Data'!$B$26:$J$26,1),TRUE))=TRUE,"",VLOOKUP($E225,'Source Data'!$B$29:$J$60,MATCH($L225, 'Source Data'!$B$26:$J$26,1),TRUE))))</f>
        <v/>
      </c>
      <c r="R225" s="144" t="str">
        <f>IF(OR(AND(OR($J225="Retired",$J225="Permanent Low-Use"),$K225&lt;=2026),(AND($J225="New",$K225&gt;2026))),"N/A",IF($N225=0,0,IF(ISERROR(VLOOKUP($E225,'Source Data'!$B$29:$J$60, MATCH($L225, 'Source Data'!$B$26:$J$26,1),TRUE))=TRUE,"",VLOOKUP($E225,'Source Data'!$B$29:$J$60,MATCH($L225, 'Source Data'!$B$26:$J$26,1),TRUE))))</f>
        <v/>
      </c>
      <c r="S225" s="144" t="str">
        <f>IF(OR(AND(OR($J225="Retired",$J225="Permanent Low-Use"),$K225&lt;=2027),(AND($J225="New",$K225&gt;2027))),"N/A",IF($N225=0,0,IF(ISERROR(VLOOKUP($E225,'Source Data'!$B$29:$J$60, MATCH($L225, 'Source Data'!$B$26:$J$26,1),TRUE))=TRUE,"",VLOOKUP($E225,'Source Data'!$B$29:$J$60,MATCH($L225, 'Source Data'!$B$26:$J$26,1),TRUE))))</f>
        <v/>
      </c>
      <c r="T225" s="144" t="str">
        <f>IF(OR(AND(OR($J225="Retired",$J225="Permanent Low-Use"),$K225&lt;=2028),(AND($J225="New",$K225&gt;2028))),"N/A",IF($N225=0,0,IF(ISERROR(VLOOKUP($E225,'Source Data'!$B$29:$J$60, MATCH($L225, 'Source Data'!$B$26:$J$26,1),TRUE))=TRUE,"",VLOOKUP($E225,'Source Data'!$B$29:$J$60,MATCH($L225, 'Source Data'!$B$26:$J$26,1),TRUE))))</f>
        <v/>
      </c>
      <c r="U225" s="144" t="str">
        <f>IF(OR(AND(OR($J225="Retired",$J225="Permanent Low-Use"),$K225&lt;=2029),(AND($J225="New",$K225&gt;2029))),"N/A",IF($N225=0,0,IF(ISERROR(VLOOKUP($E225,'Source Data'!$B$29:$J$60, MATCH($L225, 'Source Data'!$B$26:$J$26,1),TRUE))=TRUE,"",VLOOKUP($E225,'Source Data'!$B$29:$J$60,MATCH($L225, 'Source Data'!$B$26:$J$26,1),TRUE))))</f>
        <v/>
      </c>
      <c r="V225" s="144" t="str">
        <f>IF(OR(AND(OR($J225="Retired",$J225="Permanent Low-Use"),$K225&lt;=2030),(AND($J225="New",$K225&gt;2030))),"N/A",IF($N225=0,0,IF(ISERROR(VLOOKUP($E225,'Source Data'!$B$29:$J$60, MATCH($L225, 'Source Data'!$B$26:$J$26,1),TRUE))=TRUE,"",VLOOKUP($E225,'Source Data'!$B$29:$J$60,MATCH($L225, 'Source Data'!$B$26:$J$26,1),TRUE))))</f>
        <v/>
      </c>
      <c r="W225" s="144" t="str">
        <f>IF(OR(AND(OR($J225="Retired",$J225="Permanent Low-Use"),$K225&lt;=2031),(AND($J225="New",$K225&gt;2031))),"N/A",IF($N225=0,0,IF(ISERROR(VLOOKUP($E225,'Source Data'!$B$29:$J$60, MATCH($L225, 'Source Data'!$B$26:$J$26,1),TRUE))=TRUE,"",VLOOKUP($E225,'Source Data'!$B$29:$J$60,MATCH($L225, 'Source Data'!$B$26:$J$26,1),TRUE))))</f>
        <v/>
      </c>
      <c r="X225" s="144" t="str">
        <f>IF(OR(AND(OR($J225="Retired",$J225="Permanent Low-Use"),$K225&lt;=2032),(AND($J225="New",$K225&gt;2032))),"N/A",IF($N225=0,0,IF(ISERROR(VLOOKUP($E225,'Source Data'!$B$29:$J$60, MATCH($L225, 'Source Data'!$B$26:$J$26,1),TRUE))=TRUE,"",VLOOKUP($E225,'Source Data'!$B$29:$J$60,MATCH($L225, 'Source Data'!$B$26:$J$26,1),TRUE))))</f>
        <v/>
      </c>
      <c r="Y225" s="144" t="str">
        <f>IF(OR(AND(OR($J225="Retired",$J225="Permanent Low-Use"),$K225&lt;=2033),(AND($J225="New",$K225&gt;2033))),"N/A",IF($N225=0,0,IF(ISERROR(VLOOKUP($E225,'Source Data'!$B$29:$J$60, MATCH($L225, 'Source Data'!$B$26:$J$26,1),TRUE))=TRUE,"",VLOOKUP($E225,'Source Data'!$B$29:$J$60,MATCH($L225, 'Source Data'!$B$26:$J$26,1),TRUE))))</f>
        <v/>
      </c>
      <c r="Z225" s="145" t="str">
        <f>IF(ISNUMBER($L225),IF(OR(AND(OR($J225="Retired",$J225="Permanent Low-Use"),$K225&lt;=2023),(AND($J225="New",$K225&gt;2023))),"N/A",VLOOKUP($F225,'Source Data'!$B$15:$I$22,7)),"")</f>
        <v/>
      </c>
      <c r="AA225" s="145" t="str">
        <f>IF(ISNUMBER($L225),IF(OR(AND(OR($J225="Retired",$J225="Permanent Low-Use"),$K225&lt;=2024),(AND($J225="New",$K225&gt;2024))),"N/A",VLOOKUP($F225,'Source Data'!$B$15:$I$22,7)),"")</f>
        <v/>
      </c>
      <c r="AB225" s="145" t="str">
        <f>IF(ISNUMBER($L225),IF(OR(AND(OR($J225="Retired",$J225="Permanent Low-Use"),$K225&lt;=2025),(AND($J225="New",$K225&gt;2025))),"N/A",VLOOKUP($F225,'Source Data'!$B$15:$I$22,5)),"")</f>
        <v/>
      </c>
      <c r="AC225" s="145" t="str">
        <f>IF(ISNUMBER($L225),IF(OR(AND(OR($J225="Retired",$J225="Permanent Low-Use"),$K225&lt;=2026),(AND($J225="New",$K225&gt;2026))),"N/A",VLOOKUP($F225,'Source Data'!$B$15:$I$22,5)),"")</f>
        <v/>
      </c>
      <c r="AD225" s="145" t="str">
        <f>IF(ISNUMBER($L225),IF(OR(AND(OR($J225="Retired",$J225="Permanent Low-Use"),$K225&lt;=2027),(AND($J225="New",$K225&gt;2027))),"N/A",VLOOKUP($F225,'Source Data'!$B$15:$I$22,5)),"")</f>
        <v/>
      </c>
      <c r="AE225" s="145" t="str">
        <f>IF(ISNUMBER($L225),IF(OR(AND(OR($J225="Retired",$J225="Permanent Low-Use"),$K225&lt;=2028),(AND($J225="New",$K225&gt;2028))),"N/A",VLOOKUP($F225,'Source Data'!$B$15:$I$22,5)),"")</f>
        <v/>
      </c>
      <c r="AF225" s="145" t="str">
        <f>IF(ISNUMBER($L225),IF(OR(AND(OR($J225="Retired",$J225="Permanent Low-Use"),$K225&lt;=2029),(AND($J225="New",$K225&gt;2029))),"N/A",VLOOKUP($F225,'Source Data'!$B$15:$I$22,5)),"")</f>
        <v/>
      </c>
      <c r="AG225" s="145" t="str">
        <f>IF(ISNUMBER($L225),IF(OR(AND(OR($J225="Retired",$J225="Permanent Low-Use"),$K225&lt;=2030),(AND($J225="New",$K225&gt;2030))),"N/A",VLOOKUP($F225,'Source Data'!$B$15:$I$22,5)),"")</f>
        <v/>
      </c>
      <c r="AH225" s="145" t="str">
        <f>IF(ISNUMBER($L225),IF(OR(AND(OR($J225="Retired",$J225="Permanent Low-Use"),$K225&lt;=2031),(AND($J225="New",$K225&gt;2031))),"N/A",VLOOKUP($F225,'Source Data'!$B$15:$I$22,5)),"")</f>
        <v/>
      </c>
      <c r="AI225" s="145" t="str">
        <f>IF(ISNUMBER($L225),IF(OR(AND(OR($J225="Retired",$J225="Permanent Low-Use"),$K225&lt;=2032),(AND($J225="New",$K225&gt;2032))),"N/A",VLOOKUP($F225,'Source Data'!$B$15:$I$22,5)),"")</f>
        <v/>
      </c>
      <c r="AJ225" s="145" t="str">
        <f>IF(ISNUMBER($L225),IF(OR(AND(OR($J225="Retired",$J225="Permanent Low-Use"),$K225&lt;=2033),(AND($J225="New",$K225&gt;2033))),"N/A",VLOOKUP($F225,'Source Data'!$B$15:$I$22,5)),"")</f>
        <v/>
      </c>
      <c r="AK225" s="145" t="str">
        <f>IF($N225= 0, "N/A", IF(ISERROR(VLOOKUP($F225, 'Source Data'!$B$4:$C$11,2)), "", VLOOKUP($F225, 'Source Data'!$B$4:$C$11,2)))</f>
        <v/>
      </c>
      <c r="AL225" s="158"/>
    </row>
    <row r="226" spans="1:38">
      <c r="A226" s="158"/>
      <c r="B226" s="80"/>
      <c r="C226" s="80"/>
      <c r="D226" s="80"/>
      <c r="E226" s="81"/>
      <c r="F226" s="81"/>
      <c r="G226" s="78"/>
      <c r="H226" s="79"/>
      <c r="I226" s="78"/>
      <c r="J226" s="78"/>
      <c r="K226" s="78"/>
      <c r="L226" s="142" t="str">
        <f t="shared" si="12"/>
        <v/>
      </c>
      <c r="M226" s="142" t="str">
        <f>IF(ISERROR(VLOOKUP(E226,'Source Data'!$B$67:$J$97, MATCH(F226, 'Source Data'!$B$64:$J$64,1),TRUE))=TRUE,"",VLOOKUP(E226,'Source Data'!$B$67:$J$97,MATCH(F226, 'Source Data'!$B$64:$J$64,1),TRUE))</f>
        <v/>
      </c>
      <c r="N226" s="143" t="str">
        <f t="shared" si="13"/>
        <v/>
      </c>
      <c r="O226" s="144" t="str">
        <f>IF(OR(AND(OR($J226="Retired",$J226="Permanent Low-Use"),$K226&lt;=2023),(AND($J226="New",$K226&gt;2023))),"N/A",IF($N226=0,0,IF(ISERROR(VLOOKUP($E226,'Source Data'!$B$29:$J$60, MATCH($L226, 'Source Data'!$B$26:$J$26,1),TRUE))=TRUE,"",VLOOKUP($E226,'Source Data'!$B$29:$J$60,MATCH($L226, 'Source Data'!$B$26:$J$26,1),TRUE))))</f>
        <v/>
      </c>
      <c r="P226" s="144" t="str">
        <f>IF(OR(AND(OR($J226="Retired",$J226="Permanent Low-Use"),$K226&lt;=2024),(AND($J226="New",$K226&gt;2024))),"N/A",IF($N226=0,0,IF(ISERROR(VLOOKUP($E226,'Source Data'!$B$29:$J$60, MATCH($L226, 'Source Data'!$B$26:$J$26,1),TRUE))=TRUE,"",VLOOKUP($E226,'Source Data'!$B$29:$J$60,MATCH($L226, 'Source Data'!$B$26:$J$26,1),TRUE))))</f>
        <v/>
      </c>
      <c r="Q226" s="144" t="str">
        <f>IF(OR(AND(OR($J226="Retired",$J226="Permanent Low-Use"),$K226&lt;=2025),(AND($J226="New",$K226&gt;2025))),"N/A",IF($N226=0,0,IF(ISERROR(VLOOKUP($E226,'Source Data'!$B$29:$J$60, MATCH($L226, 'Source Data'!$B$26:$J$26,1),TRUE))=TRUE,"",VLOOKUP($E226,'Source Data'!$B$29:$J$60,MATCH($L226, 'Source Data'!$B$26:$J$26,1),TRUE))))</f>
        <v/>
      </c>
      <c r="R226" s="144" t="str">
        <f>IF(OR(AND(OR($J226="Retired",$J226="Permanent Low-Use"),$K226&lt;=2026),(AND($J226="New",$K226&gt;2026))),"N/A",IF($N226=0,0,IF(ISERROR(VLOOKUP($E226,'Source Data'!$B$29:$J$60, MATCH($L226, 'Source Data'!$B$26:$J$26,1),TRUE))=TRUE,"",VLOOKUP($E226,'Source Data'!$B$29:$J$60,MATCH($L226, 'Source Data'!$B$26:$J$26,1),TRUE))))</f>
        <v/>
      </c>
      <c r="S226" s="144" t="str">
        <f>IF(OR(AND(OR($J226="Retired",$J226="Permanent Low-Use"),$K226&lt;=2027),(AND($J226="New",$K226&gt;2027))),"N/A",IF($N226=0,0,IF(ISERROR(VLOOKUP($E226,'Source Data'!$B$29:$J$60, MATCH($L226, 'Source Data'!$B$26:$J$26,1),TRUE))=TRUE,"",VLOOKUP($E226,'Source Data'!$B$29:$J$60,MATCH($L226, 'Source Data'!$B$26:$J$26,1),TRUE))))</f>
        <v/>
      </c>
      <c r="T226" s="144" t="str">
        <f>IF(OR(AND(OR($J226="Retired",$J226="Permanent Low-Use"),$K226&lt;=2028),(AND($J226="New",$K226&gt;2028))),"N/A",IF($N226=0,0,IF(ISERROR(VLOOKUP($E226,'Source Data'!$B$29:$J$60, MATCH($L226, 'Source Data'!$B$26:$J$26,1),TRUE))=TRUE,"",VLOOKUP($E226,'Source Data'!$B$29:$J$60,MATCH($L226, 'Source Data'!$B$26:$J$26,1),TRUE))))</f>
        <v/>
      </c>
      <c r="U226" s="144" t="str">
        <f>IF(OR(AND(OR($J226="Retired",$J226="Permanent Low-Use"),$K226&lt;=2029),(AND($J226="New",$K226&gt;2029))),"N/A",IF($N226=0,0,IF(ISERROR(VLOOKUP($E226,'Source Data'!$B$29:$J$60, MATCH($L226, 'Source Data'!$B$26:$J$26,1),TRUE))=TRUE,"",VLOOKUP($E226,'Source Data'!$B$29:$J$60,MATCH($L226, 'Source Data'!$B$26:$J$26,1),TRUE))))</f>
        <v/>
      </c>
      <c r="V226" s="144" t="str">
        <f>IF(OR(AND(OR($J226="Retired",$J226="Permanent Low-Use"),$K226&lt;=2030),(AND($J226="New",$K226&gt;2030))),"N/A",IF($N226=0,0,IF(ISERROR(VLOOKUP($E226,'Source Data'!$B$29:$J$60, MATCH($L226, 'Source Data'!$B$26:$J$26,1),TRUE))=TRUE,"",VLOOKUP($E226,'Source Data'!$B$29:$J$60,MATCH($L226, 'Source Data'!$B$26:$J$26,1),TRUE))))</f>
        <v/>
      </c>
      <c r="W226" s="144" t="str">
        <f>IF(OR(AND(OR($J226="Retired",$J226="Permanent Low-Use"),$K226&lt;=2031),(AND($J226="New",$K226&gt;2031))),"N/A",IF($N226=0,0,IF(ISERROR(VLOOKUP($E226,'Source Data'!$B$29:$J$60, MATCH($L226, 'Source Data'!$B$26:$J$26,1),TRUE))=TRUE,"",VLOOKUP($E226,'Source Data'!$B$29:$J$60,MATCH($L226, 'Source Data'!$B$26:$J$26,1),TRUE))))</f>
        <v/>
      </c>
      <c r="X226" s="144" t="str">
        <f>IF(OR(AND(OR($J226="Retired",$J226="Permanent Low-Use"),$K226&lt;=2032),(AND($J226="New",$K226&gt;2032))),"N/A",IF($N226=0,0,IF(ISERROR(VLOOKUP($E226,'Source Data'!$B$29:$J$60, MATCH($L226, 'Source Data'!$B$26:$J$26,1),TRUE))=TRUE,"",VLOOKUP($E226,'Source Data'!$B$29:$J$60,MATCH($L226, 'Source Data'!$B$26:$J$26,1),TRUE))))</f>
        <v/>
      </c>
      <c r="Y226" s="144" t="str">
        <f>IF(OR(AND(OR($J226="Retired",$J226="Permanent Low-Use"),$K226&lt;=2033),(AND($J226="New",$K226&gt;2033))),"N/A",IF($N226=0,0,IF(ISERROR(VLOOKUP($E226,'Source Data'!$B$29:$J$60, MATCH($L226, 'Source Data'!$B$26:$J$26,1),TRUE))=TRUE,"",VLOOKUP($E226,'Source Data'!$B$29:$J$60,MATCH($L226, 'Source Data'!$B$26:$J$26,1),TRUE))))</f>
        <v/>
      </c>
      <c r="Z226" s="145" t="str">
        <f>IF(ISNUMBER($L226),IF(OR(AND(OR($J226="Retired",$J226="Permanent Low-Use"),$K226&lt;=2023),(AND($J226="New",$K226&gt;2023))),"N/A",VLOOKUP($F226,'Source Data'!$B$15:$I$22,7)),"")</f>
        <v/>
      </c>
      <c r="AA226" s="145" t="str">
        <f>IF(ISNUMBER($L226),IF(OR(AND(OR($J226="Retired",$J226="Permanent Low-Use"),$K226&lt;=2024),(AND($J226="New",$K226&gt;2024))),"N/A",VLOOKUP($F226,'Source Data'!$B$15:$I$22,7)),"")</f>
        <v/>
      </c>
      <c r="AB226" s="145" t="str">
        <f>IF(ISNUMBER($L226),IF(OR(AND(OR($J226="Retired",$J226="Permanent Low-Use"),$K226&lt;=2025),(AND($J226="New",$K226&gt;2025))),"N/A",VLOOKUP($F226,'Source Data'!$B$15:$I$22,5)),"")</f>
        <v/>
      </c>
      <c r="AC226" s="145" t="str">
        <f>IF(ISNUMBER($L226),IF(OR(AND(OR($J226="Retired",$J226="Permanent Low-Use"),$K226&lt;=2026),(AND($J226="New",$K226&gt;2026))),"N/A",VLOOKUP($F226,'Source Data'!$B$15:$I$22,5)),"")</f>
        <v/>
      </c>
      <c r="AD226" s="145" t="str">
        <f>IF(ISNUMBER($L226),IF(OR(AND(OR($J226="Retired",$J226="Permanent Low-Use"),$K226&lt;=2027),(AND($J226="New",$K226&gt;2027))),"N/A",VLOOKUP($F226,'Source Data'!$B$15:$I$22,5)),"")</f>
        <v/>
      </c>
      <c r="AE226" s="145" t="str">
        <f>IF(ISNUMBER($L226),IF(OR(AND(OR($J226="Retired",$J226="Permanent Low-Use"),$K226&lt;=2028),(AND($J226="New",$K226&gt;2028))),"N/A",VLOOKUP($F226,'Source Data'!$B$15:$I$22,5)),"")</f>
        <v/>
      </c>
      <c r="AF226" s="145" t="str">
        <f>IF(ISNUMBER($L226),IF(OR(AND(OR($J226="Retired",$J226="Permanent Low-Use"),$K226&lt;=2029),(AND($J226="New",$K226&gt;2029))),"N/A",VLOOKUP($F226,'Source Data'!$B$15:$I$22,5)),"")</f>
        <v/>
      </c>
      <c r="AG226" s="145" t="str">
        <f>IF(ISNUMBER($L226),IF(OR(AND(OR($J226="Retired",$J226="Permanent Low-Use"),$K226&lt;=2030),(AND($J226="New",$K226&gt;2030))),"N/A",VLOOKUP($F226,'Source Data'!$B$15:$I$22,5)),"")</f>
        <v/>
      </c>
      <c r="AH226" s="145" t="str">
        <f>IF(ISNUMBER($L226),IF(OR(AND(OR($J226="Retired",$J226="Permanent Low-Use"),$K226&lt;=2031),(AND($J226="New",$K226&gt;2031))),"N/A",VLOOKUP($F226,'Source Data'!$B$15:$I$22,5)),"")</f>
        <v/>
      </c>
      <c r="AI226" s="145" t="str">
        <f>IF(ISNUMBER($L226),IF(OR(AND(OR($J226="Retired",$J226="Permanent Low-Use"),$K226&lt;=2032),(AND($J226="New",$K226&gt;2032))),"N/A",VLOOKUP($F226,'Source Data'!$B$15:$I$22,5)),"")</f>
        <v/>
      </c>
      <c r="AJ226" s="145" t="str">
        <f>IF(ISNUMBER($L226),IF(OR(AND(OR($J226="Retired",$J226="Permanent Low-Use"),$K226&lt;=2033),(AND($J226="New",$K226&gt;2033))),"N/A",VLOOKUP($F226,'Source Data'!$B$15:$I$22,5)),"")</f>
        <v/>
      </c>
      <c r="AK226" s="145" t="str">
        <f>IF($N226= 0, "N/A", IF(ISERROR(VLOOKUP($F226, 'Source Data'!$B$4:$C$11,2)), "", VLOOKUP($F226, 'Source Data'!$B$4:$C$11,2)))</f>
        <v/>
      </c>
      <c r="AL226" s="158"/>
    </row>
    <row r="227" spans="1:38">
      <c r="A227" s="158"/>
      <c r="B227" s="80"/>
      <c r="C227" s="80"/>
      <c r="D227" s="80"/>
      <c r="E227" s="81"/>
      <c r="F227" s="81"/>
      <c r="G227" s="78"/>
      <c r="H227" s="79"/>
      <c r="I227" s="78"/>
      <c r="J227" s="78"/>
      <c r="K227" s="78"/>
      <c r="L227" s="142" t="str">
        <f t="shared" si="12"/>
        <v/>
      </c>
      <c r="M227" s="142" t="str">
        <f>IF(ISERROR(VLOOKUP(E227,'Source Data'!$B$67:$J$97, MATCH(F227, 'Source Data'!$B$64:$J$64,1),TRUE))=TRUE,"",VLOOKUP(E227,'Source Data'!$B$67:$J$97,MATCH(F227, 'Source Data'!$B$64:$J$64,1),TRUE))</f>
        <v/>
      </c>
      <c r="N227" s="143" t="str">
        <f t="shared" si="13"/>
        <v/>
      </c>
      <c r="O227" s="144" t="str">
        <f>IF(OR(AND(OR($J227="Retired",$J227="Permanent Low-Use"),$K227&lt;=2023),(AND($J227="New",$K227&gt;2023))),"N/A",IF($N227=0,0,IF(ISERROR(VLOOKUP($E227,'Source Data'!$B$29:$J$60, MATCH($L227, 'Source Data'!$B$26:$J$26,1),TRUE))=TRUE,"",VLOOKUP($E227,'Source Data'!$B$29:$J$60,MATCH($L227, 'Source Data'!$B$26:$J$26,1),TRUE))))</f>
        <v/>
      </c>
      <c r="P227" s="144" t="str">
        <f>IF(OR(AND(OR($J227="Retired",$J227="Permanent Low-Use"),$K227&lt;=2024),(AND($J227="New",$K227&gt;2024))),"N/A",IF($N227=0,0,IF(ISERROR(VLOOKUP($E227,'Source Data'!$B$29:$J$60, MATCH($L227, 'Source Data'!$B$26:$J$26,1),TRUE))=TRUE,"",VLOOKUP($E227,'Source Data'!$B$29:$J$60,MATCH($L227, 'Source Data'!$B$26:$J$26,1),TRUE))))</f>
        <v/>
      </c>
      <c r="Q227" s="144" t="str">
        <f>IF(OR(AND(OR($J227="Retired",$J227="Permanent Low-Use"),$K227&lt;=2025),(AND($J227="New",$K227&gt;2025))),"N/A",IF($N227=0,0,IF(ISERROR(VLOOKUP($E227,'Source Data'!$B$29:$J$60, MATCH($L227, 'Source Data'!$B$26:$J$26,1),TRUE))=TRUE,"",VLOOKUP($E227,'Source Data'!$B$29:$J$60,MATCH($L227, 'Source Data'!$B$26:$J$26,1),TRUE))))</f>
        <v/>
      </c>
      <c r="R227" s="144" t="str">
        <f>IF(OR(AND(OR($J227="Retired",$J227="Permanent Low-Use"),$K227&lt;=2026),(AND($J227="New",$K227&gt;2026))),"N/A",IF($N227=0,0,IF(ISERROR(VLOOKUP($E227,'Source Data'!$B$29:$J$60, MATCH($L227, 'Source Data'!$B$26:$J$26,1),TRUE))=TRUE,"",VLOOKUP($E227,'Source Data'!$B$29:$J$60,MATCH($L227, 'Source Data'!$B$26:$J$26,1),TRUE))))</f>
        <v/>
      </c>
      <c r="S227" s="144" t="str">
        <f>IF(OR(AND(OR($J227="Retired",$J227="Permanent Low-Use"),$K227&lt;=2027),(AND($J227="New",$K227&gt;2027))),"N/A",IF($N227=0,0,IF(ISERROR(VLOOKUP($E227,'Source Data'!$B$29:$J$60, MATCH($L227, 'Source Data'!$B$26:$J$26,1),TRUE))=TRUE,"",VLOOKUP($E227,'Source Data'!$B$29:$J$60,MATCH($L227, 'Source Data'!$B$26:$J$26,1),TRUE))))</f>
        <v/>
      </c>
      <c r="T227" s="144" t="str">
        <f>IF(OR(AND(OR($J227="Retired",$J227="Permanent Low-Use"),$K227&lt;=2028),(AND($J227="New",$K227&gt;2028))),"N/A",IF($N227=0,0,IF(ISERROR(VLOOKUP($E227,'Source Data'!$B$29:$J$60, MATCH($L227, 'Source Data'!$B$26:$J$26,1),TRUE))=TRUE,"",VLOOKUP($E227,'Source Data'!$B$29:$J$60,MATCH($L227, 'Source Data'!$B$26:$J$26,1),TRUE))))</f>
        <v/>
      </c>
      <c r="U227" s="144" t="str">
        <f>IF(OR(AND(OR($J227="Retired",$J227="Permanent Low-Use"),$K227&lt;=2029),(AND($J227="New",$K227&gt;2029))),"N/A",IF($N227=0,0,IF(ISERROR(VLOOKUP($E227,'Source Data'!$B$29:$J$60, MATCH($L227, 'Source Data'!$B$26:$J$26,1),TRUE))=TRUE,"",VLOOKUP($E227,'Source Data'!$B$29:$J$60,MATCH($L227, 'Source Data'!$B$26:$J$26,1),TRUE))))</f>
        <v/>
      </c>
      <c r="V227" s="144" t="str">
        <f>IF(OR(AND(OR($J227="Retired",$J227="Permanent Low-Use"),$K227&lt;=2030),(AND($J227="New",$K227&gt;2030))),"N/A",IF($N227=0,0,IF(ISERROR(VLOOKUP($E227,'Source Data'!$B$29:$J$60, MATCH($L227, 'Source Data'!$B$26:$J$26,1),TRUE))=TRUE,"",VLOOKUP($E227,'Source Data'!$B$29:$J$60,MATCH($L227, 'Source Data'!$B$26:$J$26,1),TRUE))))</f>
        <v/>
      </c>
      <c r="W227" s="144" t="str">
        <f>IF(OR(AND(OR($J227="Retired",$J227="Permanent Low-Use"),$K227&lt;=2031),(AND($J227="New",$K227&gt;2031))),"N/A",IF($N227=0,0,IF(ISERROR(VLOOKUP($E227,'Source Data'!$B$29:$J$60, MATCH($L227, 'Source Data'!$B$26:$J$26,1),TRUE))=TRUE,"",VLOOKUP($E227,'Source Data'!$B$29:$J$60,MATCH($L227, 'Source Data'!$B$26:$J$26,1),TRUE))))</f>
        <v/>
      </c>
      <c r="X227" s="144" t="str">
        <f>IF(OR(AND(OR($J227="Retired",$J227="Permanent Low-Use"),$K227&lt;=2032),(AND($J227="New",$K227&gt;2032))),"N/A",IF($N227=0,0,IF(ISERROR(VLOOKUP($E227,'Source Data'!$B$29:$J$60, MATCH($L227, 'Source Data'!$B$26:$J$26,1),TRUE))=TRUE,"",VLOOKUP($E227,'Source Data'!$B$29:$J$60,MATCH($L227, 'Source Data'!$B$26:$J$26,1),TRUE))))</f>
        <v/>
      </c>
      <c r="Y227" s="144" t="str">
        <f>IF(OR(AND(OR($J227="Retired",$J227="Permanent Low-Use"),$K227&lt;=2033),(AND($J227="New",$K227&gt;2033))),"N/A",IF($N227=0,0,IF(ISERROR(VLOOKUP($E227,'Source Data'!$B$29:$J$60, MATCH($L227, 'Source Data'!$B$26:$J$26,1),TRUE))=TRUE,"",VLOOKUP($E227,'Source Data'!$B$29:$J$60,MATCH($L227, 'Source Data'!$B$26:$J$26,1),TRUE))))</f>
        <v/>
      </c>
      <c r="Z227" s="145" t="str">
        <f>IF(ISNUMBER($L227),IF(OR(AND(OR($J227="Retired",$J227="Permanent Low-Use"),$K227&lt;=2023),(AND($J227="New",$K227&gt;2023))),"N/A",VLOOKUP($F227,'Source Data'!$B$15:$I$22,7)),"")</f>
        <v/>
      </c>
      <c r="AA227" s="145" t="str">
        <f>IF(ISNUMBER($L227),IF(OR(AND(OR($J227="Retired",$J227="Permanent Low-Use"),$K227&lt;=2024),(AND($J227="New",$K227&gt;2024))),"N/A",VLOOKUP($F227,'Source Data'!$B$15:$I$22,7)),"")</f>
        <v/>
      </c>
      <c r="AB227" s="145" t="str">
        <f>IF(ISNUMBER($L227),IF(OR(AND(OR($J227="Retired",$J227="Permanent Low-Use"),$K227&lt;=2025),(AND($J227="New",$K227&gt;2025))),"N/A",VLOOKUP($F227,'Source Data'!$B$15:$I$22,5)),"")</f>
        <v/>
      </c>
      <c r="AC227" s="145" t="str">
        <f>IF(ISNUMBER($L227),IF(OR(AND(OR($J227="Retired",$J227="Permanent Low-Use"),$K227&lt;=2026),(AND($J227="New",$K227&gt;2026))),"N/A",VLOOKUP($F227,'Source Data'!$B$15:$I$22,5)),"")</f>
        <v/>
      </c>
      <c r="AD227" s="145" t="str">
        <f>IF(ISNUMBER($L227),IF(OR(AND(OR($J227="Retired",$J227="Permanent Low-Use"),$K227&lt;=2027),(AND($J227="New",$K227&gt;2027))),"N/A",VLOOKUP($F227,'Source Data'!$B$15:$I$22,5)),"")</f>
        <v/>
      </c>
      <c r="AE227" s="145" t="str">
        <f>IF(ISNUMBER($L227),IF(OR(AND(OR($J227="Retired",$J227="Permanent Low-Use"),$K227&lt;=2028),(AND($J227="New",$K227&gt;2028))),"N/A",VLOOKUP($F227,'Source Data'!$B$15:$I$22,5)),"")</f>
        <v/>
      </c>
      <c r="AF227" s="145" t="str">
        <f>IF(ISNUMBER($L227),IF(OR(AND(OR($J227="Retired",$J227="Permanent Low-Use"),$K227&lt;=2029),(AND($J227="New",$K227&gt;2029))),"N/A",VLOOKUP($F227,'Source Data'!$B$15:$I$22,5)),"")</f>
        <v/>
      </c>
      <c r="AG227" s="145" t="str">
        <f>IF(ISNUMBER($L227),IF(OR(AND(OR($J227="Retired",$J227="Permanent Low-Use"),$K227&lt;=2030),(AND($J227="New",$K227&gt;2030))),"N/A",VLOOKUP($F227,'Source Data'!$B$15:$I$22,5)),"")</f>
        <v/>
      </c>
      <c r="AH227" s="145" t="str">
        <f>IF(ISNUMBER($L227),IF(OR(AND(OR($J227="Retired",$J227="Permanent Low-Use"),$K227&lt;=2031),(AND($J227="New",$K227&gt;2031))),"N/A",VLOOKUP($F227,'Source Data'!$B$15:$I$22,5)),"")</f>
        <v/>
      </c>
      <c r="AI227" s="145" t="str">
        <f>IF(ISNUMBER($L227),IF(OR(AND(OR($J227="Retired",$J227="Permanent Low-Use"),$K227&lt;=2032),(AND($J227="New",$K227&gt;2032))),"N/A",VLOOKUP($F227,'Source Data'!$B$15:$I$22,5)),"")</f>
        <v/>
      </c>
      <c r="AJ227" s="145" t="str">
        <f>IF(ISNUMBER($L227),IF(OR(AND(OR($J227="Retired",$J227="Permanent Low-Use"),$K227&lt;=2033),(AND($J227="New",$K227&gt;2033))),"N/A",VLOOKUP($F227,'Source Data'!$B$15:$I$22,5)),"")</f>
        <v/>
      </c>
      <c r="AK227" s="145" t="str">
        <f>IF($N227= 0, "N/A", IF(ISERROR(VLOOKUP($F227, 'Source Data'!$B$4:$C$11,2)), "", VLOOKUP($F227, 'Source Data'!$B$4:$C$11,2)))</f>
        <v/>
      </c>
      <c r="AL227" s="158"/>
    </row>
    <row r="228" spans="1:38">
      <c r="A228" s="158"/>
      <c r="B228" s="80"/>
      <c r="C228" s="80"/>
      <c r="D228" s="80"/>
      <c r="E228" s="81"/>
      <c r="F228" s="81"/>
      <c r="G228" s="78"/>
      <c r="H228" s="79"/>
      <c r="I228" s="78"/>
      <c r="J228" s="78"/>
      <c r="K228" s="78"/>
      <c r="L228" s="142" t="str">
        <f t="shared" si="12"/>
        <v/>
      </c>
      <c r="M228" s="142" t="str">
        <f>IF(ISERROR(VLOOKUP(E228,'Source Data'!$B$67:$J$97, MATCH(F228, 'Source Data'!$B$64:$J$64,1),TRUE))=TRUE,"",VLOOKUP(E228,'Source Data'!$B$67:$J$97,MATCH(F228, 'Source Data'!$B$64:$J$64,1),TRUE))</f>
        <v/>
      </c>
      <c r="N228" s="143" t="str">
        <f t="shared" si="13"/>
        <v/>
      </c>
      <c r="O228" s="144" t="str">
        <f>IF(OR(AND(OR($J228="Retired",$J228="Permanent Low-Use"),$K228&lt;=2023),(AND($J228="New",$K228&gt;2023))),"N/A",IF($N228=0,0,IF(ISERROR(VLOOKUP($E228,'Source Data'!$B$29:$J$60, MATCH($L228, 'Source Data'!$B$26:$J$26,1),TRUE))=TRUE,"",VLOOKUP($E228,'Source Data'!$B$29:$J$60,MATCH($L228, 'Source Data'!$B$26:$J$26,1),TRUE))))</f>
        <v/>
      </c>
      <c r="P228" s="144" t="str">
        <f>IF(OR(AND(OR($J228="Retired",$J228="Permanent Low-Use"),$K228&lt;=2024),(AND($J228="New",$K228&gt;2024))),"N/A",IF($N228=0,0,IF(ISERROR(VLOOKUP($E228,'Source Data'!$B$29:$J$60, MATCH($L228, 'Source Data'!$B$26:$J$26,1),TRUE))=TRUE,"",VLOOKUP($E228,'Source Data'!$B$29:$J$60,MATCH($L228, 'Source Data'!$B$26:$J$26,1),TRUE))))</f>
        <v/>
      </c>
      <c r="Q228" s="144" t="str">
        <f>IF(OR(AND(OR($J228="Retired",$J228="Permanent Low-Use"),$K228&lt;=2025),(AND($J228="New",$K228&gt;2025))),"N/A",IF($N228=0,0,IF(ISERROR(VLOOKUP($E228,'Source Data'!$B$29:$J$60, MATCH($L228, 'Source Data'!$B$26:$J$26,1),TRUE))=TRUE,"",VLOOKUP($E228,'Source Data'!$B$29:$J$60,MATCH($L228, 'Source Data'!$B$26:$J$26,1),TRUE))))</f>
        <v/>
      </c>
      <c r="R228" s="144" t="str">
        <f>IF(OR(AND(OR($J228="Retired",$J228="Permanent Low-Use"),$K228&lt;=2026),(AND($J228="New",$K228&gt;2026))),"N/A",IF($N228=0,0,IF(ISERROR(VLOOKUP($E228,'Source Data'!$B$29:$J$60, MATCH($L228, 'Source Data'!$B$26:$J$26,1),TRUE))=TRUE,"",VLOOKUP($E228,'Source Data'!$B$29:$J$60,MATCH($L228, 'Source Data'!$B$26:$J$26,1),TRUE))))</f>
        <v/>
      </c>
      <c r="S228" s="144" t="str">
        <f>IF(OR(AND(OR($J228="Retired",$J228="Permanent Low-Use"),$K228&lt;=2027),(AND($J228="New",$K228&gt;2027))),"N/A",IF($N228=0,0,IF(ISERROR(VLOOKUP($E228,'Source Data'!$B$29:$J$60, MATCH($L228, 'Source Data'!$B$26:$J$26,1),TRUE))=TRUE,"",VLOOKUP($E228,'Source Data'!$B$29:$J$60,MATCH($L228, 'Source Data'!$B$26:$J$26,1),TRUE))))</f>
        <v/>
      </c>
      <c r="T228" s="144" t="str">
        <f>IF(OR(AND(OR($J228="Retired",$J228="Permanent Low-Use"),$K228&lt;=2028),(AND($J228="New",$K228&gt;2028))),"N/A",IF($N228=0,0,IF(ISERROR(VLOOKUP($E228,'Source Data'!$B$29:$J$60, MATCH($L228, 'Source Data'!$B$26:$J$26,1),TRUE))=TRUE,"",VLOOKUP($E228,'Source Data'!$B$29:$J$60,MATCH($L228, 'Source Data'!$B$26:$J$26,1),TRUE))))</f>
        <v/>
      </c>
      <c r="U228" s="144" t="str">
        <f>IF(OR(AND(OR($J228="Retired",$J228="Permanent Low-Use"),$K228&lt;=2029),(AND($J228="New",$K228&gt;2029))),"N/A",IF($N228=0,0,IF(ISERROR(VLOOKUP($E228,'Source Data'!$B$29:$J$60, MATCH($L228, 'Source Data'!$B$26:$J$26,1),TRUE))=TRUE,"",VLOOKUP($E228,'Source Data'!$B$29:$J$60,MATCH($L228, 'Source Data'!$B$26:$J$26,1),TRUE))))</f>
        <v/>
      </c>
      <c r="V228" s="144" t="str">
        <f>IF(OR(AND(OR($J228="Retired",$J228="Permanent Low-Use"),$K228&lt;=2030),(AND($J228="New",$K228&gt;2030))),"N/A",IF($N228=0,0,IF(ISERROR(VLOOKUP($E228,'Source Data'!$B$29:$J$60, MATCH($L228, 'Source Data'!$B$26:$J$26,1),TRUE))=TRUE,"",VLOOKUP($E228,'Source Data'!$B$29:$J$60,MATCH($L228, 'Source Data'!$B$26:$J$26,1),TRUE))))</f>
        <v/>
      </c>
      <c r="W228" s="144" t="str">
        <f>IF(OR(AND(OR($J228="Retired",$J228="Permanent Low-Use"),$K228&lt;=2031),(AND($J228="New",$K228&gt;2031))),"N/A",IF($N228=0,0,IF(ISERROR(VLOOKUP($E228,'Source Data'!$B$29:$J$60, MATCH($L228, 'Source Data'!$B$26:$J$26,1),TRUE))=TRUE,"",VLOOKUP($E228,'Source Data'!$B$29:$J$60,MATCH($L228, 'Source Data'!$B$26:$J$26,1),TRUE))))</f>
        <v/>
      </c>
      <c r="X228" s="144" t="str">
        <f>IF(OR(AND(OR($J228="Retired",$J228="Permanent Low-Use"),$K228&lt;=2032),(AND($J228="New",$K228&gt;2032))),"N/A",IF($N228=0,0,IF(ISERROR(VLOOKUP($E228,'Source Data'!$B$29:$J$60, MATCH($L228, 'Source Data'!$B$26:$J$26,1),TRUE))=TRUE,"",VLOOKUP($E228,'Source Data'!$B$29:$J$60,MATCH($L228, 'Source Data'!$B$26:$J$26,1),TRUE))))</f>
        <v/>
      </c>
      <c r="Y228" s="144" t="str">
        <f>IF(OR(AND(OR($J228="Retired",$J228="Permanent Low-Use"),$K228&lt;=2033),(AND($J228="New",$K228&gt;2033))),"N/A",IF($N228=0,0,IF(ISERROR(VLOOKUP($E228,'Source Data'!$B$29:$J$60, MATCH($L228, 'Source Data'!$B$26:$J$26,1),TRUE))=TRUE,"",VLOOKUP($E228,'Source Data'!$B$29:$J$60,MATCH($L228, 'Source Data'!$B$26:$J$26,1),TRUE))))</f>
        <v/>
      </c>
      <c r="Z228" s="145" t="str">
        <f>IF(ISNUMBER($L228),IF(OR(AND(OR($J228="Retired",$J228="Permanent Low-Use"),$K228&lt;=2023),(AND($J228="New",$K228&gt;2023))),"N/A",VLOOKUP($F228,'Source Data'!$B$15:$I$22,7)),"")</f>
        <v/>
      </c>
      <c r="AA228" s="145" t="str">
        <f>IF(ISNUMBER($L228),IF(OR(AND(OR($J228="Retired",$J228="Permanent Low-Use"),$K228&lt;=2024),(AND($J228="New",$K228&gt;2024))),"N/A",VLOOKUP($F228,'Source Data'!$B$15:$I$22,7)),"")</f>
        <v/>
      </c>
      <c r="AB228" s="145" t="str">
        <f>IF(ISNUMBER($L228),IF(OR(AND(OR($J228="Retired",$J228="Permanent Low-Use"),$K228&lt;=2025),(AND($J228="New",$K228&gt;2025))),"N/A",VLOOKUP($F228,'Source Data'!$B$15:$I$22,5)),"")</f>
        <v/>
      </c>
      <c r="AC228" s="145" t="str">
        <f>IF(ISNUMBER($L228),IF(OR(AND(OR($J228="Retired",$J228="Permanent Low-Use"),$K228&lt;=2026),(AND($J228="New",$K228&gt;2026))),"N/A",VLOOKUP($F228,'Source Data'!$B$15:$I$22,5)),"")</f>
        <v/>
      </c>
      <c r="AD228" s="145" t="str">
        <f>IF(ISNUMBER($L228),IF(OR(AND(OR($J228="Retired",$J228="Permanent Low-Use"),$K228&lt;=2027),(AND($J228="New",$K228&gt;2027))),"N/A",VLOOKUP($F228,'Source Data'!$B$15:$I$22,5)),"")</f>
        <v/>
      </c>
      <c r="AE228" s="145" t="str">
        <f>IF(ISNUMBER($L228),IF(OR(AND(OR($J228="Retired",$J228="Permanent Low-Use"),$K228&lt;=2028),(AND($J228="New",$K228&gt;2028))),"N/A",VLOOKUP($F228,'Source Data'!$B$15:$I$22,5)),"")</f>
        <v/>
      </c>
      <c r="AF228" s="145" t="str">
        <f>IF(ISNUMBER($L228),IF(OR(AND(OR($J228="Retired",$J228="Permanent Low-Use"),$K228&lt;=2029),(AND($J228="New",$K228&gt;2029))),"N/A",VLOOKUP($F228,'Source Data'!$B$15:$I$22,5)),"")</f>
        <v/>
      </c>
      <c r="AG228" s="145" t="str">
        <f>IF(ISNUMBER($L228),IF(OR(AND(OR($J228="Retired",$J228="Permanent Low-Use"),$K228&lt;=2030),(AND($J228="New",$K228&gt;2030))),"N/A",VLOOKUP($F228,'Source Data'!$B$15:$I$22,5)),"")</f>
        <v/>
      </c>
      <c r="AH228" s="145" t="str">
        <f>IF(ISNUMBER($L228),IF(OR(AND(OR($J228="Retired",$J228="Permanent Low-Use"),$K228&lt;=2031),(AND($J228="New",$K228&gt;2031))),"N/A",VLOOKUP($F228,'Source Data'!$B$15:$I$22,5)),"")</f>
        <v/>
      </c>
      <c r="AI228" s="145" t="str">
        <f>IF(ISNUMBER($L228),IF(OR(AND(OR($J228="Retired",$J228="Permanent Low-Use"),$K228&lt;=2032),(AND($J228="New",$K228&gt;2032))),"N/A",VLOOKUP($F228,'Source Data'!$B$15:$I$22,5)),"")</f>
        <v/>
      </c>
      <c r="AJ228" s="145" t="str">
        <f>IF(ISNUMBER($L228),IF(OR(AND(OR($J228="Retired",$J228="Permanent Low-Use"),$K228&lt;=2033),(AND($J228="New",$K228&gt;2033))),"N/A",VLOOKUP($F228,'Source Data'!$B$15:$I$22,5)),"")</f>
        <v/>
      </c>
      <c r="AK228" s="145" t="str">
        <f>IF($N228= 0, "N/A", IF(ISERROR(VLOOKUP($F228, 'Source Data'!$B$4:$C$11,2)), "", VLOOKUP($F228, 'Source Data'!$B$4:$C$11,2)))</f>
        <v/>
      </c>
      <c r="AL228" s="158"/>
    </row>
    <row r="229" spans="1:38">
      <c r="A229" s="158"/>
      <c r="B229" s="80"/>
      <c r="C229" s="80"/>
      <c r="D229" s="80"/>
      <c r="E229" s="81"/>
      <c r="F229" s="81"/>
      <c r="G229" s="78"/>
      <c r="H229" s="79"/>
      <c r="I229" s="78"/>
      <c r="J229" s="78"/>
      <c r="K229" s="78"/>
      <c r="L229" s="142" t="str">
        <f t="shared" si="12"/>
        <v/>
      </c>
      <c r="M229" s="142" t="str">
        <f>IF(ISERROR(VLOOKUP(E229,'Source Data'!$B$67:$J$97, MATCH(F229, 'Source Data'!$B$64:$J$64,1),TRUE))=TRUE,"",VLOOKUP(E229,'Source Data'!$B$67:$J$97,MATCH(F229, 'Source Data'!$B$64:$J$64,1),TRUE))</f>
        <v/>
      </c>
      <c r="N229" s="143" t="str">
        <f t="shared" si="13"/>
        <v/>
      </c>
      <c r="O229" s="144" t="str">
        <f>IF(OR(AND(OR($J229="Retired",$J229="Permanent Low-Use"),$K229&lt;=2023),(AND($J229="New",$K229&gt;2023))),"N/A",IF($N229=0,0,IF(ISERROR(VLOOKUP($E229,'Source Data'!$B$29:$J$60, MATCH($L229, 'Source Data'!$B$26:$J$26,1),TRUE))=TRUE,"",VLOOKUP($E229,'Source Data'!$B$29:$J$60,MATCH($L229, 'Source Data'!$B$26:$J$26,1),TRUE))))</f>
        <v/>
      </c>
      <c r="P229" s="144" t="str">
        <f>IF(OR(AND(OR($J229="Retired",$J229="Permanent Low-Use"),$K229&lt;=2024),(AND($J229="New",$K229&gt;2024))),"N/A",IF($N229=0,0,IF(ISERROR(VLOOKUP($E229,'Source Data'!$B$29:$J$60, MATCH($L229, 'Source Data'!$B$26:$J$26,1),TRUE))=TRUE,"",VLOOKUP($E229,'Source Data'!$B$29:$J$60,MATCH($L229, 'Source Data'!$B$26:$J$26,1),TRUE))))</f>
        <v/>
      </c>
      <c r="Q229" s="144" t="str">
        <f>IF(OR(AND(OR($J229="Retired",$J229="Permanent Low-Use"),$K229&lt;=2025),(AND($J229="New",$K229&gt;2025))),"N/A",IF($N229=0,0,IF(ISERROR(VLOOKUP($E229,'Source Data'!$B$29:$J$60, MATCH($L229, 'Source Data'!$B$26:$J$26,1),TRUE))=TRUE,"",VLOOKUP($E229,'Source Data'!$B$29:$J$60,MATCH($L229, 'Source Data'!$B$26:$J$26,1),TRUE))))</f>
        <v/>
      </c>
      <c r="R229" s="144" t="str">
        <f>IF(OR(AND(OR($J229="Retired",$J229="Permanent Low-Use"),$K229&lt;=2026),(AND($J229="New",$K229&gt;2026))),"N/A",IF($N229=0,0,IF(ISERROR(VLOOKUP($E229,'Source Data'!$B$29:$J$60, MATCH($L229, 'Source Data'!$B$26:$J$26,1),TRUE))=TRUE,"",VLOOKUP($E229,'Source Data'!$B$29:$J$60,MATCH($L229, 'Source Data'!$B$26:$J$26,1),TRUE))))</f>
        <v/>
      </c>
      <c r="S229" s="144" t="str">
        <f>IF(OR(AND(OR($J229="Retired",$J229="Permanent Low-Use"),$K229&lt;=2027),(AND($J229="New",$K229&gt;2027))),"N/A",IF($N229=0,0,IF(ISERROR(VLOOKUP($E229,'Source Data'!$B$29:$J$60, MATCH($L229, 'Source Data'!$B$26:$J$26,1),TRUE))=TRUE,"",VLOOKUP($E229,'Source Data'!$B$29:$J$60,MATCH($L229, 'Source Data'!$B$26:$J$26,1),TRUE))))</f>
        <v/>
      </c>
      <c r="T229" s="144" t="str">
        <f>IF(OR(AND(OR($J229="Retired",$J229="Permanent Low-Use"),$K229&lt;=2028),(AND($J229="New",$K229&gt;2028))),"N/A",IF($N229=0,0,IF(ISERROR(VLOOKUP($E229,'Source Data'!$B$29:$J$60, MATCH($L229, 'Source Data'!$B$26:$J$26,1),TRUE))=TRUE,"",VLOOKUP($E229,'Source Data'!$B$29:$J$60,MATCH($L229, 'Source Data'!$B$26:$J$26,1),TRUE))))</f>
        <v/>
      </c>
      <c r="U229" s="144" t="str">
        <f>IF(OR(AND(OR($J229="Retired",$J229="Permanent Low-Use"),$K229&lt;=2029),(AND($J229="New",$K229&gt;2029))),"N/A",IF($N229=0,0,IF(ISERROR(VLOOKUP($E229,'Source Data'!$B$29:$J$60, MATCH($L229, 'Source Data'!$B$26:$J$26,1),TRUE))=TRUE,"",VLOOKUP($E229,'Source Data'!$B$29:$J$60,MATCH($L229, 'Source Data'!$B$26:$J$26,1),TRUE))))</f>
        <v/>
      </c>
      <c r="V229" s="144" t="str">
        <f>IF(OR(AND(OR($J229="Retired",$J229="Permanent Low-Use"),$K229&lt;=2030),(AND($J229="New",$K229&gt;2030))),"N/A",IF($N229=0,0,IF(ISERROR(VLOOKUP($E229,'Source Data'!$B$29:$J$60, MATCH($L229, 'Source Data'!$B$26:$J$26,1),TRUE))=TRUE,"",VLOOKUP($E229,'Source Data'!$B$29:$J$60,MATCH($L229, 'Source Data'!$B$26:$J$26,1),TRUE))))</f>
        <v/>
      </c>
      <c r="W229" s="144" t="str">
        <f>IF(OR(AND(OR($J229="Retired",$J229="Permanent Low-Use"),$K229&lt;=2031),(AND($J229="New",$K229&gt;2031))),"N/A",IF($N229=0,0,IF(ISERROR(VLOOKUP($E229,'Source Data'!$B$29:$J$60, MATCH($L229, 'Source Data'!$B$26:$J$26,1),TRUE))=TRUE,"",VLOOKUP($E229,'Source Data'!$B$29:$J$60,MATCH($L229, 'Source Data'!$B$26:$J$26,1),TRUE))))</f>
        <v/>
      </c>
      <c r="X229" s="144" t="str">
        <f>IF(OR(AND(OR($J229="Retired",$J229="Permanent Low-Use"),$K229&lt;=2032),(AND($J229="New",$K229&gt;2032))),"N/A",IF($N229=0,0,IF(ISERROR(VLOOKUP($E229,'Source Data'!$B$29:$J$60, MATCH($L229, 'Source Data'!$B$26:$J$26,1),TRUE))=TRUE,"",VLOOKUP($E229,'Source Data'!$B$29:$J$60,MATCH($L229, 'Source Data'!$B$26:$J$26,1),TRUE))))</f>
        <v/>
      </c>
      <c r="Y229" s="144" t="str">
        <f>IF(OR(AND(OR($J229="Retired",$J229="Permanent Low-Use"),$K229&lt;=2033),(AND($J229="New",$K229&gt;2033))),"N/A",IF($N229=0,0,IF(ISERROR(VLOOKUP($E229,'Source Data'!$B$29:$J$60, MATCH($L229, 'Source Data'!$B$26:$J$26,1),TRUE))=TRUE,"",VLOOKUP($E229,'Source Data'!$B$29:$J$60,MATCH($L229, 'Source Data'!$B$26:$J$26,1),TRUE))))</f>
        <v/>
      </c>
      <c r="Z229" s="145" t="str">
        <f>IF(ISNUMBER($L229),IF(OR(AND(OR($J229="Retired",$J229="Permanent Low-Use"),$K229&lt;=2023),(AND($J229="New",$K229&gt;2023))),"N/A",VLOOKUP($F229,'Source Data'!$B$15:$I$22,7)),"")</f>
        <v/>
      </c>
      <c r="AA229" s="145" t="str">
        <f>IF(ISNUMBER($L229),IF(OR(AND(OR($J229="Retired",$J229="Permanent Low-Use"),$K229&lt;=2024),(AND($J229="New",$K229&gt;2024))),"N/A",VLOOKUP($F229,'Source Data'!$B$15:$I$22,7)),"")</f>
        <v/>
      </c>
      <c r="AB229" s="145" t="str">
        <f>IF(ISNUMBER($L229),IF(OR(AND(OR($J229="Retired",$J229="Permanent Low-Use"),$K229&lt;=2025),(AND($J229="New",$K229&gt;2025))),"N/A",VLOOKUP($F229,'Source Data'!$B$15:$I$22,5)),"")</f>
        <v/>
      </c>
      <c r="AC229" s="145" t="str">
        <f>IF(ISNUMBER($L229),IF(OR(AND(OR($J229="Retired",$J229="Permanent Low-Use"),$K229&lt;=2026),(AND($J229="New",$K229&gt;2026))),"N/A",VLOOKUP($F229,'Source Data'!$B$15:$I$22,5)),"")</f>
        <v/>
      </c>
      <c r="AD229" s="145" t="str">
        <f>IF(ISNUMBER($L229),IF(OR(AND(OR($J229="Retired",$J229="Permanent Low-Use"),$K229&lt;=2027),(AND($J229="New",$K229&gt;2027))),"N/A",VLOOKUP($F229,'Source Data'!$B$15:$I$22,5)),"")</f>
        <v/>
      </c>
      <c r="AE229" s="145" t="str">
        <f>IF(ISNUMBER($L229),IF(OR(AND(OR($J229="Retired",$J229="Permanent Low-Use"),$K229&lt;=2028),(AND($J229="New",$K229&gt;2028))),"N/A",VLOOKUP($F229,'Source Data'!$B$15:$I$22,5)),"")</f>
        <v/>
      </c>
      <c r="AF229" s="145" t="str">
        <f>IF(ISNUMBER($L229),IF(OR(AND(OR($J229="Retired",$J229="Permanent Low-Use"),$K229&lt;=2029),(AND($J229="New",$K229&gt;2029))),"N/A",VLOOKUP($F229,'Source Data'!$B$15:$I$22,5)),"")</f>
        <v/>
      </c>
      <c r="AG229" s="145" t="str">
        <f>IF(ISNUMBER($L229),IF(OR(AND(OR($J229="Retired",$J229="Permanent Low-Use"),$K229&lt;=2030),(AND($J229="New",$K229&gt;2030))),"N/A",VLOOKUP($F229,'Source Data'!$B$15:$I$22,5)),"")</f>
        <v/>
      </c>
      <c r="AH229" s="145" t="str">
        <f>IF(ISNUMBER($L229),IF(OR(AND(OR($J229="Retired",$J229="Permanent Low-Use"),$K229&lt;=2031),(AND($J229="New",$K229&gt;2031))),"N/A",VLOOKUP($F229,'Source Data'!$B$15:$I$22,5)),"")</f>
        <v/>
      </c>
      <c r="AI229" s="145" t="str">
        <f>IF(ISNUMBER($L229),IF(OR(AND(OR($J229="Retired",$J229="Permanent Low-Use"),$K229&lt;=2032),(AND($J229="New",$K229&gt;2032))),"N/A",VLOOKUP($F229,'Source Data'!$B$15:$I$22,5)),"")</f>
        <v/>
      </c>
      <c r="AJ229" s="145" t="str">
        <f>IF(ISNUMBER($L229),IF(OR(AND(OR($J229="Retired",$J229="Permanent Low-Use"),$K229&lt;=2033),(AND($J229="New",$K229&gt;2033))),"N/A",VLOOKUP($F229,'Source Data'!$B$15:$I$22,5)),"")</f>
        <v/>
      </c>
      <c r="AK229" s="145" t="str">
        <f>IF($N229= 0, "N/A", IF(ISERROR(VLOOKUP($F229, 'Source Data'!$B$4:$C$11,2)), "", VLOOKUP($F229, 'Source Data'!$B$4:$C$11,2)))</f>
        <v/>
      </c>
      <c r="AL229" s="158"/>
    </row>
    <row r="230" spans="1:38">
      <c r="A230" s="158"/>
      <c r="B230" s="80"/>
      <c r="C230" s="80"/>
      <c r="D230" s="80"/>
      <c r="E230" s="81"/>
      <c r="F230" s="81"/>
      <c r="G230" s="78"/>
      <c r="H230" s="79"/>
      <c r="I230" s="78"/>
      <c r="J230" s="78"/>
      <c r="K230" s="78"/>
      <c r="L230" s="142" t="str">
        <f t="shared" si="12"/>
        <v/>
      </c>
      <c r="M230" s="142" t="str">
        <f>IF(ISERROR(VLOOKUP(E230,'Source Data'!$B$67:$J$97, MATCH(F230, 'Source Data'!$B$64:$J$64,1),TRUE))=TRUE,"",VLOOKUP(E230,'Source Data'!$B$67:$J$97,MATCH(F230, 'Source Data'!$B$64:$J$64,1),TRUE))</f>
        <v/>
      </c>
      <c r="N230" s="143" t="str">
        <f t="shared" si="13"/>
        <v/>
      </c>
      <c r="O230" s="144" t="str">
        <f>IF(OR(AND(OR($J230="Retired",$J230="Permanent Low-Use"),$K230&lt;=2023),(AND($J230="New",$K230&gt;2023))),"N/A",IF($N230=0,0,IF(ISERROR(VLOOKUP($E230,'Source Data'!$B$29:$J$60, MATCH($L230, 'Source Data'!$B$26:$J$26,1),TRUE))=TRUE,"",VLOOKUP($E230,'Source Data'!$B$29:$J$60,MATCH($L230, 'Source Data'!$B$26:$J$26,1),TRUE))))</f>
        <v/>
      </c>
      <c r="P230" s="144" t="str">
        <f>IF(OR(AND(OR($J230="Retired",$J230="Permanent Low-Use"),$K230&lt;=2024),(AND($J230="New",$K230&gt;2024))),"N/A",IF($N230=0,0,IF(ISERROR(VLOOKUP($E230,'Source Data'!$B$29:$J$60, MATCH($L230, 'Source Data'!$B$26:$J$26,1),TRUE))=TRUE,"",VLOOKUP($E230,'Source Data'!$B$29:$J$60,MATCH($L230, 'Source Data'!$B$26:$J$26,1),TRUE))))</f>
        <v/>
      </c>
      <c r="Q230" s="144" t="str">
        <f>IF(OR(AND(OR($J230="Retired",$J230="Permanent Low-Use"),$K230&lt;=2025),(AND($J230="New",$K230&gt;2025))),"N/A",IF($N230=0,0,IF(ISERROR(VLOOKUP($E230,'Source Data'!$B$29:$J$60, MATCH($L230, 'Source Data'!$B$26:$J$26,1),TRUE))=TRUE,"",VLOOKUP($E230,'Source Data'!$B$29:$J$60,MATCH($L230, 'Source Data'!$B$26:$J$26,1),TRUE))))</f>
        <v/>
      </c>
      <c r="R230" s="144" t="str">
        <f>IF(OR(AND(OR($J230="Retired",$J230="Permanent Low-Use"),$K230&lt;=2026),(AND($J230="New",$K230&gt;2026))),"N/A",IF($N230=0,0,IF(ISERROR(VLOOKUP($E230,'Source Data'!$B$29:$J$60, MATCH($L230, 'Source Data'!$B$26:$J$26,1),TRUE))=TRUE,"",VLOOKUP($E230,'Source Data'!$B$29:$J$60,MATCH($L230, 'Source Data'!$B$26:$J$26,1),TRUE))))</f>
        <v/>
      </c>
      <c r="S230" s="144" t="str">
        <f>IF(OR(AND(OR($J230="Retired",$J230="Permanent Low-Use"),$K230&lt;=2027),(AND($J230="New",$K230&gt;2027))),"N/A",IF($N230=0,0,IF(ISERROR(VLOOKUP($E230,'Source Data'!$B$29:$J$60, MATCH($L230, 'Source Data'!$B$26:$J$26,1),TRUE))=TRUE,"",VLOOKUP($E230,'Source Data'!$B$29:$J$60,MATCH($L230, 'Source Data'!$B$26:$J$26,1),TRUE))))</f>
        <v/>
      </c>
      <c r="T230" s="144" t="str">
        <f>IF(OR(AND(OR($J230="Retired",$J230="Permanent Low-Use"),$K230&lt;=2028),(AND($J230="New",$K230&gt;2028))),"N/A",IF($N230=0,0,IF(ISERROR(VLOOKUP($E230,'Source Data'!$B$29:$J$60, MATCH($L230, 'Source Data'!$B$26:$J$26,1),TRUE))=TRUE,"",VLOOKUP($E230,'Source Data'!$B$29:$J$60,MATCH($L230, 'Source Data'!$B$26:$J$26,1),TRUE))))</f>
        <v/>
      </c>
      <c r="U230" s="144" t="str">
        <f>IF(OR(AND(OR($J230="Retired",$J230="Permanent Low-Use"),$K230&lt;=2029),(AND($J230="New",$K230&gt;2029))),"N/A",IF($N230=0,0,IF(ISERROR(VLOOKUP($E230,'Source Data'!$B$29:$J$60, MATCH($L230, 'Source Data'!$B$26:$J$26,1),TRUE))=TRUE,"",VLOOKUP($E230,'Source Data'!$B$29:$J$60,MATCH($L230, 'Source Data'!$B$26:$J$26,1),TRUE))))</f>
        <v/>
      </c>
      <c r="V230" s="144" t="str">
        <f>IF(OR(AND(OR($J230="Retired",$J230="Permanent Low-Use"),$K230&lt;=2030),(AND($J230="New",$K230&gt;2030))),"N/A",IF($N230=0,0,IF(ISERROR(VLOOKUP($E230,'Source Data'!$B$29:$J$60, MATCH($L230, 'Source Data'!$B$26:$J$26,1),TRUE))=TRUE,"",VLOOKUP($E230,'Source Data'!$B$29:$J$60,MATCH($L230, 'Source Data'!$B$26:$J$26,1),TRUE))))</f>
        <v/>
      </c>
      <c r="W230" s="144" t="str">
        <f>IF(OR(AND(OR($J230="Retired",$J230="Permanent Low-Use"),$K230&lt;=2031),(AND($J230="New",$K230&gt;2031))),"N/A",IF($N230=0,0,IF(ISERROR(VLOOKUP($E230,'Source Data'!$B$29:$J$60, MATCH($L230, 'Source Data'!$B$26:$J$26,1),TRUE))=TRUE,"",VLOOKUP($E230,'Source Data'!$B$29:$J$60,MATCH($L230, 'Source Data'!$B$26:$J$26,1),TRUE))))</f>
        <v/>
      </c>
      <c r="X230" s="144" t="str">
        <f>IF(OR(AND(OR($J230="Retired",$J230="Permanent Low-Use"),$K230&lt;=2032),(AND($J230="New",$K230&gt;2032))),"N/A",IF($N230=0,0,IF(ISERROR(VLOOKUP($E230,'Source Data'!$B$29:$J$60, MATCH($L230, 'Source Data'!$B$26:$J$26,1),TRUE))=TRUE,"",VLOOKUP($E230,'Source Data'!$B$29:$J$60,MATCH($L230, 'Source Data'!$B$26:$J$26,1),TRUE))))</f>
        <v/>
      </c>
      <c r="Y230" s="144" t="str">
        <f>IF(OR(AND(OR($J230="Retired",$J230="Permanent Low-Use"),$K230&lt;=2033),(AND($J230="New",$K230&gt;2033))),"N/A",IF($N230=0,0,IF(ISERROR(VLOOKUP($E230,'Source Data'!$B$29:$J$60, MATCH($L230, 'Source Data'!$B$26:$J$26,1),TRUE))=TRUE,"",VLOOKUP($E230,'Source Data'!$B$29:$J$60,MATCH($L230, 'Source Data'!$B$26:$J$26,1),TRUE))))</f>
        <v/>
      </c>
      <c r="Z230" s="145" t="str">
        <f>IF(ISNUMBER($L230),IF(OR(AND(OR($J230="Retired",$J230="Permanent Low-Use"),$K230&lt;=2023),(AND($J230="New",$K230&gt;2023))),"N/A",VLOOKUP($F230,'Source Data'!$B$15:$I$22,7)),"")</f>
        <v/>
      </c>
      <c r="AA230" s="145" t="str">
        <f>IF(ISNUMBER($L230),IF(OR(AND(OR($J230="Retired",$J230="Permanent Low-Use"),$K230&lt;=2024),(AND($J230="New",$K230&gt;2024))),"N/A",VLOOKUP($F230,'Source Data'!$B$15:$I$22,7)),"")</f>
        <v/>
      </c>
      <c r="AB230" s="145" t="str">
        <f>IF(ISNUMBER($L230),IF(OR(AND(OR($J230="Retired",$J230="Permanent Low-Use"),$K230&lt;=2025),(AND($J230="New",$K230&gt;2025))),"N/A",VLOOKUP($F230,'Source Data'!$B$15:$I$22,5)),"")</f>
        <v/>
      </c>
      <c r="AC230" s="145" t="str">
        <f>IF(ISNUMBER($L230),IF(OR(AND(OR($J230="Retired",$J230="Permanent Low-Use"),$K230&lt;=2026),(AND($J230="New",$K230&gt;2026))),"N/A",VLOOKUP($F230,'Source Data'!$B$15:$I$22,5)),"")</f>
        <v/>
      </c>
      <c r="AD230" s="145" t="str">
        <f>IF(ISNUMBER($L230),IF(OR(AND(OR($J230="Retired",$J230="Permanent Low-Use"),$K230&lt;=2027),(AND($J230="New",$K230&gt;2027))),"N/A",VLOOKUP($F230,'Source Data'!$B$15:$I$22,5)),"")</f>
        <v/>
      </c>
      <c r="AE230" s="145" t="str">
        <f>IF(ISNUMBER($L230),IF(OR(AND(OR($J230="Retired",$J230="Permanent Low-Use"),$K230&lt;=2028),(AND($J230="New",$K230&gt;2028))),"N/A",VLOOKUP($F230,'Source Data'!$B$15:$I$22,5)),"")</f>
        <v/>
      </c>
      <c r="AF230" s="145" t="str">
        <f>IF(ISNUMBER($L230),IF(OR(AND(OR($J230="Retired",$J230="Permanent Low-Use"),$K230&lt;=2029),(AND($J230="New",$K230&gt;2029))),"N/A",VLOOKUP($F230,'Source Data'!$B$15:$I$22,5)),"")</f>
        <v/>
      </c>
      <c r="AG230" s="145" t="str">
        <f>IF(ISNUMBER($L230),IF(OR(AND(OR($J230="Retired",$J230="Permanent Low-Use"),$K230&lt;=2030),(AND($J230="New",$K230&gt;2030))),"N/A",VLOOKUP($F230,'Source Data'!$B$15:$I$22,5)),"")</f>
        <v/>
      </c>
      <c r="AH230" s="145" t="str">
        <f>IF(ISNUMBER($L230),IF(OR(AND(OR($J230="Retired",$J230="Permanent Low-Use"),$K230&lt;=2031),(AND($J230="New",$K230&gt;2031))),"N/A",VLOOKUP($F230,'Source Data'!$B$15:$I$22,5)),"")</f>
        <v/>
      </c>
      <c r="AI230" s="145" t="str">
        <f>IF(ISNUMBER($L230),IF(OR(AND(OR($J230="Retired",$J230="Permanent Low-Use"),$K230&lt;=2032),(AND($J230="New",$K230&gt;2032))),"N/A",VLOOKUP($F230,'Source Data'!$B$15:$I$22,5)),"")</f>
        <v/>
      </c>
      <c r="AJ230" s="145" t="str">
        <f>IF(ISNUMBER($L230),IF(OR(AND(OR($J230="Retired",$J230="Permanent Low-Use"),$K230&lt;=2033),(AND($J230="New",$K230&gt;2033))),"N/A",VLOOKUP($F230,'Source Data'!$B$15:$I$22,5)),"")</f>
        <v/>
      </c>
      <c r="AK230" s="145" t="str">
        <f>IF($N230= 0, "N/A", IF(ISERROR(VLOOKUP($F230, 'Source Data'!$B$4:$C$11,2)), "", VLOOKUP($F230, 'Source Data'!$B$4:$C$11,2)))</f>
        <v/>
      </c>
      <c r="AL230" s="158"/>
    </row>
    <row r="231" spans="1:38">
      <c r="A231" s="158"/>
      <c r="B231" s="80"/>
      <c r="C231" s="80"/>
      <c r="D231" s="80"/>
      <c r="E231" s="81"/>
      <c r="F231" s="81"/>
      <c r="G231" s="78"/>
      <c r="H231" s="79"/>
      <c r="I231" s="78"/>
      <c r="J231" s="78"/>
      <c r="K231" s="78"/>
      <c r="L231" s="142" t="str">
        <f t="shared" si="12"/>
        <v/>
      </c>
      <c r="M231" s="142" t="str">
        <f>IF(ISERROR(VLOOKUP(E231,'Source Data'!$B$67:$J$97, MATCH(F231, 'Source Data'!$B$64:$J$64,1),TRUE))=TRUE,"",VLOOKUP(E231,'Source Data'!$B$67:$J$97,MATCH(F231, 'Source Data'!$B$64:$J$64,1),TRUE))</f>
        <v/>
      </c>
      <c r="N231" s="143" t="str">
        <f t="shared" si="13"/>
        <v/>
      </c>
      <c r="O231" s="144" t="str">
        <f>IF(OR(AND(OR($J231="Retired",$J231="Permanent Low-Use"),$K231&lt;=2023),(AND($J231="New",$K231&gt;2023))),"N/A",IF($N231=0,0,IF(ISERROR(VLOOKUP($E231,'Source Data'!$B$29:$J$60, MATCH($L231, 'Source Data'!$B$26:$J$26,1),TRUE))=TRUE,"",VLOOKUP($E231,'Source Data'!$B$29:$J$60,MATCH($L231, 'Source Data'!$B$26:$J$26,1),TRUE))))</f>
        <v/>
      </c>
      <c r="P231" s="144" t="str">
        <f>IF(OR(AND(OR($J231="Retired",$J231="Permanent Low-Use"),$K231&lt;=2024),(AND($J231="New",$K231&gt;2024))),"N/A",IF($N231=0,0,IF(ISERROR(VLOOKUP($E231,'Source Data'!$B$29:$J$60, MATCH($L231, 'Source Data'!$B$26:$J$26,1),TRUE))=TRUE,"",VLOOKUP($E231,'Source Data'!$B$29:$J$60,MATCH($L231, 'Source Data'!$B$26:$J$26,1),TRUE))))</f>
        <v/>
      </c>
      <c r="Q231" s="144" t="str">
        <f>IF(OR(AND(OR($J231="Retired",$J231="Permanent Low-Use"),$K231&lt;=2025),(AND($J231="New",$K231&gt;2025))),"N/A",IF($N231=0,0,IF(ISERROR(VLOOKUP($E231,'Source Data'!$B$29:$J$60, MATCH($L231, 'Source Data'!$B$26:$J$26,1),TRUE))=TRUE,"",VLOOKUP($E231,'Source Data'!$B$29:$J$60,MATCH($L231, 'Source Data'!$B$26:$J$26,1),TRUE))))</f>
        <v/>
      </c>
      <c r="R231" s="144" t="str">
        <f>IF(OR(AND(OR($J231="Retired",$J231="Permanent Low-Use"),$K231&lt;=2026),(AND($J231="New",$K231&gt;2026))),"N/A",IF($N231=0,0,IF(ISERROR(VLOOKUP($E231,'Source Data'!$B$29:$J$60, MATCH($L231, 'Source Data'!$B$26:$J$26,1),TRUE))=TRUE,"",VLOOKUP($E231,'Source Data'!$B$29:$J$60,MATCH($L231, 'Source Data'!$B$26:$J$26,1),TRUE))))</f>
        <v/>
      </c>
      <c r="S231" s="144" t="str">
        <f>IF(OR(AND(OR($J231="Retired",$J231="Permanent Low-Use"),$K231&lt;=2027),(AND($J231="New",$K231&gt;2027))),"N/A",IF($N231=0,0,IF(ISERROR(VLOOKUP($E231,'Source Data'!$B$29:$J$60, MATCH($L231, 'Source Data'!$B$26:$J$26,1),TRUE))=TRUE,"",VLOOKUP($E231,'Source Data'!$B$29:$J$60,MATCH($L231, 'Source Data'!$B$26:$J$26,1),TRUE))))</f>
        <v/>
      </c>
      <c r="T231" s="144" t="str">
        <f>IF(OR(AND(OR($J231="Retired",$J231="Permanent Low-Use"),$K231&lt;=2028),(AND($J231="New",$K231&gt;2028))),"N/A",IF($N231=0,0,IF(ISERROR(VLOOKUP($E231,'Source Data'!$B$29:$J$60, MATCH($L231, 'Source Data'!$B$26:$J$26,1),TRUE))=TRUE,"",VLOOKUP($E231,'Source Data'!$B$29:$J$60,MATCH($L231, 'Source Data'!$B$26:$J$26,1),TRUE))))</f>
        <v/>
      </c>
      <c r="U231" s="144" t="str">
        <f>IF(OR(AND(OR($J231="Retired",$J231="Permanent Low-Use"),$K231&lt;=2029),(AND($J231="New",$K231&gt;2029))),"N/A",IF($N231=0,0,IF(ISERROR(VLOOKUP($E231,'Source Data'!$B$29:$J$60, MATCH($L231, 'Source Data'!$B$26:$J$26,1),TRUE))=TRUE,"",VLOOKUP($E231,'Source Data'!$B$29:$J$60,MATCH($L231, 'Source Data'!$B$26:$J$26,1),TRUE))))</f>
        <v/>
      </c>
      <c r="V231" s="144" t="str">
        <f>IF(OR(AND(OR($J231="Retired",$J231="Permanent Low-Use"),$K231&lt;=2030),(AND($J231="New",$K231&gt;2030))),"N/A",IF($N231=0,0,IF(ISERROR(VLOOKUP($E231,'Source Data'!$B$29:$J$60, MATCH($L231, 'Source Data'!$B$26:$J$26,1),TRUE))=TRUE,"",VLOOKUP($E231,'Source Data'!$B$29:$J$60,MATCH($L231, 'Source Data'!$B$26:$J$26,1),TRUE))))</f>
        <v/>
      </c>
      <c r="W231" s="144" t="str">
        <f>IF(OR(AND(OR($J231="Retired",$J231="Permanent Low-Use"),$K231&lt;=2031),(AND($J231="New",$K231&gt;2031))),"N/A",IF($N231=0,0,IF(ISERROR(VLOOKUP($E231,'Source Data'!$B$29:$J$60, MATCH($L231, 'Source Data'!$B$26:$J$26,1),TRUE))=TRUE,"",VLOOKUP($E231,'Source Data'!$B$29:$J$60,MATCH($L231, 'Source Data'!$B$26:$J$26,1),TRUE))))</f>
        <v/>
      </c>
      <c r="X231" s="144" t="str">
        <f>IF(OR(AND(OR($J231="Retired",$J231="Permanent Low-Use"),$K231&lt;=2032),(AND($J231="New",$K231&gt;2032))),"N/A",IF($N231=0,0,IF(ISERROR(VLOOKUP($E231,'Source Data'!$B$29:$J$60, MATCH($L231, 'Source Data'!$B$26:$J$26,1),TRUE))=TRUE,"",VLOOKUP($E231,'Source Data'!$B$29:$J$60,MATCH($L231, 'Source Data'!$B$26:$J$26,1),TRUE))))</f>
        <v/>
      </c>
      <c r="Y231" s="144" t="str">
        <f>IF(OR(AND(OR($J231="Retired",$J231="Permanent Low-Use"),$K231&lt;=2033),(AND($J231="New",$K231&gt;2033))),"N/A",IF($N231=0,0,IF(ISERROR(VLOOKUP($E231,'Source Data'!$B$29:$J$60, MATCH($L231, 'Source Data'!$B$26:$J$26,1),TRUE))=TRUE,"",VLOOKUP($E231,'Source Data'!$B$29:$J$60,MATCH($L231, 'Source Data'!$B$26:$J$26,1),TRUE))))</f>
        <v/>
      </c>
      <c r="Z231" s="145" t="str">
        <f>IF(ISNUMBER($L231),IF(OR(AND(OR($J231="Retired",$J231="Permanent Low-Use"),$K231&lt;=2023),(AND($J231="New",$K231&gt;2023))),"N/A",VLOOKUP($F231,'Source Data'!$B$15:$I$22,7)),"")</f>
        <v/>
      </c>
      <c r="AA231" s="145" t="str">
        <f>IF(ISNUMBER($L231),IF(OR(AND(OR($J231="Retired",$J231="Permanent Low-Use"),$K231&lt;=2024),(AND($J231="New",$K231&gt;2024))),"N/A",VLOOKUP($F231,'Source Data'!$B$15:$I$22,7)),"")</f>
        <v/>
      </c>
      <c r="AB231" s="145" t="str">
        <f>IF(ISNUMBER($L231),IF(OR(AND(OR($J231="Retired",$J231="Permanent Low-Use"),$K231&lt;=2025),(AND($J231="New",$K231&gt;2025))),"N/A",VLOOKUP($F231,'Source Data'!$B$15:$I$22,5)),"")</f>
        <v/>
      </c>
      <c r="AC231" s="145" t="str">
        <f>IF(ISNUMBER($L231),IF(OR(AND(OR($J231="Retired",$J231="Permanent Low-Use"),$K231&lt;=2026),(AND($J231="New",$K231&gt;2026))),"N/A",VLOOKUP($F231,'Source Data'!$B$15:$I$22,5)),"")</f>
        <v/>
      </c>
      <c r="AD231" s="145" t="str">
        <f>IF(ISNUMBER($L231),IF(OR(AND(OR($J231="Retired",$J231="Permanent Low-Use"),$K231&lt;=2027),(AND($J231="New",$K231&gt;2027))),"N/A",VLOOKUP($F231,'Source Data'!$B$15:$I$22,5)),"")</f>
        <v/>
      </c>
      <c r="AE231" s="145" t="str">
        <f>IF(ISNUMBER($L231),IF(OR(AND(OR($J231="Retired",$J231="Permanent Low-Use"),$K231&lt;=2028),(AND($J231="New",$K231&gt;2028))),"N/A",VLOOKUP($F231,'Source Data'!$B$15:$I$22,5)),"")</f>
        <v/>
      </c>
      <c r="AF231" s="145" t="str">
        <f>IF(ISNUMBER($L231),IF(OR(AND(OR($J231="Retired",$J231="Permanent Low-Use"),$K231&lt;=2029),(AND($J231="New",$K231&gt;2029))),"N/A",VLOOKUP($F231,'Source Data'!$B$15:$I$22,5)),"")</f>
        <v/>
      </c>
      <c r="AG231" s="145" t="str">
        <f>IF(ISNUMBER($L231),IF(OR(AND(OR($J231="Retired",$J231="Permanent Low-Use"),$K231&lt;=2030),(AND($J231="New",$K231&gt;2030))),"N/A",VLOOKUP($F231,'Source Data'!$B$15:$I$22,5)),"")</f>
        <v/>
      </c>
      <c r="AH231" s="145" t="str">
        <f>IF(ISNUMBER($L231),IF(OR(AND(OR($J231="Retired",$J231="Permanent Low-Use"),$K231&lt;=2031),(AND($J231="New",$K231&gt;2031))),"N/A",VLOOKUP($F231,'Source Data'!$B$15:$I$22,5)),"")</f>
        <v/>
      </c>
      <c r="AI231" s="145" t="str">
        <f>IF(ISNUMBER($L231),IF(OR(AND(OR($J231="Retired",$J231="Permanent Low-Use"),$K231&lt;=2032),(AND($J231="New",$K231&gt;2032))),"N/A",VLOOKUP($F231,'Source Data'!$B$15:$I$22,5)),"")</f>
        <v/>
      </c>
      <c r="AJ231" s="145" t="str">
        <f>IF(ISNUMBER($L231),IF(OR(AND(OR($J231="Retired",$J231="Permanent Low-Use"),$K231&lt;=2033),(AND($J231="New",$K231&gt;2033))),"N/A",VLOOKUP($F231,'Source Data'!$B$15:$I$22,5)),"")</f>
        <v/>
      </c>
      <c r="AK231" s="145" t="str">
        <f>IF($N231= 0, "N/A", IF(ISERROR(VLOOKUP($F231, 'Source Data'!$B$4:$C$11,2)), "", VLOOKUP($F231, 'Source Data'!$B$4:$C$11,2)))</f>
        <v/>
      </c>
      <c r="AL231" s="158"/>
    </row>
    <row r="232" spans="1:38">
      <c r="A232" s="158"/>
      <c r="B232" s="80"/>
      <c r="C232" s="80"/>
      <c r="D232" s="80"/>
      <c r="E232" s="81"/>
      <c r="F232" s="81"/>
      <c r="G232" s="78"/>
      <c r="H232" s="79"/>
      <c r="I232" s="78"/>
      <c r="J232" s="78"/>
      <c r="K232" s="78"/>
      <c r="L232" s="142" t="str">
        <f t="shared" si="12"/>
        <v/>
      </c>
      <c r="M232" s="142" t="str">
        <f>IF(ISERROR(VLOOKUP(E232,'Source Data'!$B$67:$J$97, MATCH(F232, 'Source Data'!$B$64:$J$64,1),TRUE))=TRUE,"",VLOOKUP(E232,'Source Data'!$B$67:$J$97,MATCH(F232, 'Source Data'!$B$64:$J$64,1),TRUE))</f>
        <v/>
      </c>
      <c r="N232" s="143" t="str">
        <f t="shared" si="13"/>
        <v/>
      </c>
      <c r="O232" s="144" t="str">
        <f>IF(OR(AND(OR($J232="Retired",$J232="Permanent Low-Use"),$K232&lt;=2023),(AND($J232="New",$K232&gt;2023))),"N/A",IF($N232=0,0,IF(ISERROR(VLOOKUP($E232,'Source Data'!$B$29:$J$60, MATCH($L232, 'Source Data'!$B$26:$J$26,1),TRUE))=TRUE,"",VLOOKUP($E232,'Source Data'!$B$29:$J$60,MATCH($L232, 'Source Data'!$B$26:$J$26,1),TRUE))))</f>
        <v/>
      </c>
      <c r="P232" s="144" t="str">
        <f>IF(OR(AND(OR($J232="Retired",$J232="Permanent Low-Use"),$K232&lt;=2024),(AND($J232="New",$K232&gt;2024))),"N/A",IF($N232=0,0,IF(ISERROR(VLOOKUP($E232,'Source Data'!$B$29:$J$60, MATCH($L232, 'Source Data'!$B$26:$J$26,1),TRUE))=TRUE,"",VLOOKUP($E232,'Source Data'!$B$29:$J$60,MATCH($L232, 'Source Data'!$B$26:$J$26,1),TRUE))))</f>
        <v/>
      </c>
      <c r="Q232" s="144" t="str">
        <f>IF(OR(AND(OR($J232="Retired",$J232="Permanent Low-Use"),$K232&lt;=2025),(AND($J232="New",$K232&gt;2025))),"N/A",IF($N232=0,0,IF(ISERROR(VLOOKUP($E232,'Source Data'!$B$29:$J$60, MATCH($L232, 'Source Data'!$B$26:$J$26,1),TRUE))=TRUE,"",VLOOKUP($E232,'Source Data'!$B$29:$J$60,MATCH($L232, 'Source Data'!$B$26:$J$26,1),TRUE))))</f>
        <v/>
      </c>
      <c r="R232" s="144" t="str">
        <f>IF(OR(AND(OR($J232="Retired",$J232="Permanent Low-Use"),$K232&lt;=2026),(AND($J232="New",$K232&gt;2026))),"N/A",IF($N232=0,0,IF(ISERROR(VLOOKUP($E232,'Source Data'!$B$29:$J$60, MATCH($L232, 'Source Data'!$B$26:$J$26,1),TRUE))=TRUE,"",VLOOKUP($E232,'Source Data'!$B$29:$J$60,MATCH($L232, 'Source Data'!$B$26:$J$26,1),TRUE))))</f>
        <v/>
      </c>
      <c r="S232" s="144" t="str">
        <f>IF(OR(AND(OR($J232="Retired",$J232="Permanent Low-Use"),$K232&lt;=2027),(AND($J232="New",$K232&gt;2027))),"N/A",IF($N232=0,0,IF(ISERROR(VLOOKUP($E232,'Source Data'!$B$29:$J$60, MATCH($L232, 'Source Data'!$B$26:$J$26,1),TRUE))=TRUE,"",VLOOKUP($E232,'Source Data'!$B$29:$J$60,MATCH($L232, 'Source Data'!$B$26:$J$26,1),TRUE))))</f>
        <v/>
      </c>
      <c r="T232" s="144" t="str">
        <f>IF(OR(AND(OR($J232="Retired",$J232="Permanent Low-Use"),$K232&lt;=2028),(AND($J232="New",$K232&gt;2028))),"N/A",IF($N232=0,0,IF(ISERROR(VLOOKUP($E232,'Source Data'!$B$29:$J$60, MATCH($L232, 'Source Data'!$B$26:$J$26,1),TRUE))=TRUE,"",VLOOKUP($E232,'Source Data'!$B$29:$J$60,MATCH($L232, 'Source Data'!$B$26:$J$26,1),TRUE))))</f>
        <v/>
      </c>
      <c r="U232" s="144" t="str">
        <f>IF(OR(AND(OR($J232="Retired",$J232="Permanent Low-Use"),$K232&lt;=2029),(AND($J232="New",$K232&gt;2029))),"N/A",IF($N232=0,0,IF(ISERROR(VLOOKUP($E232,'Source Data'!$B$29:$J$60, MATCH($L232, 'Source Data'!$B$26:$J$26,1),TRUE))=TRUE,"",VLOOKUP($E232,'Source Data'!$B$29:$J$60,MATCH($L232, 'Source Data'!$B$26:$J$26,1),TRUE))))</f>
        <v/>
      </c>
      <c r="V232" s="144" t="str">
        <f>IF(OR(AND(OR($J232="Retired",$J232="Permanent Low-Use"),$K232&lt;=2030),(AND($J232="New",$K232&gt;2030))),"N/A",IF($N232=0,0,IF(ISERROR(VLOOKUP($E232,'Source Data'!$B$29:$J$60, MATCH($L232, 'Source Data'!$B$26:$J$26,1),TRUE))=TRUE,"",VLOOKUP($E232,'Source Data'!$B$29:$J$60,MATCH($L232, 'Source Data'!$B$26:$J$26,1),TRUE))))</f>
        <v/>
      </c>
      <c r="W232" s="144" t="str">
        <f>IF(OR(AND(OR($J232="Retired",$J232="Permanent Low-Use"),$K232&lt;=2031),(AND($J232="New",$K232&gt;2031))),"N/A",IF($N232=0,0,IF(ISERROR(VLOOKUP($E232,'Source Data'!$B$29:$J$60, MATCH($L232, 'Source Data'!$B$26:$J$26,1),TRUE))=TRUE,"",VLOOKUP($E232,'Source Data'!$B$29:$J$60,MATCH($L232, 'Source Data'!$B$26:$J$26,1),TRUE))))</f>
        <v/>
      </c>
      <c r="X232" s="144" t="str">
        <f>IF(OR(AND(OR($J232="Retired",$J232="Permanent Low-Use"),$K232&lt;=2032),(AND($J232="New",$K232&gt;2032))),"N/A",IF($N232=0,0,IF(ISERROR(VLOOKUP($E232,'Source Data'!$B$29:$J$60, MATCH($L232, 'Source Data'!$B$26:$J$26,1),TRUE))=TRUE,"",VLOOKUP($E232,'Source Data'!$B$29:$J$60,MATCH($L232, 'Source Data'!$B$26:$J$26,1),TRUE))))</f>
        <v/>
      </c>
      <c r="Y232" s="144" t="str">
        <f>IF(OR(AND(OR($J232="Retired",$J232="Permanent Low-Use"),$K232&lt;=2033),(AND($J232="New",$K232&gt;2033))),"N/A",IF($N232=0,0,IF(ISERROR(VLOOKUP($E232,'Source Data'!$B$29:$J$60, MATCH($L232, 'Source Data'!$B$26:$J$26,1),TRUE))=TRUE,"",VLOOKUP($E232,'Source Data'!$B$29:$J$60,MATCH($L232, 'Source Data'!$B$26:$J$26,1),TRUE))))</f>
        <v/>
      </c>
      <c r="Z232" s="145" t="str">
        <f>IF(ISNUMBER($L232),IF(OR(AND(OR($J232="Retired",$J232="Permanent Low-Use"),$K232&lt;=2023),(AND($J232="New",$K232&gt;2023))),"N/A",VLOOKUP($F232,'Source Data'!$B$15:$I$22,7)),"")</f>
        <v/>
      </c>
      <c r="AA232" s="145" t="str">
        <f>IF(ISNUMBER($L232),IF(OR(AND(OR($J232="Retired",$J232="Permanent Low-Use"),$K232&lt;=2024),(AND($J232="New",$K232&gt;2024))),"N/A",VLOOKUP($F232,'Source Data'!$B$15:$I$22,7)),"")</f>
        <v/>
      </c>
      <c r="AB232" s="145" t="str">
        <f>IF(ISNUMBER($L232),IF(OR(AND(OR($J232="Retired",$J232="Permanent Low-Use"),$K232&lt;=2025),(AND($J232="New",$K232&gt;2025))),"N/A",VLOOKUP($F232,'Source Data'!$B$15:$I$22,5)),"")</f>
        <v/>
      </c>
      <c r="AC232" s="145" t="str">
        <f>IF(ISNUMBER($L232),IF(OR(AND(OR($J232="Retired",$J232="Permanent Low-Use"),$K232&lt;=2026),(AND($J232="New",$K232&gt;2026))),"N/A",VLOOKUP($F232,'Source Data'!$B$15:$I$22,5)),"")</f>
        <v/>
      </c>
      <c r="AD232" s="145" t="str">
        <f>IF(ISNUMBER($L232),IF(OR(AND(OR($J232="Retired",$J232="Permanent Low-Use"),$K232&lt;=2027),(AND($J232="New",$K232&gt;2027))),"N/A",VLOOKUP($F232,'Source Data'!$B$15:$I$22,5)),"")</f>
        <v/>
      </c>
      <c r="AE232" s="145" t="str">
        <f>IF(ISNUMBER($L232),IF(OR(AND(OR($J232="Retired",$J232="Permanent Low-Use"),$K232&lt;=2028),(AND($J232="New",$K232&gt;2028))),"N/A",VLOOKUP($F232,'Source Data'!$B$15:$I$22,5)),"")</f>
        <v/>
      </c>
      <c r="AF232" s="145" t="str">
        <f>IF(ISNUMBER($L232),IF(OR(AND(OR($J232="Retired",$J232="Permanent Low-Use"),$K232&lt;=2029),(AND($J232="New",$K232&gt;2029))),"N/A",VLOOKUP($F232,'Source Data'!$B$15:$I$22,5)),"")</f>
        <v/>
      </c>
      <c r="AG232" s="145" t="str">
        <f>IF(ISNUMBER($L232),IF(OR(AND(OR($J232="Retired",$J232="Permanent Low-Use"),$K232&lt;=2030),(AND($J232="New",$K232&gt;2030))),"N/A",VLOOKUP($F232,'Source Data'!$B$15:$I$22,5)),"")</f>
        <v/>
      </c>
      <c r="AH232" s="145" t="str">
        <f>IF(ISNUMBER($L232),IF(OR(AND(OR($J232="Retired",$J232="Permanent Low-Use"),$K232&lt;=2031),(AND($J232="New",$K232&gt;2031))),"N/A",VLOOKUP($F232,'Source Data'!$B$15:$I$22,5)),"")</f>
        <v/>
      </c>
      <c r="AI232" s="145" t="str">
        <f>IF(ISNUMBER($L232),IF(OR(AND(OR($J232="Retired",$J232="Permanent Low-Use"),$K232&lt;=2032),(AND($J232="New",$K232&gt;2032))),"N/A",VLOOKUP($F232,'Source Data'!$B$15:$I$22,5)),"")</f>
        <v/>
      </c>
      <c r="AJ232" s="145" t="str">
        <f>IF(ISNUMBER($L232),IF(OR(AND(OR($J232="Retired",$J232="Permanent Low-Use"),$K232&lt;=2033),(AND($J232="New",$K232&gt;2033))),"N/A",VLOOKUP($F232,'Source Data'!$B$15:$I$22,5)),"")</f>
        <v/>
      </c>
      <c r="AK232" s="145" t="str">
        <f>IF($N232= 0, "N/A", IF(ISERROR(VLOOKUP($F232, 'Source Data'!$B$4:$C$11,2)), "", VLOOKUP($F232, 'Source Data'!$B$4:$C$11,2)))</f>
        <v/>
      </c>
      <c r="AL232" s="158"/>
    </row>
    <row r="233" spans="1:38">
      <c r="A233" s="158"/>
      <c r="B233" s="80"/>
      <c r="C233" s="80"/>
      <c r="D233" s="80"/>
      <c r="E233" s="81"/>
      <c r="F233" s="81"/>
      <c r="G233" s="78"/>
      <c r="H233" s="79"/>
      <c r="I233" s="78"/>
      <c r="J233" s="78"/>
      <c r="K233" s="78"/>
      <c r="L233" s="142" t="str">
        <f t="shared" si="12"/>
        <v/>
      </c>
      <c r="M233" s="142" t="str">
        <f>IF(ISERROR(VLOOKUP(E233,'Source Data'!$B$67:$J$97, MATCH(F233, 'Source Data'!$B$64:$J$64,1),TRUE))=TRUE,"",VLOOKUP(E233,'Source Data'!$B$67:$J$97,MATCH(F233, 'Source Data'!$B$64:$J$64,1),TRUE))</f>
        <v/>
      </c>
      <c r="N233" s="143" t="str">
        <f t="shared" si="13"/>
        <v/>
      </c>
      <c r="O233" s="144" t="str">
        <f>IF(OR(AND(OR($J233="Retired",$J233="Permanent Low-Use"),$K233&lt;=2023),(AND($J233="New",$K233&gt;2023))),"N/A",IF($N233=0,0,IF(ISERROR(VLOOKUP($E233,'Source Data'!$B$29:$J$60, MATCH($L233, 'Source Data'!$B$26:$J$26,1),TRUE))=TRUE,"",VLOOKUP($E233,'Source Data'!$B$29:$J$60,MATCH($L233, 'Source Data'!$B$26:$J$26,1),TRUE))))</f>
        <v/>
      </c>
      <c r="P233" s="144" t="str">
        <f>IF(OR(AND(OR($J233="Retired",$J233="Permanent Low-Use"),$K233&lt;=2024),(AND($J233="New",$K233&gt;2024))),"N/A",IF($N233=0,0,IF(ISERROR(VLOOKUP($E233,'Source Data'!$B$29:$J$60, MATCH($L233, 'Source Data'!$B$26:$J$26,1),TRUE))=TRUE,"",VLOOKUP($E233,'Source Data'!$B$29:$J$60,MATCH($L233, 'Source Data'!$B$26:$J$26,1),TRUE))))</f>
        <v/>
      </c>
      <c r="Q233" s="144" t="str">
        <f>IF(OR(AND(OR($J233="Retired",$J233="Permanent Low-Use"),$K233&lt;=2025),(AND($J233="New",$K233&gt;2025))),"N/A",IF($N233=0,0,IF(ISERROR(VLOOKUP($E233,'Source Data'!$B$29:$J$60, MATCH($L233, 'Source Data'!$B$26:$J$26,1),TRUE))=TRUE,"",VLOOKUP($E233,'Source Data'!$B$29:$J$60,MATCH($L233, 'Source Data'!$B$26:$J$26,1),TRUE))))</f>
        <v/>
      </c>
      <c r="R233" s="144" t="str">
        <f>IF(OR(AND(OR($J233="Retired",$J233="Permanent Low-Use"),$K233&lt;=2026),(AND($J233="New",$K233&gt;2026))),"N/A",IF($N233=0,0,IF(ISERROR(VLOOKUP($E233,'Source Data'!$B$29:$J$60, MATCH($L233, 'Source Data'!$B$26:$J$26,1),TRUE))=TRUE,"",VLOOKUP($E233,'Source Data'!$B$29:$J$60,MATCH($L233, 'Source Data'!$B$26:$J$26,1),TRUE))))</f>
        <v/>
      </c>
      <c r="S233" s="144" t="str">
        <f>IF(OR(AND(OR($J233="Retired",$J233="Permanent Low-Use"),$K233&lt;=2027),(AND($J233="New",$K233&gt;2027))),"N/A",IF($N233=0,0,IF(ISERROR(VLOOKUP($E233,'Source Data'!$B$29:$J$60, MATCH($L233, 'Source Data'!$B$26:$J$26,1),TRUE))=TRUE,"",VLOOKUP($E233,'Source Data'!$B$29:$J$60,MATCH($L233, 'Source Data'!$B$26:$J$26,1),TRUE))))</f>
        <v/>
      </c>
      <c r="T233" s="144" t="str">
        <f>IF(OR(AND(OR($J233="Retired",$J233="Permanent Low-Use"),$K233&lt;=2028),(AND($J233="New",$K233&gt;2028))),"N/A",IF($N233=0,0,IF(ISERROR(VLOOKUP($E233,'Source Data'!$B$29:$J$60, MATCH($L233, 'Source Data'!$B$26:$J$26,1),TRUE))=TRUE,"",VLOOKUP($E233,'Source Data'!$B$29:$J$60,MATCH($L233, 'Source Data'!$B$26:$J$26,1),TRUE))))</f>
        <v/>
      </c>
      <c r="U233" s="144" t="str">
        <f>IF(OR(AND(OR($J233="Retired",$J233="Permanent Low-Use"),$K233&lt;=2029),(AND($J233="New",$K233&gt;2029))),"N/A",IF($N233=0,0,IF(ISERROR(VLOOKUP($E233,'Source Data'!$B$29:$J$60, MATCH($L233, 'Source Data'!$B$26:$J$26,1),TRUE))=TRUE,"",VLOOKUP($E233,'Source Data'!$B$29:$J$60,MATCH($L233, 'Source Data'!$B$26:$J$26,1),TRUE))))</f>
        <v/>
      </c>
      <c r="V233" s="144" t="str">
        <f>IF(OR(AND(OR($J233="Retired",$J233="Permanent Low-Use"),$K233&lt;=2030),(AND($J233="New",$K233&gt;2030))),"N/A",IF($N233=0,0,IF(ISERROR(VLOOKUP($E233,'Source Data'!$B$29:$J$60, MATCH($L233, 'Source Data'!$B$26:$J$26,1),TRUE))=TRUE,"",VLOOKUP($E233,'Source Data'!$B$29:$J$60,MATCH($L233, 'Source Data'!$B$26:$J$26,1),TRUE))))</f>
        <v/>
      </c>
      <c r="W233" s="144" t="str">
        <f>IF(OR(AND(OR($J233="Retired",$J233="Permanent Low-Use"),$K233&lt;=2031),(AND($J233="New",$K233&gt;2031))),"N/A",IF($N233=0,0,IF(ISERROR(VLOOKUP($E233,'Source Data'!$B$29:$J$60, MATCH($L233, 'Source Data'!$B$26:$J$26,1),TRUE))=TRUE,"",VLOOKUP($E233,'Source Data'!$B$29:$J$60,MATCH($L233, 'Source Data'!$B$26:$J$26,1),TRUE))))</f>
        <v/>
      </c>
      <c r="X233" s="144" t="str">
        <f>IF(OR(AND(OR($J233="Retired",$J233="Permanent Low-Use"),$K233&lt;=2032),(AND($J233="New",$K233&gt;2032))),"N/A",IF($N233=0,0,IF(ISERROR(VLOOKUP($E233,'Source Data'!$B$29:$J$60, MATCH($L233, 'Source Data'!$B$26:$J$26,1),TRUE))=TRUE,"",VLOOKUP($E233,'Source Data'!$B$29:$J$60,MATCH($L233, 'Source Data'!$B$26:$J$26,1),TRUE))))</f>
        <v/>
      </c>
      <c r="Y233" s="144" t="str">
        <f>IF(OR(AND(OR($J233="Retired",$J233="Permanent Low-Use"),$K233&lt;=2033),(AND($J233="New",$K233&gt;2033))),"N/A",IF($N233=0,0,IF(ISERROR(VLOOKUP($E233,'Source Data'!$B$29:$J$60, MATCH($L233, 'Source Data'!$B$26:$J$26,1),TRUE))=TRUE,"",VLOOKUP($E233,'Source Data'!$B$29:$J$60,MATCH($L233, 'Source Data'!$B$26:$J$26,1),TRUE))))</f>
        <v/>
      </c>
      <c r="Z233" s="145" t="str">
        <f>IF(ISNUMBER($L233),IF(OR(AND(OR($J233="Retired",$J233="Permanent Low-Use"),$K233&lt;=2023),(AND($J233="New",$K233&gt;2023))),"N/A",VLOOKUP($F233,'Source Data'!$B$15:$I$22,7)),"")</f>
        <v/>
      </c>
      <c r="AA233" s="145" t="str">
        <f>IF(ISNUMBER($L233),IF(OR(AND(OR($J233="Retired",$J233="Permanent Low-Use"),$K233&lt;=2024),(AND($J233="New",$K233&gt;2024))),"N/A",VLOOKUP($F233,'Source Data'!$B$15:$I$22,7)),"")</f>
        <v/>
      </c>
      <c r="AB233" s="145" t="str">
        <f>IF(ISNUMBER($L233),IF(OR(AND(OR($J233="Retired",$J233="Permanent Low-Use"),$K233&lt;=2025),(AND($J233="New",$K233&gt;2025))),"N/A",VLOOKUP($F233,'Source Data'!$B$15:$I$22,5)),"")</f>
        <v/>
      </c>
      <c r="AC233" s="145" t="str">
        <f>IF(ISNUMBER($L233),IF(OR(AND(OR($J233="Retired",$J233="Permanent Low-Use"),$K233&lt;=2026),(AND($J233="New",$K233&gt;2026))),"N/A",VLOOKUP($F233,'Source Data'!$B$15:$I$22,5)),"")</f>
        <v/>
      </c>
      <c r="AD233" s="145" t="str">
        <f>IF(ISNUMBER($L233),IF(OR(AND(OR($J233="Retired",$J233="Permanent Low-Use"),$K233&lt;=2027),(AND($J233="New",$K233&gt;2027))),"N/A",VLOOKUP($F233,'Source Data'!$B$15:$I$22,5)),"")</f>
        <v/>
      </c>
      <c r="AE233" s="145" t="str">
        <f>IF(ISNUMBER($L233),IF(OR(AND(OR($J233="Retired",$J233="Permanent Low-Use"),$K233&lt;=2028),(AND($J233="New",$K233&gt;2028))),"N/A",VLOOKUP($F233,'Source Data'!$B$15:$I$22,5)),"")</f>
        <v/>
      </c>
      <c r="AF233" s="145" t="str">
        <f>IF(ISNUMBER($L233),IF(OR(AND(OR($J233="Retired",$J233="Permanent Low-Use"),$K233&lt;=2029),(AND($J233="New",$K233&gt;2029))),"N/A",VLOOKUP($F233,'Source Data'!$B$15:$I$22,5)),"")</f>
        <v/>
      </c>
      <c r="AG233" s="145" t="str">
        <f>IF(ISNUMBER($L233),IF(OR(AND(OR($J233="Retired",$J233="Permanent Low-Use"),$K233&lt;=2030),(AND($J233="New",$K233&gt;2030))),"N/A",VLOOKUP($F233,'Source Data'!$B$15:$I$22,5)),"")</f>
        <v/>
      </c>
      <c r="AH233" s="145" t="str">
        <f>IF(ISNUMBER($L233),IF(OR(AND(OR($J233="Retired",$J233="Permanent Low-Use"),$K233&lt;=2031),(AND($J233="New",$K233&gt;2031))),"N/A",VLOOKUP($F233,'Source Data'!$B$15:$I$22,5)),"")</f>
        <v/>
      </c>
      <c r="AI233" s="145" t="str">
        <f>IF(ISNUMBER($L233),IF(OR(AND(OR($J233="Retired",$J233="Permanent Low-Use"),$K233&lt;=2032),(AND($J233="New",$K233&gt;2032))),"N/A",VLOOKUP($F233,'Source Data'!$B$15:$I$22,5)),"")</f>
        <v/>
      </c>
      <c r="AJ233" s="145" t="str">
        <f>IF(ISNUMBER($L233),IF(OR(AND(OR($J233="Retired",$J233="Permanent Low-Use"),$K233&lt;=2033),(AND($J233="New",$K233&gt;2033))),"N/A",VLOOKUP($F233,'Source Data'!$B$15:$I$22,5)),"")</f>
        <v/>
      </c>
      <c r="AK233" s="145" t="str">
        <f>IF($N233= 0, "N/A", IF(ISERROR(VLOOKUP($F233, 'Source Data'!$B$4:$C$11,2)), "", VLOOKUP($F233, 'Source Data'!$B$4:$C$11,2)))</f>
        <v/>
      </c>
      <c r="AL233" s="158"/>
    </row>
    <row r="234" spans="1:38">
      <c r="A234" s="158"/>
      <c r="B234" s="80"/>
      <c r="C234" s="80"/>
      <c r="D234" s="80"/>
      <c r="E234" s="81"/>
      <c r="F234" s="81"/>
      <c r="G234" s="78"/>
      <c r="H234" s="79"/>
      <c r="I234" s="78"/>
      <c r="J234" s="78"/>
      <c r="K234" s="78"/>
      <c r="L234" s="142" t="str">
        <f t="shared" si="12"/>
        <v/>
      </c>
      <c r="M234" s="142" t="str">
        <f>IF(ISERROR(VLOOKUP(E234,'Source Data'!$B$67:$J$97, MATCH(F234, 'Source Data'!$B$64:$J$64,1),TRUE))=TRUE,"",VLOOKUP(E234,'Source Data'!$B$67:$J$97,MATCH(F234, 'Source Data'!$B$64:$J$64,1),TRUE))</f>
        <v/>
      </c>
      <c r="N234" s="143" t="str">
        <f t="shared" si="13"/>
        <v/>
      </c>
      <c r="O234" s="144" t="str">
        <f>IF(OR(AND(OR($J234="Retired",$J234="Permanent Low-Use"),$K234&lt;=2023),(AND($J234="New",$K234&gt;2023))),"N/A",IF($N234=0,0,IF(ISERROR(VLOOKUP($E234,'Source Data'!$B$29:$J$60, MATCH($L234, 'Source Data'!$B$26:$J$26,1),TRUE))=TRUE,"",VLOOKUP($E234,'Source Data'!$B$29:$J$60,MATCH($L234, 'Source Data'!$B$26:$J$26,1),TRUE))))</f>
        <v/>
      </c>
      <c r="P234" s="144" t="str">
        <f>IF(OR(AND(OR($J234="Retired",$J234="Permanent Low-Use"),$K234&lt;=2024),(AND($J234="New",$K234&gt;2024))),"N/A",IF($N234=0,0,IF(ISERROR(VLOOKUP($E234,'Source Data'!$B$29:$J$60, MATCH($L234, 'Source Data'!$B$26:$J$26,1),TRUE))=TRUE,"",VLOOKUP($E234,'Source Data'!$B$29:$J$60,MATCH($L234, 'Source Data'!$B$26:$J$26,1),TRUE))))</f>
        <v/>
      </c>
      <c r="Q234" s="144" t="str">
        <f>IF(OR(AND(OR($J234="Retired",$J234="Permanent Low-Use"),$K234&lt;=2025),(AND($J234="New",$K234&gt;2025))),"N/A",IF($N234=0,0,IF(ISERROR(VLOOKUP($E234,'Source Data'!$B$29:$J$60, MATCH($L234, 'Source Data'!$B$26:$J$26,1),TRUE))=TRUE,"",VLOOKUP($E234,'Source Data'!$B$29:$J$60,MATCH($L234, 'Source Data'!$B$26:$J$26,1),TRUE))))</f>
        <v/>
      </c>
      <c r="R234" s="144" t="str">
        <f>IF(OR(AND(OR($J234="Retired",$J234="Permanent Low-Use"),$K234&lt;=2026),(AND($J234="New",$K234&gt;2026))),"N/A",IF($N234=0,0,IF(ISERROR(VLOOKUP($E234,'Source Data'!$B$29:$J$60, MATCH($L234, 'Source Data'!$B$26:$J$26,1),TRUE))=TRUE,"",VLOOKUP($E234,'Source Data'!$B$29:$J$60,MATCH($L234, 'Source Data'!$B$26:$J$26,1),TRUE))))</f>
        <v/>
      </c>
      <c r="S234" s="144" t="str">
        <f>IF(OR(AND(OR($J234="Retired",$J234="Permanent Low-Use"),$K234&lt;=2027),(AND($J234="New",$K234&gt;2027))),"N/A",IF($N234=0,0,IF(ISERROR(VLOOKUP($E234,'Source Data'!$B$29:$J$60, MATCH($L234, 'Source Data'!$B$26:$J$26,1),TRUE))=TRUE,"",VLOOKUP($E234,'Source Data'!$B$29:$J$60,MATCH($L234, 'Source Data'!$B$26:$J$26,1),TRUE))))</f>
        <v/>
      </c>
      <c r="T234" s="144" t="str">
        <f>IF(OR(AND(OR($J234="Retired",$J234="Permanent Low-Use"),$K234&lt;=2028),(AND($J234="New",$K234&gt;2028))),"N/A",IF($N234=0,0,IF(ISERROR(VLOOKUP($E234,'Source Data'!$B$29:$J$60, MATCH($L234, 'Source Data'!$B$26:$J$26,1),TRUE))=TRUE,"",VLOOKUP($E234,'Source Data'!$B$29:$J$60,MATCH($L234, 'Source Data'!$B$26:$J$26,1),TRUE))))</f>
        <v/>
      </c>
      <c r="U234" s="144" t="str">
        <f>IF(OR(AND(OR($J234="Retired",$J234="Permanent Low-Use"),$K234&lt;=2029),(AND($J234="New",$K234&gt;2029))),"N/A",IF($N234=0,0,IF(ISERROR(VLOOKUP($E234,'Source Data'!$B$29:$J$60, MATCH($L234, 'Source Data'!$B$26:$J$26,1),TRUE))=TRUE,"",VLOOKUP($E234,'Source Data'!$B$29:$J$60,MATCH($L234, 'Source Data'!$B$26:$J$26,1),TRUE))))</f>
        <v/>
      </c>
      <c r="V234" s="144" t="str">
        <f>IF(OR(AND(OR($J234="Retired",$J234="Permanent Low-Use"),$K234&lt;=2030),(AND($J234="New",$K234&gt;2030))),"N/A",IF($N234=0,0,IF(ISERROR(VLOOKUP($E234,'Source Data'!$B$29:$J$60, MATCH($L234, 'Source Data'!$B$26:$J$26,1),TRUE))=TRUE,"",VLOOKUP($E234,'Source Data'!$B$29:$J$60,MATCH($L234, 'Source Data'!$B$26:$J$26,1),TRUE))))</f>
        <v/>
      </c>
      <c r="W234" s="144" t="str">
        <f>IF(OR(AND(OR($J234="Retired",$J234="Permanent Low-Use"),$K234&lt;=2031),(AND($J234="New",$K234&gt;2031))),"N/A",IF($N234=0,0,IF(ISERROR(VLOOKUP($E234,'Source Data'!$B$29:$J$60, MATCH($L234, 'Source Data'!$B$26:$J$26,1),TRUE))=TRUE,"",VLOOKUP($E234,'Source Data'!$B$29:$J$60,MATCH($L234, 'Source Data'!$B$26:$J$26,1),TRUE))))</f>
        <v/>
      </c>
      <c r="X234" s="144" t="str">
        <f>IF(OR(AND(OR($J234="Retired",$J234="Permanent Low-Use"),$K234&lt;=2032),(AND($J234="New",$K234&gt;2032))),"N/A",IF($N234=0,0,IF(ISERROR(VLOOKUP($E234,'Source Data'!$B$29:$J$60, MATCH($L234, 'Source Data'!$B$26:$J$26,1),TRUE))=TRUE,"",VLOOKUP($E234,'Source Data'!$B$29:$J$60,MATCH($L234, 'Source Data'!$B$26:$J$26,1),TRUE))))</f>
        <v/>
      </c>
      <c r="Y234" s="144" t="str">
        <f>IF(OR(AND(OR($J234="Retired",$J234="Permanent Low-Use"),$K234&lt;=2033),(AND($J234="New",$K234&gt;2033))),"N/A",IF($N234=0,0,IF(ISERROR(VLOOKUP($E234,'Source Data'!$B$29:$J$60, MATCH($L234, 'Source Data'!$B$26:$J$26,1),TRUE))=TRUE,"",VLOOKUP($E234,'Source Data'!$B$29:$J$60,MATCH($L234, 'Source Data'!$B$26:$J$26,1),TRUE))))</f>
        <v/>
      </c>
      <c r="Z234" s="145" t="str">
        <f>IF(ISNUMBER($L234),IF(OR(AND(OR($J234="Retired",$J234="Permanent Low-Use"),$K234&lt;=2023),(AND($J234="New",$K234&gt;2023))),"N/A",VLOOKUP($F234,'Source Data'!$B$15:$I$22,7)),"")</f>
        <v/>
      </c>
      <c r="AA234" s="145" t="str">
        <f>IF(ISNUMBER($L234),IF(OR(AND(OR($J234="Retired",$J234="Permanent Low-Use"),$K234&lt;=2024),(AND($J234="New",$K234&gt;2024))),"N/A",VLOOKUP($F234,'Source Data'!$B$15:$I$22,7)),"")</f>
        <v/>
      </c>
      <c r="AB234" s="145" t="str">
        <f>IF(ISNUMBER($L234),IF(OR(AND(OR($J234="Retired",$J234="Permanent Low-Use"),$K234&lt;=2025),(AND($J234="New",$K234&gt;2025))),"N/A",VLOOKUP($F234,'Source Data'!$B$15:$I$22,5)),"")</f>
        <v/>
      </c>
      <c r="AC234" s="145" t="str">
        <f>IF(ISNUMBER($L234),IF(OR(AND(OR($J234="Retired",$J234="Permanent Low-Use"),$K234&lt;=2026),(AND($J234="New",$K234&gt;2026))),"N/A",VLOOKUP($F234,'Source Data'!$B$15:$I$22,5)),"")</f>
        <v/>
      </c>
      <c r="AD234" s="145" t="str">
        <f>IF(ISNUMBER($L234),IF(OR(AND(OR($J234="Retired",$J234="Permanent Low-Use"),$K234&lt;=2027),(AND($J234="New",$K234&gt;2027))),"N/A",VLOOKUP($F234,'Source Data'!$B$15:$I$22,5)),"")</f>
        <v/>
      </c>
      <c r="AE234" s="145" t="str">
        <f>IF(ISNUMBER($L234),IF(OR(AND(OR($J234="Retired",$J234="Permanent Low-Use"),$K234&lt;=2028),(AND($J234="New",$K234&gt;2028))),"N/A",VLOOKUP($F234,'Source Data'!$B$15:$I$22,5)),"")</f>
        <v/>
      </c>
      <c r="AF234" s="145" t="str">
        <f>IF(ISNUMBER($L234),IF(OR(AND(OR($J234="Retired",$J234="Permanent Low-Use"),$K234&lt;=2029),(AND($J234="New",$K234&gt;2029))),"N/A",VLOOKUP($F234,'Source Data'!$B$15:$I$22,5)),"")</f>
        <v/>
      </c>
      <c r="AG234" s="145" t="str">
        <f>IF(ISNUMBER($L234),IF(OR(AND(OR($J234="Retired",$J234="Permanent Low-Use"),$K234&lt;=2030),(AND($J234="New",$K234&gt;2030))),"N/A",VLOOKUP($F234,'Source Data'!$B$15:$I$22,5)),"")</f>
        <v/>
      </c>
      <c r="AH234" s="145" t="str">
        <f>IF(ISNUMBER($L234),IF(OR(AND(OR($J234="Retired",$J234="Permanent Low-Use"),$K234&lt;=2031),(AND($J234="New",$K234&gt;2031))),"N/A",VLOOKUP($F234,'Source Data'!$B$15:$I$22,5)),"")</f>
        <v/>
      </c>
      <c r="AI234" s="145" t="str">
        <f>IF(ISNUMBER($L234),IF(OR(AND(OR($J234="Retired",$J234="Permanent Low-Use"),$K234&lt;=2032),(AND($J234="New",$K234&gt;2032))),"N/A",VLOOKUP($F234,'Source Data'!$B$15:$I$22,5)),"")</f>
        <v/>
      </c>
      <c r="AJ234" s="145" t="str">
        <f>IF(ISNUMBER($L234),IF(OR(AND(OR($J234="Retired",$J234="Permanent Low-Use"),$K234&lt;=2033),(AND($J234="New",$K234&gt;2033))),"N/A",VLOOKUP($F234,'Source Data'!$B$15:$I$22,5)),"")</f>
        <v/>
      </c>
      <c r="AK234" s="145" t="str">
        <f>IF($N234= 0, "N/A", IF(ISERROR(VLOOKUP($F234, 'Source Data'!$B$4:$C$11,2)), "", VLOOKUP($F234, 'Source Data'!$B$4:$C$11,2)))</f>
        <v/>
      </c>
      <c r="AL234" s="158"/>
    </row>
    <row r="235" spans="1:38">
      <c r="A235" s="158"/>
      <c r="B235" s="80"/>
      <c r="C235" s="80"/>
      <c r="D235" s="80"/>
      <c r="E235" s="81"/>
      <c r="F235" s="81"/>
      <c r="G235" s="78"/>
      <c r="H235" s="79"/>
      <c r="I235" s="78"/>
      <c r="J235" s="78"/>
      <c r="K235" s="78"/>
      <c r="L235" s="142" t="str">
        <f t="shared" si="12"/>
        <v/>
      </c>
      <c r="M235" s="142" t="str">
        <f>IF(ISERROR(VLOOKUP(E235,'Source Data'!$B$67:$J$97, MATCH(F235, 'Source Data'!$B$64:$J$64,1),TRUE))=TRUE,"",VLOOKUP(E235,'Source Data'!$B$67:$J$97,MATCH(F235, 'Source Data'!$B$64:$J$64,1),TRUE))</f>
        <v/>
      </c>
      <c r="N235" s="143" t="str">
        <f t="shared" si="13"/>
        <v/>
      </c>
      <c r="O235" s="144" t="str">
        <f>IF(OR(AND(OR($J235="Retired",$J235="Permanent Low-Use"),$K235&lt;=2023),(AND($J235="New",$K235&gt;2023))),"N/A",IF($N235=0,0,IF(ISERROR(VLOOKUP($E235,'Source Data'!$B$29:$J$60, MATCH($L235, 'Source Data'!$B$26:$J$26,1),TRUE))=TRUE,"",VLOOKUP($E235,'Source Data'!$B$29:$J$60,MATCH($L235, 'Source Data'!$B$26:$J$26,1),TRUE))))</f>
        <v/>
      </c>
      <c r="P235" s="144" t="str">
        <f>IF(OR(AND(OR($J235="Retired",$J235="Permanent Low-Use"),$K235&lt;=2024),(AND($J235="New",$K235&gt;2024))),"N/A",IF($N235=0,0,IF(ISERROR(VLOOKUP($E235,'Source Data'!$B$29:$J$60, MATCH($L235, 'Source Data'!$B$26:$J$26,1),TRUE))=TRUE,"",VLOOKUP($E235,'Source Data'!$B$29:$J$60,MATCH($L235, 'Source Data'!$B$26:$J$26,1),TRUE))))</f>
        <v/>
      </c>
      <c r="Q235" s="144" t="str">
        <f>IF(OR(AND(OR($J235="Retired",$J235="Permanent Low-Use"),$K235&lt;=2025),(AND($J235="New",$K235&gt;2025))),"N/A",IF($N235=0,0,IF(ISERROR(VLOOKUP($E235,'Source Data'!$B$29:$J$60, MATCH($L235, 'Source Data'!$B$26:$J$26,1),TRUE))=TRUE,"",VLOOKUP($E235,'Source Data'!$B$29:$J$60,MATCH($L235, 'Source Data'!$B$26:$J$26,1),TRUE))))</f>
        <v/>
      </c>
      <c r="R235" s="144" t="str">
        <f>IF(OR(AND(OR($J235="Retired",$J235="Permanent Low-Use"),$K235&lt;=2026),(AND($J235="New",$K235&gt;2026))),"N/A",IF($N235=0,0,IF(ISERROR(VLOOKUP($E235,'Source Data'!$B$29:$J$60, MATCH($L235, 'Source Data'!$B$26:$J$26,1),TRUE))=TRUE,"",VLOOKUP($E235,'Source Data'!$B$29:$J$60,MATCH($L235, 'Source Data'!$B$26:$J$26,1),TRUE))))</f>
        <v/>
      </c>
      <c r="S235" s="144" t="str">
        <f>IF(OR(AND(OR($J235="Retired",$J235="Permanent Low-Use"),$K235&lt;=2027),(AND($J235="New",$K235&gt;2027))),"N/A",IF($N235=0,0,IF(ISERROR(VLOOKUP($E235,'Source Data'!$B$29:$J$60, MATCH($L235, 'Source Data'!$B$26:$J$26,1),TRUE))=TRUE,"",VLOOKUP($E235,'Source Data'!$B$29:$J$60,MATCH($L235, 'Source Data'!$B$26:$J$26,1),TRUE))))</f>
        <v/>
      </c>
      <c r="T235" s="144" t="str">
        <f>IF(OR(AND(OR($J235="Retired",$J235="Permanent Low-Use"),$K235&lt;=2028),(AND($J235="New",$K235&gt;2028))),"N/A",IF($N235=0,0,IF(ISERROR(VLOOKUP($E235,'Source Data'!$B$29:$J$60, MATCH($L235, 'Source Data'!$B$26:$J$26,1),TRUE))=TRUE,"",VLOOKUP($E235,'Source Data'!$B$29:$J$60,MATCH($L235, 'Source Data'!$B$26:$J$26,1),TRUE))))</f>
        <v/>
      </c>
      <c r="U235" s="144" t="str">
        <f>IF(OR(AND(OR($J235="Retired",$J235="Permanent Low-Use"),$K235&lt;=2029),(AND($J235="New",$K235&gt;2029))),"N/A",IF($N235=0,0,IF(ISERROR(VLOOKUP($E235,'Source Data'!$B$29:$J$60, MATCH($L235, 'Source Data'!$B$26:$J$26,1),TRUE))=TRUE,"",VLOOKUP($E235,'Source Data'!$B$29:$J$60,MATCH($L235, 'Source Data'!$B$26:$J$26,1),TRUE))))</f>
        <v/>
      </c>
      <c r="V235" s="144" t="str">
        <f>IF(OR(AND(OR($J235="Retired",$J235="Permanent Low-Use"),$K235&lt;=2030),(AND($J235="New",$K235&gt;2030))),"N/A",IF($N235=0,0,IF(ISERROR(VLOOKUP($E235,'Source Data'!$B$29:$J$60, MATCH($L235, 'Source Data'!$B$26:$J$26,1),TRUE))=TRUE,"",VLOOKUP($E235,'Source Data'!$B$29:$J$60,MATCH($L235, 'Source Data'!$B$26:$J$26,1),TRUE))))</f>
        <v/>
      </c>
      <c r="W235" s="144" t="str">
        <f>IF(OR(AND(OR($J235="Retired",$J235="Permanent Low-Use"),$K235&lt;=2031),(AND($J235="New",$K235&gt;2031))),"N/A",IF($N235=0,0,IF(ISERROR(VLOOKUP($E235,'Source Data'!$B$29:$J$60, MATCH($L235, 'Source Data'!$B$26:$J$26,1),TRUE))=TRUE,"",VLOOKUP($E235,'Source Data'!$B$29:$J$60,MATCH($L235, 'Source Data'!$B$26:$J$26,1),TRUE))))</f>
        <v/>
      </c>
      <c r="X235" s="144" t="str">
        <f>IF(OR(AND(OR($J235="Retired",$J235="Permanent Low-Use"),$K235&lt;=2032),(AND($J235="New",$K235&gt;2032))),"N/A",IF($N235=0,0,IF(ISERROR(VLOOKUP($E235,'Source Data'!$B$29:$J$60, MATCH($L235, 'Source Data'!$B$26:$J$26,1),TRUE))=TRUE,"",VLOOKUP($E235,'Source Data'!$B$29:$J$60,MATCH($L235, 'Source Data'!$B$26:$J$26,1),TRUE))))</f>
        <v/>
      </c>
      <c r="Y235" s="144" t="str">
        <f>IF(OR(AND(OR($J235="Retired",$J235="Permanent Low-Use"),$K235&lt;=2033),(AND($J235="New",$K235&gt;2033))),"N/A",IF($N235=0,0,IF(ISERROR(VLOOKUP($E235,'Source Data'!$B$29:$J$60, MATCH($L235, 'Source Data'!$B$26:$J$26,1),TRUE))=TRUE,"",VLOOKUP($E235,'Source Data'!$B$29:$J$60,MATCH($L235, 'Source Data'!$B$26:$J$26,1),TRUE))))</f>
        <v/>
      </c>
      <c r="Z235" s="145" t="str">
        <f>IF(ISNUMBER($L235),IF(OR(AND(OR($J235="Retired",$J235="Permanent Low-Use"),$K235&lt;=2023),(AND($J235="New",$K235&gt;2023))),"N/A",VLOOKUP($F235,'Source Data'!$B$15:$I$22,7)),"")</f>
        <v/>
      </c>
      <c r="AA235" s="145" t="str">
        <f>IF(ISNUMBER($L235),IF(OR(AND(OR($J235="Retired",$J235="Permanent Low-Use"),$K235&lt;=2024),(AND($J235="New",$K235&gt;2024))),"N/A",VLOOKUP($F235,'Source Data'!$B$15:$I$22,7)),"")</f>
        <v/>
      </c>
      <c r="AB235" s="145" t="str">
        <f>IF(ISNUMBER($L235),IF(OR(AND(OR($J235="Retired",$J235="Permanent Low-Use"),$K235&lt;=2025),(AND($J235="New",$K235&gt;2025))),"N/A",VLOOKUP($F235,'Source Data'!$B$15:$I$22,5)),"")</f>
        <v/>
      </c>
      <c r="AC235" s="145" t="str">
        <f>IF(ISNUMBER($L235),IF(OR(AND(OR($J235="Retired",$J235="Permanent Low-Use"),$K235&lt;=2026),(AND($J235="New",$K235&gt;2026))),"N/A",VLOOKUP($F235,'Source Data'!$B$15:$I$22,5)),"")</f>
        <v/>
      </c>
      <c r="AD235" s="145" t="str">
        <f>IF(ISNUMBER($L235),IF(OR(AND(OR($J235="Retired",$J235="Permanent Low-Use"),$K235&lt;=2027),(AND($J235="New",$K235&gt;2027))),"N/A",VLOOKUP($F235,'Source Data'!$B$15:$I$22,5)),"")</f>
        <v/>
      </c>
      <c r="AE235" s="145" t="str">
        <f>IF(ISNUMBER($L235),IF(OR(AND(OR($J235="Retired",$J235="Permanent Low-Use"),$K235&lt;=2028),(AND($J235="New",$K235&gt;2028))),"N/A",VLOOKUP($F235,'Source Data'!$B$15:$I$22,5)),"")</f>
        <v/>
      </c>
      <c r="AF235" s="145" t="str">
        <f>IF(ISNUMBER($L235),IF(OR(AND(OR($J235="Retired",$J235="Permanent Low-Use"),$K235&lt;=2029),(AND($J235="New",$K235&gt;2029))),"N/A",VLOOKUP($F235,'Source Data'!$B$15:$I$22,5)),"")</f>
        <v/>
      </c>
      <c r="AG235" s="145" t="str">
        <f>IF(ISNUMBER($L235),IF(OR(AND(OR($J235="Retired",$J235="Permanent Low-Use"),$K235&lt;=2030),(AND($J235="New",$K235&gt;2030))),"N/A",VLOOKUP($F235,'Source Data'!$B$15:$I$22,5)),"")</f>
        <v/>
      </c>
      <c r="AH235" s="145" t="str">
        <f>IF(ISNUMBER($L235),IF(OR(AND(OR($J235="Retired",$J235="Permanent Low-Use"),$K235&lt;=2031),(AND($J235="New",$K235&gt;2031))),"N/A",VLOOKUP($F235,'Source Data'!$B$15:$I$22,5)),"")</f>
        <v/>
      </c>
      <c r="AI235" s="145" t="str">
        <f>IF(ISNUMBER($L235),IF(OR(AND(OR($J235="Retired",$J235="Permanent Low-Use"),$K235&lt;=2032),(AND($J235="New",$K235&gt;2032))),"N/A",VLOOKUP($F235,'Source Data'!$B$15:$I$22,5)),"")</f>
        <v/>
      </c>
      <c r="AJ235" s="145" t="str">
        <f>IF(ISNUMBER($L235),IF(OR(AND(OR($J235="Retired",$J235="Permanent Low-Use"),$K235&lt;=2033),(AND($J235="New",$K235&gt;2033))),"N/A",VLOOKUP($F235,'Source Data'!$B$15:$I$22,5)),"")</f>
        <v/>
      </c>
      <c r="AK235" s="145" t="str">
        <f>IF($N235= 0, "N/A", IF(ISERROR(VLOOKUP($F235, 'Source Data'!$B$4:$C$11,2)), "", VLOOKUP($F235, 'Source Data'!$B$4:$C$11,2)))</f>
        <v/>
      </c>
      <c r="AL235" s="158"/>
    </row>
    <row r="236" spans="1:38">
      <c r="A236" s="158"/>
      <c r="B236" s="80"/>
      <c r="C236" s="80"/>
      <c r="D236" s="80"/>
      <c r="E236" s="81"/>
      <c r="F236" s="81"/>
      <c r="G236" s="78"/>
      <c r="H236" s="79"/>
      <c r="I236" s="78"/>
      <c r="J236" s="78"/>
      <c r="K236" s="78"/>
      <c r="L236" s="142" t="str">
        <f t="shared" si="12"/>
        <v/>
      </c>
      <c r="M236" s="142" t="str">
        <f>IF(ISERROR(VLOOKUP(E236,'Source Data'!$B$67:$J$97, MATCH(F236, 'Source Data'!$B$64:$J$64,1),TRUE))=TRUE,"",VLOOKUP(E236,'Source Data'!$B$67:$J$97,MATCH(F236, 'Source Data'!$B$64:$J$64,1),TRUE))</f>
        <v/>
      </c>
      <c r="N236" s="143" t="str">
        <f t="shared" si="13"/>
        <v/>
      </c>
      <c r="O236" s="144" t="str">
        <f>IF(OR(AND(OR($J236="Retired",$J236="Permanent Low-Use"),$K236&lt;=2023),(AND($J236="New",$K236&gt;2023))),"N/A",IF($N236=0,0,IF(ISERROR(VLOOKUP($E236,'Source Data'!$B$29:$J$60, MATCH($L236, 'Source Data'!$B$26:$J$26,1),TRUE))=TRUE,"",VLOOKUP($E236,'Source Data'!$B$29:$J$60,MATCH($L236, 'Source Data'!$B$26:$J$26,1),TRUE))))</f>
        <v/>
      </c>
      <c r="P236" s="144" t="str">
        <f>IF(OR(AND(OR($J236="Retired",$J236="Permanent Low-Use"),$K236&lt;=2024),(AND($J236="New",$K236&gt;2024))),"N/A",IF($N236=0,0,IF(ISERROR(VLOOKUP($E236,'Source Data'!$B$29:$J$60, MATCH($L236, 'Source Data'!$B$26:$J$26,1),TRUE))=TRUE,"",VLOOKUP($E236,'Source Data'!$B$29:$J$60,MATCH($L236, 'Source Data'!$B$26:$J$26,1),TRUE))))</f>
        <v/>
      </c>
      <c r="Q236" s="144" t="str">
        <f>IF(OR(AND(OR($J236="Retired",$J236="Permanent Low-Use"),$K236&lt;=2025),(AND($J236="New",$K236&gt;2025))),"N/A",IF($N236=0,0,IF(ISERROR(VLOOKUP($E236,'Source Data'!$B$29:$J$60, MATCH($L236, 'Source Data'!$B$26:$J$26,1),TRUE))=TRUE,"",VLOOKUP($E236,'Source Data'!$B$29:$J$60,MATCH($L236, 'Source Data'!$B$26:$J$26,1),TRUE))))</f>
        <v/>
      </c>
      <c r="R236" s="144" t="str">
        <f>IF(OR(AND(OR($J236="Retired",$J236="Permanent Low-Use"),$K236&lt;=2026),(AND($J236="New",$K236&gt;2026))),"N/A",IF($N236=0,0,IF(ISERROR(VLOOKUP($E236,'Source Data'!$B$29:$J$60, MATCH($L236, 'Source Data'!$B$26:$J$26,1),TRUE))=TRUE,"",VLOOKUP($E236,'Source Data'!$B$29:$J$60,MATCH($L236, 'Source Data'!$B$26:$J$26,1),TRUE))))</f>
        <v/>
      </c>
      <c r="S236" s="144" t="str">
        <f>IF(OR(AND(OR($J236="Retired",$J236="Permanent Low-Use"),$K236&lt;=2027),(AND($J236="New",$K236&gt;2027))),"N/A",IF($N236=0,0,IF(ISERROR(VLOOKUP($E236,'Source Data'!$B$29:$J$60, MATCH($L236, 'Source Data'!$B$26:$J$26,1),TRUE))=TRUE,"",VLOOKUP($E236,'Source Data'!$B$29:$J$60,MATCH($L236, 'Source Data'!$B$26:$J$26,1),TRUE))))</f>
        <v/>
      </c>
      <c r="T236" s="144" t="str">
        <f>IF(OR(AND(OR($J236="Retired",$J236="Permanent Low-Use"),$K236&lt;=2028),(AND($J236="New",$K236&gt;2028))),"N/A",IF($N236=0,0,IF(ISERROR(VLOOKUP($E236,'Source Data'!$B$29:$J$60, MATCH($L236, 'Source Data'!$B$26:$J$26,1),TRUE))=TRUE,"",VLOOKUP($E236,'Source Data'!$B$29:$J$60,MATCH($L236, 'Source Data'!$B$26:$J$26,1),TRUE))))</f>
        <v/>
      </c>
      <c r="U236" s="144" t="str">
        <f>IF(OR(AND(OR($J236="Retired",$J236="Permanent Low-Use"),$K236&lt;=2029),(AND($J236="New",$K236&gt;2029))),"N/A",IF($N236=0,0,IF(ISERROR(VLOOKUP($E236,'Source Data'!$B$29:$J$60, MATCH($L236, 'Source Data'!$B$26:$J$26,1),TRUE))=TRUE,"",VLOOKUP($E236,'Source Data'!$B$29:$J$60,MATCH($L236, 'Source Data'!$B$26:$J$26,1),TRUE))))</f>
        <v/>
      </c>
      <c r="V236" s="144" t="str">
        <f>IF(OR(AND(OR($J236="Retired",$J236="Permanent Low-Use"),$K236&lt;=2030),(AND($J236="New",$K236&gt;2030))),"N/A",IF($N236=0,0,IF(ISERROR(VLOOKUP($E236,'Source Data'!$B$29:$J$60, MATCH($L236, 'Source Data'!$B$26:$J$26,1),TRUE))=TRUE,"",VLOOKUP($E236,'Source Data'!$B$29:$J$60,MATCH($L236, 'Source Data'!$B$26:$J$26,1),TRUE))))</f>
        <v/>
      </c>
      <c r="W236" s="144" t="str">
        <f>IF(OR(AND(OR($J236="Retired",$J236="Permanent Low-Use"),$K236&lt;=2031),(AND($J236="New",$K236&gt;2031))),"N/A",IF($N236=0,0,IF(ISERROR(VLOOKUP($E236,'Source Data'!$B$29:$J$60, MATCH($L236, 'Source Data'!$B$26:$J$26,1),TRUE))=TRUE,"",VLOOKUP($E236,'Source Data'!$B$29:$J$60,MATCH($L236, 'Source Data'!$B$26:$J$26,1),TRUE))))</f>
        <v/>
      </c>
      <c r="X236" s="144" t="str">
        <f>IF(OR(AND(OR($J236="Retired",$J236="Permanent Low-Use"),$K236&lt;=2032),(AND($J236="New",$K236&gt;2032))),"N/A",IF($N236=0,0,IF(ISERROR(VLOOKUP($E236,'Source Data'!$B$29:$J$60, MATCH($L236, 'Source Data'!$B$26:$J$26,1),TRUE))=TRUE,"",VLOOKUP($E236,'Source Data'!$B$29:$J$60,MATCH($L236, 'Source Data'!$B$26:$J$26,1),TRUE))))</f>
        <v/>
      </c>
      <c r="Y236" s="144" t="str">
        <f>IF(OR(AND(OR($J236="Retired",$J236="Permanent Low-Use"),$K236&lt;=2033),(AND($J236="New",$K236&gt;2033))),"N/A",IF($N236=0,0,IF(ISERROR(VLOOKUP($E236,'Source Data'!$B$29:$J$60, MATCH($L236, 'Source Data'!$B$26:$J$26,1),TRUE))=TRUE,"",VLOOKUP($E236,'Source Data'!$B$29:$J$60,MATCH($L236, 'Source Data'!$B$26:$J$26,1),TRUE))))</f>
        <v/>
      </c>
      <c r="Z236" s="145" t="str">
        <f>IF(ISNUMBER($L236),IF(OR(AND(OR($J236="Retired",$J236="Permanent Low-Use"),$K236&lt;=2023),(AND($J236="New",$K236&gt;2023))),"N/A",VLOOKUP($F236,'Source Data'!$B$15:$I$22,7)),"")</f>
        <v/>
      </c>
      <c r="AA236" s="145" t="str">
        <f>IF(ISNUMBER($L236),IF(OR(AND(OR($J236="Retired",$J236="Permanent Low-Use"),$K236&lt;=2024),(AND($J236="New",$K236&gt;2024))),"N/A",VLOOKUP($F236,'Source Data'!$B$15:$I$22,7)),"")</f>
        <v/>
      </c>
      <c r="AB236" s="145" t="str">
        <f>IF(ISNUMBER($L236),IF(OR(AND(OR($J236="Retired",$J236="Permanent Low-Use"),$K236&lt;=2025),(AND($J236="New",$K236&gt;2025))),"N/A",VLOOKUP($F236,'Source Data'!$B$15:$I$22,5)),"")</f>
        <v/>
      </c>
      <c r="AC236" s="145" t="str">
        <f>IF(ISNUMBER($L236),IF(OR(AND(OR($J236="Retired",$J236="Permanent Low-Use"),$K236&lt;=2026),(AND($J236="New",$K236&gt;2026))),"N/A",VLOOKUP($F236,'Source Data'!$B$15:$I$22,5)),"")</f>
        <v/>
      </c>
      <c r="AD236" s="145" t="str">
        <f>IF(ISNUMBER($L236),IF(OR(AND(OR($J236="Retired",$J236="Permanent Low-Use"),$K236&lt;=2027),(AND($J236="New",$K236&gt;2027))),"N/A",VLOOKUP($F236,'Source Data'!$B$15:$I$22,5)),"")</f>
        <v/>
      </c>
      <c r="AE236" s="145" t="str">
        <f>IF(ISNUMBER($L236),IF(OR(AND(OR($J236="Retired",$J236="Permanent Low-Use"),$K236&lt;=2028),(AND($J236="New",$K236&gt;2028))),"N/A",VLOOKUP($F236,'Source Data'!$B$15:$I$22,5)),"")</f>
        <v/>
      </c>
      <c r="AF236" s="145" t="str">
        <f>IF(ISNUMBER($L236),IF(OR(AND(OR($J236="Retired",$J236="Permanent Low-Use"),$K236&lt;=2029),(AND($J236="New",$K236&gt;2029))),"N/A",VLOOKUP($F236,'Source Data'!$B$15:$I$22,5)),"")</f>
        <v/>
      </c>
      <c r="AG236" s="145" t="str">
        <f>IF(ISNUMBER($L236),IF(OR(AND(OR($J236="Retired",$J236="Permanent Low-Use"),$K236&lt;=2030),(AND($J236="New",$K236&gt;2030))),"N/A",VLOOKUP($F236,'Source Data'!$B$15:$I$22,5)),"")</f>
        <v/>
      </c>
      <c r="AH236" s="145" t="str">
        <f>IF(ISNUMBER($L236),IF(OR(AND(OR($J236="Retired",$J236="Permanent Low-Use"),$K236&lt;=2031),(AND($J236="New",$K236&gt;2031))),"N/A",VLOOKUP($F236,'Source Data'!$B$15:$I$22,5)),"")</f>
        <v/>
      </c>
      <c r="AI236" s="145" t="str">
        <f>IF(ISNUMBER($L236),IF(OR(AND(OR($J236="Retired",$J236="Permanent Low-Use"),$K236&lt;=2032),(AND($J236="New",$K236&gt;2032))),"N/A",VLOOKUP($F236,'Source Data'!$B$15:$I$22,5)),"")</f>
        <v/>
      </c>
      <c r="AJ236" s="145" t="str">
        <f>IF(ISNUMBER($L236),IF(OR(AND(OR($J236="Retired",$J236="Permanent Low-Use"),$K236&lt;=2033),(AND($J236="New",$K236&gt;2033))),"N/A",VLOOKUP($F236,'Source Data'!$B$15:$I$22,5)),"")</f>
        <v/>
      </c>
      <c r="AK236" s="145" t="str">
        <f>IF($N236= 0, "N/A", IF(ISERROR(VLOOKUP($F236, 'Source Data'!$B$4:$C$11,2)), "", VLOOKUP($F236, 'Source Data'!$B$4:$C$11,2)))</f>
        <v/>
      </c>
      <c r="AL236" s="158"/>
    </row>
    <row r="237" spans="1:38">
      <c r="A237" s="158"/>
      <c r="B237" s="80"/>
      <c r="C237" s="80"/>
      <c r="D237" s="80"/>
      <c r="E237" s="81"/>
      <c r="F237" s="81"/>
      <c r="G237" s="78"/>
      <c r="H237" s="79"/>
      <c r="I237" s="78"/>
      <c r="J237" s="78"/>
      <c r="K237" s="78"/>
      <c r="L237" s="142" t="str">
        <f t="shared" si="12"/>
        <v/>
      </c>
      <c r="M237" s="142" t="str">
        <f>IF(ISERROR(VLOOKUP(E237,'Source Data'!$B$67:$J$97, MATCH(F237, 'Source Data'!$B$64:$J$64,1),TRUE))=TRUE,"",VLOOKUP(E237,'Source Data'!$B$67:$J$97,MATCH(F237, 'Source Data'!$B$64:$J$64,1),TRUE))</f>
        <v/>
      </c>
      <c r="N237" s="143" t="str">
        <f t="shared" si="13"/>
        <v/>
      </c>
      <c r="O237" s="144" t="str">
        <f>IF(OR(AND(OR($J237="Retired",$J237="Permanent Low-Use"),$K237&lt;=2023),(AND($J237="New",$K237&gt;2023))),"N/A",IF($N237=0,0,IF(ISERROR(VLOOKUP($E237,'Source Data'!$B$29:$J$60, MATCH($L237, 'Source Data'!$B$26:$J$26,1),TRUE))=TRUE,"",VLOOKUP($E237,'Source Data'!$B$29:$J$60,MATCH($L237, 'Source Data'!$B$26:$J$26,1),TRUE))))</f>
        <v/>
      </c>
      <c r="P237" s="144" t="str">
        <f>IF(OR(AND(OR($J237="Retired",$J237="Permanent Low-Use"),$K237&lt;=2024),(AND($J237="New",$K237&gt;2024))),"N/A",IF($N237=0,0,IF(ISERROR(VLOOKUP($E237,'Source Data'!$B$29:$J$60, MATCH($L237, 'Source Data'!$B$26:$J$26,1),TRUE))=TRUE,"",VLOOKUP($E237,'Source Data'!$B$29:$J$60,MATCH($L237, 'Source Data'!$B$26:$J$26,1),TRUE))))</f>
        <v/>
      </c>
      <c r="Q237" s="144" t="str">
        <f>IF(OR(AND(OR($J237="Retired",$J237="Permanent Low-Use"),$K237&lt;=2025),(AND($J237="New",$K237&gt;2025))),"N/A",IF($N237=0,0,IF(ISERROR(VLOOKUP($E237,'Source Data'!$B$29:$J$60, MATCH($L237, 'Source Data'!$B$26:$J$26,1),TRUE))=TRUE,"",VLOOKUP($E237,'Source Data'!$B$29:$J$60,MATCH($L237, 'Source Data'!$B$26:$J$26,1),TRUE))))</f>
        <v/>
      </c>
      <c r="R237" s="144" t="str">
        <f>IF(OR(AND(OR($J237="Retired",$J237="Permanent Low-Use"),$K237&lt;=2026),(AND($J237="New",$K237&gt;2026))),"N/A",IF($N237=0,0,IF(ISERROR(VLOOKUP($E237,'Source Data'!$B$29:$J$60, MATCH($L237, 'Source Data'!$B$26:$J$26,1),TRUE))=TRUE,"",VLOOKUP($E237,'Source Data'!$B$29:$J$60,MATCH($L237, 'Source Data'!$B$26:$J$26,1),TRUE))))</f>
        <v/>
      </c>
      <c r="S237" s="144" t="str">
        <f>IF(OR(AND(OR($J237="Retired",$J237="Permanent Low-Use"),$K237&lt;=2027),(AND($J237="New",$K237&gt;2027))),"N/A",IF($N237=0,0,IF(ISERROR(VLOOKUP($E237,'Source Data'!$B$29:$J$60, MATCH($L237, 'Source Data'!$B$26:$J$26,1),TRUE))=TRUE,"",VLOOKUP($E237,'Source Data'!$B$29:$J$60,MATCH($L237, 'Source Data'!$B$26:$J$26,1),TRUE))))</f>
        <v/>
      </c>
      <c r="T237" s="144" t="str">
        <f>IF(OR(AND(OR($J237="Retired",$J237="Permanent Low-Use"),$K237&lt;=2028),(AND($J237="New",$K237&gt;2028))),"N/A",IF($N237=0,0,IF(ISERROR(VLOOKUP($E237,'Source Data'!$B$29:$J$60, MATCH($L237, 'Source Data'!$B$26:$J$26,1),TRUE))=TRUE,"",VLOOKUP($E237,'Source Data'!$B$29:$J$60,MATCH($L237, 'Source Data'!$B$26:$J$26,1),TRUE))))</f>
        <v/>
      </c>
      <c r="U237" s="144" t="str">
        <f>IF(OR(AND(OR($J237="Retired",$J237="Permanent Low-Use"),$K237&lt;=2029),(AND($J237="New",$K237&gt;2029))),"N/A",IF($N237=0,0,IF(ISERROR(VLOOKUP($E237,'Source Data'!$B$29:$J$60, MATCH($L237, 'Source Data'!$B$26:$J$26,1),TRUE))=TRUE,"",VLOOKUP($E237,'Source Data'!$B$29:$J$60,MATCH($L237, 'Source Data'!$B$26:$J$26,1),TRUE))))</f>
        <v/>
      </c>
      <c r="V237" s="144" t="str">
        <f>IF(OR(AND(OR($J237="Retired",$J237="Permanent Low-Use"),$K237&lt;=2030),(AND($J237="New",$K237&gt;2030))),"N/A",IF($N237=0,0,IF(ISERROR(VLOOKUP($E237,'Source Data'!$B$29:$J$60, MATCH($L237, 'Source Data'!$B$26:$J$26,1),TRUE))=TRUE,"",VLOOKUP($E237,'Source Data'!$B$29:$J$60,MATCH($L237, 'Source Data'!$B$26:$J$26,1),TRUE))))</f>
        <v/>
      </c>
      <c r="W237" s="144" t="str">
        <f>IF(OR(AND(OR($J237="Retired",$J237="Permanent Low-Use"),$K237&lt;=2031),(AND($J237="New",$K237&gt;2031))),"N/A",IF($N237=0,0,IF(ISERROR(VLOOKUP($E237,'Source Data'!$B$29:$J$60, MATCH($L237, 'Source Data'!$B$26:$J$26,1),TRUE))=TRUE,"",VLOOKUP($E237,'Source Data'!$B$29:$J$60,MATCH($L237, 'Source Data'!$B$26:$J$26,1),TRUE))))</f>
        <v/>
      </c>
      <c r="X237" s="144" t="str">
        <f>IF(OR(AND(OR($J237="Retired",$J237="Permanent Low-Use"),$K237&lt;=2032),(AND($J237="New",$K237&gt;2032))),"N/A",IF($N237=0,0,IF(ISERROR(VLOOKUP($E237,'Source Data'!$B$29:$J$60, MATCH($L237, 'Source Data'!$B$26:$J$26,1),TRUE))=TRUE,"",VLOOKUP($E237,'Source Data'!$B$29:$J$60,MATCH($L237, 'Source Data'!$B$26:$J$26,1),TRUE))))</f>
        <v/>
      </c>
      <c r="Y237" s="144" t="str">
        <f>IF(OR(AND(OR($J237="Retired",$J237="Permanent Low-Use"),$K237&lt;=2033),(AND($J237="New",$K237&gt;2033))),"N/A",IF($N237=0,0,IF(ISERROR(VLOOKUP($E237,'Source Data'!$B$29:$J$60, MATCH($L237, 'Source Data'!$B$26:$J$26,1),TRUE))=TRUE,"",VLOOKUP($E237,'Source Data'!$B$29:$J$60,MATCH($L237, 'Source Data'!$B$26:$J$26,1),TRUE))))</f>
        <v/>
      </c>
      <c r="Z237" s="145" t="str">
        <f>IF(ISNUMBER($L237),IF(OR(AND(OR($J237="Retired",$J237="Permanent Low-Use"),$K237&lt;=2023),(AND($J237="New",$K237&gt;2023))),"N/A",VLOOKUP($F237,'Source Data'!$B$15:$I$22,7)),"")</f>
        <v/>
      </c>
      <c r="AA237" s="145" t="str">
        <f>IF(ISNUMBER($L237),IF(OR(AND(OR($J237="Retired",$J237="Permanent Low-Use"),$K237&lt;=2024),(AND($J237="New",$K237&gt;2024))),"N/A",VLOOKUP($F237,'Source Data'!$B$15:$I$22,7)),"")</f>
        <v/>
      </c>
      <c r="AB237" s="145" t="str">
        <f>IF(ISNUMBER($L237),IF(OR(AND(OR($J237="Retired",$J237="Permanent Low-Use"),$K237&lt;=2025),(AND($J237="New",$K237&gt;2025))),"N/A",VLOOKUP($F237,'Source Data'!$B$15:$I$22,5)),"")</f>
        <v/>
      </c>
      <c r="AC237" s="145" t="str">
        <f>IF(ISNUMBER($L237),IF(OR(AND(OR($J237="Retired",$J237="Permanent Low-Use"),$K237&lt;=2026),(AND($J237="New",$K237&gt;2026))),"N/A",VLOOKUP($F237,'Source Data'!$B$15:$I$22,5)),"")</f>
        <v/>
      </c>
      <c r="AD237" s="145" t="str">
        <f>IF(ISNUMBER($L237),IF(OR(AND(OR($J237="Retired",$J237="Permanent Low-Use"),$K237&lt;=2027),(AND($J237="New",$K237&gt;2027))),"N/A",VLOOKUP($F237,'Source Data'!$B$15:$I$22,5)),"")</f>
        <v/>
      </c>
      <c r="AE237" s="145" t="str">
        <f>IF(ISNUMBER($L237),IF(OR(AND(OR($J237="Retired",$J237="Permanent Low-Use"),$K237&lt;=2028),(AND($J237="New",$K237&gt;2028))),"N/A",VLOOKUP($F237,'Source Data'!$B$15:$I$22,5)),"")</f>
        <v/>
      </c>
      <c r="AF237" s="145" t="str">
        <f>IF(ISNUMBER($L237),IF(OR(AND(OR($J237="Retired",$J237="Permanent Low-Use"),$K237&lt;=2029),(AND($J237="New",$K237&gt;2029))),"N/A",VLOOKUP($F237,'Source Data'!$B$15:$I$22,5)),"")</f>
        <v/>
      </c>
      <c r="AG237" s="145" t="str">
        <f>IF(ISNUMBER($L237),IF(OR(AND(OR($J237="Retired",$J237="Permanent Low-Use"),$K237&lt;=2030),(AND($J237="New",$K237&gt;2030))),"N/A",VLOOKUP($F237,'Source Data'!$B$15:$I$22,5)),"")</f>
        <v/>
      </c>
      <c r="AH237" s="145" t="str">
        <f>IF(ISNUMBER($L237),IF(OR(AND(OR($J237="Retired",$J237="Permanent Low-Use"),$K237&lt;=2031),(AND($J237="New",$K237&gt;2031))),"N/A",VLOOKUP($F237,'Source Data'!$B$15:$I$22,5)),"")</f>
        <v/>
      </c>
      <c r="AI237" s="145" t="str">
        <f>IF(ISNUMBER($L237),IF(OR(AND(OR($J237="Retired",$J237="Permanent Low-Use"),$K237&lt;=2032),(AND($J237="New",$K237&gt;2032))),"N/A",VLOOKUP($F237,'Source Data'!$B$15:$I$22,5)),"")</f>
        <v/>
      </c>
      <c r="AJ237" s="145" t="str">
        <f>IF(ISNUMBER($L237),IF(OR(AND(OR($J237="Retired",$J237="Permanent Low-Use"),$K237&lt;=2033),(AND($J237="New",$K237&gt;2033))),"N/A",VLOOKUP($F237,'Source Data'!$B$15:$I$22,5)),"")</f>
        <v/>
      </c>
      <c r="AK237" s="145" t="str">
        <f>IF($N237= 0, "N/A", IF(ISERROR(VLOOKUP($F237, 'Source Data'!$B$4:$C$11,2)), "", VLOOKUP($F237, 'Source Data'!$B$4:$C$11,2)))</f>
        <v/>
      </c>
      <c r="AL237" s="158"/>
    </row>
    <row r="238" spans="1:38">
      <c r="A238" s="158"/>
      <c r="B238" s="80"/>
      <c r="C238" s="80"/>
      <c r="D238" s="80"/>
      <c r="E238" s="81"/>
      <c r="F238" s="81"/>
      <c r="G238" s="78"/>
      <c r="H238" s="79"/>
      <c r="I238" s="78"/>
      <c r="J238" s="78"/>
      <c r="K238" s="78"/>
      <c r="L238" s="142" t="str">
        <f t="shared" si="12"/>
        <v/>
      </c>
      <c r="M238" s="142" t="str">
        <f>IF(ISERROR(VLOOKUP(E238,'Source Data'!$B$67:$J$97, MATCH(F238, 'Source Data'!$B$64:$J$64,1),TRUE))=TRUE,"",VLOOKUP(E238,'Source Data'!$B$67:$J$97,MATCH(F238, 'Source Data'!$B$64:$J$64,1),TRUE))</f>
        <v/>
      </c>
      <c r="N238" s="143" t="str">
        <f t="shared" si="13"/>
        <v/>
      </c>
      <c r="O238" s="144" t="str">
        <f>IF(OR(AND(OR($J238="Retired",$J238="Permanent Low-Use"),$K238&lt;=2023),(AND($J238="New",$K238&gt;2023))),"N/A",IF($N238=0,0,IF(ISERROR(VLOOKUP($E238,'Source Data'!$B$29:$J$60, MATCH($L238, 'Source Data'!$B$26:$J$26,1),TRUE))=TRUE,"",VLOOKUP($E238,'Source Data'!$B$29:$J$60,MATCH($L238, 'Source Data'!$B$26:$J$26,1),TRUE))))</f>
        <v/>
      </c>
      <c r="P238" s="144" t="str">
        <f>IF(OR(AND(OR($J238="Retired",$J238="Permanent Low-Use"),$K238&lt;=2024),(AND($J238="New",$K238&gt;2024))),"N/A",IF($N238=0,0,IF(ISERROR(VLOOKUP($E238,'Source Data'!$B$29:$J$60, MATCH($L238, 'Source Data'!$B$26:$J$26,1),TRUE))=TRUE,"",VLOOKUP($E238,'Source Data'!$B$29:$J$60,MATCH($L238, 'Source Data'!$B$26:$J$26,1),TRUE))))</f>
        <v/>
      </c>
      <c r="Q238" s="144" t="str">
        <f>IF(OR(AND(OR($J238="Retired",$J238="Permanent Low-Use"),$K238&lt;=2025),(AND($J238="New",$K238&gt;2025))),"N/A",IF($N238=0,0,IF(ISERROR(VLOOKUP($E238,'Source Data'!$B$29:$J$60, MATCH($L238, 'Source Data'!$B$26:$J$26,1),TRUE))=TRUE,"",VLOOKUP($E238,'Source Data'!$B$29:$J$60,MATCH($L238, 'Source Data'!$B$26:$J$26,1),TRUE))))</f>
        <v/>
      </c>
      <c r="R238" s="144" t="str">
        <f>IF(OR(AND(OR($J238="Retired",$J238="Permanent Low-Use"),$K238&lt;=2026),(AND($J238="New",$K238&gt;2026))),"N/A",IF($N238=0,0,IF(ISERROR(VLOOKUP($E238,'Source Data'!$B$29:$J$60, MATCH($L238, 'Source Data'!$B$26:$J$26,1),TRUE))=TRUE,"",VLOOKUP($E238,'Source Data'!$B$29:$J$60,MATCH($L238, 'Source Data'!$B$26:$J$26,1),TRUE))))</f>
        <v/>
      </c>
      <c r="S238" s="144" t="str">
        <f>IF(OR(AND(OR($J238="Retired",$J238="Permanent Low-Use"),$K238&lt;=2027),(AND($J238="New",$K238&gt;2027))),"N/A",IF($N238=0,0,IF(ISERROR(VLOOKUP($E238,'Source Data'!$B$29:$J$60, MATCH($L238, 'Source Data'!$B$26:$J$26,1),TRUE))=TRUE,"",VLOOKUP($E238,'Source Data'!$B$29:$J$60,MATCH($L238, 'Source Data'!$B$26:$J$26,1),TRUE))))</f>
        <v/>
      </c>
      <c r="T238" s="144" t="str">
        <f>IF(OR(AND(OR($J238="Retired",$J238="Permanent Low-Use"),$K238&lt;=2028),(AND($J238="New",$K238&gt;2028))),"N/A",IF($N238=0,0,IF(ISERROR(VLOOKUP($E238,'Source Data'!$B$29:$J$60, MATCH($L238, 'Source Data'!$B$26:$J$26,1),TRUE))=TRUE,"",VLOOKUP($E238,'Source Data'!$B$29:$J$60,MATCH($L238, 'Source Data'!$B$26:$J$26,1),TRUE))))</f>
        <v/>
      </c>
      <c r="U238" s="144" t="str">
        <f>IF(OR(AND(OR($J238="Retired",$J238="Permanent Low-Use"),$K238&lt;=2029),(AND($J238="New",$K238&gt;2029))),"N/A",IF($N238=0,0,IF(ISERROR(VLOOKUP($E238,'Source Data'!$B$29:$J$60, MATCH($L238, 'Source Data'!$B$26:$J$26,1),TRUE))=TRUE,"",VLOOKUP($E238,'Source Data'!$B$29:$J$60,MATCH($L238, 'Source Data'!$B$26:$J$26,1),TRUE))))</f>
        <v/>
      </c>
      <c r="V238" s="144" t="str">
        <f>IF(OR(AND(OR($J238="Retired",$J238="Permanent Low-Use"),$K238&lt;=2030),(AND($J238="New",$K238&gt;2030))),"N/A",IF($N238=0,0,IF(ISERROR(VLOOKUP($E238,'Source Data'!$B$29:$J$60, MATCH($L238, 'Source Data'!$B$26:$J$26,1),TRUE))=TRUE,"",VLOOKUP($E238,'Source Data'!$B$29:$J$60,MATCH($L238, 'Source Data'!$B$26:$J$26,1),TRUE))))</f>
        <v/>
      </c>
      <c r="W238" s="144" t="str">
        <f>IF(OR(AND(OR($J238="Retired",$J238="Permanent Low-Use"),$K238&lt;=2031),(AND($J238="New",$K238&gt;2031))),"N/A",IF($N238=0,0,IF(ISERROR(VLOOKUP($E238,'Source Data'!$B$29:$J$60, MATCH($L238, 'Source Data'!$B$26:$J$26,1),TRUE))=TRUE,"",VLOOKUP($E238,'Source Data'!$B$29:$J$60,MATCH($L238, 'Source Data'!$B$26:$J$26,1),TRUE))))</f>
        <v/>
      </c>
      <c r="X238" s="144" t="str">
        <f>IF(OR(AND(OR($J238="Retired",$J238="Permanent Low-Use"),$K238&lt;=2032),(AND($J238="New",$K238&gt;2032))),"N/A",IF($N238=0,0,IF(ISERROR(VLOOKUP($E238,'Source Data'!$B$29:$J$60, MATCH($L238, 'Source Data'!$B$26:$J$26,1),TRUE))=TRUE,"",VLOOKUP($E238,'Source Data'!$B$29:$J$60,MATCH($L238, 'Source Data'!$B$26:$J$26,1),TRUE))))</f>
        <v/>
      </c>
      <c r="Y238" s="144" t="str">
        <f>IF(OR(AND(OR($J238="Retired",$J238="Permanent Low-Use"),$K238&lt;=2033),(AND($J238="New",$K238&gt;2033))),"N/A",IF($N238=0,0,IF(ISERROR(VLOOKUP($E238,'Source Data'!$B$29:$J$60, MATCH($L238, 'Source Data'!$B$26:$J$26,1),TRUE))=TRUE,"",VLOOKUP($E238,'Source Data'!$B$29:$J$60,MATCH($L238, 'Source Data'!$B$26:$J$26,1),TRUE))))</f>
        <v/>
      </c>
      <c r="Z238" s="145" t="str">
        <f>IF(ISNUMBER($L238),IF(OR(AND(OR($J238="Retired",$J238="Permanent Low-Use"),$K238&lt;=2023),(AND($J238="New",$K238&gt;2023))),"N/A",VLOOKUP($F238,'Source Data'!$B$15:$I$22,7)),"")</f>
        <v/>
      </c>
      <c r="AA238" s="145" t="str">
        <f>IF(ISNUMBER($L238),IF(OR(AND(OR($J238="Retired",$J238="Permanent Low-Use"),$K238&lt;=2024),(AND($J238="New",$K238&gt;2024))),"N/A",VLOOKUP($F238,'Source Data'!$B$15:$I$22,7)),"")</f>
        <v/>
      </c>
      <c r="AB238" s="145" t="str">
        <f>IF(ISNUMBER($L238),IF(OR(AND(OR($J238="Retired",$J238="Permanent Low-Use"),$K238&lt;=2025),(AND($J238="New",$K238&gt;2025))),"N/A",VLOOKUP($F238,'Source Data'!$B$15:$I$22,5)),"")</f>
        <v/>
      </c>
      <c r="AC238" s="145" t="str">
        <f>IF(ISNUMBER($L238),IF(OR(AND(OR($J238="Retired",$J238="Permanent Low-Use"),$K238&lt;=2026),(AND($J238="New",$K238&gt;2026))),"N/A",VLOOKUP($F238,'Source Data'!$B$15:$I$22,5)),"")</f>
        <v/>
      </c>
      <c r="AD238" s="145" t="str">
        <f>IF(ISNUMBER($L238),IF(OR(AND(OR($J238="Retired",$J238="Permanent Low-Use"),$K238&lt;=2027),(AND($J238="New",$K238&gt;2027))),"N/A",VLOOKUP($F238,'Source Data'!$B$15:$I$22,5)),"")</f>
        <v/>
      </c>
      <c r="AE238" s="145" t="str">
        <f>IF(ISNUMBER($L238),IF(OR(AND(OR($J238="Retired",$J238="Permanent Low-Use"),$K238&lt;=2028),(AND($J238="New",$K238&gt;2028))),"N/A",VLOOKUP($F238,'Source Data'!$B$15:$I$22,5)),"")</f>
        <v/>
      </c>
      <c r="AF238" s="145" t="str">
        <f>IF(ISNUMBER($L238),IF(OR(AND(OR($J238="Retired",$J238="Permanent Low-Use"),$K238&lt;=2029),(AND($J238="New",$K238&gt;2029))),"N/A",VLOOKUP($F238,'Source Data'!$B$15:$I$22,5)),"")</f>
        <v/>
      </c>
      <c r="AG238" s="145" t="str">
        <f>IF(ISNUMBER($L238),IF(OR(AND(OR($J238="Retired",$J238="Permanent Low-Use"),$K238&lt;=2030),(AND($J238="New",$K238&gt;2030))),"N/A",VLOOKUP($F238,'Source Data'!$B$15:$I$22,5)),"")</f>
        <v/>
      </c>
      <c r="AH238" s="145" t="str">
        <f>IF(ISNUMBER($L238),IF(OR(AND(OR($J238="Retired",$J238="Permanent Low-Use"),$K238&lt;=2031),(AND($J238="New",$K238&gt;2031))),"N/A",VLOOKUP($F238,'Source Data'!$B$15:$I$22,5)),"")</f>
        <v/>
      </c>
      <c r="AI238" s="145" t="str">
        <f>IF(ISNUMBER($L238),IF(OR(AND(OR($J238="Retired",$J238="Permanent Low-Use"),$K238&lt;=2032),(AND($J238="New",$K238&gt;2032))),"N/A",VLOOKUP($F238,'Source Data'!$B$15:$I$22,5)),"")</f>
        <v/>
      </c>
      <c r="AJ238" s="145" t="str">
        <f>IF(ISNUMBER($L238),IF(OR(AND(OR($J238="Retired",$J238="Permanent Low-Use"),$K238&lt;=2033),(AND($J238="New",$K238&gt;2033))),"N/A",VLOOKUP($F238,'Source Data'!$B$15:$I$22,5)),"")</f>
        <v/>
      </c>
      <c r="AK238" s="145" t="str">
        <f>IF($N238= 0, "N/A", IF(ISERROR(VLOOKUP($F238, 'Source Data'!$B$4:$C$11,2)), "", VLOOKUP($F238, 'Source Data'!$B$4:$C$11,2)))</f>
        <v/>
      </c>
      <c r="AL238" s="158"/>
    </row>
    <row r="239" spans="1:38">
      <c r="A239" s="158"/>
      <c r="B239" s="80"/>
      <c r="C239" s="80"/>
      <c r="D239" s="80"/>
      <c r="E239" s="81"/>
      <c r="F239" s="81"/>
      <c r="G239" s="78"/>
      <c r="H239" s="79"/>
      <c r="I239" s="78"/>
      <c r="J239" s="78"/>
      <c r="K239" s="78"/>
      <c r="L239" s="142" t="str">
        <f t="shared" si="12"/>
        <v/>
      </c>
      <c r="M239" s="142" t="str">
        <f>IF(ISERROR(VLOOKUP(E239,'Source Data'!$B$67:$J$97, MATCH(F239, 'Source Data'!$B$64:$J$64,1),TRUE))=TRUE,"",VLOOKUP(E239,'Source Data'!$B$67:$J$97,MATCH(F239, 'Source Data'!$B$64:$J$64,1),TRUE))</f>
        <v/>
      </c>
      <c r="N239" s="143" t="str">
        <f t="shared" si="13"/>
        <v/>
      </c>
      <c r="O239" s="144" t="str">
        <f>IF(OR(AND(OR($J239="Retired",$J239="Permanent Low-Use"),$K239&lt;=2023),(AND($J239="New",$K239&gt;2023))),"N/A",IF($N239=0,0,IF(ISERROR(VLOOKUP($E239,'Source Data'!$B$29:$J$60, MATCH($L239, 'Source Data'!$B$26:$J$26,1),TRUE))=TRUE,"",VLOOKUP($E239,'Source Data'!$B$29:$J$60,MATCH($L239, 'Source Data'!$B$26:$J$26,1),TRUE))))</f>
        <v/>
      </c>
      <c r="P239" s="144" t="str">
        <f>IF(OR(AND(OR($J239="Retired",$J239="Permanent Low-Use"),$K239&lt;=2024),(AND($J239="New",$K239&gt;2024))),"N/A",IF($N239=0,0,IF(ISERROR(VLOOKUP($E239,'Source Data'!$B$29:$J$60, MATCH($L239, 'Source Data'!$B$26:$J$26,1),TRUE))=TRUE,"",VLOOKUP($E239,'Source Data'!$B$29:$J$60,MATCH($L239, 'Source Data'!$B$26:$J$26,1),TRUE))))</f>
        <v/>
      </c>
      <c r="Q239" s="144" t="str">
        <f>IF(OR(AND(OR($J239="Retired",$J239="Permanent Low-Use"),$K239&lt;=2025),(AND($J239="New",$K239&gt;2025))),"N/A",IF($N239=0,0,IF(ISERROR(VLOOKUP($E239,'Source Data'!$B$29:$J$60, MATCH($L239, 'Source Data'!$B$26:$J$26,1),TRUE))=TRUE,"",VLOOKUP($E239,'Source Data'!$B$29:$J$60,MATCH($L239, 'Source Data'!$B$26:$J$26,1),TRUE))))</f>
        <v/>
      </c>
      <c r="R239" s="144" t="str">
        <f>IF(OR(AND(OR($J239="Retired",$J239="Permanent Low-Use"),$K239&lt;=2026),(AND($J239="New",$K239&gt;2026))),"N/A",IF($N239=0,0,IF(ISERROR(VLOOKUP($E239,'Source Data'!$B$29:$J$60, MATCH($L239, 'Source Data'!$B$26:$J$26,1),TRUE))=TRUE,"",VLOOKUP($E239,'Source Data'!$B$29:$J$60,MATCH($L239, 'Source Data'!$B$26:$J$26,1),TRUE))))</f>
        <v/>
      </c>
      <c r="S239" s="144" t="str">
        <f>IF(OR(AND(OR($J239="Retired",$J239="Permanent Low-Use"),$K239&lt;=2027),(AND($J239="New",$K239&gt;2027))),"N/A",IF($N239=0,0,IF(ISERROR(VLOOKUP($E239,'Source Data'!$B$29:$J$60, MATCH($L239, 'Source Data'!$B$26:$J$26,1),TRUE))=TRUE,"",VLOOKUP($E239,'Source Data'!$B$29:$J$60,MATCH($L239, 'Source Data'!$B$26:$J$26,1),TRUE))))</f>
        <v/>
      </c>
      <c r="T239" s="144" t="str">
        <f>IF(OR(AND(OR($J239="Retired",$J239="Permanent Low-Use"),$K239&lt;=2028),(AND($J239="New",$K239&gt;2028))),"N/A",IF($N239=0,0,IF(ISERROR(VLOOKUP($E239,'Source Data'!$B$29:$J$60, MATCH($L239, 'Source Data'!$B$26:$J$26,1),TRUE))=TRUE,"",VLOOKUP($E239,'Source Data'!$B$29:$J$60,MATCH($L239, 'Source Data'!$B$26:$J$26,1),TRUE))))</f>
        <v/>
      </c>
      <c r="U239" s="144" t="str">
        <f>IF(OR(AND(OR($J239="Retired",$J239="Permanent Low-Use"),$K239&lt;=2029),(AND($J239="New",$K239&gt;2029))),"N/A",IF($N239=0,0,IF(ISERROR(VLOOKUP($E239,'Source Data'!$B$29:$J$60, MATCH($L239, 'Source Data'!$B$26:$J$26,1),TRUE))=TRUE,"",VLOOKUP($E239,'Source Data'!$B$29:$J$60,MATCH($L239, 'Source Data'!$B$26:$J$26,1),TRUE))))</f>
        <v/>
      </c>
      <c r="V239" s="144" t="str">
        <f>IF(OR(AND(OR($J239="Retired",$J239="Permanent Low-Use"),$K239&lt;=2030),(AND($J239="New",$K239&gt;2030))),"N/A",IF($N239=0,0,IF(ISERROR(VLOOKUP($E239,'Source Data'!$B$29:$J$60, MATCH($L239, 'Source Data'!$B$26:$J$26,1),TRUE))=TRUE,"",VLOOKUP($E239,'Source Data'!$B$29:$J$60,MATCH($L239, 'Source Data'!$B$26:$J$26,1),TRUE))))</f>
        <v/>
      </c>
      <c r="W239" s="144" t="str">
        <f>IF(OR(AND(OR($J239="Retired",$J239="Permanent Low-Use"),$K239&lt;=2031),(AND($J239="New",$K239&gt;2031))),"N/A",IF($N239=0,0,IF(ISERROR(VLOOKUP($E239,'Source Data'!$B$29:$J$60, MATCH($L239, 'Source Data'!$B$26:$J$26,1),TRUE))=TRUE,"",VLOOKUP($E239,'Source Data'!$B$29:$J$60,MATCH($L239, 'Source Data'!$B$26:$J$26,1),TRUE))))</f>
        <v/>
      </c>
      <c r="X239" s="144" t="str">
        <f>IF(OR(AND(OR($J239="Retired",$J239="Permanent Low-Use"),$K239&lt;=2032),(AND($J239="New",$K239&gt;2032))),"N/A",IF($N239=0,0,IF(ISERROR(VLOOKUP($E239,'Source Data'!$B$29:$J$60, MATCH($L239, 'Source Data'!$B$26:$J$26,1),TRUE))=TRUE,"",VLOOKUP($E239,'Source Data'!$B$29:$J$60,MATCH($L239, 'Source Data'!$B$26:$J$26,1),TRUE))))</f>
        <v/>
      </c>
      <c r="Y239" s="144" t="str">
        <f>IF(OR(AND(OR($J239="Retired",$J239="Permanent Low-Use"),$K239&lt;=2033),(AND($J239="New",$K239&gt;2033))),"N/A",IF($N239=0,0,IF(ISERROR(VLOOKUP($E239,'Source Data'!$B$29:$J$60, MATCH($L239, 'Source Data'!$B$26:$J$26,1),TRUE))=TRUE,"",VLOOKUP($E239,'Source Data'!$B$29:$J$60,MATCH($L239, 'Source Data'!$B$26:$J$26,1),TRUE))))</f>
        <v/>
      </c>
      <c r="Z239" s="145" t="str">
        <f>IF(ISNUMBER($L239),IF(OR(AND(OR($J239="Retired",$J239="Permanent Low-Use"),$K239&lt;=2023),(AND($J239="New",$K239&gt;2023))),"N/A",VLOOKUP($F239,'Source Data'!$B$15:$I$22,7)),"")</f>
        <v/>
      </c>
      <c r="AA239" s="145" t="str">
        <f>IF(ISNUMBER($L239),IF(OR(AND(OR($J239="Retired",$J239="Permanent Low-Use"),$K239&lt;=2024),(AND($J239="New",$K239&gt;2024))),"N/A",VLOOKUP($F239,'Source Data'!$B$15:$I$22,7)),"")</f>
        <v/>
      </c>
      <c r="AB239" s="145" t="str">
        <f>IF(ISNUMBER($L239),IF(OR(AND(OR($J239="Retired",$J239="Permanent Low-Use"),$K239&lt;=2025),(AND($J239="New",$K239&gt;2025))),"N/A",VLOOKUP($F239,'Source Data'!$B$15:$I$22,5)),"")</f>
        <v/>
      </c>
      <c r="AC239" s="145" t="str">
        <f>IF(ISNUMBER($L239),IF(OR(AND(OR($J239="Retired",$J239="Permanent Low-Use"),$K239&lt;=2026),(AND($J239="New",$K239&gt;2026))),"N/A",VLOOKUP($F239,'Source Data'!$B$15:$I$22,5)),"")</f>
        <v/>
      </c>
      <c r="AD239" s="145" t="str">
        <f>IF(ISNUMBER($L239),IF(OR(AND(OR($J239="Retired",$J239="Permanent Low-Use"),$K239&lt;=2027),(AND($J239="New",$K239&gt;2027))),"N/A",VLOOKUP($F239,'Source Data'!$B$15:$I$22,5)),"")</f>
        <v/>
      </c>
      <c r="AE239" s="145" t="str">
        <f>IF(ISNUMBER($L239),IF(OR(AND(OR($J239="Retired",$J239="Permanent Low-Use"),$K239&lt;=2028),(AND($J239="New",$K239&gt;2028))),"N/A",VLOOKUP($F239,'Source Data'!$B$15:$I$22,5)),"")</f>
        <v/>
      </c>
      <c r="AF239" s="145" t="str">
        <f>IF(ISNUMBER($L239),IF(OR(AND(OR($J239="Retired",$J239="Permanent Low-Use"),$K239&lt;=2029),(AND($J239="New",$K239&gt;2029))),"N/A",VLOOKUP($F239,'Source Data'!$B$15:$I$22,5)),"")</f>
        <v/>
      </c>
      <c r="AG239" s="145" t="str">
        <f>IF(ISNUMBER($L239),IF(OR(AND(OR($J239="Retired",$J239="Permanent Low-Use"),$K239&lt;=2030),(AND($J239="New",$K239&gt;2030))),"N/A",VLOOKUP($F239,'Source Data'!$B$15:$I$22,5)),"")</f>
        <v/>
      </c>
      <c r="AH239" s="145" t="str">
        <f>IF(ISNUMBER($L239),IF(OR(AND(OR($J239="Retired",$J239="Permanent Low-Use"),$K239&lt;=2031),(AND($J239="New",$K239&gt;2031))),"N/A",VLOOKUP($F239,'Source Data'!$B$15:$I$22,5)),"")</f>
        <v/>
      </c>
      <c r="AI239" s="145" t="str">
        <f>IF(ISNUMBER($L239),IF(OR(AND(OR($J239="Retired",$J239="Permanent Low-Use"),$K239&lt;=2032),(AND($J239="New",$K239&gt;2032))),"N/A",VLOOKUP($F239,'Source Data'!$B$15:$I$22,5)),"")</f>
        <v/>
      </c>
      <c r="AJ239" s="145" t="str">
        <f>IF(ISNUMBER($L239),IF(OR(AND(OR($J239="Retired",$J239="Permanent Low-Use"),$K239&lt;=2033),(AND($J239="New",$K239&gt;2033))),"N/A",VLOOKUP($F239,'Source Data'!$B$15:$I$22,5)),"")</f>
        <v/>
      </c>
      <c r="AK239" s="145" t="str">
        <f>IF($N239= 0, "N/A", IF(ISERROR(VLOOKUP($F239, 'Source Data'!$B$4:$C$11,2)), "", VLOOKUP($F239, 'Source Data'!$B$4:$C$11,2)))</f>
        <v/>
      </c>
      <c r="AL239" s="158"/>
    </row>
    <row r="240" spans="1:38">
      <c r="A240" s="158"/>
      <c r="B240" s="80"/>
      <c r="C240" s="80"/>
      <c r="D240" s="80"/>
      <c r="E240" s="81"/>
      <c r="F240" s="81"/>
      <c r="G240" s="78"/>
      <c r="H240" s="79"/>
      <c r="I240" s="78"/>
      <c r="J240" s="78"/>
      <c r="K240" s="78"/>
      <c r="L240" s="142" t="str">
        <f t="shared" si="12"/>
        <v/>
      </c>
      <c r="M240" s="142" t="str">
        <f>IF(ISERROR(VLOOKUP(E240,'Source Data'!$B$67:$J$97, MATCH(F240, 'Source Data'!$B$64:$J$64,1),TRUE))=TRUE,"",VLOOKUP(E240,'Source Data'!$B$67:$J$97,MATCH(F240, 'Source Data'!$B$64:$J$64,1),TRUE))</f>
        <v/>
      </c>
      <c r="N240" s="143" t="str">
        <f t="shared" si="13"/>
        <v/>
      </c>
      <c r="O240" s="144" t="str">
        <f>IF(OR(AND(OR($J240="Retired",$J240="Permanent Low-Use"),$K240&lt;=2023),(AND($J240="New",$K240&gt;2023))),"N/A",IF($N240=0,0,IF(ISERROR(VLOOKUP($E240,'Source Data'!$B$29:$J$60, MATCH($L240, 'Source Data'!$B$26:$J$26,1),TRUE))=TRUE,"",VLOOKUP($E240,'Source Data'!$B$29:$J$60,MATCH($L240, 'Source Data'!$B$26:$J$26,1),TRUE))))</f>
        <v/>
      </c>
      <c r="P240" s="144" t="str">
        <f>IF(OR(AND(OR($J240="Retired",$J240="Permanent Low-Use"),$K240&lt;=2024),(AND($J240="New",$K240&gt;2024))),"N/A",IF($N240=0,0,IF(ISERROR(VLOOKUP($E240,'Source Data'!$B$29:$J$60, MATCH($L240, 'Source Data'!$B$26:$J$26,1),TRUE))=TRUE,"",VLOOKUP($E240,'Source Data'!$B$29:$J$60,MATCH($L240, 'Source Data'!$B$26:$J$26,1),TRUE))))</f>
        <v/>
      </c>
      <c r="Q240" s="144" t="str">
        <f>IF(OR(AND(OR($J240="Retired",$J240="Permanent Low-Use"),$K240&lt;=2025),(AND($J240="New",$K240&gt;2025))),"N/A",IF($N240=0,0,IF(ISERROR(VLOOKUP($E240,'Source Data'!$B$29:$J$60, MATCH($L240, 'Source Data'!$B$26:$J$26,1),TRUE))=TRUE,"",VLOOKUP($E240,'Source Data'!$B$29:$J$60,MATCH($L240, 'Source Data'!$B$26:$J$26,1),TRUE))))</f>
        <v/>
      </c>
      <c r="R240" s="144" t="str">
        <f>IF(OR(AND(OR($J240="Retired",$J240="Permanent Low-Use"),$K240&lt;=2026),(AND($J240="New",$K240&gt;2026))),"N/A",IF($N240=0,0,IF(ISERROR(VLOOKUP($E240,'Source Data'!$B$29:$J$60, MATCH($L240, 'Source Data'!$B$26:$J$26,1),TRUE))=TRUE,"",VLOOKUP($E240,'Source Data'!$B$29:$J$60,MATCH($L240, 'Source Data'!$B$26:$J$26,1),TRUE))))</f>
        <v/>
      </c>
      <c r="S240" s="144" t="str">
        <f>IF(OR(AND(OR($J240="Retired",$J240="Permanent Low-Use"),$K240&lt;=2027),(AND($J240="New",$K240&gt;2027))),"N/A",IF($N240=0,0,IF(ISERROR(VLOOKUP($E240,'Source Data'!$B$29:$J$60, MATCH($L240, 'Source Data'!$B$26:$J$26,1),TRUE))=TRUE,"",VLOOKUP($E240,'Source Data'!$B$29:$J$60,MATCH($L240, 'Source Data'!$B$26:$J$26,1),TRUE))))</f>
        <v/>
      </c>
      <c r="T240" s="144" t="str">
        <f>IF(OR(AND(OR($J240="Retired",$J240="Permanent Low-Use"),$K240&lt;=2028),(AND($J240="New",$K240&gt;2028))),"N/A",IF($N240=0,0,IF(ISERROR(VLOOKUP($E240,'Source Data'!$B$29:$J$60, MATCH($L240, 'Source Data'!$B$26:$J$26,1),TRUE))=TRUE,"",VLOOKUP($E240,'Source Data'!$B$29:$J$60,MATCH($L240, 'Source Data'!$B$26:$J$26,1),TRUE))))</f>
        <v/>
      </c>
      <c r="U240" s="144" t="str">
        <f>IF(OR(AND(OR($J240="Retired",$J240="Permanent Low-Use"),$K240&lt;=2029),(AND($J240="New",$K240&gt;2029))),"N/A",IF($N240=0,0,IF(ISERROR(VLOOKUP($E240,'Source Data'!$B$29:$J$60, MATCH($L240, 'Source Data'!$B$26:$J$26,1),TRUE))=TRUE,"",VLOOKUP($E240,'Source Data'!$B$29:$J$60,MATCH($L240, 'Source Data'!$B$26:$J$26,1),TRUE))))</f>
        <v/>
      </c>
      <c r="V240" s="144" t="str">
        <f>IF(OR(AND(OR($J240="Retired",$J240="Permanent Low-Use"),$K240&lt;=2030),(AND($J240="New",$K240&gt;2030))),"N/A",IF($N240=0,0,IF(ISERROR(VLOOKUP($E240,'Source Data'!$B$29:$J$60, MATCH($L240, 'Source Data'!$B$26:$J$26,1),TRUE))=TRUE,"",VLOOKUP($E240,'Source Data'!$B$29:$J$60,MATCH($L240, 'Source Data'!$B$26:$J$26,1),TRUE))))</f>
        <v/>
      </c>
      <c r="W240" s="144" t="str">
        <f>IF(OR(AND(OR($J240="Retired",$J240="Permanent Low-Use"),$K240&lt;=2031),(AND($J240="New",$K240&gt;2031))),"N/A",IF($N240=0,0,IF(ISERROR(VLOOKUP($E240,'Source Data'!$B$29:$J$60, MATCH($L240, 'Source Data'!$B$26:$J$26,1),TRUE))=TRUE,"",VLOOKUP($E240,'Source Data'!$B$29:$J$60,MATCH($L240, 'Source Data'!$B$26:$J$26,1),TRUE))))</f>
        <v/>
      </c>
      <c r="X240" s="144" t="str">
        <f>IF(OR(AND(OR($J240="Retired",$J240="Permanent Low-Use"),$K240&lt;=2032),(AND($J240="New",$K240&gt;2032))),"N/A",IF($N240=0,0,IF(ISERROR(VLOOKUP($E240,'Source Data'!$B$29:$J$60, MATCH($L240, 'Source Data'!$B$26:$J$26,1),TRUE))=TRUE,"",VLOOKUP($E240,'Source Data'!$B$29:$J$60,MATCH($L240, 'Source Data'!$B$26:$J$26,1),TRUE))))</f>
        <v/>
      </c>
      <c r="Y240" s="144" t="str">
        <f>IF(OR(AND(OR($J240="Retired",$J240="Permanent Low-Use"),$K240&lt;=2033),(AND($J240="New",$K240&gt;2033))),"N/A",IF($N240=0,0,IF(ISERROR(VLOOKUP($E240,'Source Data'!$B$29:$J$60, MATCH($L240, 'Source Data'!$B$26:$J$26,1),TRUE))=TRUE,"",VLOOKUP($E240,'Source Data'!$B$29:$J$60,MATCH($L240, 'Source Data'!$B$26:$J$26,1),TRUE))))</f>
        <v/>
      </c>
      <c r="Z240" s="145" t="str">
        <f>IF(ISNUMBER($L240),IF(OR(AND(OR($J240="Retired",$J240="Permanent Low-Use"),$K240&lt;=2023),(AND($J240="New",$K240&gt;2023))),"N/A",VLOOKUP($F240,'Source Data'!$B$15:$I$22,7)),"")</f>
        <v/>
      </c>
      <c r="AA240" s="145" t="str">
        <f>IF(ISNUMBER($L240),IF(OR(AND(OR($J240="Retired",$J240="Permanent Low-Use"),$K240&lt;=2024),(AND($J240="New",$K240&gt;2024))),"N/A",VLOOKUP($F240,'Source Data'!$B$15:$I$22,7)),"")</f>
        <v/>
      </c>
      <c r="AB240" s="145" t="str">
        <f>IF(ISNUMBER($L240),IF(OR(AND(OR($J240="Retired",$J240="Permanent Low-Use"),$K240&lt;=2025),(AND($J240="New",$K240&gt;2025))),"N/A",VLOOKUP($F240,'Source Data'!$B$15:$I$22,5)),"")</f>
        <v/>
      </c>
      <c r="AC240" s="145" t="str">
        <f>IF(ISNUMBER($L240),IF(OR(AND(OR($J240="Retired",$J240="Permanent Low-Use"),$K240&lt;=2026),(AND($J240="New",$K240&gt;2026))),"N/A",VLOOKUP($F240,'Source Data'!$B$15:$I$22,5)),"")</f>
        <v/>
      </c>
      <c r="AD240" s="145" t="str">
        <f>IF(ISNUMBER($L240),IF(OR(AND(OR($J240="Retired",$J240="Permanent Low-Use"),$K240&lt;=2027),(AND($J240="New",$K240&gt;2027))),"N/A",VLOOKUP($F240,'Source Data'!$B$15:$I$22,5)),"")</f>
        <v/>
      </c>
      <c r="AE240" s="145" t="str">
        <f>IF(ISNUMBER($L240),IF(OR(AND(OR($J240="Retired",$J240="Permanent Low-Use"),$K240&lt;=2028),(AND($J240="New",$K240&gt;2028))),"N/A",VLOOKUP($F240,'Source Data'!$B$15:$I$22,5)),"")</f>
        <v/>
      </c>
      <c r="AF240" s="145" t="str">
        <f>IF(ISNUMBER($L240),IF(OR(AND(OR($J240="Retired",$J240="Permanent Low-Use"),$K240&lt;=2029),(AND($J240="New",$K240&gt;2029))),"N/A",VLOOKUP($F240,'Source Data'!$B$15:$I$22,5)),"")</f>
        <v/>
      </c>
      <c r="AG240" s="145" t="str">
        <f>IF(ISNUMBER($L240),IF(OR(AND(OR($J240="Retired",$J240="Permanent Low-Use"),$K240&lt;=2030),(AND($J240="New",$K240&gt;2030))),"N/A",VLOOKUP($F240,'Source Data'!$B$15:$I$22,5)),"")</f>
        <v/>
      </c>
      <c r="AH240" s="145" t="str">
        <f>IF(ISNUMBER($L240),IF(OR(AND(OR($J240="Retired",$J240="Permanent Low-Use"),$K240&lt;=2031),(AND($J240="New",$K240&gt;2031))),"N/A",VLOOKUP($F240,'Source Data'!$B$15:$I$22,5)),"")</f>
        <v/>
      </c>
      <c r="AI240" s="145" t="str">
        <f>IF(ISNUMBER($L240),IF(OR(AND(OR($J240="Retired",$J240="Permanent Low-Use"),$K240&lt;=2032),(AND($J240="New",$K240&gt;2032))),"N/A",VLOOKUP($F240,'Source Data'!$B$15:$I$22,5)),"")</f>
        <v/>
      </c>
      <c r="AJ240" s="145" t="str">
        <f>IF(ISNUMBER($L240),IF(OR(AND(OR($J240="Retired",$J240="Permanent Low-Use"),$K240&lt;=2033),(AND($J240="New",$K240&gt;2033))),"N/A",VLOOKUP($F240,'Source Data'!$B$15:$I$22,5)),"")</f>
        <v/>
      </c>
      <c r="AK240" s="145" t="str">
        <f>IF($N240= 0, "N/A", IF(ISERROR(VLOOKUP($F240, 'Source Data'!$B$4:$C$11,2)), "", VLOOKUP($F240, 'Source Data'!$B$4:$C$11,2)))</f>
        <v/>
      </c>
      <c r="AL240" s="158"/>
    </row>
    <row r="241" spans="1:38">
      <c r="A241" s="158"/>
      <c r="B241" s="80"/>
      <c r="C241" s="80"/>
      <c r="D241" s="80"/>
      <c r="E241" s="81"/>
      <c r="F241" s="81"/>
      <c r="G241" s="78"/>
      <c r="H241" s="79"/>
      <c r="I241" s="78"/>
      <c r="J241" s="78"/>
      <c r="K241" s="78"/>
      <c r="L241" s="142" t="str">
        <f t="shared" si="12"/>
        <v/>
      </c>
      <c r="M241" s="142" t="str">
        <f>IF(ISERROR(VLOOKUP(E241,'Source Data'!$B$67:$J$97, MATCH(F241, 'Source Data'!$B$64:$J$64,1),TRUE))=TRUE,"",VLOOKUP(E241,'Source Data'!$B$67:$J$97,MATCH(F241, 'Source Data'!$B$64:$J$64,1),TRUE))</f>
        <v/>
      </c>
      <c r="N241" s="143" t="str">
        <f t="shared" si="13"/>
        <v/>
      </c>
      <c r="O241" s="144" t="str">
        <f>IF(OR(AND(OR($J241="Retired",$J241="Permanent Low-Use"),$K241&lt;=2023),(AND($J241="New",$K241&gt;2023))),"N/A",IF($N241=0,0,IF(ISERROR(VLOOKUP($E241,'Source Data'!$B$29:$J$60, MATCH($L241, 'Source Data'!$B$26:$J$26,1),TRUE))=TRUE,"",VLOOKUP($E241,'Source Data'!$B$29:$J$60,MATCH($L241, 'Source Data'!$B$26:$J$26,1),TRUE))))</f>
        <v/>
      </c>
      <c r="P241" s="144" t="str">
        <f>IF(OR(AND(OR($J241="Retired",$J241="Permanent Low-Use"),$K241&lt;=2024),(AND($J241="New",$K241&gt;2024))),"N/A",IF($N241=0,0,IF(ISERROR(VLOOKUP($E241,'Source Data'!$B$29:$J$60, MATCH($L241, 'Source Data'!$B$26:$J$26,1),TRUE))=TRUE,"",VLOOKUP($E241,'Source Data'!$B$29:$J$60,MATCH($L241, 'Source Data'!$B$26:$J$26,1),TRUE))))</f>
        <v/>
      </c>
      <c r="Q241" s="144" t="str">
        <f>IF(OR(AND(OR($J241="Retired",$J241="Permanent Low-Use"),$K241&lt;=2025),(AND($J241="New",$K241&gt;2025))),"N/A",IF($N241=0,0,IF(ISERROR(VLOOKUP($E241,'Source Data'!$B$29:$J$60, MATCH($L241, 'Source Data'!$B$26:$J$26,1),TRUE))=TRUE,"",VLOOKUP($E241,'Source Data'!$B$29:$J$60,MATCH($L241, 'Source Data'!$B$26:$J$26,1),TRUE))))</f>
        <v/>
      </c>
      <c r="R241" s="144" t="str">
        <f>IF(OR(AND(OR($J241="Retired",$J241="Permanent Low-Use"),$K241&lt;=2026),(AND($J241="New",$K241&gt;2026))),"N/A",IF($N241=0,0,IF(ISERROR(VLOOKUP($E241,'Source Data'!$B$29:$J$60, MATCH($L241, 'Source Data'!$B$26:$J$26,1),TRUE))=TRUE,"",VLOOKUP($E241,'Source Data'!$B$29:$J$60,MATCH($L241, 'Source Data'!$B$26:$J$26,1),TRUE))))</f>
        <v/>
      </c>
      <c r="S241" s="144" t="str">
        <f>IF(OR(AND(OR($J241="Retired",$J241="Permanent Low-Use"),$K241&lt;=2027),(AND($J241="New",$K241&gt;2027))),"N/A",IF($N241=0,0,IF(ISERROR(VLOOKUP($E241,'Source Data'!$B$29:$J$60, MATCH($L241, 'Source Data'!$B$26:$J$26,1),TRUE))=TRUE,"",VLOOKUP($E241,'Source Data'!$B$29:$J$60,MATCH($L241, 'Source Data'!$B$26:$J$26,1),TRUE))))</f>
        <v/>
      </c>
      <c r="T241" s="144" t="str">
        <f>IF(OR(AND(OR($J241="Retired",$J241="Permanent Low-Use"),$K241&lt;=2028),(AND($J241="New",$K241&gt;2028))),"N/A",IF($N241=0,0,IF(ISERROR(VLOOKUP($E241,'Source Data'!$B$29:$J$60, MATCH($L241, 'Source Data'!$B$26:$J$26,1),TRUE))=TRUE,"",VLOOKUP($E241,'Source Data'!$B$29:$J$60,MATCH($L241, 'Source Data'!$B$26:$J$26,1),TRUE))))</f>
        <v/>
      </c>
      <c r="U241" s="144" t="str">
        <f>IF(OR(AND(OR($J241="Retired",$J241="Permanent Low-Use"),$K241&lt;=2029),(AND($J241="New",$K241&gt;2029))),"N/A",IF($N241=0,0,IF(ISERROR(VLOOKUP($E241,'Source Data'!$B$29:$J$60, MATCH($L241, 'Source Data'!$B$26:$J$26,1),TRUE))=TRUE,"",VLOOKUP($E241,'Source Data'!$B$29:$J$60,MATCH($L241, 'Source Data'!$B$26:$J$26,1),TRUE))))</f>
        <v/>
      </c>
      <c r="V241" s="144" t="str">
        <f>IF(OR(AND(OR($J241="Retired",$J241="Permanent Low-Use"),$K241&lt;=2030),(AND($J241="New",$K241&gt;2030))),"N/A",IF($N241=0,0,IF(ISERROR(VLOOKUP($E241,'Source Data'!$B$29:$J$60, MATCH($L241, 'Source Data'!$B$26:$J$26,1),TRUE))=TRUE,"",VLOOKUP($E241,'Source Data'!$B$29:$J$60,MATCH($L241, 'Source Data'!$B$26:$J$26,1),TRUE))))</f>
        <v/>
      </c>
      <c r="W241" s="144" t="str">
        <f>IF(OR(AND(OR($J241="Retired",$J241="Permanent Low-Use"),$K241&lt;=2031),(AND($J241="New",$K241&gt;2031))),"N/A",IF($N241=0,0,IF(ISERROR(VLOOKUP($E241,'Source Data'!$B$29:$J$60, MATCH($L241, 'Source Data'!$B$26:$J$26,1),TRUE))=TRUE,"",VLOOKUP($E241,'Source Data'!$B$29:$J$60,MATCH($L241, 'Source Data'!$B$26:$J$26,1),TRUE))))</f>
        <v/>
      </c>
      <c r="X241" s="144" t="str">
        <f>IF(OR(AND(OR($J241="Retired",$J241="Permanent Low-Use"),$K241&lt;=2032),(AND($J241="New",$K241&gt;2032))),"N/A",IF($N241=0,0,IF(ISERROR(VLOOKUP($E241,'Source Data'!$B$29:$J$60, MATCH($L241, 'Source Data'!$B$26:$J$26,1),TRUE))=TRUE,"",VLOOKUP($E241,'Source Data'!$B$29:$J$60,MATCH($L241, 'Source Data'!$B$26:$J$26,1),TRUE))))</f>
        <v/>
      </c>
      <c r="Y241" s="144" t="str">
        <f>IF(OR(AND(OR($J241="Retired",$J241="Permanent Low-Use"),$K241&lt;=2033),(AND($J241="New",$K241&gt;2033))),"N/A",IF($N241=0,0,IF(ISERROR(VLOOKUP($E241,'Source Data'!$B$29:$J$60, MATCH($L241, 'Source Data'!$B$26:$J$26,1),TRUE))=TRUE,"",VLOOKUP($E241,'Source Data'!$B$29:$J$60,MATCH($L241, 'Source Data'!$B$26:$J$26,1),TRUE))))</f>
        <v/>
      </c>
      <c r="Z241" s="145" t="str">
        <f>IF(ISNUMBER($L241),IF(OR(AND(OR($J241="Retired",$J241="Permanent Low-Use"),$K241&lt;=2023),(AND($J241="New",$K241&gt;2023))),"N/A",VLOOKUP($F241,'Source Data'!$B$15:$I$22,7)),"")</f>
        <v/>
      </c>
      <c r="AA241" s="145" t="str">
        <f>IF(ISNUMBER($L241),IF(OR(AND(OR($J241="Retired",$J241="Permanent Low-Use"),$K241&lt;=2024),(AND($J241="New",$K241&gt;2024))),"N/A",VLOOKUP($F241,'Source Data'!$B$15:$I$22,7)),"")</f>
        <v/>
      </c>
      <c r="AB241" s="145" t="str">
        <f>IF(ISNUMBER($L241),IF(OR(AND(OR($J241="Retired",$J241="Permanent Low-Use"),$K241&lt;=2025),(AND($J241="New",$K241&gt;2025))),"N/A",VLOOKUP($F241,'Source Data'!$B$15:$I$22,5)),"")</f>
        <v/>
      </c>
      <c r="AC241" s="145" t="str">
        <f>IF(ISNUMBER($L241),IF(OR(AND(OR($J241="Retired",$J241="Permanent Low-Use"),$K241&lt;=2026),(AND($J241="New",$K241&gt;2026))),"N/A",VLOOKUP($F241,'Source Data'!$B$15:$I$22,5)),"")</f>
        <v/>
      </c>
      <c r="AD241" s="145" t="str">
        <f>IF(ISNUMBER($L241),IF(OR(AND(OR($J241="Retired",$J241="Permanent Low-Use"),$K241&lt;=2027),(AND($J241="New",$K241&gt;2027))),"N/A",VLOOKUP($F241,'Source Data'!$B$15:$I$22,5)),"")</f>
        <v/>
      </c>
      <c r="AE241" s="145" t="str">
        <f>IF(ISNUMBER($L241),IF(OR(AND(OR($J241="Retired",$J241="Permanent Low-Use"),$K241&lt;=2028),(AND($J241="New",$K241&gt;2028))),"N/A",VLOOKUP($F241,'Source Data'!$B$15:$I$22,5)),"")</f>
        <v/>
      </c>
      <c r="AF241" s="145" t="str">
        <f>IF(ISNUMBER($L241),IF(OR(AND(OR($J241="Retired",$J241="Permanent Low-Use"),$K241&lt;=2029),(AND($J241="New",$K241&gt;2029))),"N/A",VLOOKUP($F241,'Source Data'!$B$15:$I$22,5)),"")</f>
        <v/>
      </c>
      <c r="AG241" s="145" t="str">
        <f>IF(ISNUMBER($L241),IF(OR(AND(OR($J241="Retired",$J241="Permanent Low-Use"),$K241&lt;=2030),(AND($J241="New",$K241&gt;2030))),"N/A",VLOOKUP($F241,'Source Data'!$B$15:$I$22,5)),"")</f>
        <v/>
      </c>
      <c r="AH241" s="145" t="str">
        <f>IF(ISNUMBER($L241),IF(OR(AND(OR($J241="Retired",$J241="Permanent Low-Use"),$K241&lt;=2031),(AND($J241="New",$K241&gt;2031))),"N/A",VLOOKUP($F241,'Source Data'!$B$15:$I$22,5)),"")</f>
        <v/>
      </c>
      <c r="AI241" s="145" t="str">
        <f>IF(ISNUMBER($L241),IF(OR(AND(OR($J241="Retired",$J241="Permanent Low-Use"),$K241&lt;=2032),(AND($J241="New",$K241&gt;2032))),"N/A",VLOOKUP($F241,'Source Data'!$B$15:$I$22,5)),"")</f>
        <v/>
      </c>
      <c r="AJ241" s="145" t="str">
        <f>IF(ISNUMBER($L241),IF(OR(AND(OR($J241="Retired",$J241="Permanent Low-Use"),$K241&lt;=2033),(AND($J241="New",$K241&gt;2033))),"N/A",VLOOKUP($F241,'Source Data'!$B$15:$I$22,5)),"")</f>
        <v/>
      </c>
      <c r="AK241" s="145" t="str">
        <f>IF($N241= 0, "N/A", IF(ISERROR(VLOOKUP($F241, 'Source Data'!$B$4:$C$11,2)), "", VLOOKUP($F241, 'Source Data'!$B$4:$C$11,2)))</f>
        <v/>
      </c>
      <c r="AL241" s="158"/>
    </row>
    <row r="242" spans="1:38">
      <c r="A242" s="158"/>
      <c r="B242" s="80"/>
      <c r="C242" s="80"/>
      <c r="D242" s="80"/>
      <c r="E242" s="81"/>
      <c r="F242" s="81"/>
      <c r="G242" s="78"/>
      <c r="H242" s="79"/>
      <c r="I242" s="78"/>
      <c r="J242" s="78"/>
      <c r="K242" s="78"/>
      <c r="L242" s="142" t="str">
        <f t="shared" si="12"/>
        <v/>
      </c>
      <c r="M242" s="142" t="str">
        <f>IF(ISERROR(VLOOKUP(E242,'Source Data'!$B$67:$J$97, MATCH(F242, 'Source Data'!$B$64:$J$64,1),TRUE))=TRUE,"",VLOOKUP(E242,'Source Data'!$B$67:$J$97,MATCH(F242, 'Source Data'!$B$64:$J$64,1),TRUE))</f>
        <v/>
      </c>
      <c r="N242" s="143" t="str">
        <f t="shared" si="13"/>
        <v/>
      </c>
      <c r="O242" s="144" t="str">
        <f>IF(OR(AND(OR($J242="Retired",$J242="Permanent Low-Use"),$K242&lt;=2023),(AND($J242="New",$K242&gt;2023))),"N/A",IF($N242=0,0,IF(ISERROR(VLOOKUP($E242,'Source Data'!$B$29:$J$60, MATCH($L242, 'Source Data'!$B$26:$J$26,1),TRUE))=TRUE,"",VLOOKUP($E242,'Source Data'!$B$29:$J$60,MATCH($L242, 'Source Data'!$B$26:$J$26,1),TRUE))))</f>
        <v/>
      </c>
      <c r="P242" s="144" t="str">
        <f>IF(OR(AND(OR($J242="Retired",$J242="Permanent Low-Use"),$K242&lt;=2024),(AND($J242="New",$K242&gt;2024))),"N/A",IF($N242=0,0,IF(ISERROR(VLOOKUP($E242,'Source Data'!$B$29:$J$60, MATCH($L242, 'Source Data'!$B$26:$J$26,1),TRUE))=TRUE,"",VLOOKUP($E242,'Source Data'!$B$29:$J$60,MATCH($L242, 'Source Data'!$B$26:$J$26,1),TRUE))))</f>
        <v/>
      </c>
      <c r="Q242" s="144" t="str">
        <f>IF(OR(AND(OR($J242="Retired",$J242="Permanent Low-Use"),$K242&lt;=2025),(AND($J242="New",$K242&gt;2025))),"N/A",IF($N242=0,0,IF(ISERROR(VLOOKUP($E242,'Source Data'!$B$29:$J$60, MATCH($L242, 'Source Data'!$B$26:$J$26,1),TRUE))=TRUE,"",VLOOKUP($E242,'Source Data'!$B$29:$J$60,MATCH($L242, 'Source Data'!$B$26:$J$26,1),TRUE))))</f>
        <v/>
      </c>
      <c r="R242" s="144" t="str">
        <f>IF(OR(AND(OR($J242="Retired",$J242="Permanent Low-Use"),$K242&lt;=2026),(AND($J242="New",$K242&gt;2026))),"N/A",IF($N242=0,0,IF(ISERROR(VLOOKUP($E242,'Source Data'!$B$29:$J$60, MATCH($L242, 'Source Data'!$B$26:$J$26,1),TRUE))=TRUE,"",VLOOKUP($E242,'Source Data'!$B$29:$J$60,MATCH($L242, 'Source Data'!$B$26:$J$26,1),TRUE))))</f>
        <v/>
      </c>
      <c r="S242" s="144" t="str">
        <f>IF(OR(AND(OR($J242="Retired",$J242="Permanent Low-Use"),$K242&lt;=2027),(AND($J242="New",$K242&gt;2027))),"N/A",IF($N242=0,0,IF(ISERROR(VLOOKUP($E242,'Source Data'!$B$29:$J$60, MATCH($L242, 'Source Data'!$B$26:$J$26,1),TRUE))=TRUE,"",VLOOKUP($E242,'Source Data'!$B$29:$J$60,MATCH($L242, 'Source Data'!$B$26:$J$26,1),TRUE))))</f>
        <v/>
      </c>
      <c r="T242" s="144" t="str">
        <f>IF(OR(AND(OR($J242="Retired",$J242="Permanent Low-Use"),$K242&lt;=2028),(AND($J242="New",$K242&gt;2028))),"N/A",IF($N242=0,0,IF(ISERROR(VLOOKUP($E242,'Source Data'!$B$29:$J$60, MATCH($L242, 'Source Data'!$B$26:$J$26,1),TRUE))=TRUE,"",VLOOKUP($E242,'Source Data'!$B$29:$J$60,MATCH($L242, 'Source Data'!$B$26:$J$26,1),TRUE))))</f>
        <v/>
      </c>
      <c r="U242" s="144" t="str">
        <f>IF(OR(AND(OR($J242="Retired",$J242="Permanent Low-Use"),$K242&lt;=2029),(AND($J242="New",$K242&gt;2029))),"N/A",IF($N242=0,0,IF(ISERROR(VLOOKUP($E242,'Source Data'!$B$29:$J$60, MATCH($L242, 'Source Data'!$B$26:$J$26,1),TRUE))=TRUE,"",VLOOKUP($E242,'Source Data'!$B$29:$J$60,MATCH($L242, 'Source Data'!$B$26:$J$26,1),TRUE))))</f>
        <v/>
      </c>
      <c r="V242" s="144" t="str">
        <f>IF(OR(AND(OR($J242="Retired",$J242="Permanent Low-Use"),$K242&lt;=2030),(AND($J242="New",$K242&gt;2030))),"N/A",IF($N242=0,0,IF(ISERROR(VLOOKUP($E242,'Source Data'!$B$29:$J$60, MATCH($L242, 'Source Data'!$B$26:$J$26,1),TRUE))=TRUE,"",VLOOKUP($E242,'Source Data'!$B$29:$J$60,MATCH($L242, 'Source Data'!$B$26:$J$26,1),TRUE))))</f>
        <v/>
      </c>
      <c r="W242" s="144" t="str">
        <f>IF(OR(AND(OR($J242="Retired",$J242="Permanent Low-Use"),$K242&lt;=2031),(AND($J242="New",$K242&gt;2031))),"N/A",IF($N242=0,0,IF(ISERROR(VLOOKUP($E242,'Source Data'!$B$29:$J$60, MATCH($L242, 'Source Data'!$B$26:$J$26,1),TRUE))=TRUE,"",VLOOKUP($E242,'Source Data'!$B$29:$J$60,MATCH($L242, 'Source Data'!$B$26:$J$26,1),TRUE))))</f>
        <v/>
      </c>
      <c r="X242" s="144" t="str">
        <f>IF(OR(AND(OR($J242="Retired",$J242="Permanent Low-Use"),$K242&lt;=2032),(AND($J242="New",$K242&gt;2032))),"N/A",IF($N242=0,0,IF(ISERROR(VLOOKUP($E242,'Source Data'!$B$29:$J$60, MATCH($L242, 'Source Data'!$B$26:$J$26,1),TRUE))=TRUE,"",VLOOKUP($E242,'Source Data'!$B$29:$J$60,MATCH($L242, 'Source Data'!$B$26:$J$26,1),TRUE))))</f>
        <v/>
      </c>
      <c r="Y242" s="144" t="str">
        <f>IF(OR(AND(OR($J242="Retired",$J242="Permanent Low-Use"),$K242&lt;=2033),(AND($J242="New",$K242&gt;2033))),"N/A",IF($N242=0,0,IF(ISERROR(VLOOKUP($E242,'Source Data'!$B$29:$J$60, MATCH($L242, 'Source Data'!$B$26:$J$26,1),TRUE))=TRUE,"",VLOOKUP($E242,'Source Data'!$B$29:$J$60,MATCH($L242, 'Source Data'!$B$26:$J$26,1),TRUE))))</f>
        <v/>
      </c>
      <c r="Z242" s="145" t="str">
        <f>IF(ISNUMBER($L242),IF(OR(AND(OR($J242="Retired",$J242="Permanent Low-Use"),$K242&lt;=2023),(AND($J242="New",$K242&gt;2023))),"N/A",VLOOKUP($F242,'Source Data'!$B$15:$I$22,7)),"")</f>
        <v/>
      </c>
      <c r="AA242" s="145" t="str">
        <f>IF(ISNUMBER($L242),IF(OR(AND(OR($J242="Retired",$J242="Permanent Low-Use"),$K242&lt;=2024),(AND($J242="New",$K242&gt;2024))),"N/A",VLOOKUP($F242,'Source Data'!$B$15:$I$22,7)),"")</f>
        <v/>
      </c>
      <c r="AB242" s="145" t="str">
        <f>IF(ISNUMBER($L242),IF(OR(AND(OR($J242="Retired",$J242="Permanent Low-Use"),$K242&lt;=2025),(AND($J242="New",$K242&gt;2025))),"N/A",VLOOKUP($F242,'Source Data'!$B$15:$I$22,5)),"")</f>
        <v/>
      </c>
      <c r="AC242" s="145" t="str">
        <f>IF(ISNUMBER($L242),IF(OR(AND(OR($J242="Retired",$J242="Permanent Low-Use"),$K242&lt;=2026),(AND($J242="New",$K242&gt;2026))),"N/A",VLOOKUP($F242,'Source Data'!$B$15:$I$22,5)),"")</f>
        <v/>
      </c>
      <c r="AD242" s="145" t="str">
        <f>IF(ISNUMBER($L242),IF(OR(AND(OR($J242="Retired",$J242="Permanent Low-Use"),$K242&lt;=2027),(AND($J242="New",$K242&gt;2027))),"N/A",VLOOKUP($F242,'Source Data'!$B$15:$I$22,5)),"")</f>
        <v/>
      </c>
      <c r="AE242" s="145" t="str">
        <f>IF(ISNUMBER($L242),IF(OR(AND(OR($J242="Retired",$J242="Permanent Low-Use"),$K242&lt;=2028),(AND($J242="New",$K242&gt;2028))),"N/A",VLOOKUP($F242,'Source Data'!$B$15:$I$22,5)),"")</f>
        <v/>
      </c>
      <c r="AF242" s="145" t="str">
        <f>IF(ISNUMBER($L242),IF(OR(AND(OR($J242="Retired",$J242="Permanent Low-Use"),$K242&lt;=2029),(AND($J242="New",$K242&gt;2029))),"N/A",VLOOKUP($F242,'Source Data'!$B$15:$I$22,5)),"")</f>
        <v/>
      </c>
      <c r="AG242" s="145" t="str">
        <f>IF(ISNUMBER($L242),IF(OR(AND(OR($J242="Retired",$J242="Permanent Low-Use"),$K242&lt;=2030),(AND($J242="New",$K242&gt;2030))),"N/A",VLOOKUP($F242,'Source Data'!$B$15:$I$22,5)),"")</f>
        <v/>
      </c>
      <c r="AH242" s="145" t="str">
        <f>IF(ISNUMBER($L242),IF(OR(AND(OR($J242="Retired",$J242="Permanent Low-Use"),$K242&lt;=2031),(AND($J242="New",$K242&gt;2031))),"N/A",VLOOKUP($F242,'Source Data'!$B$15:$I$22,5)),"")</f>
        <v/>
      </c>
      <c r="AI242" s="145" t="str">
        <f>IF(ISNUMBER($L242),IF(OR(AND(OR($J242="Retired",$J242="Permanent Low-Use"),$K242&lt;=2032),(AND($J242="New",$K242&gt;2032))),"N/A",VLOOKUP($F242,'Source Data'!$B$15:$I$22,5)),"")</f>
        <v/>
      </c>
      <c r="AJ242" s="145" t="str">
        <f>IF(ISNUMBER($L242),IF(OR(AND(OR($J242="Retired",$J242="Permanent Low-Use"),$K242&lt;=2033),(AND($J242="New",$K242&gt;2033))),"N/A",VLOOKUP($F242,'Source Data'!$B$15:$I$22,5)),"")</f>
        <v/>
      </c>
      <c r="AK242" s="145" t="str">
        <f>IF($N242= 0, "N/A", IF(ISERROR(VLOOKUP($F242, 'Source Data'!$B$4:$C$11,2)), "", VLOOKUP($F242, 'Source Data'!$B$4:$C$11,2)))</f>
        <v/>
      </c>
      <c r="AL242" s="158"/>
    </row>
    <row r="243" spans="1:38">
      <c r="A243" s="158"/>
      <c r="B243" s="80"/>
      <c r="C243" s="80"/>
      <c r="D243" s="80"/>
      <c r="E243" s="81"/>
      <c r="F243" s="81"/>
      <c r="G243" s="78"/>
      <c r="H243" s="79"/>
      <c r="I243" s="78"/>
      <c r="J243" s="78"/>
      <c r="K243" s="78"/>
      <c r="L243" s="142" t="str">
        <f t="shared" si="12"/>
        <v/>
      </c>
      <c r="M243" s="142" t="str">
        <f>IF(ISERROR(VLOOKUP(E243,'Source Data'!$B$67:$J$97, MATCH(F243, 'Source Data'!$B$64:$J$64,1),TRUE))=TRUE,"",VLOOKUP(E243,'Source Data'!$B$67:$J$97,MATCH(F243, 'Source Data'!$B$64:$J$64,1),TRUE))</f>
        <v/>
      </c>
      <c r="N243" s="143" t="str">
        <f t="shared" si="13"/>
        <v/>
      </c>
      <c r="O243" s="144" t="str">
        <f>IF(OR(AND(OR($J243="Retired",$J243="Permanent Low-Use"),$K243&lt;=2023),(AND($J243="New",$K243&gt;2023))),"N/A",IF($N243=0,0,IF(ISERROR(VLOOKUP($E243,'Source Data'!$B$29:$J$60, MATCH($L243, 'Source Data'!$B$26:$J$26,1),TRUE))=TRUE,"",VLOOKUP($E243,'Source Data'!$B$29:$J$60,MATCH($L243, 'Source Data'!$B$26:$J$26,1),TRUE))))</f>
        <v/>
      </c>
      <c r="P243" s="144" t="str">
        <f>IF(OR(AND(OR($J243="Retired",$J243="Permanent Low-Use"),$K243&lt;=2024),(AND($J243="New",$K243&gt;2024))),"N/A",IF($N243=0,0,IF(ISERROR(VLOOKUP($E243,'Source Data'!$B$29:$J$60, MATCH($L243, 'Source Data'!$B$26:$J$26,1),TRUE))=TRUE,"",VLOOKUP($E243,'Source Data'!$B$29:$J$60,MATCH($L243, 'Source Data'!$B$26:$J$26,1),TRUE))))</f>
        <v/>
      </c>
      <c r="Q243" s="144" t="str">
        <f>IF(OR(AND(OR($J243="Retired",$J243="Permanent Low-Use"),$K243&lt;=2025),(AND($J243="New",$K243&gt;2025))),"N/A",IF($N243=0,0,IF(ISERROR(VLOOKUP($E243,'Source Data'!$B$29:$J$60, MATCH($L243, 'Source Data'!$B$26:$J$26,1),TRUE))=TRUE,"",VLOOKUP($E243,'Source Data'!$B$29:$J$60,MATCH($L243, 'Source Data'!$B$26:$J$26,1),TRUE))))</f>
        <v/>
      </c>
      <c r="R243" s="144" t="str">
        <f>IF(OR(AND(OR($J243="Retired",$J243="Permanent Low-Use"),$K243&lt;=2026),(AND($J243="New",$K243&gt;2026))),"N/A",IF($N243=0,0,IF(ISERROR(VLOOKUP($E243,'Source Data'!$B$29:$J$60, MATCH($L243, 'Source Data'!$B$26:$J$26,1),TRUE))=TRUE,"",VLOOKUP($E243,'Source Data'!$B$29:$J$60,MATCH($L243, 'Source Data'!$B$26:$J$26,1),TRUE))))</f>
        <v/>
      </c>
      <c r="S243" s="144" t="str">
        <f>IF(OR(AND(OR($J243="Retired",$J243="Permanent Low-Use"),$K243&lt;=2027),(AND($J243="New",$K243&gt;2027))),"N/A",IF($N243=0,0,IF(ISERROR(VLOOKUP($E243,'Source Data'!$B$29:$J$60, MATCH($L243, 'Source Data'!$B$26:$J$26,1),TRUE))=TRUE,"",VLOOKUP($E243,'Source Data'!$B$29:$J$60,MATCH($L243, 'Source Data'!$B$26:$J$26,1),TRUE))))</f>
        <v/>
      </c>
      <c r="T243" s="144" t="str">
        <f>IF(OR(AND(OR($J243="Retired",$J243="Permanent Low-Use"),$K243&lt;=2028),(AND($J243="New",$K243&gt;2028))),"N/A",IF($N243=0,0,IF(ISERROR(VLOOKUP($E243,'Source Data'!$B$29:$J$60, MATCH($L243, 'Source Data'!$B$26:$J$26,1),TRUE))=TRUE,"",VLOOKUP($E243,'Source Data'!$B$29:$J$60,MATCH($L243, 'Source Data'!$B$26:$J$26,1),TRUE))))</f>
        <v/>
      </c>
      <c r="U243" s="144" t="str">
        <f>IF(OR(AND(OR($J243="Retired",$J243="Permanent Low-Use"),$K243&lt;=2029),(AND($J243="New",$K243&gt;2029))),"N/A",IF($N243=0,0,IF(ISERROR(VLOOKUP($E243,'Source Data'!$B$29:$J$60, MATCH($L243, 'Source Data'!$B$26:$J$26,1),TRUE))=TRUE,"",VLOOKUP($E243,'Source Data'!$B$29:$J$60,MATCH($L243, 'Source Data'!$B$26:$J$26,1),TRUE))))</f>
        <v/>
      </c>
      <c r="V243" s="144" t="str">
        <f>IF(OR(AND(OR($J243="Retired",$J243="Permanent Low-Use"),$K243&lt;=2030),(AND($J243="New",$K243&gt;2030))),"N/A",IF($N243=0,0,IF(ISERROR(VLOOKUP($E243,'Source Data'!$B$29:$J$60, MATCH($L243, 'Source Data'!$B$26:$J$26,1),TRUE))=TRUE,"",VLOOKUP($E243,'Source Data'!$B$29:$J$60,MATCH($L243, 'Source Data'!$B$26:$J$26,1),TRUE))))</f>
        <v/>
      </c>
      <c r="W243" s="144" t="str">
        <f>IF(OR(AND(OR($J243="Retired",$J243="Permanent Low-Use"),$K243&lt;=2031),(AND($J243="New",$K243&gt;2031))),"N/A",IF($N243=0,0,IF(ISERROR(VLOOKUP($E243,'Source Data'!$B$29:$J$60, MATCH($L243, 'Source Data'!$B$26:$J$26,1),TRUE))=TRUE,"",VLOOKUP($E243,'Source Data'!$B$29:$J$60,MATCH($L243, 'Source Data'!$B$26:$J$26,1),TRUE))))</f>
        <v/>
      </c>
      <c r="X243" s="144" t="str">
        <f>IF(OR(AND(OR($J243="Retired",$J243="Permanent Low-Use"),$K243&lt;=2032),(AND($J243="New",$K243&gt;2032))),"N/A",IF($N243=0,0,IF(ISERROR(VLOOKUP($E243,'Source Data'!$B$29:$J$60, MATCH($L243, 'Source Data'!$B$26:$J$26,1),TRUE))=TRUE,"",VLOOKUP($E243,'Source Data'!$B$29:$J$60,MATCH($L243, 'Source Data'!$B$26:$J$26,1),TRUE))))</f>
        <v/>
      </c>
      <c r="Y243" s="144" t="str">
        <f>IF(OR(AND(OR($J243="Retired",$J243="Permanent Low-Use"),$K243&lt;=2033),(AND($J243="New",$K243&gt;2033))),"N/A",IF($N243=0,0,IF(ISERROR(VLOOKUP($E243,'Source Data'!$B$29:$J$60, MATCH($L243, 'Source Data'!$B$26:$J$26,1),TRUE))=TRUE,"",VLOOKUP($E243,'Source Data'!$B$29:$J$60,MATCH($L243, 'Source Data'!$B$26:$J$26,1),TRUE))))</f>
        <v/>
      </c>
      <c r="Z243" s="145" t="str">
        <f>IF(ISNUMBER($L243),IF(OR(AND(OR($J243="Retired",$J243="Permanent Low-Use"),$K243&lt;=2023),(AND($J243="New",$K243&gt;2023))),"N/A",VLOOKUP($F243,'Source Data'!$B$15:$I$22,7)),"")</f>
        <v/>
      </c>
      <c r="AA243" s="145" t="str">
        <f>IF(ISNUMBER($L243),IF(OR(AND(OR($J243="Retired",$J243="Permanent Low-Use"),$K243&lt;=2024),(AND($J243="New",$K243&gt;2024))),"N/A",VLOOKUP($F243,'Source Data'!$B$15:$I$22,7)),"")</f>
        <v/>
      </c>
      <c r="AB243" s="145" t="str">
        <f>IF(ISNUMBER($L243),IF(OR(AND(OR($J243="Retired",$J243="Permanent Low-Use"),$K243&lt;=2025),(AND($J243="New",$K243&gt;2025))),"N/A",VLOOKUP($F243,'Source Data'!$B$15:$I$22,5)),"")</f>
        <v/>
      </c>
      <c r="AC243" s="145" t="str">
        <f>IF(ISNUMBER($L243),IF(OR(AND(OR($J243="Retired",$J243="Permanent Low-Use"),$K243&lt;=2026),(AND($J243="New",$K243&gt;2026))),"N/A",VLOOKUP($F243,'Source Data'!$B$15:$I$22,5)),"")</f>
        <v/>
      </c>
      <c r="AD243" s="145" t="str">
        <f>IF(ISNUMBER($L243),IF(OR(AND(OR($J243="Retired",$J243="Permanent Low-Use"),$K243&lt;=2027),(AND($J243="New",$K243&gt;2027))),"N/A",VLOOKUP($F243,'Source Data'!$B$15:$I$22,5)),"")</f>
        <v/>
      </c>
      <c r="AE243" s="145" t="str">
        <f>IF(ISNUMBER($L243),IF(OR(AND(OR($J243="Retired",$J243="Permanent Low-Use"),$K243&lt;=2028),(AND($J243="New",$K243&gt;2028))),"N/A",VLOOKUP($F243,'Source Data'!$B$15:$I$22,5)),"")</f>
        <v/>
      </c>
      <c r="AF243" s="145" t="str">
        <f>IF(ISNUMBER($L243),IF(OR(AND(OR($J243="Retired",$J243="Permanent Low-Use"),$K243&lt;=2029),(AND($J243="New",$K243&gt;2029))),"N/A",VLOOKUP($F243,'Source Data'!$B$15:$I$22,5)),"")</f>
        <v/>
      </c>
      <c r="AG243" s="145" t="str">
        <f>IF(ISNUMBER($L243),IF(OR(AND(OR($J243="Retired",$J243="Permanent Low-Use"),$K243&lt;=2030),(AND($J243="New",$K243&gt;2030))),"N/A",VLOOKUP($F243,'Source Data'!$B$15:$I$22,5)),"")</f>
        <v/>
      </c>
      <c r="AH243" s="145" t="str">
        <f>IF(ISNUMBER($L243),IF(OR(AND(OR($J243="Retired",$J243="Permanent Low-Use"),$K243&lt;=2031),(AND($J243="New",$K243&gt;2031))),"N/A",VLOOKUP($F243,'Source Data'!$B$15:$I$22,5)),"")</f>
        <v/>
      </c>
      <c r="AI243" s="145" t="str">
        <f>IF(ISNUMBER($L243),IF(OR(AND(OR($J243="Retired",$J243="Permanent Low-Use"),$K243&lt;=2032),(AND($J243="New",$K243&gt;2032))),"N/A",VLOOKUP($F243,'Source Data'!$B$15:$I$22,5)),"")</f>
        <v/>
      </c>
      <c r="AJ243" s="145" t="str">
        <f>IF(ISNUMBER($L243),IF(OR(AND(OR($J243="Retired",$J243="Permanent Low-Use"),$K243&lt;=2033),(AND($J243="New",$K243&gt;2033))),"N/A",VLOOKUP($F243,'Source Data'!$B$15:$I$22,5)),"")</f>
        <v/>
      </c>
      <c r="AK243" s="145" t="str">
        <f>IF($N243= 0, "N/A", IF(ISERROR(VLOOKUP($F243, 'Source Data'!$B$4:$C$11,2)), "", VLOOKUP($F243, 'Source Data'!$B$4:$C$11,2)))</f>
        <v/>
      </c>
      <c r="AL243" s="158"/>
    </row>
    <row r="244" spans="1:38">
      <c r="A244" s="158"/>
      <c r="B244" s="80"/>
      <c r="C244" s="80"/>
      <c r="D244" s="80"/>
      <c r="E244" s="81"/>
      <c r="F244" s="81"/>
      <c r="G244" s="78"/>
      <c r="H244" s="79"/>
      <c r="I244" s="78"/>
      <c r="J244" s="78"/>
      <c r="K244" s="78"/>
      <c r="L244" s="142" t="str">
        <f t="shared" si="12"/>
        <v/>
      </c>
      <c r="M244" s="142" t="str">
        <f>IF(ISERROR(VLOOKUP(E244,'Source Data'!$B$67:$J$97, MATCH(F244, 'Source Data'!$B$64:$J$64,1),TRUE))=TRUE,"",VLOOKUP(E244,'Source Data'!$B$67:$J$97,MATCH(F244, 'Source Data'!$B$64:$J$64,1),TRUE))</f>
        <v/>
      </c>
      <c r="N244" s="143" t="str">
        <f t="shared" si="13"/>
        <v/>
      </c>
      <c r="O244" s="144" t="str">
        <f>IF(OR(AND(OR($J244="Retired",$J244="Permanent Low-Use"),$K244&lt;=2023),(AND($J244="New",$K244&gt;2023))),"N/A",IF($N244=0,0,IF(ISERROR(VLOOKUP($E244,'Source Data'!$B$29:$J$60, MATCH($L244, 'Source Data'!$B$26:$J$26,1),TRUE))=TRUE,"",VLOOKUP($E244,'Source Data'!$B$29:$J$60,MATCH($L244, 'Source Data'!$B$26:$J$26,1),TRUE))))</f>
        <v/>
      </c>
      <c r="P244" s="144" t="str">
        <f>IF(OR(AND(OR($J244="Retired",$J244="Permanent Low-Use"),$K244&lt;=2024),(AND($J244="New",$K244&gt;2024))),"N/A",IF($N244=0,0,IF(ISERROR(VLOOKUP($E244,'Source Data'!$B$29:$J$60, MATCH($L244, 'Source Data'!$B$26:$J$26,1),TRUE))=TRUE,"",VLOOKUP($E244,'Source Data'!$B$29:$J$60,MATCH($L244, 'Source Data'!$B$26:$J$26,1),TRUE))))</f>
        <v/>
      </c>
      <c r="Q244" s="144" t="str">
        <f>IF(OR(AND(OR($J244="Retired",$J244="Permanent Low-Use"),$K244&lt;=2025),(AND($J244="New",$K244&gt;2025))),"N/A",IF($N244=0,0,IF(ISERROR(VLOOKUP($E244,'Source Data'!$B$29:$J$60, MATCH($L244, 'Source Data'!$B$26:$J$26,1),TRUE))=TRUE,"",VLOOKUP($E244,'Source Data'!$B$29:$J$60,MATCH($L244, 'Source Data'!$B$26:$J$26,1),TRUE))))</f>
        <v/>
      </c>
      <c r="R244" s="144" t="str">
        <f>IF(OR(AND(OR($J244="Retired",$J244="Permanent Low-Use"),$K244&lt;=2026),(AND($J244="New",$K244&gt;2026))),"N/A",IF($N244=0,0,IF(ISERROR(VLOOKUP($E244,'Source Data'!$B$29:$J$60, MATCH($L244, 'Source Data'!$B$26:$J$26,1),TRUE))=TRUE,"",VLOOKUP($E244,'Source Data'!$B$29:$J$60,MATCH($L244, 'Source Data'!$B$26:$J$26,1),TRUE))))</f>
        <v/>
      </c>
      <c r="S244" s="144" t="str">
        <f>IF(OR(AND(OR($J244="Retired",$J244="Permanent Low-Use"),$K244&lt;=2027),(AND($J244="New",$K244&gt;2027))),"N/A",IF($N244=0,0,IF(ISERROR(VLOOKUP($E244,'Source Data'!$B$29:$J$60, MATCH($L244, 'Source Data'!$B$26:$J$26,1),TRUE))=TRUE,"",VLOOKUP($E244,'Source Data'!$B$29:$J$60,MATCH($L244, 'Source Data'!$B$26:$J$26,1),TRUE))))</f>
        <v/>
      </c>
      <c r="T244" s="144" t="str">
        <f>IF(OR(AND(OR($J244="Retired",$J244="Permanent Low-Use"),$K244&lt;=2028),(AND($J244="New",$K244&gt;2028))),"N/A",IF($N244=0,0,IF(ISERROR(VLOOKUP($E244,'Source Data'!$B$29:$J$60, MATCH($L244, 'Source Data'!$B$26:$J$26,1),TRUE))=TRUE,"",VLOOKUP($E244,'Source Data'!$B$29:$J$60,MATCH($L244, 'Source Data'!$B$26:$J$26,1),TRUE))))</f>
        <v/>
      </c>
      <c r="U244" s="144" t="str">
        <f>IF(OR(AND(OR($J244="Retired",$J244="Permanent Low-Use"),$K244&lt;=2029),(AND($J244="New",$K244&gt;2029))),"N/A",IF($N244=0,0,IF(ISERROR(VLOOKUP($E244,'Source Data'!$B$29:$J$60, MATCH($L244, 'Source Data'!$B$26:$J$26,1),TRUE))=TRUE,"",VLOOKUP($E244,'Source Data'!$B$29:$J$60,MATCH($L244, 'Source Data'!$B$26:$J$26,1),TRUE))))</f>
        <v/>
      </c>
      <c r="V244" s="144" t="str">
        <f>IF(OR(AND(OR($J244="Retired",$J244="Permanent Low-Use"),$K244&lt;=2030),(AND($J244="New",$K244&gt;2030))),"N/A",IF($N244=0,0,IF(ISERROR(VLOOKUP($E244,'Source Data'!$B$29:$J$60, MATCH($L244, 'Source Data'!$B$26:$J$26,1),TRUE))=TRUE,"",VLOOKUP($E244,'Source Data'!$B$29:$J$60,MATCH($L244, 'Source Data'!$B$26:$J$26,1),TRUE))))</f>
        <v/>
      </c>
      <c r="W244" s="144" t="str">
        <f>IF(OR(AND(OR($J244="Retired",$J244="Permanent Low-Use"),$K244&lt;=2031),(AND($J244="New",$K244&gt;2031))),"N/A",IF($N244=0,0,IF(ISERROR(VLOOKUP($E244,'Source Data'!$B$29:$J$60, MATCH($L244, 'Source Data'!$B$26:$J$26,1),TRUE))=TRUE,"",VLOOKUP($E244,'Source Data'!$B$29:$J$60,MATCH($L244, 'Source Data'!$B$26:$J$26,1),TRUE))))</f>
        <v/>
      </c>
      <c r="X244" s="144" t="str">
        <f>IF(OR(AND(OR($J244="Retired",$J244="Permanent Low-Use"),$K244&lt;=2032),(AND($J244="New",$K244&gt;2032))),"N/A",IF($N244=0,0,IF(ISERROR(VLOOKUP($E244,'Source Data'!$B$29:$J$60, MATCH($L244, 'Source Data'!$B$26:$J$26,1),TRUE))=TRUE,"",VLOOKUP($E244,'Source Data'!$B$29:$J$60,MATCH($L244, 'Source Data'!$B$26:$J$26,1),TRUE))))</f>
        <v/>
      </c>
      <c r="Y244" s="144" t="str">
        <f>IF(OR(AND(OR($J244="Retired",$J244="Permanent Low-Use"),$K244&lt;=2033),(AND($J244="New",$K244&gt;2033))),"N/A",IF($N244=0,0,IF(ISERROR(VLOOKUP($E244,'Source Data'!$B$29:$J$60, MATCH($L244, 'Source Data'!$B$26:$J$26,1),TRUE))=TRUE,"",VLOOKUP($E244,'Source Data'!$B$29:$J$60,MATCH($L244, 'Source Data'!$B$26:$J$26,1),TRUE))))</f>
        <v/>
      </c>
      <c r="Z244" s="145" t="str">
        <f>IF(ISNUMBER($L244),IF(OR(AND(OR($J244="Retired",$J244="Permanent Low-Use"),$K244&lt;=2023),(AND($J244="New",$K244&gt;2023))),"N/A",VLOOKUP($F244,'Source Data'!$B$15:$I$22,7)),"")</f>
        <v/>
      </c>
      <c r="AA244" s="145" t="str">
        <f>IF(ISNUMBER($L244),IF(OR(AND(OR($J244="Retired",$J244="Permanent Low-Use"),$K244&lt;=2024),(AND($J244="New",$K244&gt;2024))),"N/A",VLOOKUP($F244,'Source Data'!$B$15:$I$22,7)),"")</f>
        <v/>
      </c>
      <c r="AB244" s="145" t="str">
        <f>IF(ISNUMBER($L244),IF(OR(AND(OR($J244="Retired",$J244="Permanent Low-Use"),$K244&lt;=2025),(AND($J244="New",$K244&gt;2025))),"N/A",VLOOKUP($F244,'Source Data'!$B$15:$I$22,5)),"")</f>
        <v/>
      </c>
      <c r="AC244" s="145" t="str">
        <f>IF(ISNUMBER($L244),IF(OR(AND(OR($J244="Retired",$J244="Permanent Low-Use"),$K244&lt;=2026),(AND($J244="New",$K244&gt;2026))),"N/A",VLOOKUP($F244,'Source Data'!$B$15:$I$22,5)),"")</f>
        <v/>
      </c>
      <c r="AD244" s="145" t="str">
        <f>IF(ISNUMBER($L244),IF(OR(AND(OR($J244="Retired",$J244="Permanent Low-Use"),$K244&lt;=2027),(AND($J244="New",$K244&gt;2027))),"N/A",VLOOKUP($F244,'Source Data'!$B$15:$I$22,5)),"")</f>
        <v/>
      </c>
      <c r="AE244" s="145" t="str">
        <f>IF(ISNUMBER($L244),IF(OR(AND(OR($J244="Retired",$J244="Permanent Low-Use"),$K244&lt;=2028),(AND($J244="New",$K244&gt;2028))),"N/A",VLOOKUP($F244,'Source Data'!$B$15:$I$22,5)),"")</f>
        <v/>
      </c>
      <c r="AF244" s="145" t="str">
        <f>IF(ISNUMBER($L244),IF(OR(AND(OR($J244="Retired",$J244="Permanent Low-Use"),$K244&lt;=2029),(AND($J244="New",$K244&gt;2029))),"N/A",VLOOKUP($F244,'Source Data'!$B$15:$I$22,5)),"")</f>
        <v/>
      </c>
      <c r="AG244" s="145" t="str">
        <f>IF(ISNUMBER($L244),IF(OR(AND(OR($J244="Retired",$J244="Permanent Low-Use"),$K244&lt;=2030),(AND($J244="New",$K244&gt;2030))),"N/A",VLOOKUP($F244,'Source Data'!$B$15:$I$22,5)),"")</f>
        <v/>
      </c>
      <c r="AH244" s="145" t="str">
        <f>IF(ISNUMBER($L244),IF(OR(AND(OR($J244="Retired",$J244="Permanent Low-Use"),$K244&lt;=2031),(AND($J244="New",$K244&gt;2031))),"N/A",VLOOKUP($F244,'Source Data'!$B$15:$I$22,5)),"")</f>
        <v/>
      </c>
      <c r="AI244" s="145" t="str">
        <f>IF(ISNUMBER($L244),IF(OR(AND(OR($J244="Retired",$J244="Permanent Low-Use"),$K244&lt;=2032),(AND($J244="New",$K244&gt;2032))),"N/A",VLOOKUP($F244,'Source Data'!$B$15:$I$22,5)),"")</f>
        <v/>
      </c>
      <c r="AJ244" s="145" t="str">
        <f>IF(ISNUMBER($L244),IF(OR(AND(OR($J244="Retired",$J244="Permanent Low-Use"),$K244&lt;=2033),(AND($J244="New",$K244&gt;2033))),"N/A",VLOOKUP($F244,'Source Data'!$B$15:$I$22,5)),"")</f>
        <v/>
      </c>
      <c r="AK244" s="145" t="str">
        <f>IF($N244= 0, "N/A", IF(ISERROR(VLOOKUP($F244, 'Source Data'!$B$4:$C$11,2)), "", VLOOKUP($F244, 'Source Data'!$B$4:$C$11,2)))</f>
        <v/>
      </c>
      <c r="AL244" s="158"/>
    </row>
    <row r="245" spans="1:38">
      <c r="A245" s="158"/>
      <c r="B245" s="80"/>
      <c r="C245" s="80"/>
      <c r="D245" s="80"/>
      <c r="E245" s="81"/>
      <c r="F245" s="81"/>
      <c r="G245" s="78"/>
      <c r="H245" s="79"/>
      <c r="I245" s="78"/>
      <c r="J245" s="78"/>
      <c r="K245" s="78"/>
      <c r="L245" s="142" t="str">
        <f t="shared" si="12"/>
        <v/>
      </c>
      <c r="M245" s="142" t="str">
        <f>IF(ISERROR(VLOOKUP(E245,'Source Data'!$B$67:$J$97, MATCH(F245, 'Source Data'!$B$64:$J$64,1),TRUE))=TRUE,"",VLOOKUP(E245,'Source Data'!$B$67:$J$97,MATCH(F245, 'Source Data'!$B$64:$J$64,1),TRUE))</f>
        <v/>
      </c>
      <c r="N245" s="143" t="str">
        <f t="shared" si="13"/>
        <v/>
      </c>
      <c r="O245" s="144" t="str">
        <f>IF(OR(AND(OR($J245="Retired",$J245="Permanent Low-Use"),$K245&lt;=2023),(AND($J245="New",$K245&gt;2023))),"N/A",IF($N245=0,0,IF(ISERROR(VLOOKUP($E245,'Source Data'!$B$29:$J$60, MATCH($L245, 'Source Data'!$B$26:$J$26,1),TRUE))=TRUE,"",VLOOKUP($E245,'Source Data'!$B$29:$J$60,MATCH($L245, 'Source Data'!$B$26:$J$26,1),TRUE))))</f>
        <v/>
      </c>
      <c r="P245" s="144" t="str">
        <f>IF(OR(AND(OR($J245="Retired",$J245="Permanent Low-Use"),$K245&lt;=2024),(AND($J245="New",$K245&gt;2024))),"N/A",IF($N245=0,0,IF(ISERROR(VLOOKUP($E245,'Source Data'!$B$29:$J$60, MATCH($L245, 'Source Data'!$B$26:$J$26,1),TRUE))=TRUE,"",VLOOKUP($E245,'Source Data'!$B$29:$J$60,MATCH($L245, 'Source Data'!$B$26:$J$26,1),TRUE))))</f>
        <v/>
      </c>
      <c r="Q245" s="144" t="str">
        <f>IF(OR(AND(OR($J245="Retired",$J245="Permanent Low-Use"),$K245&lt;=2025),(AND($J245="New",$K245&gt;2025))),"N/A",IF($N245=0,0,IF(ISERROR(VLOOKUP($E245,'Source Data'!$B$29:$J$60, MATCH($L245, 'Source Data'!$B$26:$J$26,1),TRUE))=TRUE,"",VLOOKUP($E245,'Source Data'!$B$29:$J$60,MATCH($L245, 'Source Data'!$B$26:$J$26,1),TRUE))))</f>
        <v/>
      </c>
      <c r="R245" s="144" t="str">
        <f>IF(OR(AND(OR($J245="Retired",$J245="Permanent Low-Use"),$K245&lt;=2026),(AND($J245="New",$K245&gt;2026))),"N/A",IF($N245=0,0,IF(ISERROR(VLOOKUP($E245,'Source Data'!$B$29:$J$60, MATCH($L245, 'Source Data'!$B$26:$J$26,1),TRUE))=TRUE,"",VLOOKUP($E245,'Source Data'!$B$29:$J$60,MATCH($L245, 'Source Data'!$B$26:$J$26,1),TRUE))))</f>
        <v/>
      </c>
      <c r="S245" s="144" t="str">
        <f>IF(OR(AND(OR($J245="Retired",$J245="Permanent Low-Use"),$K245&lt;=2027),(AND($J245="New",$K245&gt;2027))),"N/A",IF($N245=0,0,IF(ISERROR(VLOOKUP($E245,'Source Data'!$B$29:$J$60, MATCH($L245, 'Source Data'!$B$26:$J$26,1),TRUE))=TRUE,"",VLOOKUP($E245,'Source Data'!$B$29:$J$60,MATCH($L245, 'Source Data'!$B$26:$J$26,1),TRUE))))</f>
        <v/>
      </c>
      <c r="T245" s="144" t="str">
        <f>IF(OR(AND(OR($J245="Retired",$J245="Permanent Low-Use"),$K245&lt;=2028),(AND($J245="New",$K245&gt;2028))),"N/A",IF($N245=0,0,IF(ISERROR(VLOOKUP($E245,'Source Data'!$B$29:$J$60, MATCH($L245, 'Source Data'!$B$26:$J$26,1),TRUE))=TRUE,"",VLOOKUP($E245,'Source Data'!$B$29:$J$60,MATCH($L245, 'Source Data'!$B$26:$J$26,1),TRUE))))</f>
        <v/>
      </c>
      <c r="U245" s="144" t="str">
        <f>IF(OR(AND(OR($J245="Retired",$J245="Permanent Low-Use"),$K245&lt;=2029),(AND($J245="New",$K245&gt;2029))),"N/A",IF($N245=0,0,IF(ISERROR(VLOOKUP($E245,'Source Data'!$B$29:$J$60, MATCH($L245, 'Source Data'!$B$26:$J$26,1),TRUE))=TRUE,"",VLOOKUP($E245,'Source Data'!$B$29:$J$60,MATCH($L245, 'Source Data'!$B$26:$J$26,1),TRUE))))</f>
        <v/>
      </c>
      <c r="V245" s="144" t="str">
        <f>IF(OR(AND(OR($J245="Retired",$J245="Permanent Low-Use"),$K245&lt;=2030),(AND($J245="New",$K245&gt;2030))),"N/A",IF($N245=0,0,IF(ISERROR(VLOOKUP($E245,'Source Data'!$B$29:$J$60, MATCH($L245, 'Source Data'!$B$26:$J$26,1),TRUE))=TRUE,"",VLOOKUP($E245,'Source Data'!$B$29:$J$60,MATCH($L245, 'Source Data'!$B$26:$J$26,1),TRUE))))</f>
        <v/>
      </c>
      <c r="W245" s="144" t="str">
        <f>IF(OR(AND(OR($J245="Retired",$J245="Permanent Low-Use"),$K245&lt;=2031),(AND($J245="New",$K245&gt;2031))),"N/A",IF($N245=0,0,IF(ISERROR(VLOOKUP($E245,'Source Data'!$B$29:$J$60, MATCH($L245, 'Source Data'!$B$26:$J$26,1),TRUE))=TRUE,"",VLOOKUP($E245,'Source Data'!$B$29:$J$60,MATCH($L245, 'Source Data'!$B$26:$J$26,1),TRUE))))</f>
        <v/>
      </c>
      <c r="X245" s="144" t="str">
        <f>IF(OR(AND(OR($J245="Retired",$J245="Permanent Low-Use"),$K245&lt;=2032),(AND($J245="New",$K245&gt;2032))),"N/A",IF($N245=0,0,IF(ISERROR(VLOOKUP($E245,'Source Data'!$B$29:$J$60, MATCH($L245, 'Source Data'!$B$26:$J$26,1),TRUE))=TRUE,"",VLOOKUP($E245,'Source Data'!$B$29:$J$60,MATCH($L245, 'Source Data'!$B$26:$J$26,1),TRUE))))</f>
        <v/>
      </c>
      <c r="Y245" s="144" t="str">
        <f>IF(OR(AND(OR($J245="Retired",$J245="Permanent Low-Use"),$K245&lt;=2033),(AND($J245="New",$K245&gt;2033))),"N/A",IF($N245=0,0,IF(ISERROR(VLOOKUP($E245,'Source Data'!$B$29:$J$60, MATCH($L245, 'Source Data'!$B$26:$J$26,1),TRUE))=TRUE,"",VLOOKUP($E245,'Source Data'!$B$29:$J$60,MATCH($L245, 'Source Data'!$B$26:$J$26,1),TRUE))))</f>
        <v/>
      </c>
      <c r="Z245" s="145" t="str">
        <f>IF(ISNUMBER($L245),IF(OR(AND(OR($J245="Retired",$J245="Permanent Low-Use"),$K245&lt;=2023),(AND($J245="New",$K245&gt;2023))),"N/A",VLOOKUP($F245,'Source Data'!$B$15:$I$22,7)),"")</f>
        <v/>
      </c>
      <c r="AA245" s="145" t="str">
        <f>IF(ISNUMBER($L245),IF(OR(AND(OR($J245="Retired",$J245="Permanent Low-Use"),$K245&lt;=2024),(AND($J245="New",$K245&gt;2024))),"N/A",VLOOKUP($F245,'Source Data'!$B$15:$I$22,7)),"")</f>
        <v/>
      </c>
      <c r="AB245" s="145" t="str">
        <f>IF(ISNUMBER($L245),IF(OR(AND(OR($J245="Retired",$J245="Permanent Low-Use"),$K245&lt;=2025),(AND($J245="New",$K245&gt;2025))),"N/A",VLOOKUP($F245,'Source Data'!$B$15:$I$22,5)),"")</f>
        <v/>
      </c>
      <c r="AC245" s="145" t="str">
        <f>IF(ISNUMBER($L245),IF(OR(AND(OR($J245="Retired",$J245="Permanent Low-Use"),$K245&lt;=2026),(AND($J245="New",$K245&gt;2026))),"N/A",VLOOKUP($F245,'Source Data'!$B$15:$I$22,5)),"")</f>
        <v/>
      </c>
      <c r="AD245" s="145" t="str">
        <f>IF(ISNUMBER($L245),IF(OR(AND(OR($J245="Retired",$J245="Permanent Low-Use"),$K245&lt;=2027),(AND($J245="New",$K245&gt;2027))),"N/A",VLOOKUP($F245,'Source Data'!$B$15:$I$22,5)),"")</f>
        <v/>
      </c>
      <c r="AE245" s="145" t="str">
        <f>IF(ISNUMBER($L245),IF(OR(AND(OR($J245="Retired",$J245="Permanent Low-Use"),$K245&lt;=2028),(AND($J245="New",$K245&gt;2028))),"N/A",VLOOKUP($F245,'Source Data'!$B$15:$I$22,5)),"")</f>
        <v/>
      </c>
      <c r="AF245" s="145" t="str">
        <f>IF(ISNUMBER($L245),IF(OR(AND(OR($J245="Retired",$J245="Permanent Low-Use"),$K245&lt;=2029),(AND($J245="New",$K245&gt;2029))),"N/A",VLOOKUP($F245,'Source Data'!$B$15:$I$22,5)),"")</f>
        <v/>
      </c>
      <c r="AG245" s="145" t="str">
        <f>IF(ISNUMBER($L245),IF(OR(AND(OR($J245="Retired",$J245="Permanent Low-Use"),$K245&lt;=2030),(AND($J245="New",$K245&gt;2030))),"N/A",VLOOKUP($F245,'Source Data'!$B$15:$I$22,5)),"")</f>
        <v/>
      </c>
      <c r="AH245" s="145" t="str">
        <f>IF(ISNUMBER($L245),IF(OR(AND(OR($J245="Retired",$J245="Permanent Low-Use"),$K245&lt;=2031),(AND($J245="New",$K245&gt;2031))),"N/A",VLOOKUP($F245,'Source Data'!$B$15:$I$22,5)),"")</f>
        <v/>
      </c>
      <c r="AI245" s="145" t="str">
        <f>IF(ISNUMBER($L245),IF(OR(AND(OR($J245="Retired",$J245="Permanent Low-Use"),$K245&lt;=2032),(AND($J245="New",$K245&gt;2032))),"N/A",VLOOKUP($F245,'Source Data'!$B$15:$I$22,5)),"")</f>
        <v/>
      </c>
      <c r="AJ245" s="145" t="str">
        <f>IF(ISNUMBER($L245),IF(OR(AND(OR($J245="Retired",$J245="Permanent Low-Use"),$K245&lt;=2033),(AND($J245="New",$K245&gt;2033))),"N/A",VLOOKUP($F245,'Source Data'!$B$15:$I$22,5)),"")</f>
        <v/>
      </c>
      <c r="AK245" s="145" t="str">
        <f>IF($N245= 0, "N/A", IF(ISERROR(VLOOKUP($F245, 'Source Data'!$B$4:$C$11,2)), "", VLOOKUP($F245, 'Source Data'!$B$4:$C$11,2)))</f>
        <v/>
      </c>
      <c r="AL245" s="158"/>
    </row>
    <row r="246" spans="1:38">
      <c r="A246" s="158"/>
      <c r="B246" s="80"/>
      <c r="C246" s="80"/>
      <c r="D246" s="80"/>
      <c r="E246" s="81"/>
      <c r="F246" s="81"/>
      <c r="G246" s="78"/>
      <c r="H246" s="79"/>
      <c r="I246" s="78"/>
      <c r="J246" s="78"/>
      <c r="K246" s="78"/>
      <c r="L246" s="142" t="str">
        <f t="shared" si="12"/>
        <v/>
      </c>
      <c r="M246" s="142" t="str">
        <f>IF(ISERROR(VLOOKUP(E246,'Source Data'!$B$67:$J$97, MATCH(F246, 'Source Data'!$B$64:$J$64,1),TRUE))=TRUE,"",VLOOKUP(E246,'Source Data'!$B$67:$J$97,MATCH(F246, 'Source Data'!$B$64:$J$64,1),TRUE))</f>
        <v/>
      </c>
      <c r="N246" s="143" t="str">
        <f t="shared" si="13"/>
        <v/>
      </c>
      <c r="O246" s="144" t="str">
        <f>IF(OR(AND(OR($J246="Retired",$J246="Permanent Low-Use"),$K246&lt;=2023),(AND($J246="New",$K246&gt;2023))),"N/A",IF($N246=0,0,IF(ISERROR(VLOOKUP($E246,'Source Data'!$B$29:$J$60, MATCH($L246, 'Source Data'!$B$26:$J$26,1),TRUE))=TRUE,"",VLOOKUP($E246,'Source Data'!$B$29:$J$60,MATCH($L246, 'Source Data'!$B$26:$J$26,1),TRUE))))</f>
        <v/>
      </c>
      <c r="P246" s="144" t="str">
        <f>IF(OR(AND(OR($J246="Retired",$J246="Permanent Low-Use"),$K246&lt;=2024),(AND($J246="New",$K246&gt;2024))),"N/A",IF($N246=0,0,IF(ISERROR(VLOOKUP($E246,'Source Data'!$B$29:$J$60, MATCH($L246, 'Source Data'!$B$26:$J$26,1),TRUE))=TRUE,"",VLOOKUP($E246,'Source Data'!$B$29:$J$60,MATCH($L246, 'Source Data'!$B$26:$J$26,1),TRUE))))</f>
        <v/>
      </c>
      <c r="Q246" s="144" t="str">
        <f>IF(OR(AND(OR($J246="Retired",$J246="Permanent Low-Use"),$K246&lt;=2025),(AND($J246="New",$K246&gt;2025))),"N/A",IF($N246=0,0,IF(ISERROR(VLOOKUP($E246,'Source Data'!$B$29:$J$60, MATCH($L246, 'Source Data'!$B$26:$J$26,1),TRUE))=TRUE,"",VLOOKUP($E246,'Source Data'!$B$29:$J$60,MATCH($L246, 'Source Data'!$B$26:$J$26,1),TRUE))))</f>
        <v/>
      </c>
      <c r="R246" s="144" t="str">
        <f>IF(OR(AND(OR($J246="Retired",$J246="Permanent Low-Use"),$K246&lt;=2026),(AND($J246="New",$K246&gt;2026))),"N/A",IF($N246=0,0,IF(ISERROR(VLOOKUP($E246,'Source Data'!$B$29:$J$60, MATCH($L246, 'Source Data'!$B$26:$J$26,1),TRUE))=TRUE,"",VLOOKUP($E246,'Source Data'!$B$29:$J$60,MATCH($L246, 'Source Data'!$B$26:$J$26,1),TRUE))))</f>
        <v/>
      </c>
      <c r="S246" s="144" t="str">
        <f>IF(OR(AND(OR($J246="Retired",$J246="Permanent Low-Use"),$K246&lt;=2027),(AND($J246="New",$K246&gt;2027))),"N/A",IF($N246=0,0,IF(ISERROR(VLOOKUP($E246,'Source Data'!$B$29:$J$60, MATCH($L246, 'Source Data'!$B$26:$J$26,1),TRUE))=TRUE,"",VLOOKUP($E246,'Source Data'!$B$29:$J$60,MATCH($L246, 'Source Data'!$B$26:$J$26,1),TRUE))))</f>
        <v/>
      </c>
      <c r="T246" s="144" t="str">
        <f>IF(OR(AND(OR($J246="Retired",$J246="Permanent Low-Use"),$K246&lt;=2028),(AND($J246="New",$K246&gt;2028))),"N/A",IF($N246=0,0,IF(ISERROR(VLOOKUP($E246,'Source Data'!$B$29:$J$60, MATCH($L246, 'Source Data'!$B$26:$J$26,1),TRUE))=TRUE,"",VLOOKUP($E246,'Source Data'!$B$29:$J$60,MATCH($L246, 'Source Data'!$B$26:$J$26,1),TRUE))))</f>
        <v/>
      </c>
      <c r="U246" s="144" t="str">
        <f>IF(OR(AND(OR($J246="Retired",$J246="Permanent Low-Use"),$K246&lt;=2029),(AND($J246="New",$K246&gt;2029))),"N/A",IF($N246=0,0,IF(ISERROR(VLOOKUP($E246,'Source Data'!$B$29:$J$60, MATCH($L246, 'Source Data'!$B$26:$J$26,1),TRUE))=TRUE,"",VLOOKUP($E246,'Source Data'!$B$29:$J$60,MATCH($L246, 'Source Data'!$B$26:$J$26,1),TRUE))))</f>
        <v/>
      </c>
      <c r="V246" s="144" t="str">
        <f>IF(OR(AND(OR($J246="Retired",$J246="Permanent Low-Use"),$K246&lt;=2030),(AND($J246="New",$K246&gt;2030))),"N/A",IF($N246=0,0,IF(ISERROR(VLOOKUP($E246,'Source Data'!$B$29:$J$60, MATCH($L246, 'Source Data'!$B$26:$J$26,1),TRUE))=TRUE,"",VLOOKUP($E246,'Source Data'!$B$29:$J$60,MATCH($L246, 'Source Data'!$B$26:$J$26,1),TRUE))))</f>
        <v/>
      </c>
      <c r="W246" s="144" t="str">
        <f>IF(OR(AND(OR($J246="Retired",$J246="Permanent Low-Use"),$K246&lt;=2031),(AND($J246="New",$K246&gt;2031))),"N/A",IF($N246=0,0,IF(ISERROR(VLOOKUP($E246,'Source Data'!$B$29:$J$60, MATCH($L246, 'Source Data'!$B$26:$J$26,1),TRUE))=TRUE,"",VLOOKUP($E246,'Source Data'!$B$29:$J$60,MATCH($L246, 'Source Data'!$B$26:$J$26,1),TRUE))))</f>
        <v/>
      </c>
      <c r="X246" s="144" t="str">
        <f>IF(OR(AND(OR($J246="Retired",$J246="Permanent Low-Use"),$K246&lt;=2032),(AND($J246="New",$K246&gt;2032))),"N/A",IF($N246=0,0,IF(ISERROR(VLOOKUP($E246,'Source Data'!$B$29:$J$60, MATCH($L246, 'Source Data'!$B$26:$J$26,1),TRUE))=TRUE,"",VLOOKUP($E246,'Source Data'!$B$29:$J$60,MATCH($L246, 'Source Data'!$B$26:$J$26,1),TRUE))))</f>
        <v/>
      </c>
      <c r="Y246" s="144" t="str">
        <f>IF(OR(AND(OR($J246="Retired",$J246="Permanent Low-Use"),$K246&lt;=2033),(AND($J246="New",$K246&gt;2033))),"N/A",IF($N246=0,0,IF(ISERROR(VLOOKUP($E246,'Source Data'!$B$29:$J$60, MATCH($L246, 'Source Data'!$B$26:$J$26,1),TRUE))=TRUE,"",VLOOKUP($E246,'Source Data'!$B$29:$J$60,MATCH($L246, 'Source Data'!$B$26:$J$26,1),TRUE))))</f>
        <v/>
      </c>
      <c r="Z246" s="145" t="str">
        <f>IF(ISNUMBER($L246),IF(OR(AND(OR($J246="Retired",$J246="Permanent Low-Use"),$K246&lt;=2023),(AND($J246="New",$K246&gt;2023))),"N/A",VLOOKUP($F246,'Source Data'!$B$15:$I$22,7)),"")</f>
        <v/>
      </c>
      <c r="AA246" s="145" t="str">
        <f>IF(ISNUMBER($L246),IF(OR(AND(OR($J246="Retired",$J246="Permanent Low-Use"),$K246&lt;=2024),(AND($J246="New",$K246&gt;2024))),"N/A",VLOOKUP($F246,'Source Data'!$B$15:$I$22,7)),"")</f>
        <v/>
      </c>
      <c r="AB246" s="145" t="str">
        <f>IF(ISNUMBER($L246),IF(OR(AND(OR($J246="Retired",$J246="Permanent Low-Use"),$K246&lt;=2025),(AND($J246="New",$K246&gt;2025))),"N/A",VLOOKUP($F246,'Source Data'!$B$15:$I$22,5)),"")</f>
        <v/>
      </c>
      <c r="AC246" s="145" t="str">
        <f>IF(ISNUMBER($L246),IF(OR(AND(OR($J246="Retired",$J246="Permanent Low-Use"),$K246&lt;=2026),(AND($J246="New",$K246&gt;2026))),"N/A",VLOOKUP($F246,'Source Data'!$B$15:$I$22,5)),"")</f>
        <v/>
      </c>
      <c r="AD246" s="145" t="str">
        <f>IF(ISNUMBER($L246),IF(OR(AND(OR($J246="Retired",$J246="Permanent Low-Use"),$K246&lt;=2027),(AND($J246="New",$K246&gt;2027))),"N/A",VLOOKUP($F246,'Source Data'!$B$15:$I$22,5)),"")</f>
        <v/>
      </c>
      <c r="AE246" s="145" t="str">
        <f>IF(ISNUMBER($L246),IF(OR(AND(OR($J246="Retired",$J246="Permanent Low-Use"),$K246&lt;=2028),(AND($J246="New",$K246&gt;2028))),"N/A",VLOOKUP($F246,'Source Data'!$B$15:$I$22,5)),"")</f>
        <v/>
      </c>
      <c r="AF246" s="145" t="str">
        <f>IF(ISNUMBER($L246),IF(OR(AND(OR($J246="Retired",$J246="Permanent Low-Use"),$K246&lt;=2029),(AND($J246="New",$K246&gt;2029))),"N/A",VLOOKUP($F246,'Source Data'!$B$15:$I$22,5)),"")</f>
        <v/>
      </c>
      <c r="AG246" s="145" t="str">
        <f>IF(ISNUMBER($L246),IF(OR(AND(OR($J246="Retired",$J246="Permanent Low-Use"),$K246&lt;=2030),(AND($J246="New",$K246&gt;2030))),"N/A",VLOOKUP($F246,'Source Data'!$B$15:$I$22,5)),"")</f>
        <v/>
      </c>
      <c r="AH246" s="145" t="str">
        <f>IF(ISNUMBER($L246),IF(OR(AND(OR($J246="Retired",$J246="Permanent Low-Use"),$K246&lt;=2031),(AND($J246="New",$K246&gt;2031))),"N/A",VLOOKUP($F246,'Source Data'!$B$15:$I$22,5)),"")</f>
        <v/>
      </c>
      <c r="AI246" s="145" t="str">
        <f>IF(ISNUMBER($L246),IF(OR(AND(OR($J246="Retired",$J246="Permanent Low-Use"),$K246&lt;=2032),(AND($J246="New",$K246&gt;2032))),"N/A",VLOOKUP($F246,'Source Data'!$B$15:$I$22,5)),"")</f>
        <v/>
      </c>
      <c r="AJ246" s="145" t="str">
        <f>IF(ISNUMBER($L246),IF(OR(AND(OR($J246="Retired",$J246="Permanent Low-Use"),$K246&lt;=2033),(AND($J246="New",$K246&gt;2033))),"N/A",VLOOKUP($F246,'Source Data'!$B$15:$I$22,5)),"")</f>
        <v/>
      </c>
      <c r="AK246" s="145" t="str">
        <f>IF($N246= 0, "N/A", IF(ISERROR(VLOOKUP($F246, 'Source Data'!$B$4:$C$11,2)), "", VLOOKUP($F246, 'Source Data'!$B$4:$C$11,2)))</f>
        <v/>
      </c>
      <c r="AL246" s="158"/>
    </row>
    <row r="247" spans="1:38">
      <c r="A247" s="158"/>
      <c r="B247" s="80"/>
      <c r="C247" s="80"/>
      <c r="D247" s="80"/>
      <c r="E247" s="81"/>
      <c r="F247" s="81"/>
      <c r="G247" s="78"/>
      <c r="H247" s="79"/>
      <c r="I247" s="78"/>
      <c r="J247" s="78"/>
      <c r="K247" s="78"/>
      <c r="L247" s="142" t="str">
        <f t="shared" si="12"/>
        <v/>
      </c>
      <c r="M247" s="142" t="str">
        <f>IF(ISERROR(VLOOKUP(E247,'Source Data'!$B$67:$J$97, MATCH(F247, 'Source Data'!$B$64:$J$64,1),TRUE))=TRUE,"",VLOOKUP(E247,'Source Data'!$B$67:$J$97,MATCH(F247, 'Source Data'!$B$64:$J$64,1),TRUE))</f>
        <v/>
      </c>
      <c r="N247" s="143" t="str">
        <f t="shared" si="13"/>
        <v/>
      </c>
      <c r="O247" s="144" t="str">
        <f>IF(OR(AND(OR($J247="Retired",$J247="Permanent Low-Use"),$K247&lt;=2023),(AND($J247="New",$K247&gt;2023))),"N/A",IF($N247=0,0,IF(ISERROR(VLOOKUP($E247,'Source Data'!$B$29:$J$60, MATCH($L247, 'Source Data'!$B$26:$J$26,1),TRUE))=TRUE,"",VLOOKUP($E247,'Source Data'!$B$29:$J$60,MATCH($L247, 'Source Data'!$B$26:$J$26,1),TRUE))))</f>
        <v/>
      </c>
      <c r="P247" s="144" t="str">
        <f>IF(OR(AND(OR($J247="Retired",$J247="Permanent Low-Use"),$K247&lt;=2024),(AND($J247="New",$K247&gt;2024))),"N/A",IF($N247=0,0,IF(ISERROR(VLOOKUP($E247,'Source Data'!$B$29:$J$60, MATCH($L247, 'Source Data'!$B$26:$J$26,1),TRUE))=TRUE,"",VLOOKUP($E247,'Source Data'!$B$29:$J$60,MATCH($L247, 'Source Data'!$B$26:$J$26,1),TRUE))))</f>
        <v/>
      </c>
      <c r="Q247" s="144" t="str">
        <f>IF(OR(AND(OR($J247="Retired",$J247="Permanent Low-Use"),$K247&lt;=2025),(AND($J247="New",$K247&gt;2025))),"N/A",IF($N247=0,0,IF(ISERROR(VLOOKUP($E247,'Source Data'!$B$29:$J$60, MATCH($L247, 'Source Data'!$B$26:$J$26,1),TRUE))=TRUE,"",VLOOKUP($E247,'Source Data'!$B$29:$J$60,MATCH($L247, 'Source Data'!$B$26:$J$26,1),TRUE))))</f>
        <v/>
      </c>
      <c r="R247" s="144" t="str">
        <f>IF(OR(AND(OR($J247="Retired",$J247="Permanent Low-Use"),$K247&lt;=2026),(AND($J247="New",$K247&gt;2026))),"N/A",IF($N247=0,0,IF(ISERROR(VLOOKUP($E247,'Source Data'!$B$29:$J$60, MATCH($L247, 'Source Data'!$B$26:$J$26,1),TRUE))=TRUE,"",VLOOKUP($E247,'Source Data'!$B$29:$J$60,MATCH($L247, 'Source Data'!$B$26:$J$26,1),TRUE))))</f>
        <v/>
      </c>
      <c r="S247" s="144" t="str">
        <f>IF(OR(AND(OR($J247="Retired",$J247="Permanent Low-Use"),$K247&lt;=2027),(AND($J247="New",$K247&gt;2027))),"N/A",IF($N247=0,0,IF(ISERROR(VLOOKUP($E247,'Source Data'!$B$29:$J$60, MATCH($L247, 'Source Data'!$B$26:$J$26,1),TRUE))=TRUE,"",VLOOKUP($E247,'Source Data'!$B$29:$J$60,MATCH($L247, 'Source Data'!$B$26:$J$26,1),TRUE))))</f>
        <v/>
      </c>
      <c r="T247" s="144" t="str">
        <f>IF(OR(AND(OR($J247="Retired",$J247="Permanent Low-Use"),$K247&lt;=2028),(AND($J247="New",$K247&gt;2028))),"N/A",IF($N247=0,0,IF(ISERROR(VLOOKUP($E247,'Source Data'!$B$29:$J$60, MATCH($L247, 'Source Data'!$B$26:$J$26,1),TRUE))=TRUE,"",VLOOKUP($E247,'Source Data'!$B$29:$J$60,MATCH($L247, 'Source Data'!$B$26:$J$26,1),TRUE))))</f>
        <v/>
      </c>
      <c r="U247" s="144" t="str">
        <f>IF(OR(AND(OR($J247="Retired",$J247="Permanent Low-Use"),$K247&lt;=2029),(AND($J247="New",$K247&gt;2029))),"N/A",IF($N247=0,0,IF(ISERROR(VLOOKUP($E247,'Source Data'!$B$29:$J$60, MATCH($L247, 'Source Data'!$B$26:$J$26,1),TRUE))=TRUE,"",VLOOKUP($E247,'Source Data'!$B$29:$J$60,MATCH($L247, 'Source Data'!$B$26:$J$26,1),TRUE))))</f>
        <v/>
      </c>
      <c r="V247" s="144" t="str">
        <f>IF(OR(AND(OR($J247="Retired",$J247="Permanent Low-Use"),$K247&lt;=2030),(AND($J247="New",$K247&gt;2030))),"N/A",IF($N247=0,0,IF(ISERROR(VLOOKUP($E247,'Source Data'!$B$29:$J$60, MATCH($L247, 'Source Data'!$B$26:$J$26,1),TRUE))=TRUE,"",VLOOKUP($E247,'Source Data'!$B$29:$J$60,MATCH($L247, 'Source Data'!$B$26:$J$26,1),TRUE))))</f>
        <v/>
      </c>
      <c r="W247" s="144" t="str">
        <f>IF(OR(AND(OR($J247="Retired",$J247="Permanent Low-Use"),$K247&lt;=2031),(AND($J247="New",$K247&gt;2031))),"N/A",IF($N247=0,0,IF(ISERROR(VLOOKUP($E247,'Source Data'!$B$29:$J$60, MATCH($L247, 'Source Data'!$B$26:$J$26,1),TRUE))=TRUE,"",VLOOKUP($E247,'Source Data'!$B$29:$J$60,MATCH($L247, 'Source Data'!$B$26:$J$26,1),TRUE))))</f>
        <v/>
      </c>
      <c r="X247" s="144" t="str">
        <f>IF(OR(AND(OR($J247="Retired",$J247="Permanent Low-Use"),$K247&lt;=2032),(AND($J247="New",$K247&gt;2032))),"N/A",IF($N247=0,0,IF(ISERROR(VLOOKUP($E247,'Source Data'!$B$29:$J$60, MATCH($L247, 'Source Data'!$B$26:$J$26,1),TRUE))=TRUE,"",VLOOKUP($E247,'Source Data'!$B$29:$J$60,MATCH($L247, 'Source Data'!$B$26:$J$26,1),TRUE))))</f>
        <v/>
      </c>
      <c r="Y247" s="144" t="str">
        <f>IF(OR(AND(OR($J247="Retired",$J247="Permanent Low-Use"),$K247&lt;=2033),(AND($J247="New",$K247&gt;2033))),"N/A",IF($N247=0,0,IF(ISERROR(VLOOKUP($E247,'Source Data'!$B$29:$J$60, MATCH($L247, 'Source Data'!$B$26:$J$26,1),TRUE))=TRUE,"",VLOOKUP($E247,'Source Data'!$B$29:$J$60,MATCH($L247, 'Source Data'!$B$26:$J$26,1),TRUE))))</f>
        <v/>
      </c>
      <c r="Z247" s="145" t="str">
        <f>IF(ISNUMBER($L247),IF(OR(AND(OR($J247="Retired",$J247="Permanent Low-Use"),$K247&lt;=2023),(AND($J247="New",$K247&gt;2023))),"N/A",VLOOKUP($F247,'Source Data'!$B$15:$I$22,7)),"")</f>
        <v/>
      </c>
      <c r="AA247" s="145" t="str">
        <f>IF(ISNUMBER($L247),IF(OR(AND(OR($J247="Retired",$J247="Permanent Low-Use"),$K247&lt;=2024),(AND($J247="New",$K247&gt;2024))),"N/A",VLOOKUP($F247,'Source Data'!$B$15:$I$22,7)),"")</f>
        <v/>
      </c>
      <c r="AB247" s="145" t="str">
        <f>IF(ISNUMBER($L247),IF(OR(AND(OR($J247="Retired",$J247="Permanent Low-Use"),$K247&lt;=2025),(AND($J247="New",$K247&gt;2025))),"N/A",VLOOKUP($F247,'Source Data'!$B$15:$I$22,5)),"")</f>
        <v/>
      </c>
      <c r="AC247" s="145" t="str">
        <f>IF(ISNUMBER($L247),IF(OR(AND(OR($J247="Retired",$J247="Permanent Low-Use"),$K247&lt;=2026),(AND($J247="New",$K247&gt;2026))),"N/A",VLOOKUP($F247,'Source Data'!$B$15:$I$22,5)),"")</f>
        <v/>
      </c>
      <c r="AD247" s="145" t="str">
        <f>IF(ISNUMBER($L247),IF(OR(AND(OR($J247="Retired",$J247="Permanent Low-Use"),$K247&lt;=2027),(AND($J247="New",$K247&gt;2027))),"N/A",VLOOKUP($F247,'Source Data'!$B$15:$I$22,5)),"")</f>
        <v/>
      </c>
      <c r="AE247" s="145" t="str">
        <f>IF(ISNUMBER($L247),IF(OR(AND(OR($J247="Retired",$J247="Permanent Low-Use"),$K247&lt;=2028),(AND($J247="New",$K247&gt;2028))),"N/A",VLOOKUP($F247,'Source Data'!$B$15:$I$22,5)),"")</f>
        <v/>
      </c>
      <c r="AF247" s="145" t="str">
        <f>IF(ISNUMBER($L247),IF(OR(AND(OR($J247="Retired",$J247="Permanent Low-Use"),$K247&lt;=2029),(AND($J247="New",$K247&gt;2029))),"N/A",VLOOKUP($F247,'Source Data'!$B$15:$I$22,5)),"")</f>
        <v/>
      </c>
      <c r="AG247" s="145" t="str">
        <f>IF(ISNUMBER($L247),IF(OR(AND(OR($J247="Retired",$J247="Permanent Low-Use"),$K247&lt;=2030),(AND($J247="New",$K247&gt;2030))),"N/A",VLOOKUP($F247,'Source Data'!$B$15:$I$22,5)),"")</f>
        <v/>
      </c>
      <c r="AH247" s="145" t="str">
        <f>IF(ISNUMBER($L247),IF(OR(AND(OR($J247="Retired",$J247="Permanent Low-Use"),$K247&lt;=2031),(AND($J247="New",$K247&gt;2031))),"N/A",VLOOKUP($F247,'Source Data'!$B$15:$I$22,5)),"")</f>
        <v/>
      </c>
      <c r="AI247" s="145" t="str">
        <f>IF(ISNUMBER($L247),IF(OR(AND(OR($J247="Retired",$J247="Permanent Low-Use"),$K247&lt;=2032),(AND($J247="New",$K247&gt;2032))),"N/A",VLOOKUP($F247,'Source Data'!$B$15:$I$22,5)),"")</f>
        <v/>
      </c>
      <c r="AJ247" s="145" t="str">
        <f>IF(ISNUMBER($L247),IF(OR(AND(OR($J247="Retired",$J247="Permanent Low-Use"),$K247&lt;=2033),(AND($J247="New",$K247&gt;2033))),"N/A",VLOOKUP($F247,'Source Data'!$B$15:$I$22,5)),"")</f>
        <v/>
      </c>
      <c r="AK247" s="145" t="str">
        <f>IF($N247= 0, "N/A", IF(ISERROR(VLOOKUP($F247, 'Source Data'!$B$4:$C$11,2)), "", VLOOKUP($F247, 'Source Data'!$B$4:$C$11,2)))</f>
        <v/>
      </c>
      <c r="AL247" s="158"/>
    </row>
    <row r="248" spans="1:38">
      <c r="A248" s="158"/>
      <c r="B248" s="80"/>
      <c r="C248" s="80"/>
      <c r="D248" s="80"/>
      <c r="E248" s="81"/>
      <c r="F248" s="81"/>
      <c r="G248" s="78"/>
      <c r="H248" s="79"/>
      <c r="I248" s="78"/>
      <c r="J248" s="78"/>
      <c r="K248" s="78"/>
      <c r="L248" s="142" t="str">
        <f t="shared" si="12"/>
        <v/>
      </c>
      <c r="M248" s="142" t="str">
        <f>IF(ISERROR(VLOOKUP(E248,'Source Data'!$B$67:$J$97, MATCH(F248, 'Source Data'!$B$64:$J$64,1),TRUE))=TRUE,"",VLOOKUP(E248,'Source Data'!$B$67:$J$97,MATCH(F248, 'Source Data'!$B$64:$J$64,1),TRUE))</f>
        <v/>
      </c>
      <c r="N248" s="143" t="str">
        <f t="shared" si="13"/>
        <v/>
      </c>
      <c r="O248" s="144" t="str">
        <f>IF(OR(AND(OR($J248="Retired",$J248="Permanent Low-Use"),$K248&lt;=2023),(AND($J248="New",$K248&gt;2023))),"N/A",IF($N248=0,0,IF(ISERROR(VLOOKUP($E248,'Source Data'!$B$29:$J$60, MATCH($L248, 'Source Data'!$B$26:$J$26,1),TRUE))=TRUE,"",VLOOKUP($E248,'Source Data'!$B$29:$J$60,MATCH($L248, 'Source Data'!$B$26:$J$26,1),TRUE))))</f>
        <v/>
      </c>
      <c r="P248" s="144" t="str">
        <f>IF(OR(AND(OR($J248="Retired",$J248="Permanent Low-Use"),$K248&lt;=2024),(AND($J248="New",$K248&gt;2024))),"N/A",IF($N248=0,0,IF(ISERROR(VLOOKUP($E248,'Source Data'!$B$29:$J$60, MATCH($L248, 'Source Data'!$B$26:$J$26,1),TRUE))=TRUE,"",VLOOKUP($E248,'Source Data'!$B$29:$J$60,MATCH($L248, 'Source Data'!$B$26:$J$26,1),TRUE))))</f>
        <v/>
      </c>
      <c r="Q248" s="144" t="str">
        <f>IF(OR(AND(OR($J248="Retired",$J248="Permanent Low-Use"),$K248&lt;=2025),(AND($J248="New",$K248&gt;2025))),"N/A",IF($N248=0,0,IF(ISERROR(VLOOKUP($E248,'Source Data'!$B$29:$J$60, MATCH($L248, 'Source Data'!$B$26:$J$26,1),TRUE))=TRUE,"",VLOOKUP($E248,'Source Data'!$B$29:$J$60,MATCH($L248, 'Source Data'!$B$26:$J$26,1),TRUE))))</f>
        <v/>
      </c>
      <c r="R248" s="144" t="str">
        <f>IF(OR(AND(OR($J248="Retired",$J248="Permanent Low-Use"),$K248&lt;=2026),(AND($J248="New",$K248&gt;2026))),"N/A",IF($N248=0,0,IF(ISERROR(VLOOKUP($E248,'Source Data'!$B$29:$J$60, MATCH($L248, 'Source Data'!$B$26:$J$26,1),TRUE))=TRUE,"",VLOOKUP($E248,'Source Data'!$B$29:$J$60,MATCH($L248, 'Source Data'!$B$26:$J$26,1),TRUE))))</f>
        <v/>
      </c>
      <c r="S248" s="144" t="str">
        <f>IF(OR(AND(OR($J248="Retired",$J248="Permanent Low-Use"),$K248&lt;=2027),(AND($J248="New",$K248&gt;2027))),"N/A",IF($N248=0,0,IF(ISERROR(VLOOKUP($E248,'Source Data'!$B$29:$J$60, MATCH($L248, 'Source Data'!$B$26:$J$26,1),TRUE))=TRUE,"",VLOOKUP($E248,'Source Data'!$B$29:$J$60,MATCH($L248, 'Source Data'!$B$26:$J$26,1),TRUE))))</f>
        <v/>
      </c>
      <c r="T248" s="144" t="str">
        <f>IF(OR(AND(OR($J248="Retired",$J248="Permanent Low-Use"),$K248&lt;=2028),(AND($J248="New",$K248&gt;2028))),"N/A",IF($N248=0,0,IF(ISERROR(VLOOKUP($E248,'Source Data'!$B$29:$J$60, MATCH($L248, 'Source Data'!$B$26:$J$26,1),TRUE))=TRUE,"",VLOOKUP($E248,'Source Data'!$B$29:$J$60,MATCH($L248, 'Source Data'!$B$26:$J$26,1),TRUE))))</f>
        <v/>
      </c>
      <c r="U248" s="144" t="str">
        <f>IF(OR(AND(OR($J248="Retired",$J248="Permanent Low-Use"),$K248&lt;=2029),(AND($J248="New",$K248&gt;2029))),"N/A",IF($N248=0,0,IF(ISERROR(VLOOKUP($E248,'Source Data'!$B$29:$J$60, MATCH($L248, 'Source Data'!$B$26:$J$26,1),TRUE))=TRUE,"",VLOOKUP($E248,'Source Data'!$B$29:$J$60,MATCH($L248, 'Source Data'!$B$26:$J$26,1),TRUE))))</f>
        <v/>
      </c>
      <c r="V248" s="144" t="str">
        <f>IF(OR(AND(OR($J248="Retired",$J248="Permanent Low-Use"),$K248&lt;=2030),(AND($J248="New",$K248&gt;2030))),"N/A",IF($N248=0,0,IF(ISERROR(VLOOKUP($E248,'Source Data'!$B$29:$J$60, MATCH($L248, 'Source Data'!$B$26:$J$26,1),TRUE))=TRUE,"",VLOOKUP($E248,'Source Data'!$B$29:$J$60,MATCH($L248, 'Source Data'!$B$26:$J$26,1),TRUE))))</f>
        <v/>
      </c>
      <c r="W248" s="144" t="str">
        <f>IF(OR(AND(OR($J248="Retired",$J248="Permanent Low-Use"),$K248&lt;=2031),(AND($J248="New",$K248&gt;2031))),"N/A",IF($N248=0,0,IF(ISERROR(VLOOKUP($E248,'Source Data'!$B$29:$J$60, MATCH($L248, 'Source Data'!$B$26:$J$26,1),TRUE))=TRUE,"",VLOOKUP($E248,'Source Data'!$B$29:$J$60,MATCH($L248, 'Source Data'!$B$26:$J$26,1),TRUE))))</f>
        <v/>
      </c>
      <c r="X248" s="144" t="str">
        <f>IF(OR(AND(OR($J248="Retired",$J248="Permanent Low-Use"),$K248&lt;=2032),(AND($J248="New",$K248&gt;2032))),"N/A",IF($N248=0,0,IF(ISERROR(VLOOKUP($E248,'Source Data'!$B$29:$J$60, MATCH($L248, 'Source Data'!$B$26:$J$26,1),TRUE))=TRUE,"",VLOOKUP($E248,'Source Data'!$B$29:$J$60,MATCH($L248, 'Source Data'!$B$26:$J$26,1),TRUE))))</f>
        <v/>
      </c>
      <c r="Y248" s="144" t="str">
        <f>IF(OR(AND(OR($J248="Retired",$J248="Permanent Low-Use"),$K248&lt;=2033),(AND($J248="New",$K248&gt;2033))),"N/A",IF($N248=0,0,IF(ISERROR(VLOOKUP($E248,'Source Data'!$B$29:$J$60, MATCH($L248, 'Source Data'!$B$26:$J$26,1),TRUE))=TRUE,"",VLOOKUP($E248,'Source Data'!$B$29:$J$60,MATCH($L248, 'Source Data'!$B$26:$J$26,1),TRUE))))</f>
        <v/>
      </c>
      <c r="Z248" s="145" t="str">
        <f>IF(ISNUMBER($L248),IF(OR(AND(OR($J248="Retired",$J248="Permanent Low-Use"),$K248&lt;=2023),(AND($J248="New",$K248&gt;2023))),"N/A",VLOOKUP($F248,'Source Data'!$B$15:$I$22,7)),"")</f>
        <v/>
      </c>
      <c r="AA248" s="145" t="str">
        <f>IF(ISNUMBER($L248),IF(OR(AND(OR($J248="Retired",$J248="Permanent Low-Use"),$K248&lt;=2024),(AND($J248="New",$K248&gt;2024))),"N/A",VLOOKUP($F248,'Source Data'!$B$15:$I$22,7)),"")</f>
        <v/>
      </c>
      <c r="AB248" s="145" t="str">
        <f>IF(ISNUMBER($L248),IF(OR(AND(OR($J248="Retired",$J248="Permanent Low-Use"),$K248&lt;=2025),(AND($J248="New",$K248&gt;2025))),"N/A",VLOOKUP($F248,'Source Data'!$B$15:$I$22,5)),"")</f>
        <v/>
      </c>
      <c r="AC248" s="145" t="str">
        <f>IF(ISNUMBER($L248),IF(OR(AND(OR($J248="Retired",$J248="Permanent Low-Use"),$K248&lt;=2026),(AND($J248="New",$K248&gt;2026))),"N/A",VLOOKUP($F248,'Source Data'!$B$15:$I$22,5)),"")</f>
        <v/>
      </c>
      <c r="AD248" s="145" t="str">
        <f>IF(ISNUMBER($L248),IF(OR(AND(OR($J248="Retired",$J248="Permanent Low-Use"),$K248&lt;=2027),(AND($J248="New",$K248&gt;2027))),"N/A",VLOOKUP($F248,'Source Data'!$B$15:$I$22,5)),"")</f>
        <v/>
      </c>
      <c r="AE248" s="145" t="str">
        <f>IF(ISNUMBER($L248),IF(OR(AND(OR($J248="Retired",$J248="Permanent Low-Use"),$K248&lt;=2028),(AND($J248="New",$K248&gt;2028))),"N/A",VLOOKUP($F248,'Source Data'!$B$15:$I$22,5)),"")</f>
        <v/>
      </c>
      <c r="AF248" s="145" t="str">
        <f>IF(ISNUMBER($L248),IF(OR(AND(OR($J248="Retired",$J248="Permanent Low-Use"),$K248&lt;=2029),(AND($J248="New",$K248&gt;2029))),"N/A",VLOOKUP($F248,'Source Data'!$B$15:$I$22,5)),"")</f>
        <v/>
      </c>
      <c r="AG248" s="145" t="str">
        <f>IF(ISNUMBER($L248),IF(OR(AND(OR($J248="Retired",$J248="Permanent Low-Use"),$K248&lt;=2030),(AND($J248="New",$K248&gt;2030))),"N/A",VLOOKUP($F248,'Source Data'!$B$15:$I$22,5)),"")</f>
        <v/>
      </c>
      <c r="AH248" s="145" t="str">
        <f>IF(ISNUMBER($L248),IF(OR(AND(OR($J248="Retired",$J248="Permanent Low-Use"),$K248&lt;=2031),(AND($J248="New",$K248&gt;2031))),"N/A",VLOOKUP($F248,'Source Data'!$B$15:$I$22,5)),"")</f>
        <v/>
      </c>
      <c r="AI248" s="145" t="str">
        <f>IF(ISNUMBER($L248),IF(OR(AND(OR($J248="Retired",$J248="Permanent Low-Use"),$K248&lt;=2032),(AND($J248="New",$K248&gt;2032))),"N/A",VLOOKUP($F248,'Source Data'!$B$15:$I$22,5)),"")</f>
        <v/>
      </c>
      <c r="AJ248" s="145" t="str">
        <f>IF(ISNUMBER($L248),IF(OR(AND(OR($J248="Retired",$J248="Permanent Low-Use"),$K248&lt;=2033),(AND($J248="New",$K248&gt;2033))),"N/A",VLOOKUP($F248,'Source Data'!$B$15:$I$22,5)),"")</f>
        <v/>
      </c>
      <c r="AK248" s="145" t="str">
        <f>IF($N248= 0, "N/A", IF(ISERROR(VLOOKUP($F248, 'Source Data'!$B$4:$C$11,2)), "", VLOOKUP($F248, 'Source Data'!$B$4:$C$11,2)))</f>
        <v/>
      </c>
      <c r="AL248" s="158"/>
    </row>
    <row r="249" spans="1:38">
      <c r="A249" s="158"/>
      <c r="B249" s="80"/>
      <c r="C249" s="80"/>
      <c r="D249" s="80"/>
      <c r="E249" s="81"/>
      <c r="F249" s="81"/>
      <c r="G249" s="78"/>
      <c r="H249" s="79"/>
      <c r="I249" s="78"/>
      <c r="J249" s="78"/>
      <c r="K249" s="78"/>
      <c r="L249" s="142" t="str">
        <f t="shared" si="12"/>
        <v/>
      </c>
      <c r="M249" s="142" t="str">
        <f>IF(ISERROR(VLOOKUP(E249,'Source Data'!$B$67:$J$97, MATCH(F249, 'Source Data'!$B$64:$J$64,1),TRUE))=TRUE,"",VLOOKUP(E249,'Source Data'!$B$67:$J$97,MATCH(F249, 'Source Data'!$B$64:$J$64,1),TRUE))</f>
        <v/>
      </c>
      <c r="N249" s="143" t="str">
        <f t="shared" si="13"/>
        <v/>
      </c>
      <c r="O249" s="144" t="str">
        <f>IF(OR(AND(OR($J249="Retired",$J249="Permanent Low-Use"),$K249&lt;=2023),(AND($J249="New",$K249&gt;2023))),"N/A",IF($N249=0,0,IF(ISERROR(VLOOKUP($E249,'Source Data'!$B$29:$J$60, MATCH($L249, 'Source Data'!$B$26:$J$26,1),TRUE))=TRUE,"",VLOOKUP($E249,'Source Data'!$B$29:$J$60,MATCH($L249, 'Source Data'!$B$26:$J$26,1),TRUE))))</f>
        <v/>
      </c>
      <c r="P249" s="144" t="str">
        <f>IF(OR(AND(OR($J249="Retired",$J249="Permanent Low-Use"),$K249&lt;=2024),(AND($J249="New",$K249&gt;2024))),"N/A",IF($N249=0,0,IF(ISERROR(VLOOKUP($E249,'Source Data'!$B$29:$J$60, MATCH($L249, 'Source Data'!$B$26:$J$26,1),TRUE))=TRUE,"",VLOOKUP($E249,'Source Data'!$B$29:$J$60,MATCH($L249, 'Source Data'!$B$26:$J$26,1),TRUE))))</f>
        <v/>
      </c>
      <c r="Q249" s="144" t="str">
        <f>IF(OR(AND(OR($J249="Retired",$J249="Permanent Low-Use"),$K249&lt;=2025),(AND($J249="New",$K249&gt;2025))),"N/A",IF($N249=0,0,IF(ISERROR(VLOOKUP($E249,'Source Data'!$B$29:$J$60, MATCH($L249, 'Source Data'!$B$26:$J$26,1),TRUE))=TRUE,"",VLOOKUP($E249,'Source Data'!$B$29:$J$60,MATCH($L249, 'Source Data'!$B$26:$J$26,1),TRUE))))</f>
        <v/>
      </c>
      <c r="R249" s="144" t="str">
        <f>IF(OR(AND(OR($J249="Retired",$J249="Permanent Low-Use"),$K249&lt;=2026),(AND($J249="New",$K249&gt;2026))),"N/A",IF($N249=0,0,IF(ISERROR(VLOOKUP($E249,'Source Data'!$B$29:$J$60, MATCH($L249, 'Source Data'!$B$26:$J$26,1),TRUE))=TRUE,"",VLOOKUP($E249,'Source Data'!$B$29:$J$60,MATCH($L249, 'Source Data'!$B$26:$J$26,1),TRUE))))</f>
        <v/>
      </c>
      <c r="S249" s="144" t="str">
        <f>IF(OR(AND(OR($J249="Retired",$J249="Permanent Low-Use"),$K249&lt;=2027),(AND($J249="New",$K249&gt;2027))),"N/A",IF($N249=0,0,IF(ISERROR(VLOOKUP($E249,'Source Data'!$B$29:$J$60, MATCH($L249, 'Source Data'!$B$26:$J$26,1),TRUE))=TRUE,"",VLOOKUP($E249,'Source Data'!$B$29:$J$60,MATCH($L249, 'Source Data'!$B$26:$J$26,1),TRUE))))</f>
        <v/>
      </c>
      <c r="T249" s="144" t="str">
        <f>IF(OR(AND(OR($J249="Retired",$J249="Permanent Low-Use"),$K249&lt;=2028),(AND($J249="New",$K249&gt;2028))),"N/A",IF($N249=0,0,IF(ISERROR(VLOOKUP($E249,'Source Data'!$B$29:$J$60, MATCH($L249, 'Source Data'!$B$26:$J$26,1),TRUE))=TRUE,"",VLOOKUP($E249,'Source Data'!$B$29:$J$60,MATCH($L249, 'Source Data'!$B$26:$J$26,1),TRUE))))</f>
        <v/>
      </c>
      <c r="U249" s="144" t="str">
        <f>IF(OR(AND(OR($J249="Retired",$J249="Permanent Low-Use"),$K249&lt;=2029),(AND($J249="New",$K249&gt;2029))),"N/A",IF($N249=0,0,IF(ISERROR(VLOOKUP($E249,'Source Data'!$B$29:$J$60, MATCH($L249, 'Source Data'!$B$26:$J$26,1),TRUE))=TRUE,"",VLOOKUP($E249,'Source Data'!$B$29:$J$60,MATCH($L249, 'Source Data'!$B$26:$J$26,1),TRUE))))</f>
        <v/>
      </c>
      <c r="V249" s="144" t="str">
        <f>IF(OR(AND(OR($J249="Retired",$J249="Permanent Low-Use"),$K249&lt;=2030),(AND($J249="New",$K249&gt;2030))),"N/A",IF($N249=0,0,IF(ISERROR(VLOOKUP($E249,'Source Data'!$B$29:$J$60, MATCH($L249, 'Source Data'!$B$26:$J$26,1),TRUE))=TRUE,"",VLOOKUP($E249,'Source Data'!$B$29:$J$60,MATCH($L249, 'Source Data'!$B$26:$J$26,1),TRUE))))</f>
        <v/>
      </c>
      <c r="W249" s="144" t="str">
        <f>IF(OR(AND(OR($J249="Retired",$J249="Permanent Low-Use"),$K249&lt;=2031),(AND($J249="New",$K249&gt;2031))),"N/A",IF($N249=0,0,IF(ISERROR(VLOOKUP($E249,'Source Data'!$B$29:$J$60, MATCH($L249, 'Source Data'!$B$26:$J$26,1),TRUE))=TRUE,"",VLOOKUP($E249,'Source Data'!$B$29:$J$60,MATCH($L249, 'Source Data'!$B$26:$J$26,1),TRUE))))</f>
        <v/>
      </c>
      <c r="X249" s="144" t="str">
        <f>IF(OR(AND(OR($J249="Retired",$J249="Permanent Low-Use"),$K249&lt;=2032),(AND($J249="New",$K249&gt;2032))),"N/A",IF($N249=0,0,IF(ISERROR(VLOOKUP($E249,'Source Data'!$B$29:$J$60, MATCH($L249, 'Source Data'!$B$26:$J$26,1),TRUE))=TRUE,"",VLOOKUP($E249,'Source Data'!$B$29:$J$60,MATCH($L249, 'Source Data'!$B$26:$J$26,1),TRUE))))</f>
        <v/>
      </c>
      <c r="Y249" s="144" t="str">
        <f>IF(OR(AND(OR($J249="Retired",$J249="Permanent Low-Use"),$K249&lt;=2033),(AND($J249="New",$K249&gt;2033))),"N/A",IF($N249=0,0,IF(ISERROR(VLOOKUP($E249,'Source Data'!$B$29:$J$60, MATCH($L249, 'Source Data'!$B$26:$J$26,1),TRUE))=TRUE,"",VLOOKUP($E249,'Source Data'!$B$29:$J$60,MATCH($L249, 'Source Data'!$B$26:$J$26,1),TRUE))))</f>
        <v/>
      </c>
      <c r="Z249" s="145" t="str">
        <f>IF(ISNUMBER($L249),IF(OR(AND(OR($J249="Retired",$J249="Permanent Low-Use"),$K249&lt;=2023),(AND($J249="New",$K249&gt;2023))),"N/A",VLOOKUP($F249,'Source Data'!$B$15:$I$22,7)),"")</f>
        <v/>
      </c>
      <c r="AA249" s="145" t="str">
        <f>IF(ISNUMBER($L249),IF(OR(AND(OR($J249="Retired",$J249="Permanent Low-Use"),$K249&lt;=2024),(AND($J249="New",$K249&gt;2024))),"N/A",VLOOKUP($F249,'Source Data'!$B$15:$I$22,7)),"")</f>
        <v/>
      </c>
      <c r="AB249" s="145" t="str">
        <f>IF(ISNUMBER($L249),IF(OR(AND(OR($J249="Retired",$J249="Permanent Low-Use"),$K249&lt;=2025),(AND($J249="New",$K249&gt;2025))),"N/A",VLOOKUP($F249,'Source Data'!$B$15:$I$22,5)),"")</f>
        <v/>
      </c>
      <c r="AC249" s="145" t="str">
        <f>IF(ISNUMBER($L249),IF(OR(AND(OR($J249="Retired",$J249="Permanent Low-Use"),$K249&lt;=2026),(AND($J249="New",$K249&gt;2026))),"N/A",VLOOKUP($F249,'Source Data'!$B$15:$I$22,5)),"")</f>
        <v/>
      </c>
      <c r="AD249" s="145" t="str">
        <f>IF(ISNUMBER($L249),IF(OR(AND(OR($J249="Retired",$J249="Permanent Low-Use"),$K249&lt;=2027),(AND($J249="New",$K249&gt;2027))),"N/A",VLOOKUP($F249,'Source Data'!$B$15:$I$22,5)),"")</f>
        <v/>
      </c>
      <c r="AE249" s="145" t="str">
        <f>IF(ISNUMBER($L249),IF(OR(AND(OR($J249="Retired",$J249="Permanent Low-Use"),$K249&lt;=2028),(AND($J249="New",$K249&gt;2028))),"N/A",VLOOKUP($F249,'Source Data'!$B$15:$I$22,5)),"")</f>
        <v/>
      </c>
      <c r="AF249" s="145" t="str">
        <f>IF(ISNUMBER($L249),IF(OR(AND(OR($J249="Retired",$J249="Permanent Low-Use"),$K249&lt;=2029),(AND($J249="New",$K249&gt;2029))),"N/A",VLOOKUP($F249,'Source Data'!$B$15:$I$22,5)),"")</f>
        <v/>
      </c>
      <c r="AG249" s="145" t="str">
        <f>IF(ISNUMBER($L249),IF(OR(AND(OR($J249="Retired",$J249="Permanent Low-Use"),$K249&lt;=2030),(AND($J249="New",$K249&gt;2030))),"N/A",VLOOKUP($F249,'Source Data'!$B$15:$I$22,5)),"")</f>
        <v/>
      </c>
      <c r="AH249" s="145" t="str">
        <f>IF(ISNUMBER($L249),IF(OR(AND(OR($J249="Retired",$J249="Permanent Low-Use"),$K249&lt;=2031),(AND($J249="New",$K249&gt;2031))),"N/A",VLOOKUP($F249,'Source Data'!$B$15:$I$22,5)),"")</f>
        <v/>
      </c>
      <c r="AI249" s="145" t="str">
        <f>IF(ISNUMBER($L249),IF(OR(AND(OR($J249="Retired",$J249="Permanent Low-Use"),$K249&lt;=2032),(AND($J249="New",$K249&gt;2032))),"N/A",VLOOKUP($F249,'Source Data'!$B$15:$I$22,5)),"")</f>
        <v/>
      </c>
      <c r="AJ249" s="145" t="str">
        <f>IF(ISNUMBER($L249),IF(OR(AND(OR($J249="Retired",$J249="Permanent Low-Use"),$K249&lt;=2033),(AND($J249="New",$K249&gt;2033))),"N/A",VLOOKUP($F249,'Source Data'!$B$15:$I$22,5)),"")</f>
        <v/>
      </c>
      <c r="AK249" s="145" t="str">
        <f>IF($N249= 0, "N/A", IF(ISERROR(VLOOKUP($F249, 'Source Data'!$B$4:$C$11,2)), "", VLOOKUP($F249, 'Source Data'!$B$4:$C$11,2)))</f>
        <v/>
      </c>
      <c r="AL249" s="158"/>
    </row>
    <row r="250" spans="1:38">
      <c r="A250" s="158"/>
      <c r="B250" s="80"/>
      <c r="C250" s="80"/>
      <c r="D250" s="80"/>
      <c r="E250" s="81"/>
      <c r="F250" s="81"/>
      <c r="G250" s="78"/>
      <c r="H250" s="79"/>
      <c r="I250" s="78"/>
      <c r="J250" s="78"/>
      <c r="K250" s="78"/>
      <c r="L250" s="142" t="str">
        <f t="shared" si="12"/>
        <v/>
      </c>
      <c r="M250" s="142" t="str">
        <f>IF(ISERROR(VLOOKUP(E250,'Source Data'!$B$67:$J$97, MATCH(F250, 'Source Data'!$B$64:$J$64,1),TRUE))=TRUE,"",VLOOKUP(E250,'Source Data'!$B$67:$J$97,MATCH(F250, 'Source Data'!$B$64:$J$64,1),TRUE))</f>
        <v/>
      </c>
      <c r="N250" s="143" t="str">
        <f t="shared" si="13"/>
        <v/>
      </c>
      <c r="O250" s="144" t="str">
        <f>IF(OR(AND(OR($J250="Retired",$J250="Permanent Low-Use"),$K250&lt;=2023),(AND($J250="New",$K250&gt;2023))),"N/A",IF($N250=0,0,IF(ISERROR(VLOOKUP($E250,'Source Data'!$B$29:$J$60, MATCH($L250, 'Source Data'!$B$26:$J$26,1),TRUE))=TRUE,"",VLOOKUP($E250,'Source Data'!$B$29:$J$60,MATCH($L250, 'Source Data'!$B$26:$J$26,1),TRUE))))</f>
        <v/>
      </c>
      <c r="P250" s="144" t="str">
        <f>IF(OR(AND(OR($J250="Retired",$J250="Permanent Low-Use"),$K250&lt;=2024),(AND($J250="New",$K250&gt;2024))),"N/A",IF($N250=0,0,IF(ISERROR(VLOOKUP($E250,'Source Data'!$B$29:$J$60, MATCH($L250, 'Source Data'!$B$26:$J$26,1),TRUE))=TRUE,"",VLOOKUP($E250,'Source Data'!$B$29:$J$60,MATCH($L250, 'Source Data'!$B$26:$J$26,1),TRUE))))</f>
        <v/>
      </c>
      <c r="Q250" s="144" t="str">
        <f>IF(OR(AND(OR($J250="Retired",$J250="Permanent Low-Use"),$K250&lt;=2025),(AND($J250="New",$K250&gt;2025))),"N/A",IF($N250=0,0,IF(ISERROR(VLOOKUP($E250,'Source Data'!$B$29:$J$60, MATCH($L250, 'Source Data'!$B$26:$J$26,1),TRUE))=TRUE,"",VLOOKUP($E250,'Source Data'!$B$29:$J$60,MATCH($L250, 'Source Data'!$B$26:$J$26,1),TRUE))))</f>
        <v/>
      </c>
      <c r="R250" s="144" t="str">
        <f>IF(OR(AND(OR($J250="Retired",$J250="Permanent Low-Use"),$K250&lt;=2026),(AND($J250="New",$K250&gt;2026))),"N/A",IF($N250=0,0,IF(ISERROR(VLOOKUP($E250,'Source Data'!$B$29:$J$60, MATCH($L250, 'Source Data'!$B$26:$J$26,1),TRUE))=TRUE,"",VLOOKUP($E250,'Source Data'!$B$29:$J$60,MATCH($L250, 'Source Data'!$B$26:$J$26,1),TRUE))))</f>
        <v/>
      </c>
      <c r="S250" s="144" t="str">
        <f>IF(OR(AND(OR($J250="Retired",$J250="Permanent Low-Use"),$K250&lt;=2027),(AND($J250="New",$K250&gt;2027))),"N/A",IF($N250=0,0,IF(ISERROR(VLOOKUP($E250,'Source Data'!$B$29:$J$60, MATCH($L250, 'Source Data'!$B$26:$J$26,1),TRUE))=TRUE,"",VLOOKUP($E250,'Source Data'!$B$29:$J$60,MATCH($L250, 'Source Data'!$B$26:$J$26,1),TRUE))))</f>
        <v/>
      </c>
      <c r="T250" s="144" t="str">
        <f>IF(OR(AND(OR($J250="Retired",$J250="Permanent Low-Use"),$K250&lt;=2028),(AND($J250="New",$K250&gt;2028))),"N/A",IF($N250=0,0,IF(ISERROR(VLOOKUP($E250,'Source Data'!$B$29:$J$60, MATCH($L250, 'Source Data'!$B$26:$J$26,1),TRUE))=TRUE,"",VLOOKUP($E250,'Source Data'!$B$29:$J$60,MATCH($L250, 'Source Data'!$B$26:$J$26,1),TRUE))))</f>
        <v/>
      </c>
      <c r="U250" s="144" t="str">
        <f>IF(OR(AND(OR($J250="Retired",$J250="Permanent Low-Use"),$K250&lt;=2029),(AND($J250="New",$K250&gt;2029))),"N/A",IF($N250=0,0,IF(ISERROR(VLOOKUP($E250,'Source Data'!$B$29:$J$60, MATCH($L250, 'Source Data'!$B$26:$J$26,1),TRUE))=TRUE,"",VLOOKUP($E250,'Source Data'!$B$29:$J$60,MATCH($L250, 'Source Data'!$B$26:$J$26,1),TRUE))))</f>
        <v/>
      </c>
      <c r="V250" s="144" t="str">
        <f>IF(OR(AND(OR($J250="Retired",$J250="Permanent Low-Use"),$K250&lt;=2030),(AND($J250="New",$K250&gt;2030))),"N/A",IF($N250=0,0,IF(ISERROR(VLOOKUP($E250,'Source Data'!$B$29:$J$60, MATCH($L250, 'Source Data'!$B$26:$J$26,1),TRUE))=TRUE,"",VLOOKUP($E250,'Source Data'!$B$29:$J$60,MATCH($L250, 'Source Data'!$B$26:$J$26,1),TRUE))))</f>
        <v/>
      </c>
      <c r="W250" s="144" t="str">
        <f>IF(OR(AND(OR($J250="Retired",$J250="Permanent Low-Use"),$K250&lt;=2031),(AND($J250="New",$K250&gt;2031))),"N/A",IF($N250=0,0,IF(ISERROR(VLOOKUP($E250,'Source Data'!$B$29:$J$60, MATCH($L250, 'Source Data'!$B$26:$J$26,1),TRUE))=TRUE,"",VLOOKUP($E250,'Source Data'!$B$29:$J$60,MATCH($L250, 'Source Data'!$B$26:$J$26,1),TRUE))))</f>
        <v/>
      </c>
      <c r="X250" s="144" t="str">
        <f>IF(OR(AND(OR($J250="Retired",$J250="Permanent Low-Use"),$K250&lt;=2032),(AND($J250="New",$K250&gt;2032))),"N/A",IF($N250=0,0,IF(ISERROR(VLOOKUP($E250,'Source Data'!$B$29:$J$60, MATCH($L250, 'Source Data'!$B$26:$J$26,1),TRUE))=TRUE,"",VLOOKUP($E250,'Source Data'!$B$29:$J$60,MATCH($L250, 'Source Data'!$B$26:$J$26,1),TRUE))))</f>
        <v/>
      </c>
      <c r="Y250" s="144" t="str">
        <f>IF(OR(AND(OR($J250="Retired",$J250="Permanent Low-Use"),$K250&lt;=2033),(AND($J250="New",$K250&gt;2033))),"N/A",IF($N250=0,0,IF(ISERROR(VLOOKUP($E250,'Source Data'!$B$29:$J$60, MATCH($L250, 'Source Data'!$B$26:$J$26,1),TRUE))=TRUE,"",VLOOKUP($E250,'Source Data'!$B$29:$J$60,MATCH($L250, 'Source Data'!$B$26:$J$26,1),TRUE))))</f>
        <v/>
      </c>
      <c r="Z250" s="145" t="str">
        <f>IF(ISNUMBER($L250),IF(OR(AND(OR($J250="Retired",$J250="Permanent Low-Use"),$K250&lt;=2023),(AND($J250="New",$K250&gt;2023))),"N/A",VLOOKUP($F250,'Source Data'!$B$15:$I$22,7)),"")</f>
        <v/>
      </c>
      <c r="AA250" s="145" t="str">
        <f>IF(ISNUMBER($L250),IF(OR(AND(OR($J250="Retired",$J250="Permanent Low-Use"),$K250&lt;=2024),(AND($J250="New",$K250&gt;2024))),"N/A",VLOOKUP($F250,'Source Data'!$B$15:$I$22,7)),"")</f>
        <v/>
      </c>
      <c r="AB250" s="145" t="str">
        <f>IF(ISNUMBER($L250),IF(OR(AND(OR($J250="Retired",$J250="Permanent Low-Use"),$K250&lt;=2025),(AND($J250="New",$K250&gt;2025))),"N/A",VLOOKUP($F250,'Source Data'!$B$15:$I$22,5)),"")</f>
        <v/>
      </c>
      <c r="AC250" s="145" t="str">
        <f>IF(ISNUMBER($L250),IF(OR(AND(OR($J250="Retired",$J250="Permanent Low-Use"),$K250&lt;=2026),(AND($J250="New",$K250&gt;2026))),"N/A",VLOOKUP($F250,'Source Data'!$B$15:$I$22,5)),"")</f>
        <v/>
      </c>
      <c r="AD250" s="145" t="str">
        <f>IF(ISNUMBER($L250),IF(OR(AND(OR($J250="Retired",$J250="Permanent Low-Use"),$K250&lt;=2027),(AND($J250="New",$K250&gt;2027))),"N/A",VLOOKUP($F250,'Source Data'!$B$15:$I$22,5)),"")</f>
        <v/>
      </c>
      <c r="AE250" s="145" t="str">
        <f>IF(ISNUMBER($L250),IF(OR(AND(OR($J250="Retired",$J250="Permanent Low-Use"),$K250&lt;=2028),(AND($J250="New",$K250&gt;2028))),"N/A",VLOOKUP($F250,'Source Data'!$B$15:$I$22,5)),"")</f>
        <v/>
      </c>
      <c r="AF250" s="145" t="str">
        <f>IF(ISNUMBER($L250),IF(OR(AND(OR($J250="Retired",$J250="Permanent Low-Use"),$K250&lt;=2029),(AND($J250="New",$K250&gt;2029))),"N/A",VLOOKUP($F250,'Source Data'!$B$15:$I$22,5)),"")</f>
        <v/>
      </c>
      <c r="AG250" s="145" t="str">
        <f>IF(ISNUMBER($L250),IF(OR(AND(OR($J250="Retired",$J250="Permanent Low-Use"),$K250&lt;=2030),(AND($J250="New",$K250&gt;2030))),"N/A",VLOOKUP($F250,'Source Data'!$B$15:$I$22,5)),"")</f>
        <v/>
      </c>
      <c r="AH250" s="145" t="str">
        <f>IF(ISNUMBER($L250),IF(OR(AND(OR($J250="Retired",$J250="Permanent Low-Use"),$K250&lt;=2031),(AND($J250="New",$K250&gt;2031))),"N/A",VLOOKUP($F250,'Source Data'!$B$15:$I$22,5)),"")</f>
        <v/>
      </c>
      <c r="AI250" s="145" t="str">
        <f>IF(ISNUMBER($L250),IF(OR(AND(OR($J250="Retired",$J250="Permanent Low-Use"),$K250&lt;=2032),(AND($J250="New",$K250&gt;2032))),"N/A",VLOOKUP($F250,'Source Data'!$B$15:$I$22,5)),"")</f>
        <v/>
      </c>
      <c r="AJ250" s="145" t="str">
        <f>IF(ISNUMBER($L250),IF(OR(AND(OR($J250="Retired",$J250="Permanent Low-Use"),$K250&lt;=2033),(AND($J250="New",$K250&gt;2033))),"N/A",VLOOKUP($F250,'Source Data'!$B$15:$I$22,5)),"")</f>
        <v/>
      </c>
      <c r="AK250" s="145" t="str">
        <f>IF($N250= 0, "N/A", IF(ISERROR(VLOOKUP($F250, 'Source Data'!$B$4:$C$11,2)), "", VLOOKUP($F250, 'Source Data'!$B$4:$C$11,2)))</f>
        <v/>
      </c>
      <c r="AL250" s="158"/>
    </row>
    <row r="251" spans="1:38">
      <c r="A251" s="158"/>
      <c r="B251" s="80"/>
      <c r="C251" s="80"/>
      <c r="D251" s="80"/>
      <c r="E251" s="81"/>
      <c r="F251" s="81"/>
      <c r="G251" s="78"/>
      <c r="H251" s="79"/>
      <c r="I251" s="78"/>
      <c r="J251" s="78"/>
      <c r="K251" s="78"/>
      <c r="L251" s="142" t="str">
        <f t="shared" si="12"/>
        <v/>
      </c>
      <c r="M251" s="142" t="str">
        <f>IF(ISERROR(VLOOKUP(E251,'Source Data'!$B$67:$J$97, MATCH(F251, 'Source Data'!$B$64:$J$64,1),TRUE))=TRUE,"",VLOOKUP(E251,'Source Data'!$B$67:$J$97,MATCH(F251, 'Source Data'!$B$64:$J$64,1),TRUE))</f>
        <v/>
      </c>
      <c r="N251" s="143" t="str">
        <f t="shared" si="13"/>
        <v/>
      </c>
      <c r="O251" s="144" t="str">
        <f>IF(OR(AND(OR($J251="Retired",$J251="Permanent Low-Use"),$K251&lt;=2023),(AND($J251="New",$K251&gt;2023))),"N/A",IF($N251=0,0,IF(ISERROR(VLOOKUP($E251,'Source Data'!$B$29:$J$60, MATCH($L251, 'Source Data'!$B$26:$J$26,1),TRUE))=TRUE,"",VLOOKUP($E251,'Source Data'!$B$29:$J$60,MATCH($L251, 'Source Data'!$B$26:$J$26,1),TRUE))))</f>
        <v/>
      </c>
      <c r="P251" s="144" t="str">
        <f>IF(OR(AND(OR($J251="Retired",$J251="Permanent Low-Use"),$K251&lt;=2024),(AND($J251="New",$K251&gt;2024))),"N/A",IF($N251=0,0,IF(ISERROR(VLOOKUP($E251,'Source Data'!$B$29:$J$60, MATCH($L251, 'Source Data'!$B$26:$J$26,1),TRUE))=TRUE,"",VLOOKUP($E251,'Source Data'!$B$29:$J$60,MATCH($L251, 'Source Data'!$B$26:$J$26,1),TRUE))))</f>
        <v/>
      </c>
      <c r="Q251" s="144" t="str">
        <f>IF(OR(AND(OR($J251="Retired",$J251="Permanent Low-Use"),$K251&lt;=2025),(AND($J251="New",$K251&gt;2025))),"N/A",IF($N251=0,0,IF(ISERROR(VLOOKUP($E251,'Source Data'!$B$29:$J$60, MATCH($L251, 'Source Data'!$B$26:$J$26,1),TRUE))=TRUE,"",VLOOKUP($E251,'Source Data'!$B$29:$J$60,MATCH($L251, 'Source Data'!$B$26:$J$26,1),TRUE))))</f>
        <v/>
      </c>
      <c r="R251" s="144" t="str">
        <f>IF(OR(AND(OR($J251="Retired",$J251="Permanent Low-Use"),$K251&lt;=2026),(AND($J251="New",$K251&gt;2026))),"N/A",IF($N251=0,0,IF(ISERROR(VLOOKUP($E251,'Source Data'!$B$29:$J$60, MATCH($L251, 'Source Data'!$B$26:$J$26,1),TRUE))=TRUE,"",VLOOKUP($E251,'Source Data'!$B$29:$J$60,MATCH($L251, 'Source Data'!$B$26:$J$26,1),TRUE))))</f>
        <v/>
      </c>
      <c r="S251" s="144" t="str">
        <f>IF(OR(AND(OR($J251="Retired",$J251="Permanent Low-Use"),$K251&lt;=2027),(AND($J251="New",$K251&gt;2027))),"N/A",IF($N251=0,0,IF(ISERROR(VLOOKUP($E251,'Source Data'!$B$29:$J$60, MATCH($L251, 'Source Data'!$B$26:$J$26,1),TRUE))=TRUE,"",VLOOKUP($E251,'Source Data'!$B$29:$J$60,MATCH($L251, 'Source Data'!$B$26:$J$26,1),TRUE))))</f>
        <v/>
      </c>
      <c r="T251" s="144" t="str">
        <f>IF(OR(AND(OR($J251="Retired",$J251="Permanent Low-Use"),$K251&lt;=2028),(AND($J251="New",$K251&gt;2028))),"N/A",IF($N251=0,0,IF(ISERROR(VLOOKUP($E251,'Source Data'!$B$29:$J$60, MATCH($L251, 'Source Data'!$B$26:$J$26,1),TRUE))=TRUE,"",VLOOKUP($E251,'Source Data'!$B$29:$J$60,MATCH($L251, 'Source Data'!$B$26:$J$26,1),TRUE))))</f>
        <v/>
      </c>
      <c r="U251" s="144" t="str">
        <f>IF(OR(AND(OR($J251="Retired",$J251="Permanent Low-Use"),$K251&lt;=2029),(AND($J251="New",$K251&gt;2029))),"N/A",IF($N251=0,0,IF(ISERROR(VLOOKUP($E251,'Source Data'!$B$29:$J$60, MATCH($L251, 'Source Data'!$B$26:$J$26,1),TRUE))=TRUE,"",VLOOKUP($E251,'Source Data'!$B$29:$J$60,MATCH($L251, 'Source Data'!$B$26:$J$26,1),TRUE))))</f>
        <v/>
      </c>
      <c r="V251" s="144" t="str">
        <f>IF(OR(AND(OR($J251="Retired",$J251="Permanent Low-Use"),$K251&lt;=2030),(AND($J251="New",$K251&gt;2030))),"N/A",IF($N251=0,0,IF(ISERROR(VLOOKUP($E251,'Source Data'!$B$29:$J$60, MATCH($L251, 'Source Data'!$B$26:$J$26,1),TRUE))=TRUE,"",VLOOKUP($E251,'Source Data'!$B$29:$J$60,MATCH($L251, 'Source Data'!$B$26:$J$26,1),TRUE))))</f>
        <v/>
      </c>
      <c r="W251" s="144" t="str">
        <f>IF(OR(AND(OR($J251="Retired",$J251="Permanent Low-Use"),$K251&lt;=2031),(AND($J251="New",$K251&gt;2031))),"N/A",IF($N251=0,0,IF(ISERROR(VLOOKUP($E251,'Source Data'!$B$29:$J$60, MATCH($L251, 'Source Data'!$B$26:$J$26,1),TRUE))=TRUE,"",VLOOKUP($E251,'Source Data'!$B$29:$J$60,MATCH($L251, 'Source Data'!$B$26:$J$26,1),TRUE))))</f>
        <v/>
      </c>
      <c r="X251" s="144" t="str">
        <f>IF(OR(AND(OR($J251="Retired",$J251="Permanent Low-Use"),$K251&lt;=2032),(AND($J251="New",$K251&gt;2032))),"N/A",IF($N251=0,0,IF(ISERROR(VLOOKUP($E251,'Source Data'!$B$29:$J$60, MATCH($L251, 'Source Data'!$B$26:$J$26,1),TRUE))=TRUE,"",VLOOKUP($E251,'Source Data'!$B$29:$J$60,MATCH($L251, 'Source Data'!$B$26:$J$26,1),TRUE))))</f>
        <v/>
      </c>
      <c r="Y251" s="144" t="str">
        <f>IF(OR(AND(OR($J251="Retired",$J251="Permanent Low-Use"),$K251&lt;=2033),(AND($J251="New",$K251&gt;2033))),"N/A",IF($N251=0,0,IF(ISERROR(VLOOKUP($E251,'Source Data'!$B$29:$J$60, MATCH($L251, 'Source Data'!$B$26:$J$26,1),TRUE))=TRUE,"",VLOOKUP($E251,'Source Data'!$B$29:$J$60,MATCH($L251, 'Source Data'!$B$26:$J$26,1),TRUE))))</f>
        <v/>
      </c>
      <c r="Z251" s="145" t="str">
        <f>IF(ISNUMBER($L251),IF(OR(AND(OR($J251="Retired",$J251="Permanent Low-Use"),$K251&lt;=2023),(AND($J251="New",$K251&gt;2023))),"N/A",VLOOKUP($F251,'Source Data'!$B$15:$I$22,7)),"")</f>
        <v/>
      </c>
      <c r="AA251" s="145" t="str">
        <f>IF(ISNUMBER($L251),IF(OR(AND(OR($J251="Retired",$J251="Permanent Low-Use"),$K251&lt;=2024),(AND($J251="New",$K251&gt;2024))),"N/A",VLOOKUP($F251,'Source Data'!$B$15:$I$22,7)),"")</f>
        <v/>
      </c>
      <c r="AB251" s="145" t="str">
        <f>IF(ISNUMBER($L251),IF(OR(AND(OR($J251="Retired",$J251="Permanent Low-Use"),$K251&lt;=2025),(AND($J251="New",$K251&gt;2025))),"N/A",VLOOKUP($F251,'Source Data'!$B$15:$I$22,5)),"")</f>
        <v/>
      </c>
      <c r="AC251" s="145" t="str">
        <f>IF(ISNUMBER($L251),IF(OR(AND(OR($J251="Retired",$J251="Permanent Low-Use"),$K251&lt;=2026),(AND($J251="New",$K251&gt;2026))),"N/A",VLOOKUP($F251,'Source Data'!$B$15:$I$22,5)),"")</f>
        <v/>
      </c>
      <c r="AD251" s="145" t="str">
        <f>IF(ISNUMBER($L251),IF(OR(AND(OR($J251="Retired",$J251="Permanent Low-Use"),$K251&lt;=2027),(AND($J251="New",$K251&gt;2027))),"N/A",VLOOKUP($F251,'Source Data'!$B$15:$I$22,5)),"")</f>
        <v/>
      </c>
      <c r="AE251" s="145" t="str">
        <f>IF(ISNUMBER($L251),IF(OR(AND(OR($J251="Retired",$J251="Permanent Low-Use"),$K251&lt;=2028),(AND($J251="New",$K251&gt;2028))),"N/A",VLOOKUP($F251,'Source Data'!$B$15:$I$22,5)),"")</f>
        <v/>
      </c>
      <c r="AF251" s="145" t="str">
        <f>IF(ISNUMBER($L251),IF(OR(AND(OR($J251="Retired",$J251="Permanent Low-Use"),$K251&lt;=2029),(AND($J251="New",$K251&gt;2029))),"N/A",VLOOKUP($F251,'Source Data'!$B$15:$I$22,5)),"")</f>
        <v/>
      </c>
      <c r="AG251" s="145" t="str">
        <f>IF(ISNUMBER($L251),IF(OR(AND(OR($J251="Retired",$J251="Permanent Low-Use"),$K251&lt;=2030),(AND($J251="New",$K251&gt;2030))),"N/A",VLOOKUP($F251,'Source Data'!$B$15:$I$22,5)),"")</f>
        <v/>
      </c>
      <c r="AH251" s="145" t="str">
        <f>IF(ISNUMBER($L251),IF(OR(AND(OR($J251="Retired",$J251="Permanent Low-Use"),$K251&lt;=2031),(AND($J251="New",$K251&gt;2031))),"N/A",VLOOKUP($F251,'Source Data'!$B$15:$I$22,5)),"")</f>
        <v/>
      </c>
      <c r="AI251" s="145" t="str">
        <f>IF(ISNUMBER($L251),IF(OR(AND(OR($J251="Retired",$J251="Permanent Low-Use"),$K251&lt;=2032),(AND($J251="New",$K251&gt;2032))),"N/A",VLOOKUP($F251,'Source Data'!$B$15:$I$22,5)),"")</f>
        <v/>
      </c>
      <c r="AJ251" s="145" t="str">
        <f>IF(ISNUMBER($L251),IF(OR(AND(OR($J251="Retired",$J251="Permanent Low-Use"),$K251&lt;=2033),(AND($J251="New",$K251&gt;2033))),"N/A",VLOOKUP($F251,'Source Data'!$B$15:$I$22,5)),"")</f>
        <v/>
      </c>
      <c r="AK251" s="145" t="str">
        <f>IF($N251= 0, "N/A", IF(ISERROR(VLOOKUP($F251, 'Source Data'!$B$4:$C$11,2)), "", VLOOKUP($F251, 'Source Data'!$B$4:$C$11,2)))</f>
        <v/>
      </c>
      <c r="AL251" s="158"/>
    </row>
    <row r="252" spans="1:38">
      <c r="A252" s="158"/>
      <c r="B252" s="80"/>
      <c r="C252" s="80"/>
      <c r="D252" s="80"/>
      <c r="E252" s="81"/>
      <c r="F252" s="81"/>
      <c r="G252" s="78"/>
      <c r="H252" s="79"/>
      <c r="I252" s="78"/>
      <c r="J252" s="78"/>
      <c r="K252" s="78"/>
      <c r="L252" s="142" t="str">
        <f t="shared" si="12"/>
        <v/>
      </c>
      <c r="M252" s="142" t="str">
        <f>IF(ISERROR(VLOOKUP(E252,'Source Data'!$B$67:$J$97, MATCH(F252, 'Source Data'!$B$64:$J$64,1),TRUE))=TRUE,"",VLOOKUP(E252,'Source Data'!$B$67:$J$97,MATCH(F252, 'Source Data'!$B$64:$J$64,1),TRUE))</f>
        <v/>
      </c>
      <c r="N252" s="143" t="str">
        <f t="shared" si="13"/>
        <v/>
      </c>
      <c r="O252" s="144" t="str">
        <f>IF(OR(AND(OR($J252="Retired",$J252="Permanent Low-Use"),$K252&lt;=2023),(AND($J252="New",$K252&gt;2023))),"N/A",IF($N252=0,0,IF(ISERROR(VLOOKUP($E252,'Source Data'!$B$29:$J$60, MATCH($L252, 'Source Data'!$B$26:$J$26,1),TRUE))=TRUE,"",VLOOKUP($E252,'Source Data'!$B$29:$J$60,MATCH($L252, 'Source Data'!$B$26:$J$26,1),TRUE))))</f>
        <v/>
      </c>
      <c r="P252" s="144" t="str">
        <f>IF(OR(AND(OR($J252="Retired",$J252="Permanent Low-Use"),$K252&lt;=2024),(AND($J252="New",$K252&gt;2024))),"N/A",IF($N252=0,0,IF(ISERROR(VLOOKUP($E252,'Source Data'!$B$29:$J$60, MATCH($L252, 'Source Data'!$B$26:$J$26,1),TRUE))=TRUE,"",VLOOKUP($E252,'Source Data'!$B$29:$J$60,MATCH($L252, 'Source Data'!$B$26:$J$26,1),TRUE))))</f>
        <v/>
      </c>
      <c r="Q252" s="144" t="str">
        <f>IF(OR(AND(OR($J252="Retired",$J252="Permanent Low-Use"),$K252&lt;=2025),(AND($J252="New",$K252&gt;2025))),"N/A",IF($N252=0,0,IF(ISERROR(VLOOKUP($E252,'Source Data'!$B$29:$J$60, MATCH($L252, 'Source Data'!$B$26:$J$26,1),TRUE))=TRUE,"",VLOOKUP($E252,'Source Data'!$B$29:$J$60,MATCH($L252, 'Source Data'!$B$26:$J$26,1),TRUE))))</f>
        <v/>
      </c>
      <c r="R252" s="144" t="str">
        <f>IF(OR(AND(OR($J252="Retired",$J252="Permanent Low-Use"),$K252&lt;=2026),(AND($J252="New",$K252&gt;2026))),"N/A",IF($N252=0,0,IF(ISERROR(VLOOKUP($E252,'Source Data'!$B$29:$J$60, MATCH($L252, 'Source Data'!$B$26:$J$26,1),TRUE))=TRUE,"",VLOOKUP($E252,'Source Data'!$B$29:$J$60,MATCH($L252, 'Source Data'!$B$26:$J$26,1),TRUE))))</f>
        <v/>
      </c>
      <c r="S252" s="144" t="str">
        <f>IF(OR(AND(OR($J252="Retired",$J252="Permanent Low-Use"),$K252&lt;=2027),(AND($J252="New",$K252&gt;2027))),"N/A",IF($N252=0,0,IF(ISERROR(VLOOKUP($E252,'Source Data'!$B$29:$J$60, MATCH($L252, 'Source Data'!$B$26:$J$26,1),TRUE))=TRUE,"",VLOOKUP($E252,'Source Data'!$B$29:$J$60,MATCH($L252, 'Source Data'!$B$26:$J$26,1),TRUE))))</f>
        <v/>
      </c>
      <c r="T252" s="144" t="str">
        <f>IF(OR(AND(OR($J252="Retired",$J252="Permanent Low-Use"),$K252&lt;=2028),(AND($J252="New",$K252&gt;2028))),"N/A",IF($N252=0,0,IF(ISERROR(VLOOKUP($E252,'Source Data'!$B$29:$J$60, MATCH($L252, 'Source Data'!$B$26:$J$26,1),TRUE))=TRUE,"",VLOOKUP($E252,'Source Data'!$B$29:$J$60,MATCH($L252, 'Source Data'!$B$26:$J$26,1),TRUE))))</f>
        <v/>
      </c>
      <c r="U252" s="144" t="str">
        <f>IF(OR(AND(OR($J252="Retired",$J252="Permanent Low-Use"),$K252&lt;=2029),(AND($J252="New",$K252&gt;2029))),"N/A",IF($N252=0,0,IF(ISERROR(VLOOKUP($E252,'Source Data'!$B$29:$J$60, MATCH($L252, 'Source Data'!$B$26:$J$26,1),TRUE))=TRUE,"",VLOOKUP($E252,'Source Data'!$B$29:$J$60,MATCH($L252, 'Source Data'!$B$26:$J$26,1),TRUE))))</f>
        <v/>
      </c>
      <c r="V252" s="144" t="str">
        <f>IF(OR(AND(OR($J252="Retired",$J252="Permanent Low-Use"),$K252&lt;=2030),(AND($J252="New",$K252&gt;2030))),"N/A",IF($N252=0,0,IF(ISERROR(VLOOKUP($E252,'Source Data'!$B$29:$J$60, MATCH($L252, 'Source Data'!$B$26:$J$26,1),TRUE))=TRUE,"",VLOOKUP($E252,'Source Data'!$B$29:$J$60,MATCH($L252, 'Source Data'!$B$26:$J$26,1),TRUE))))</f>
        <v/>
      </c>
      <c r="W252" s="144" t="str">
        <f>IF(OR(AND(OR($J252="Retired",$J252="Permanent Low-Use"),$K252&lt;=2031),(AND($J252="New",$K252&gt;2031))),"N/A",IF($N252=0,0,IF(ISERROR(VLOOKUP($E252,'Source Data'!$B$29:$J$60, MATCH($L252, 'Source Data'!$B$26:$J$26,1),TRUE))=TRUE,"",VLOOKUP($E252,'Source Data'!$B$29:$J$60,MATCH($L252, 'Source Data'!$B$26:$J$26,1),TRUE))))</f>
        <v/>
      </c>
      <c r="X252" s="144" t="str">
        <f>IF(OR(AND(OR($J252="Retired",$J252="Permanent Low-Use"),$K252&lt;=2032),(AND($J252="New",$K252&gt;2032))),"N/A",IF($N252=0,0,IF(ISERROR(VLOOKUP($E252,'Source Data'!$B$29:$J$60, MATCH($L252, 'Source Data'!$B$26:$J$26,1),TRUE))=TRUE,"",VLOOKUP($E252,'Source Data'!$B$29:$J$60,MATCH($L252, 'Source Data'!$B$26:$J$26,1),TRUE))))</f>
        <v/>
      </c>
      <c r="Y252" s="144" t="str">
        <f>IF(OR(AND(OR($J252="Retired",$J252="Permanent Low-Use"),$K252&lt;=2033),(AND($J252="New",$K252&gt;2033))),"N/A",IF($N252=0,0,IF(ISERROR(VLOOKUP($E252,'Source Data'!$B$29:$J$60, MATCH($L252, 'Source Data'!$B$26:$J$26,1),TRUE))=TRUE,"",VLOOKUP($E252,'Source Data'!$B$29:$J$60,MATCH($L252, 'Source Data'!$B$26:$J$26,1),TRUE))))</f>
        <v/>
      </c>
      <c r="Z252" s="145" t="str">
        <f>IF(ISNUMBER($L252),IF(OR(AND(OR($J252="Retired",$J252="Permanent Low-Use"),$K252&lt;=2023),(AND($J252="New",$K252&gt;2023))),"N/A",VLOOKUP($F252,'Source Data'!$B$15:$I$22,7)),"")</f>
        <v/>
      </c>
      <c r="AA252" s="145" t="str">
        <f>IF(ISNUMBER($L252),IF(OR(AND(OR($J252="Retired",$J252="Permanent Low-Use"),$K252&lt;=2024),(AND($J252="New",$K252&gt;2024))),"N/A",VLOOKUP($F252,'Source Data'!$B$15:$I$22,7)),"")</f>
        <v/>
      </c>
      <c r="AB252" s="145" t="str">
        <f>IF(ISNUMBER($L252),IF(OR(AND(OR($J252="Retired",$J252="Permanent Low-Use"),$K252&lt;=2025),(AND($J252="New",$K252&gt;2025))),"N/A",VLOOKUP($F252,'Source Data'!$B$15:$I$22,5)),"")</f>
        <v/>
      </c>
      <c r="AC252" s="145" t="str">
        <f>IF(ISNUMBER($L252),IF(OR(AND(OR($J252="Retired",$J252="Permanent Low-Use"),$K252&lt;=2026),(AND($J252="New",$K252&gt;2026))),"N/A",VLOOKUP($F252,'Source Data'!$B$15:$I$22,5)),"")</f>
        <v/>
      </c>
      <c r="AD252" s="145" t="str">
        <f>IF(ISNUMBER($L252),IF(OR(AND(OR($J252="Retired",$J252="Permanent Low-Use"),$K252&lt;=2027),(AND($J252="New",$K252&gt;2027))),"N/A",VLOOKUP($F252,'Source Data'!$B$15:$I$22,5)),"")</f>
        <v/>
      </c>
      <c r="AE252" s="145" t="str">
        <f>IF(ISNUMBER($L252),IF(OR(AND(OR($J252="Retired",$J252="Permanent Low-Use"),$K252&lt;=2028),(AND($J252="New",$K252&gt;2028))),"N/A",VLOOKUP($F252,'Source Data'!$B$15:$I$22,5)),"")</f>
        <v/>
      </c>
      <c r="AF252" s="145" t="str">
        <f>IF(ISNUMBER($L252),IF(OR(AND(OR($J252="Retired",$J252="Permanent Low-Use"),$K252&lt;=2029),(AND($J252="New",$K252&gt;2029))),"N/A",VLOOKUP($F252,'Source Data'!$B$15:$I$22,5)),"")</f>
        <v/>
      </c>
      <c r="AG252" s="145" t="str">
        <f>IF(ISNUMBER($L252),IF(OR(AND(OR($J252="Retired",$J252="Permanent Low-Use"),$K252&lt;=2030),(AND($J252="New",$K252&gt;2030))),"N/A",VLOOKUP($F252,'Source Data'!$B$15:$I$22,5)),"")</f>
        <v/>
      </c>
      <c r="AH252" s="145" t="str">
        <f>IF(ISNUMBER($L252),IF(OR(AND(OR($J252="Retired",$J252="Permanent Low-Use"),$K252&lt;=2031),(AND($J252="New",$K252&gt;2031))),"N/A",VLOOKUP($F252,'Source Data'!$B$15:$I$22,5)),"")</f>
        <v/>
      </c>
      <c r="AI252" s="145" t="str">
        <f>IF(ISNUMBER($L252),IF(OR(AND(OR($J252="Retired",$J252="Permanent Low-Use"),$K252&lt;=2032),(AND($J252="New",$K252&gt;2032))),"N/A",VLOOKUP($F252,'Source Data'!$B$15:$I$22,5)),"")</f>
        <v/>
      </c>
      <c r="AJ252" s="145" t="str">
        <f>IF(ISNUMBER($L252),IF(OR(AND(OR($J252="Retired",$J252="Permanent Low-Use"),$K252&lt;=2033),(AND($J252="New",$K252&gt;2033))),"N/A",VLOOKUP($F252,'Source Data'!$B$15:$I$22,5)),"")</f>
        <v/>
      </c>
      <c r="AK252" s="145" t="str">
        <f>IF($N252= 0, "N/A", IF(ISERROR(VLOOKUP($F252, 'Source Data'!$B$4:$C$11,2)), "", VLOOKUP($F252, 'Source Data'!$B$4:$C$11,2)))</f>
        <v/>
      </c>
      <c r="AL252" s="158"/>
    </row>
    <row r="253" spans="1:38">
      <c r="A253" s="158"/>
      <c r="B253" s="80"/>
      <c r="C253" s="80"/>
      <c r="D253" s="80"/>
      <c r="E253" s="81"/>
      <c r="F253" s="81"/>
      <c r="G253" s="78"/>
      <c r="H253" s="79"/>
      <c r="I253" s="78"/>
      <c r="J253" s="78"/>
      <c r="K253" s="78"/>
      <c r="L253" s="142" t="str">
        <f t="shared" si="12"/>
        <v/>
      </c>
      <c r="M253" s="142" t="str">
        <f>IF(ISERROR(VLOOKUP(E253,'Source Data'!$B$67:$J$97, MATCH(F253, 'Source Data'!$B$64:$J$64,1),TRUE))=TRUE,"",VLOOKUP(E253,'Source Data'!$B$67:$J$97,MATCH(F253, 'Source Data'!$B$64:$J$64,1),TRUE))</f>
        <v/>
      </c>
      <c r="N253" s="143" t="str">
        <f t="shared" si="13"/>
        <v/>
      </c>
      <c r="O253" s="144" t="str">
        <f>IF(OR(AND(OR($J253="Retired",$J253="Permanent Low-Use"),$K253&lt;=2023),(AND($J253="New",$K253&gt;2023))),"N/A",IF($N253=0,0,IF(ISERROR(VLOOKUP($E253,'Source Data'!$B$29:$J$60, MATCH($L253, 'Source Data'!$B$26:$J$26,1),TRUE))=TRUE,"",VLOOKUP($E253,'Source Data'!$B$29:$J$60,MATCH($L253, 'Source Data'!$B$26:$J$26,1),TRUE))))</f>
        <v/>
      </c>
      <c r="P253" s="144" t="str">
        <f>IF(OR(AND(OR($J253="Retired",$J253="Permanent Low-Use"),$K253&lt;=2024),(AND($J253="New",$K253&gt;2024))),"N/A",IF($N253=0,0,IF(ISERROR(VLOOKUP($E253,'Source Data'!$B$29:$J$60, MATCH($L253, 'Source Data'!$B$26:$J$26,1),TRUE))=TRUE,"",VLOOKUP($E253,'Source Data'!$B$29:$J$60,MATCH($L253, 'Source Data'!$B$26:$J$26,1),TRUE))))</f>
        <v/>
      </c>
      <c r="Q253" s="144" t="str">
        <f>IF(OR(AND(OR($J253="Retired",$J253="Permanent Low-Use"),$K253&lt;=2025),(AND($J253="New",$K253&gt;2025))),"N/A",IF($N253=0,0,IF(ISERROR(VLOOKUP($E253,'Source Data'!$B$29:$J$60, MATCH($L253, 'Source Data'!$B$26:$J$26,1),TRUE))=TRUE,"",VLOOKUP($E253,'Source Data'!$B$29:$J$60,MATCH($L253, 'Source Data'!$B$26:$J$26,1),TRUE))))</f>
        <v/>
      </c>
      <c r="R253" s="144" t="str">
        <f>IF(OR(AND(OR($J253="Retired",$J253="Permanent Low-Use"),$K253&lt;=2026),(AND($J253="New",$K253&gt;2026))),"N/A",IF($N253=0,0,IF(ISERROR(VLOOKUP($E253,'Source Data'!$B$29:$J$60, MATCH($L253, 'Source Data'!$B$26:$J$26,1),TRUE))=TRUE,"",VLOOKUP($E253,'Source Data'!$B$29:$J$60,MATCH($L253, 'Source Data'!$B$26:$J$26,1),TRUE))))</f>
        <v/>
      </c>
      <c r="S253" s="144" t="str">
        <f>IF(OR(AND(OR($J253="Retired",$J253="Permanent Low-Use"),$K253&lt;=2027),(AND($J253="New",$K253&gt;2027))),"N/A",IF($N253=0,0,IF(ISERROR(VLOOKUP($E253,'Source Data'!$B$29:$J$60, MATCH($L253, 'Source Data'!$B$26:$J$26,1),TRUE))=TRUE,"",VLOOKUP($E253,'Source Data'!$B$29:$J$60,MATCH($L253, 'Source Data'!$B$26:$J$26,1),TRUE))))</f>
        <v/>
      </c>
      <c r="T253" s="144" t="str">
        <f>IF(OR(AND(OR($J253="Retired",$J253="Permanent Low-Use"),$K253&lt;=2028),(AND($J253="New",$K253&gt;2028))),"N/A",IF($N253=0,0,IF(ISERROR(VLOOKUP($E253,'Source Data'!$B$29:$J$60, MATCH($L253, 'Source Data'!$B$26:$J$26,1),TRUE))=TRUE,"",VLOOKUP($E253,'Source Data'!$B$29:$J$60,MATCH($L253, 'Source Data'!$B$26:$J$26,1),TRUE))))</f>
        <v/>
      </c>
      <c r="U253" s="144" t="str">
        <f>IF(OR(AND(OR($J253="Retired",$J253="Permanent Low-Use"),$K253&lt;=2029),(AND($J253="New",$K253&gt;2029))),"N/A",IF($N253=0,0,IF(ISERROR(VLOOKUP($E253,'Source Data'!$B$29:$J$60, MATCH($L253, 'Source Data'!$B$26:$J$26,1),TRUE))=TRUE,"",VLOOKUP($E253,'Source Data'!$B$29:$J$60,MATCH($L253, 'Source Data'!$B$26:$J$26,1),TRUE))))</f>
        <v/>
      </c>
      <c r="V253" s="144" t="str">
        <f>IF(OR(AND(OR($J253="Retired",$J253="Permanent Low-Use"),$K253&lt;=2030),(AND($J253="New",$K253&gt;2030))),"N/A",IF($N253=0,0,IF(ISERROR(VLOOKUP($E253,'Source Data'!$B$29:$J$60, MATCH($L253, 'Source Data'!$B$26:$J$26,1),TRUE))=TRUE,"",VLOOKUP($E253,'Source Data'!$B$29:$J$60,MATCH($L253, 'Source Data'!$B$26:$J$26,1),TRUE))))</f>
        <v/>
      </c>
      <c r="W253" s="144" t="str">
        <f>IF(OR(AND(OR($J253="Retired",$J253="Permanent Low-Use"),$K253&lt;=2031),(AND($J253="New",$K253&gt;2031))),"N/A",IF($N253=0,0,IF(ISERROR(VLOOKUP($E253,'Source Data'!$B$29:$J$60, MATCH($L253, 'Source Data'!$B$26:$J$26,1),TRUE))=TRUE,"",VLOOKUP($E253,'Source Data'!$B$29:$J$60,MATCH($L253, 'Source Data'!$B$26:$J$26,1),TRUE))))</f>
        <v/>
      </c>
      <c r="X253" s="144" t="str">
        <f>IF(OR(AND(OR($J253="Retired",$J253="Permanent Low-Use"),$K253&lt;=2032),(AND($J253="New",$K253&gt;2032))),"N/A",IF($N253=0,0,IF(ISERROR(VLOOKUP($E253,'Source Data'!$B$29:$J$60, MATCH($L253, 'Source Data'!$B$26:$J$26,1),TRUE))=TRUE,"",VLOOKUP($E253,'Source Data'!$B$29:$J$60,MATCH($L253, 'Source Data'!$B$26:$J$26,1),TRUE))))</f>
        <v/>
      </c>
      <c r="Y253" s="144" t="str">
        <f>IF(OR(AND(OR($J253="Retired",$J253="Permanent Low-Use"),$K253&lt;=2033),(AND($J253="New",$K253&gt;2033))),"N/A",IF($N253=0,0,IF(ISERROR(VLOOKUP($E253,'Source Data'!$B$29:$J$60, MATCH($L253, 'Source Data'!$B$26:$J$26,1),TRUE))=TRUE,"",VLOOKUP($E253,'Source Data'!$B$29:$J$60,MATCH($L253, 'Source Data'!$B$26:$J$26,1),TRUE))))</f>
        <v/>
      </c>
      <c r="Z253" s="145" t="str">
        <f>IF(ISNUMBER($L253),IF(OR(AND(OR($J253="Retired",$J253="Permanent Low-Use"),$K253&lt;=2023),(AND($J253="New",$K253&gt;2023))),"N/A",VLOOKUP($F253,'Source Data'!$B$15:$I$22,7)),"")</f>
        <v/>
      </c>
      <c r="AA253" s="145" t="str">
        <f>IF(ISNUMBER($L253),IF(OR(AND(OR($J253="Retired",$J253="Permanent Low-Use"),$K253&lt;=2024),(AND($J253="New",$K253&gt;2024))),"N/A",VLOOKUP($F253,'Source Data'!$B$15:$I$22,7)),"")</f>
        <v/>
      </c>
      <c r="AB253" s="145" t="str">
        <f>IF(ISNUMBER($L253),IF(OR(AND(OR($J253="Retired",$J253="Permanent Low-Use"),$K253&lt;=2025),(AND($J253="New",$K253&gt;2025))),"N/A",VLOOKUP($F253,'Source Data'!$B$15:$I$22,5)),"")</f>
        <v/>
      </c>
      <c r="AC253" s="145" t="str">
        <f>IF(ISNUMBER($L253),IF(OR(AND(OR($J253="Retired",$J253="Permanent Low-Use"),$K253&lt;=2026),(AND($J253="New",$K253&gt;2026))),"N/A",VLOOKUP($F253,'Source Data'!$B$15:$I$22,5)),"")</f>
        <v/>
      </c>
      <c r="AD253" s="145" t="str">
        <f>IF(ISNUMBER($L253),IF(OR(AND(OR($J253="Retired",$J253="Permanent Low-Use"),$K253&lt;=2027),(AND($J253="New",$K253&gt;2027))),"N/A",VLOOKUP($F253,'Source Data'!$B$15:$I$22,5)),"")</f>
        <v/>
      </c>
      <c r="AE253" s="145" t="str">
        <f>IF(ISNUMBER($L253),IF(OR(AND(OR($J253="Retired",$J253="Permanent Low-Use"),$K253&lt;=2028),(AND($J253="New",$K253&gt;2028))),"N/A",VLOOKUP($F253,'Source Data'!$B$15:$I$22,5)),"")</f>
        <v/>
      </c>
      <c r="AF253" s="145" t="str">
        <f>IF(ISNUMBER($L253),IF(OR(AND(OR($J253="Retired",$J253="Permanent Low-Use"),$K253&lt;=2029),(AND($J253="New",$K253&gt;2029))),"N/A",VLOOKUP($F253,'Source Data'!$B$15:$I$22,5)),"")</f>
        <v/>
      </c>
      <c r="AG253" s="145" t="str">
        <f>IF(ISNUMBER($L253),IF(OR(AND(OR($J253="Retired",$J253="Permanent Low-Use"),$K253&lt;=2030),(AND($J253="New",$K253&gt;2030))),"N/A",VLOOKUP($F253,'Source Data'!$B$15:$I$22,5)),"")</f>
        <v/>
      </c>
      <c r="AH253" s="145" t="str">
        <f>IF(ISNUMBER($L253),IF(OR(AND(OR($J253="Retired",$J253="Permanent Low-Use"),$K253&lt;=2031),(AND($J253="New",$K253&gt;2031))),"N/A",VLOOKUP($F253,'Source Data'!$B$15:$I$22,5)),"")</f>
        <v/>
      </c>
      <c r="AI253" s="145" t="str">
        <f>IF(ISNUMBER($L253),IF(OR(AND(OR($J253="Retired",$J253="Permanent Low-Use"),$K253&lt;=2032),(AND($J253="New",$K253&gt;2032))),"N/A",VLOOKUP($F253,'Source Data'!$B$15:$I$22,5)),"")</f>
        <v/>
      </c>
      <c r="AJ253" s="145" t="str">
        <f>IF(ISNUMBER($L253),IF(OR(AND(OR($J253="Retired",$J253="Permanent Low-Use"),$K253&lt;=2033),(AND($J253="New",$K253&gt;2033))),"N/A",VLOOKUP($F253,'Source Data'!$B$15:$I$22,5)),"")</f>
        <v/>
      </c>
      <c r="AK253" s="145" t="str">
        <f>IF($N253= 0, "N/A", IF(ISERROR(VLOOKUP($F253, 'Source Data'!$B$4:$C$11,2)), "", VLOOKUP($F253, 'Source Data'!$B$4:$C$11,2)))</f>
        <v/>
      </c>
      <c r="AL253" s="158"/>
    </row>
    <row r="254" spans="1:38">
      <c r="A254" s="158"/>
      <c r="B254" s="80"/>
      <c r="C254" s="80"/>
      <c r="D254" s="80"/>
      <c r="E254" s="81"/>
      <c r="F254" s="81"/>
      <c r="G254" s="78"/>
      <c r="H254" s="79"/>
      <c r="I254" s="78"/>
      <c r="J254" s="78"/>
      <c r="K254" s="78"/>
      <c r="L254" s="142" t="str">
        <f t="shared" si="12"/>
        <v/>
      </c>
      <c r="M254" s="142" t="str">
        <f>IF(ISERROR(VLOOKUP(E254,'Source Data'!$B$67:$J$97, MATCH(F254, 'Source Data'!$B$64:$J$64,1),TRUE))=TRUE,"",VLOOKUP(E254,'Source Data'!$B$67:$J$97,MATCH(F254, 'Source Data'!$B$64:$J$64,1),TRUE))</f>
        <v/>
      </c>
      <c r="N254" s="143" t="str">
        <f t="shared" si="13"/>
        <v/>
      </c>
      <c r="O254" s="144" t="str">
        <f>IF(OR(AND(OR($J254="Retired",$J254="Permanent Low-Use"),$K254&lt;=2023),(AND($J254="New",$K254&gt;2023))),"N/A",IF($N254=0,0,IF(ISERROR(VLOOKUP($E254,'Source Data'!$B$29:$J$60, MATCH($L254, 'Source Data'!$B$26:$J$26,1),TRUE))=TRUE,"",VLOOKUP($E254,'Source Data'!$B$29:$J$60,MATCH($L254, 'Source Data'!$B$26:$J$26,1),TRUE))))</f>
        <v/>
      </c>
      <c r="P254" s="144" t="str">
        <f>IF(OR(AND(OR($J254="Retired",$J254="Permanent Low-Use"),$K254&lt;=2024),(AND($J254="New",$K254&gt;2024))),"N/A",IF($N254=0,0,IF(ISERROR(VLOOKUP($E254,'Source Data'!$B$29:$J$60, MATCH($L254, 'Source Data'!$B$26:$J$26,1),TRUE))=TRUE,"",VLOOKUP($E254,'Source Data'!$B$29:$J$60,MATCH($L254, 'Source Data'!$B$26:$J$26,1),TRUE))))</f>
        <v/>
      </c>
      <c r="Q254" s="144" t="str">
        <f>IF(OR(AND(OR($J254="Retired",$J254="Permanent Low-Use"),$K254&lt;=2025),(AND($J254="New",$K254&gt;2025))),"N/A",IF($N254=0,0,IF(ISERROR(VLOOKUP($E254,'Source Data'!$B$29:$J$60, MATCH($L254, 'Source Data'!$B$26:$J$26,1),TRUE))=TRUE,"",VLOOKUP($E254,'Source Data'!$B$29:$J$60,MATCH($L254, 'Source Data'!$B$26:$J$26,1),TRUE))))</f>
        <v/>
      </c>
      <c r="R254" s="144" t="str">
        <f>IF(OR(AND(OR($J254="Retired",$J254="Permanent Low-Use"),$K254&lt;=2026),(AND($J254="New",$K254&gt;2026))),"N/A",IF($N254=0,0,IF(ISERROR(VLOOKUP($E254,'Source Data'!$B$29:$J$60, MATCH($L254, 'Source Data'!$B$26:$J$26,1),TRUE))=TRUE,"",VLOOKUP($E254,'Source Data'!$B$29:$J$60,MATCH($L254, 'Source Data'!$B$26:$J$26,1),TRUE))))</f>
        <v/>
      </c>
      <c r="S254" s="144" t="str">
        <f>IF(OR(AND(OR($J254="Retired",$J254="Permanent Low-Use"),$K254&lt;=2027),(AND($J254="New",$K254&gt;2027))),"N/A",IF($N254=0,0,IF(ISERROR(VLOOKUP($E254,'Source Data'!$B$29:$J$60, MATCH($L254, 'Source Data'!$B$26:$J$26,1),TRUE))=TRUE,"",VLOOKUP($E254,'Source Data'!$B$29:$J$60,MATCH($L254, 'Source Data'!$B$26:$J$26,1),TRUE))))</f>
        <v/>
      </c>
      <c r="T254" s="144" t="str">
        <f>IF(OR(AND(OR($J254="Retired",$J254="Permanent Low-Use"),$K254&lt;=2028),(AND($J254="New",$K254&gt;2028))),"N/A",IF($N254=0,0,IF(ISERROR(VLOOKUP($E254,'Source Data'!$B$29:$J$60, MATCH($L254, 'Source Data'!$B$26:$J$26,1),TRUE))=TRUE,"",VLOOKUP($E254,'Source Data'!$B$29:$J$60,MATCH($L254, 'Source Data'!$B$26:$J$26,1),TRUE))))</f>
        <v/>
      </c>
      <c r="U254" s="144" t="str">
        <f>IF(OR(AND(OR($J254="Retired",$J254="Permanent Low-Use"),$K254&lt;=2029),(AND($J254="New",$K254&gt;2029))),"N/A",IF($N254=0,0,IF(ISERROR(VLOOKUP($E254,'Source Data'!$B$29:$J$60, MATCH($L254, 'Source Data'!$B$26:$J$26,1),TRUE))=TRUE,"",VLOOKUP($E254,'Source Data'!$B$29:$J$60,MATCH($L254, 'Source Data'!$B$26:$J$26,1),TRUE))))</f>
        <v/>
      </c>
      <c r="V254" s="144" t="str">
        <f>IF(OR(AND(OR($J254="Retired",$J254="Permanent Low-Use"),$K254&lt;=2030),(AND($J254="New",$K254&gt;2030))),"N/A",IF($N254=0,0,IF(ISERROR(VLOOKUP($E254,'Source Data'!$B$29:$J$60, MATCH($L254, 'Source Data'!$B$26:$J$26,1),TRUE))=TRUE,"",VLOOKUP($E254,'Source Data'!$B$29:$J$60,MATCH($L254, 'Source Data'!$B$26:$J$26,1),TRUE))))</f>
        <v/>
      </c>
      <c r="W254" s="144" t="str">
        <f>IF(OR(AND(OR($J254="Retired",$J254="Permanent Low-Use"),$K254&lt;=2031),(AND($J254="New",$K254&gt;2031))),"N/A",IF($N254=0,0,IF(ISERROR(VLOOKUP($E254,'Source Data'!$B$29:$J$60, MATCH($L254, 'Source Data'!$B$26:$J$26,1),TRUE))=TRUE,"",VLOOKUP($E254,'Source Data'!$B$29:$J$60,MATCH($L254, 'Source Data'!$B$26:$J$26,1),TRUE))))</f>
        <v/>
      </c>
      <c r="X254" s="144" t="str">
        <f>IF(OR(AND(OR($J254="Retired",$J254="Permanent Low-Use"),$K254&lt;=2032),(AND($J254="New",$K254&gt;2032))),"N/A",IF($N254=0,0,IF(ISERROR(VLOOKUP($E254,'Source Data'!$B$29:$J$60, MATCH($L254, 'Source Data'!$B$26:$J$26,1),TRUE))=TRUE,"",VLOOKUP($E254,'Source Data'!$B$29:$J$60,MATCH($L254, 'Source Data'!$B$26:$J$26,1),TRUE))))</f>
        <v/>
      </c>
      <c r="Y254" s="144" t="str">
        <f>IF(OR(AND(OR($J254="Retired",$J254="Permanent Low-Use"),$K254&lt;=2033),(AND($J254="New",$K254&gt;2033))),"N/A",IF($N254=0,0,IF(ISERROR(VLOOKUP($E254,'Source Data'!$B$29:$J$60, MATCH($L254, 'Source Data'!$B$26:$J$26,1),TRUE))=TRUE,"",VLOOKUP($E254,'Source Data'!$B$29:$J$60,MATCH($L254, 'Source Data'!$B$26:$J$26,1),TRUE))))</f>
        <v/>
      </c>
      <c r="Z254" s="145" t="str">
        <f>IF(ISNUMBER($L254),IF(OR(AND(OR($J254="Retired",$J254="Permanent Low-Use"),$K254&lt;=2023),(AND($J254="New",$K254&gt;2023))),"N/A",VLOOKUP($F254,'Source Data'!$B$15:$I$22,7)),"")</f>
        <v/>
      </c>
      <c r="AA254" s="145" t="str">
        <f>IF(ISNUMBER($L254),IF(OR(AND(OR($J254="Retired",$J254="Permanent Low-Use"),$K254&lt;=2024),(AND($J254="New",$K254&gt;2024))),"N/A",VLOOKUP($F254,'Source Data'!$B$15:$I$22,7)),"")</f>
        <v/>
      </c>
      <c r="AB254" s="145" t="str">
        <f>IF(ISNUMBER($L254),IF(OR(AND(OR($J254="Retired",$J254="Permanent Low-Use"),$K254&lt;=2025),(AND($J254="New",$K254&gt;2025))),"N/A",VLOOKUP($F254,'Source Data'!$B$15:$I$22,5)),"")</f>
        <v/>
      </c>
      <c r="AC254" s="145" t="str">
        <f>IF(ISNUMBER($L254),IF(OR(AND(OR($J254="Retired",$J254="Permanent Low-Use"),$K254&lt;=2026),(AND($J254="New",$K254&gt;2026))),"N/A",VLOOKUP($F254,'Source Data'!$B$15:$I$22,5)),"")</f>
        <v/>
      </c>
      <c r="AD254" s="145" t="str">
        <f>IF(ISNUMBER($L254),IF(OR(AND(OR($J254="Retired",$J254="Permanent Low-Use"),$K254&lt;=2027),(AND($J254="New",$K254&gt;2027))),"N/A",VLOOKUP($F254,'Source Data'!$B$15:$I$22,5)),"")</f>
        <v/>
      </c>
      <c r="AE254" s="145" t="str">
        <f>IF(ISNUMBER($L254),IF(OR(AND(OR($J254="Retired",$J254="Permanent Low-Use"),$K254&lt;=2028),(AND($J254="New",$K254&gt;2028))),"N/A",VLOOKUP($F254,'Source Data'!$B$15:$I$22,5)),"")</f>
        <v/>
      </c>
      <c r="AF254" s="145" t="str">
        <f>IF(ISNUMBER($L254),IF(OR(AND(OR($J254="Retired",$J254="Permanent Low-Use"),$K254&lt;=2029),(AND($J254="New",$K254&gt;2029))),"N/A",VLOOKUP($F254,'Source Data'!$B$15:$I$22,5)),"")</f>
        <v/>
      </c>
      <c r="AG254" s="145" t="str">
        <f>IF(ISNUMBER($L254),IF(OR(AND(OR($J254="Retired",$J254="Permanent Low-Use"),$K254&lt;=2030),(AND($J254="New",$K254&gt;2030))),"N/A",VLOOKUP($F254,'Source Data'!$B$15:$I$22,5)),"")</f>
        <v/>
      </c>
      <c r="AH254" s="145" t="str">
        <f>IF(ISNUMBER($L254),IF(OR(AND(OR($J254="Retired",$J254="Permanent Low-Use"),$K254&lt;=2031),(AND($J254="New",$K254&gt;2031))),"N/A",VLOOKUP($F254,'Source Data'!$B$15:$I$22,5)),"")</f>
        <v/>
      </c>
      <c r="AI254" s="145" t="str">
        <f>IF(ISNUMBER($L254),IF(OR(AND(OR($J254="Retired",$J254="Permanent Low-Use"),$K254&lt;=2032),(AND($J254="New",$K254&gt;2032))),"N/A",VLOOKUP($F254,'Source Data'!$B$15:$I$22,5)),"")</f>
        <v/>
      </c>
      <c r="AJ254" s="145" t="str">
        <f>IF(ISNUMBER($L254),IF(OR(AND(OR($J254="Retired",$J254="Permanent Low-Use"),$K254&lt;=2033),(AND($J254="New",$K254&gt;2033))),"N/A",VLOOKUP($F254,'Source Data'!$B$15:$I$22,5)),"")</f>
        <v/>
      </c>
      <c r="AK254" s="145" t="str">
        <f>IF($N254= 0, "N/A", IF(ISERROR(VLOOKUP($F254, 'Source Data'!$B$4:$C$11,2)), "", VLOOKUP($F254, 'Source Data'!$B$4:$C$11,2)))</f>
        <v/>
      </c>
      <c r="AL254" s="158"/>
    </row>
    <row r="255" spans="1:38">
      <c r="A255" s="158"/>
      <c r="B255" s="80"/>
      <c r="C255" s="80"/>
      <c r="D255" s="80"/>
      <c r="E255" s="81"/>
      <c r="F255" s="81"/>
      <c r="G255" s="78"/>
      <c r="H255" s="79"/>
      <c r="I255" s="78"/>
      <c r="J255" s="78"/>
      <c r="K255" s="78"/>
      <c r="L255" s="142" t="str">
        <f t="shared" si="12"/>
        <v/>
      </c>
      <c r="M255" s="142" t="str">
        <f>IF(ISERROR(VLOOKUP(E255,'Source Data'!$B$67:$J$97, MATCH(F255, 'Source Data'!$B$64:$J$64,1),TRUE))=TRUE,"",VLOOKUP(E255,'Source Data'!$B$67:$J$97,MATCH(F255, 'Source Data'!$B$64:$J$64,1),TRUE))</f>
        <v/>
      </c>
      <c r="N255" s="143" t="str">
        <f t="shared" si="13"/>
        <v/>
      </c>
      <c r="O255" s="144" t="str">
        <f>IF(OR(AND(OR($J255="Retired",$J255="Permanent Low-Use"),$K255&lt;=2023),(AND($J255="New",$K255&gt;2023))),"N/A",IF($N255=0,0,IF(ISERROR(VLOOKUP($E255,'Source Data'!$B$29:$J$60, MATCH($L255, 'Source Data'!$B$26:$J$26,1),TRUE))=TRUE,"",VLOOKUP($E255,'Source Data'!$B$29:$J$60,MATCH($L255, 'Source Data'!$B$26:$J$26,1),TRUE))))</f>
        <v/>
      </c>
      <c r="P255" s="144" t="str">
        <f>IF(OR(AND(OR($J255="Retired",$J255="Permanent Low-Use"),$K255&lt;=2024),(AND($J255="New",$K255&gt;2024))),"N/A",IF($N255=0,0,IF(ISERROR(VLOOKUP($E255,'Source Data'!$B$29:$J$60, MATCH($L255, 'Source Data'!$B$26:$J$26,1),TRUE))=TRUE,"",VLOOKUP($E255,'Source Data'!$B$29:$J$60,MATCH($L255, 'Source Data'!$B$26:$J$26,1),TRUE))))</f>
        <v/>
      </c>
      <c r="Q255" s="144" t="str">
        <f>IF(OR(AND(OR($J255="Retired",$J255="Permanent Low-Use"),$K255&lt;=2025),(AND($J255="New",$K255&gt;2025))),"N/A",IF($N255=0,0,IF(ISERROR(VLOOKUP($E255,'Source Data'!$B$29:$J$60, MATCH($L255, 'Source Data'!$B$26:$J$26,1),TRUE))=TRUE,"",VLOOKUP($E255,'Source Data'!$B$29:$J$60,MATCH($L255, 'Source Data'!$B$26:$J$26,1),TRUE))))</f>
        <v/>
      </c>
      <c r="R255" s="144" t="str">
        <f>IF(OR(AND(OR($J255="Retired",$J255="Permanent Low-Use"),$K255&lt;=2026),(AND($J255="New",$K255&gt;2026))),"N/A",IF($N255=0,0,IF(ISERROR(VLOOKUP($E255,'Source Data'!$B$29:$J$60, MATCH($L255, 'Source Data'!$B$26:$J$26,1),TRUE))=TRUE,"",VLOOKUP($E255,'Source Data'!$B$29:$J$60,MATCH($L255, 'Source Data'!$B$26:$J$26,1),TRUE))))</f>
        <v/>
      </c>
      <c r="S255" s="144" t="str">
        <f>IF(OR(AND(OR($J255="Retired",$J255="Permanent Low-Use"),$K255&lt;=2027),(AND($J255="New",$K255&gt;2027))),"N/A",IF($N255=0,0,IF(ISERROR(VLOOKUP($E255,'Source Data'!$B$29:$J$60, MATCH($L255, 'Source Data'!$B$26:$J$26,1),TRUE))=TRUE,"",VLOOKUP($E255,'Source Data'!$B$29:$J$60,MATCH($L255, 'Source Data'!$B$26:$J$26,1),TRUE))))</f>
        <v/>
      </c>
      <c r="T255" s="144" t="str">
        <f>IF(OR(AND(OR($J255="Retired",$J255="Permanent Low-Use"),$K255&lt;=2028),(AND($J255="New",$K255&gt;2028))),"N/A",IF($N255=0,0,IF(ISERROR(VLOOKUP($E255,'Source Data'!$B$29:$J$60, MATCH($L255, 'Source Data'!$B$26:$J$26,1),TRUE))=TRUE,"",VLOOKUP($E255,'Source Data'!$B$29:$J$60,MATCH($L255, 'Source Data'!$B$26:$J$26,1),TRUE))))</f>
        <v/>
      </c>
      <c r="U255" s="144" t="str">
        <f>IF(OR(AND(OR($J255="Retired",$J255="Permanent Low-Use"),$K255&lt;=2029),(AND($J255="New",$K255&gt;2029))),"N/A",IF($N255=0,0,IF(ISERROR(VLOOKUP($E255,'Source Data'!$B$29:$J$60, MATCH($L255, 'Source Data'!$B$26:$J$26,1),TRUE))=TRUE,"",VLOOKUP($E255,'Source Data'!$B$29:$J$60,MATCH($L255, 'Source Data'!$B$26:$J$26,1),TRUE))))</f>
        <v/>
      </c>
      <c r="V255" s="144" t="str">
        <f>IF(OR(AND(OR($J255="Retired",$J255="Permanent Low-Use"),$K255&lt;=2030),(AND($J255="New",$K255&gt;2030))),"N/A",IF($N255=0,0,IF(ISERROR(VLOOKUP($E255,'Source Data'!$B$29:$J$60, MATCH($L255, 'Source Data'!$B$26:$J$26,1),TRUE))=TRUE,"",VLOOKUP($E255,'Source Data'!$B$29:$J$60,MATCH($L255, 'Source Data'!$B$26:$J$26,1),TRUE))))</f>
        <v/>
      </c>
      <c r="W255" s="144" t="str">
        <f>IF(OR(AND(OR($J255="Retired",$J255="Permanent Low-Use"),$K255&lt;=2031),(AND($J255="New",$K255&gt;2031))),"N/A",IF($N255=0,0,IF(ISERROR(VLOOKUP($E255,'Source Data'!$B$29:$J$60, MATCH($L255, 'Source Data'!$B$26:$J$26,1),TRUE))=TRUE,"",VLOOKUP($E255,'Source Data'!$B$29:$J$60,MATCH($L255, 'Source Data'!$B$26:$J$26,1),TRUE))))</f>
        <v/>
      </c>
      <c r="X255" s="144" t="str">
        <f>IF(OR(AND(OR($J255="Retired",$J255="Permanent Low-Use"),$K255&lt;=2032),(AND($J255="New",$K255&gt;2032))),"N/A",IF($N255=0,0,IF(ISERROR(VLOOKUP($E255,'Source Data'!$B$29:$J$60, MATCH($L255, 'Source Data'!$B$26:$J$26,1),TRUE))=TRUE,"",VLOOKUP($E255,'Source Data'!$B$29:$J$60,MATCH($L255, 'Source Data'!$B$26:$J$26,1),TRUE))))</f>
        <v/>
      </c>
      <c r="Y255" s="144" t="str">
        <f>IF(OR(AND(OR($J255="Retired",$J255="Permanent Low-Use"),$K255&lt;=2033),(AND($J255="New",$K255&gt;2033))),"N/A",IF($N255=0,0,IF(ISERROR(VLOOKUP($E255,'Source Data'!$B$29:$J$60, MATCH($L255, 'Source Data'!$B$26:$J$26,1),TRUE))=TRUE,"",VLOOKUP($E255,'Source Data'!$B$29:$J$60,MATCH($L255, 'Source Data'!$B$26:$J$26,1),TRUE))))</f>
        <v/>
      </c>
      <c r="Z255" s="145" t="str">
        <f>IF(ISNUMBER($L255),IF(OR(AND(OR($J255="Retired",$J255="Permanent Low-Use"),$K255&lt;=2023),(AND($J255="New",$K255&gt;2023))),"N/A",VLOOKUP($F255,'Source Data'!$B$15:$I$22,7)),"")</f>
        <v/>
      </c>
      <c r="AA255" s="145" t="str">
        <f>IF(ISNUMBER($L255),IF(OR(AND(OR($J255="Retired",$J255="Permanent Low-Use"),$K255&lt;=2024),(AND($J255="New",$K255&gt;2024))),"N/A",VLOOKUP($F255,'Source Data'!$B$15:$I$22,7)),"")</f>
        <v/>
      </c>
      <c r="AB255" s="145" t="str">
        <f>IF(ISNUMBER($L255),IF(OR(AND(OR($J255="Retired",$J255="Permanent Low-Use"),$K255&lt;=2025),(AND($J255="New",$K255&gt;2025))),"N/A",VLOOKUP($F255,'Source Data'!$B$15:$I$22,5)),"")</f>
        <v/>
      </c>
      <c r="AC255" s="145" t="str">
        <f>IF(ISNUMBER($L255),IF(OR(AND(OR($J255="Retired",$J255="Permanent Low-Use"),$K255&lt;=2026),(AND($J255="New",$K255&gt;2026))),"N/A",VLOOKUP($F255,'Source Data'!$B$15:$I$22,5)),"")</f>
        <v/>
      </c>
      <c r="AD255" s="145" t="str">
        <f>IF(ISNUMBER($L255),IF(OR(AND(OR($J255="Retired",$J255="Permanent Low-Use"),$K255&lt;=2027),(AND($J255="New",$K255&gt;2027))),"N/A",VLOOKUP($F255,'Source Data'!$B$15:$I$22,5)),"")</f>
        <v/>
      </c>
      <c r="AE255" s="145" t="str">
        <f>IF(ISNUMBER($L255),IF(OR(AND(OR($J255="Retired",$J255="Permanent Low-Use"),$K255&lt;=2028),(AND($J255="New",$K255&gt;2028))),"N/A",VLOOKUP($F255,'Source Data'!$B$15:$I$22,5)),"")</f>
        <v/>
      </c>
      <c r="AF255" s="145" t="str">
        <f>IF(ISNUMBER($L255),IF(OR(AND(OR($J255="Retired",$J255="Permanent Low-Use"),$K255&lt;=2029),(AND($J255="New",$K255&gt;2029))),"N/A",VLOOKUP($F255,'Source Data'!$B$15:$I$22,5)),"")</f>
        <v/>
      </c>
      <c r="AG255" s="145" t="str">
        <f>IF(ISNUMBER($L255),IF(OR(AND(OR($J255="Retired",$J255="Permanent Low-Use"),$K255&lt;=2030),(AND($J255="New",$K255&gt;2030))),"N/A",VLOOKUP($F255,'Source Data'!$B$15:$I$22,5)),"")</f>
        <v/>
      </c>
      <c r="AH255" s="145" t="str">
        <f>IF(ISNUMBER($L255),IF(OR(AND(OR($J255="Retired",$J255="Permanent Low-Use"),$K255&lt;=2031),(AND($J255="New",$K255&gt;2031))),"N/A",VLOOKUP($F255,'Source Data'!$B$15:$I$22,5)),"")</f>
        <v/>
      </c>
      <c r="AI255" s="145" t="str">
        <f>IF(ISNUMBER($L255),IF(OR(AND(OR($J255="Retired",$J255="Permanent Low-Use"),$K255&lt;=2032),(AND($J255="New",$K255&gt;2032))),"N/A",VLOOKUP($F255,'Source Data'!$B$15:$I$22,5)),"")</f>
        <v/>
      </c>
      <c r="AJ255" s="145" t="str">
        <f>IF(ISNUMBER($L255),IF(OR(AND(OR($J255="Retired",$J255="Permanent Low-Use"),$K255&lt;=2033),(AND($J255="New",$K255&gt;2033))),"N/A",VLOOKUP($F255,'Source Data'!$B$15:$I$22,5)),"")</f>
        <v/>
      </c>
      <c r="AK255" s="145" t="str">
        <f>IF($N255= 0, "N/A", IF(ISERROR(VLOOKUP($F255, 'Source Data'!$B$4:$C$11,2)), "", VLOOKUP($F255, 'Source Data'!$B$4:$C$11,2)))</f>
        <v/>
      </c>
      <c r="AL255" s="158"/>
    </row>
    <row r="256" spans="1:38">
      <c r="A256" s="158"/>
      <c r="B256" s="80"/>
      <c r="C256" s="80"/>
      <c r="D256" s="80"/>
      <c r="E256" s="81"/>
      <c r="F256" s="81"/>
      <c r="G256" s="78"/>
      <c r="H256" s="79"/>
      <c r="I256" s="78"/>
      <c r="J256" s="78"/>
      <c r="K256" s="78"/>
      <c r="L256" s="142" t="str">
        <f t="shared" si="12"/>
        <v/>
      </c>
      <c r="M256" s="142" t="str">
        <f>IF(ISERROR(VLOOKUP(E256,'Source Data'!$B$67:$J$97, MATCH(F256, 'Source Data'!$B$64:$J$64,1),TRUE))=TRUE,"",VLOOKUP(E256,'Source Data'!$B$67:$J$97,MATCH(F256, 'Source Data'!$B$64:$J$64,1),TRUE))</f>
        <v/>
      </c>
      <c r="N256" s="143" t="str">
        <f t="shared" si="13"/>
        <v/>
      </c>
      <c r="O256" s="144" t="str">
        <f>IF(OR(AND(OR($J256="Retired",$J256="Permanent Low-Use"),$K256&lt;=2023),(AND($J256="New",$K256&gt;2023))),"N/A",IF($N256=0,0,IF(ISERROR(VLOOKUP($E256,'Source Data'!$B$29:$J$60, MATCH($L256, 'Source Data'!$B$26:$J$26,1),TRUE))=TRUE,"",VLOOKUP($E256,'Source Data'!$B$29:$J$60,MATCH($L256, 'Source Data'!$B$26:$J$26,1),TRUE))))</f>
        <v/>
      </c>
      <c r="P256" s="144" t="str">
        <f>IF(OR(AND(OR($J256="Retired",$J256="Permanent Low-Use"),$K256&lt;=2024),(AND($J256="New",$K256&gt;2024))),"N/A",IF($N256=0,0,IF(ISERROR(VLOOKUP($E256,'Source Data'!$B$29:$J$60, MATCH($L256, 'Source Data'!$B$26:$J$26,1),TRUE))=TRUE,"",VLOOKUP($E256,'Source Data'!$B$29:$J$60,MATCH($L256, 'Source Data'!$B$26:$J$26,1),TRUE))))</f>
        <v/>
      </c>
      <c r="Q256" s="144" t="str">
        <f>IF(OR(AND(OR($J256="Retired",$J256="Permanent Low-Use"),$K256&lt;=2025),(AND($J256="New",$K256&gt;2025))),"N/A",IF($N256=0,0,IF(ISERROR(VLOOKUP($E256,'Source Data'!$B$29:$J$60, MATCH($L256, 'Source Data'!$B$26:$J$26,1),TRUE))=TRUE,"",VLOOKUP($E256,'Source Data'!$B$29:$J$60,MATCH($L256, 'Source Data'!$B$26:$J$26,1),TRUE))))</f>
        <v/>
      </c>
      <c r="R256" s="144" t="str">
        <f>IF(OR(AND(OR($J256="Retired",$J256="Permanent Low-Use"),$K256&lt;=2026),(AND($J256="New",$K256&gt;2026))),"N/A",IF($N256=0,0,IF(ISERROR(VLOOKUP($E256,'Source Data'!$B$29:$J$60, MATCH($L256, 'Source Data'!$B$26:$J$26,1),TRUE))=TRUE,"",VLOOKUP($E256,'Source Data'!$B$29:$J$60,MATCH($L256, 'Source Data'!$B$26:$J$26,1),TRUE))))</f>
        <v/>
      </c>
      <c r="S256" s="144" t="str">
        <f>IF(OR(AND(OR($J256="Retired",$J256="Permanent Low-Use"),$K256&lt;=2027),(AND($J256="New",$K256&gt;2027))),"N/A",IF($N256=0,0,IF(ISERROR(VLOOKUP($E256,'Source Data'!$B$29:$J$60, MATCH($L256, 'Source Data'!$B$26:$J$26,1),TRUE))=TRUE,"",VLOOKUP($E256,'Source Data'!$B$29:$J$60,MATCH($L256, 'Source Data'!$B$26:$J$26,1),TRUE))))</f>
        <v/>
      </c>
      <c r="T256" s="144" t="str">
        <f>IF(OR(AND(OR($J256="Retired",$J256="Permanent Low-Use"),$K256&lt;=2028),(AND($J256="New",$K256&gt;2028))),"N/A",IF($N256=0,0,IF(ISERROR(VLOOKUP($E256,'Source Data'!$B$29:$J$60, MATCH($L256, 'Source Data'!$B$26:$J$26,1),TRUE))=TRUE,"",VLOOKUP($E256,'Source Data'!$B$29:$J$60,MATCH($L256, 'Source Data'!$B$26:$J$26,1),TRUE))))</f>
        <v/>
      </c>
      <c r="U256" s="144" t="str">
        <f>IF(OR(AND(OR($J256="Retired",$J256="Permanent Low-Use"),$K256&lt;=2029),(AND($J256="New",$K256&gt;2029))),"N/A",IF($N256=0,0,IF(ISERROR(VLOOKUP($E256,'Source Data'!$B$29:$J$60, MATCH($L256, 'Source Data'!$B$26:$J$26,1),TRUE))=TRUE,"",VLOOKUP($E256,'Source Data'!$B$29:$J$60,MATCH($L256, 'Source Data'!$B$26:$J$26,1),TRUE))))</f>
        <v/>
      </c>
      <c r="V256" s="144" t="str">
        <f>IF(OR(AND(OR($J256="Retired",$J256="Permanent Low-Use"),$K256&lt;=2030),(AND($J256="New",$K256&gt;2030))),"N/A",IF($N256=0,0,IF(ISERROR(VLOOKUP($E256,'Source Data'!$B$29:$J$60, MATCH($L256, 'Source Data'!$B$26:$J$26,1),TRUE))=TRUE,"",VLOOKUP($E256,'Source Data'!$B$29:$J$60,MATCH($L256, 'Source Data'!$B$26:$J$26,1),TRUE))))</f>
        <v/>
      </c>
      <c r="W256" s="144" t="str">
        <f>IF(OR(AND(OR($J256="Retired",$J256="Permanent Low-Use"),$K256&lt;=2031),(AND($J256="New",$K256&gt;2031))),"N/A",IF($N256=0,0,IF(ISERROR(VLOOKUP($E256,'Source Data'!$B$29:$J$60, MATCH($L256, 'Source Data'!$B$26:$J$26,1),TRUE))=TRUE,"",VLOOKUP($E256,'Source Data'!$B$29:$J$60,MATCH($L256, 'Source Data'!$B$26:$J$26,1),TRUE))))</f>
        <v/>
      </c>
      <c r="X256" s="144" t="str">
        <f>IF(OR(AND(OR($J256="Retired",$J256="Permanent Low-Use"),$K256&lt;=2032),(AND($J256="New",$K256&gt;2032))),"N/A",IF($N256=0,0,IF(ISERROR(VLOOKUP($E256,'Source Data'!$B$29:$J$60, MATCH($L256, 'Source Data'!$B$26:$J$26,1),TRUE))=TRUE,"",VLOOKUP($E256,'Source Data'!$B$29:$J$60,MATCH($L256, 'Source Data'!$B$26:$J$26,1),TRUE))))</f>
        <v/>
      </c>
      <c r="Y256" s="144" t="str">
        <f>IF(OR(AND(OR($J256="Retired",$J256="Permanent Low-Use"),$K256&lt;=2033),(AND($J256="New",$K256&gt;2033))),"N/A",IF($N256=0,0,IF(ISERROR(VLOOKUP($E256,'Source Data'!$B$29:$J$60, MATCH($L256, 'Source Data'!$B$26:$J$26,1),TRUE))=TRUE,"",VLOOKUP($E256,'Source Data'!$B$29:$J$60,MATCH($L256, 'Source Data'!$B$26:$J$26,1),TRUE))))</f>
        <v/>
      </c>
      <c r="Z256" s="145" t="str">
        <f>IF(ISNUMBER($L256),IF(OR(AND(OR($J256="Retired",$J256="Permanent Low-Use"),$K256&lt;=2023),(AND($J256="New",$K256&gt;2023))),"N/A",VLOOKUP($F256,'Source Data'!$B$15:$I$22,7)),"")</f>
        <v/>
      </c>
      <c r="AA256" s="145" t="str">
        <f>IF(ISNUMBER($L256),IF(OR(AND(OR($J256="Retired",$J256="Permanent Low-Use"),$K256&lt;=2024),(AND($J256="New",$K256&gt;2024))),"N/A",VLOOKUP($F256,'Source Data'!$B$15:$I$22,7)),"")</f>
        <v/>
      </c>
      <c r="AB256" s="145" t="str">
        <f>IF(ISNUMBER($L256),IF(OR(AND(OR($J256="Retired",$J256="Permanent Low-Use"),$K256&lt;=2025),(AND($J256="New",$K256&gt;2025))),"N/A",VLOOKUP($F256,'Source Data'!$B$15:$I$22,5)),"")</f>
        <v/>
      </c>
      <c r="AC256" s="145" t="str">
        <f>IF(ISNUMBER($L256),IF(OR(AND(OR($J256="Retired",$J256="Permanent Low-Use"),$K256&lt;=2026),(AND($J256="New",$K256&gt;2026))),"N/A",VLOOKUP($F256,'Source Data'!$B$15:$I$22,5)),"")</f>
        <v/>
      </c>
      <c r="AD256" s="145" t="str">
        <f>IF(ISNUMBER($L256),IF(OR(AND(OR($J256="Retired",$J256="Permanent Low-Use"),$K256&lt;=2027),(AND($J256="New",$K256&gt;2027))),"N/A",VLOOKUP($F256,'Source Data'!$B$15:$I$22,5)),"")</f>
        <v/>
      </c>
      <c r="AE256" s="145" t="str">
        <f>IF(ISNUMBER($L256),IF(OR(AND(OR($J256="Retired",$J256="Permanent Low-Use"),$K256&lt;=2028),(AND($J256="New",$K256&gt;2028))),"N/A",VLOOKUP($F256,'Source Data'!$B$15:$I$22,5)),"")</f>
        <v/>
      </c>
      <c r="AF256" s="145" t="str">
        <f>IF(ISNUMBER($L256),IF(OR(AND(OR($J256="Retired",$J256="Permanent Low-Use"),$K256&lt;=2029),(AND($J256="New",$K256&gt;2029))),"N/A",VLOOKUP($F256,'Source Data'!$B$15:$I$22,5)),"")</f>
        <v/>
      </c>
      <c r="AG256" s="145" t="str">
        <f>IF(ISNUMBER($L256),IF(OR(AND(OR($J256="Retired",$J256="Permanent Low-Use"),$K256&lt;=2030),(AND($J256="New",$K256&gt;2030))),"N/A",VLOOKUP($F256,'Source Data'!$B$15:$I$22,5)),"")</f>
        <v/>
      </c>
      <c r="AH256" s="145" t="str">
        <f>IF(ISNUMBER($L256),IF(OR(AND(OR($J256="Retired",$J256="Permanent Low-Use"),$K256&lt;=2031),(AND($J256="New",$K256&gt;2031))),"N/A",VLOOKUP($F256,'Source Data'!$B$15:$I$22,5)),"")</f>
        <v/>
      </c>
      <c r="AI256" s="145" t="str">
        <f>IF(ISNUMBER($L256),IF(OR(AND(OR($J256="Retired",$J256="Permanent Low-Use"),$K256&lt;=2032),(AND($J256="New",$K256&gt;2032))),"N/A",VLOOKUP($F256,'Source Data'!$B$15:$I$22,5)),"")</f>
        <v/>
      </c>
      <c r="AJ256" s="145" t="str">
        <f>IF(ISNUMBER($L256),IF(OR(AND(OR($J256="Retired",$J256="Permanent Low-Use"),$K256&lt;=2033),(AND($J256="New",$K256&gt;2033))),"N/A",VLOOKUP($F256,'Source Data'!$B$15:$I$22,5)),"")</f>
        <v/>
      </c>
      <c r="AK256" s="145" t="str">
        <f>IF($N256= 0, "N/A", IF(ISERROR(VLOOKUP($F256, 'Source Data'!$B$4:$C$11,2)), "", VLOOKUP($F256, 'Source Data'!$B$4:$C$11,2)))</f>
        <v/>
      </c>
      <c r="AL256" s="158"/>
    </row>
    <row r="257" spans="1:38">
      <c r="A257" s="158"/>
      <c r="B257" s="80"/>
      <c r="C257" s="80"/>
      <c r="D257" s="80"/>
      <c r="E257" s="81"/>
      <c r="F257" s="81"/>
      <c r="G257" s="78"/>
      <c r="H257" s="79"/>
      <c r="I257" s="78"/>
      <c r="J257" s="78"/>
      <c r="K257" s="78"/>
      <c r="L257" s="142" t="str">
        <f t="shared" si="12"/>
        <v/>
      </c>
      <c r="M257" s="142" t="str">
        <f>IF(ISERROR(VLOOKUP(E257,'Source Data'!$B$67:$J$97, MATCH(F257, 'Source Data'!$B$64:$J$64,1),TRUE))=TRUE,"",VLOOKUP(E257,'Source Data'!$B$67:$J$97,MATCH(F257, 'Source Data'!$B$64:$J$64,1),TRUE))</f>
        <v/>
      </c>
      <c r="N257" s="143" t="str">
        <f t="shared" si="13"/>
        <v/>
      </c>
      <c r="O257" s="144" t="str">
        <f>IF(OR(AND(OR($J257="Retired",$J257="Permanent Low-Use"),$K257&lt;=2023),(AND($J257="New",$K257&gt;2023))),"N/A",IF($N257=0,0,IF(ISERROR(VLOOKUP($E257,'Source Data'!$B$29:$J$60, MATCH($L257, 'Source Data'!$B$26:$J$26,1),TRUE))=TRUE,"",VLOOKUP($E257,'Source Data'!$B$29:$J$60,MATCH($L257, 'Source Data'!$B$26:$J$26,1),TRUE))))</f>
        <v/>
      </c>
      <c r="P257" s="144" t="str">
        <f>IF(OR(AND(OR($J257="Retired",$J257="Permanent Low-Use"),$K257&lt;=2024),(AND($J257="New",$K257&gt;2024))),"N/A",IF($N257=0,0,IF(ISERROR(VLOOKUP($E257,'Source Data'!$B$29:$J$60, MATCH($L257, 'Source Data'!$B$26:$J$26,1),TRUE))=TRUE,"",VLOOKUP($E257,'Source Data'!$B$29:$J$60,MATCH($L257, 'Source Data'!$B$26:$J$26,1),TRUE))))</f>
        <v/>
      </c>
      <c r="Q257" s="144" t="str">
        <f>IF(OR(AND(OR($J257="Retired",$J257="Permanent Low-Use"),$K257&lt;=2025),(AND($J257="New",$K257&gt;2025))),"N/A",IF($N257=0,0,IF(ISERROR(VLOOKUP($E257,'Source Data'!$B$29:$J$60, MATCH($L257, 'Source Data'!$B$26:$J$26,1),TRUE))=TRUE,"",VLOOKUP($E257,'Source Data'!$B$29:$J$60,MATCH($L257, 'Source Data'!$B$26:$J$26,1),TRUE))))</f>
        <v/>
      </c>
      <c r="R257" s="144" t="str">
        <f>IF(OR(AND(OR($J257="Retired",$J257="Permanent Low-Use"),$K257&lt;=2026),(AND($J257="New",$K257&gt;2026))),"N/A",IF($N257=0,0,IF(ISERROR(VLOOKUP($E257,'Source Data'!$B$29:$J$60, MATCH($L257, 'Source Data'!$B$26:$J$26,1),TRUE))=TRUE,"",VLOOKUP($E257,'Source Data'!$B$29:$J$60,MATCH($L257, 'Source Data'!$B$26:$J$26,1),TRUE))))</f>
        <v/>
      </c>
      <c r="S257" s="144" t="str">
        <f>IF(OR(AND(OR($J257="Retired",$J257="Permanent Low-Use"),$K257&lt;=2027),(AND($J257="New",$K257&gt;2027))),"N/A",IF($N257=0,0,IF(ISERROR(VLOOKUP($E257,'Source Data'!$B$29:$J$60, MATCH($L257, 'Source Data'!$B$26:$J$26,1),TRUE))=TRUE,"",VLOOKUP($E257,'Source Data'!$B$29:$J$60,MATCH($L257, 'Source Data'!$B$26:$J$26,1),TRUE))))</f>
        <v/>
      </c>
      <c r="T257" s="144" t="str">
        <f>IF(OR(AND(OR($J257="Retired",$J257="Permanent Low-Use"),$K257&lt;=2028),(AND($J257="New",$K257&gt;2028))),"N/A",IF($N257=0,0,IF(ISERROR(VLOOKUP($E257,'Source Data'!$B$29:$J$60, MATCH($L257, 'Source Data'!$B$26:$J$26,1),TRUE))=TRUE,"",VLOOKUP($E257,'Source Data'!$B$29:$J$60,MATCH($L257, 'Source Data'!$B$26:$J$26,1),TRUE))))</f>
        <v/>
      </c>
      <c r="U257" s="144" t="str">
        <f>IF(OR(AND(OR($J257="Retired",$J257="Permanent Low-Use"),$K257&lt;=2029),(AND($J257="New",$K257&gt;2029))),"N/A",IF($N257=0,0,IF(ISERROR(VLOOKUP($E257,'Source Data'!$B$29:$J$60, MATCH($L257, 'Source Data'!$B$26:$J$26,1),TRUE))=TRUE,"",VLOOKUP($E257,'Source Data'!$B$29:$J$60,MATCH($L257, 'Source Data'!$B$26:$J$26,1),TRUE))))</f>
        <v/>
      </c>
      <c r="V257" s="144" t="str">
        <f>IF(OR(AND(OR($J257="Retired",$J257="Permanent Low-Use"),$K257&lt;=2030),(AND($J257="New",$K257&gt;2030))),"N/A",IF($N257=0,0,IF(ISERROR(VLOOKUP($E257,'Source Data'!$B$29:$J$60, MATCH($L257, 'Source Data'!$B$26:$J$26,1),TRUE))=TRUE,"",VLOOKUP($E257,'Source Data'!$B$29:$J$60,MATCH($L257, 'Source Data'!$B$26:$J$26,1),TRUE))))</f>
        <v/>
      </c>
      <c r="W257" s="144" t="str">
        <f>IF(OR(AND(OR($J257="Retired",$J257="Permanent Low-Use"),$K257&lt;=2031),(AND($J257="New",$K257&gt;2031))),"N/A",IF($N257=0,0,IF(ISERROR(VLOOKUP($E257,'Source Data'!$B$29:$J$60, MATCH($L257, 'Source Data'!$B$26:$J$26,1),TRUE))=TRUE,"",VLOOKUP($E257,'Source Data'!$B$29:$J$60,MATCH($L257, 'Source Data'!$B$26:$J$26,1),TRUE))))</f>
        <v/>
      </c>
      <c r="X257" s="144" t="str">
        <f>IF(OR(AND(OR($J257="Retired",$J257="Permanent Low-Use"),$K257&lt;=2032),(AND($J257="New",$K257&gt;2032))),"N/A",IF($N257=0,0,IF(ISERROR(VLOOKUP($E257,'Source Data'!$B$29:$J$60, MATCH($L257, 'Source Data'!$B$26:$J$26,1),TRUE))=TRUE,"",VLOOKUP($E257,'Source Data'!$B$29:$J$60,MATCH($L257, 'Source Data'!$B$26:$J$26,1),TRUE))))</f>
        <v/>
      </c>
      <c r="Y257" s="144" t="str">
        <f>IF(OR(AND(OR($J257="Retired",$J257="Permanent Low-Use"),$K257&lt;=2033),(AND($J257="New",$K257&gt;2033))),"N/A",IF($N257=0,0,IF(ISERROR(VLOOKUP($E257,'Source Data'!$B$29:$J$60, MATCH($L257, 'Source Data'!$B$26:$J$26,1),TRUE))=TRUE,"",VLOOKUP($E257,'Source Data'!$B$29:$J$60,MATCH($L257, 'Source Data'!$B$26:$J$26,1),TRUE))))</f>
        <v/>
      </c>
      <c r="Z257" s="145" t="str">
        <f>IF(ISNUMBER($L257),IF(OR(AND(OR($J257="Retired",$J257="Permanent Low-Use"),$K257&lt;=2023),(AND($J257="New",$K257&gt;2023))),"N/A",VLOOKUP($F257,'Source Data'!$B$15:$I$22,7)),"")</f>
        <v/>
      </c>
      <c r="AA257" s="145" t="str">
        <f>IF(ISNUMBER($L257),IF(OR(AND(OR($J257="Retired",$J257="Permanent Low-Use"),$K257&lt;=2024),(AND($J257="New",$K257&gt;2024))),"N/A",VLOOKUP($F257,'Source Data'!$B$15:$I$22,7)),"")</f>
        <v/>
      </c>
      <c r="AB257" s="145" t="str">
        <f>IF(ISNUMBER($L257),IF(OR(AND(OR($J257="Retired",$J257="Permanent Low-Use"),$K257&lt;=2025),(AND($J257="New",$K257&gt;2025))),"N/A",VLOOKUP($F257,'Source Data'!$B$15:$I$22,5)),"")</f>
        <v/>
      </c>
      <c r="AC257" s="145" t="str">
        <f>IF(ISNUMBER($L257),IF(OR(AND(OR($J257="Retired",$J257="Permanent Low-Use"),$K257&lt;=2026),(AND($J257="New",$K257&gt;2026))),"N/A",VLOOKUP($F257,'Source Data'!$B$15:$I$22,5)),"")</f>
        <v/>
      </c>
      <c r="AD257" s="145" t="str">
        <f>IF(ISNUMBER($L257),IF(OR(AND(OR($J257="Retired",$J257="Permanent Low-Use"),$K257&lt;=2027),(AND($J257="New",$K257&gt;2027))),"N/A",VLOOKUP($F257,'Source Data'!$B$15:$I$22,5)),"")</f>
        <v/>
      </c>
      <c r="AE257" s="145" t="str">
        <f>IF(ISNUMBER($L257),IF(OR(AND(OR($J257="Retired",$J257="Permanent Low-Use"),$K257&lt;=2028),(AND($J257="New",$K257&gt;2028))),"N/A",VLOOKUP($F257,'Source Data'!$B$15:$I$22,5)),"")</f>
        <v/>
      </c>
      <c r="AF257" s="145" t="str">
        <f>IF(ISNUMBER($L257),IF(OR(AND(OR($J257="Retired",$J257="Permanent Low-Use"),$K257&lt;=2029),(AND($J257="New",$K257&gt;2029))),"N/A",VLOOKUP($F257,'Source Data'!$B$15:$I$22,5)),"")</f>
        <v/>
      </c>
      <c r="AG257" s="145" t="str">
        <f>IF(ISNUMBER($L257),IF(OR(AND(OR($J257="Retired",$J257="Permanent Low-Use"),$K257&lt;=2030),(AND($J257="New",$K257&gt;2030))),"N/A",VLOOKUP($F257,'Source Data'!$B$15:$I$22,5)),"")</f>
        <v/>
      </c>
      <c r="AH257" s="145" t="str">
        <f>IF(ISNUMBER($L257),IF(OR(AND(OR($J257="Retired",$J257="Permanent Low-Use"),$K257&lt;=2031),(AND($J257="New",$K257&gt;2031))),"N/A",VLOOKUP($F257,'Source Data'!$B$15:$I$22,5)),"")</f>
        <v/>
      </c>
      <c r="AI257" s="145" t="str">
        <f>IF(ISNUMBER($L257),IF(OR(AND(OR($J257="Retired",$J257="Permanent Low-Use"),$K257&lt;=2032),(AND($J257="New",$K257&gt;2032))),"N/A",VLOOKUP($F257,'Source Data'!$B$15:$I$22,5)),"")</f>
        <v/>
      </c>
      <c r="AJ257" s="145" t="str">
        <f>IF(ISNUMBER($L257),IF(OR(AND(OR($J257="Retired",$J257="Permanent Low-Use"),$K257&lt;=2033),(AND($J257="New",$K257&gt;2033))),"N/A",VLOOKUP($F257,'Source Data'!$B$15:$I$22,5)),"")</f>
        <v/>
      </c>
      <c r="AK257" s="145" t="str">
        <f>IF($N257= 0, "N/A", IF(ISERROR(VLOOKUP($F257, 'Source Data'!$B$4:$C$11,2)), "", VLOOKUP($F257, 'Source Data'!$B$4:$C$11,2)))</f>
        <v/>
      </c>
      <c r="AL257" s="158"/>
    </row>
    <row r="258" spans="1:38">
      <c r="A258" s="158"/>
      <c r="B258" s="80"/>
      <c r="C258" s="80"/>
      <c r="D258" s="80"/>
      <c r="E258" s="81"/>
      <c r="F258" s="81"/>
      <c r="G258" s="78"/>
      <c r="H258" s="79"/>
      <c r="I258" s="78"/>
      <c r="J258" s="78"/>
      <c r="K258" s="78"/>
      <c r="L258" s="142" t="str">
        <f t="shared" si="12"/>
        <v/>
      </c>
      <c r="M258" s="142" t="str">
        <f>IF(ISERROR(VLOOKUP(E258,'Source Data'!$B$67:$J$97, MATCH(F258, 'Source Data'!$B$64:$J$64,1),TRUE))=TRUE,"",VLOOKUP(E258,'Source Data'!$B$67:$J$97,MATCH(F258, 'Source Data'!$B$64:$J$64,1),TRUE))</f>
        <v/>
      </c>
      <c r="N258" s="143" t="str">
        <f t="shared" si="13"/>
        <v/>
      </c>
      <c r="O258" s="144" t="str">
        <f>IF(OR(AND(OR($J258="Retired",$J258="Permanent Low-Use"),$K258&lt;=2023),(AND($J258="New",$K258&gt;2023))),"N/A",IF($N258=0,0,IF(ISERROR(VLOOKUP($E258,'Source Data'!$B$29:$J$60, MATCH($L258, 'Source Data'!$B$26:$J$26,1),TRUE))=TRUE,"",VLOOKUP($E258,'Source Data'!$B$29:$J$60,MATCH($L258, 'Source Data'!$B$26:$J$26,1),TRUE))))</f>
        <v/>
      </c>
      <c r="P258" s="144" t="str">
        <f>IF(OR(AND(OR($J258="Retired",$J258="Permanent Low-Use"),$K258&lt;=2024),(AND($J258="New",$K258&gt;2024))),"N/A",IF($N258=0,0,IF(ISERROR(VLOOKUP($E258,'Source Data'!$B$29:$J$60, MATCH($L258, 'Source Data'!$B$26:$J$26,1),TRUE))=TRUE,"",VLOOKUP($E258,'Source Data'!$B$29:$J$60,MATCH($L258, 'Source Data'!$B$26:$J$26,1),TRUE))))</f>
        <v/>
      </c>
      <c r="Q258" s="144" t="str">
        <f>IF(OR(AND(OR($J258="Retired",$J258="Permanent Low-Use"),$K258&lt;=2025),(AND($J258="New",$K258&gt;2025))),"N/A",IF($N258=0,0,IF(ISERROR(VLOOKUP($E258,'Source Data'!$B$29:$J$60, MATCH($L258, 'Source Data'!$B$26:$J$26,1),TRUE))=TRUE,"",VLOOKUP($E258,'Source Data'!$B$29:$J$60,MATCH($L258, 'Source Data'!$B$26:$J$26,1),TRUE))))</f>
        <v/>
      </c>
      <c r="R258" s="144" t="str">
        <f>IF(OR(AND(OR($J258="Retired",$J258="Permanent Low-Use"),$K258&lt;=2026),(AND($J258="New",$K258&gt;2026))),"N/A",IF($N258=0,0,IF(ISERROR(VLOOKUP($E258,'Source Data'!$B$29:$J$60, MATCH($L258, 'Source Data'!$B$26:$J$26,1),TRUE))=TRUE,"",VLOOKUP($E258,'Source Data'!$B$29:$J$60,MATCH($L258, 'Source Data'!$B$26:$J$26,1),TRUE))))</f>
        <v/>
      </c>
      <c r="S258" s="144" t="str">
        <f>IF(OR(AND(OR($J258="Retired",$J258="Permanent Low-Use"),$K258&lt;=2027),(AND($J258="New",$K258&gt;2027))),"N/A",IF($N258=0,0,IF(ISERROR(VLOOKUP($E258,'Source Data'!$B$29:$J$60, MATCH($L258, 'Source Data'!$B$26:$J$26,1),TRUE))=TRUE,"",VLOOKUP($E258,'Source Data'!$B$29:$J$60,MATCH($L258, 'Source Data'!$B$26:$J$26,1),TRUE))))</f>
        <v/>
      </c>
      <c r="T258" s="144" t="str">
        <f>IF(OR(AND(OR($J258="Retired",$J258="Permanent Low-Use"),$K258&lt;=2028),(AND($J258="New",$K258&gt;2028))),"N/A",IF($N258=0,0,IF(ISERROR(VLOOKUP($E258,'Source Data'!$B$29:$J$60, MATCH($L258, 'Source Data'!$B$26:$J$26,1),TRUE))=TRUE,"",VLOOKUP($E258,'Source Data'!$B$29:$J$60,MATCH($L258, 'Source Data'!$B$26:$J$26,1),TRUE))))</f>
        <v/>
      </c>
      <c r="U258" s="144" t="str">
        <f>IF(OR(AND(OR($J258="Retired",$J258="Permanent Low-Use"),$K258&lt;=2029),(AND($J258="New",$K258&gt;2029))),"N/A",IF($N258=0,0,IF(ISERROR(VLOOKUP($E258,'Source Data'!$B$29:$J$60, MATCH($L258, 'Source Data'!$B$26:$J$26,1),TRUE))=TRUE,"",VLOOKUP($E258,'Source Data'!$B$29:$J$60,MATCH($L258, 'Source Data'!$B$26:$J$26,1),TRUE))))</f>
        <v/>
      </c>
      <c r="V258" s="144" t="str">
        <f>IF(OR(AND(OR($J258="Retired",$J258="Permanent Low-Use"),$K258&lt;=2030),(AND($J258="New",$K258&gt;2030))),"N/A",IF($N258=0,0,IF(ISERROR(VLOOKUP($E258,'Source Data'!$B$29:$J$60, MATCH($L258, 'Source Data'!$B$26:$J$26,1),TRUE))=TRUE,"",VLOOKUP($E258,'Source Data'!$B$29:$J$60,MATCH($L258, 'Source Data'!$B$26:$J$26,1),TRUE))))</f>
        <v/>
      </c>
      <c r="W258" s="144" t="str">
        <f>IF(OR(AND(OR($J258="Retired",$J258="Permanent Low-Use"),$K258&lt;=2031),(AND($J258="New",$K258&gt;2031))),"N/A",IF($N258=0,0,IF(ISERROR(VLOOKUP($E258,'Source Data'!$B$29:$J$60, MATCH($L258, 'Source Data'!$B$26:$J$26,1),TRUE))=TRUE,"",VLOOKUP($E258,'Source Data'!$B$29:$J$60,MATCH($L258, 'Source Data'!$B$26:$J$26,1),TRUE))))</f>
        <v/>
      </c>
      <c r="X258" s="144" t="str">
        <f>IF(OR(AND(OR($J258="Retired",$J258="Permanent Low-Use"),$K258&lt;=2032),(AND($J258="New",$K258&gt;2032))),"N/A",IF($N258=0,0,IF(ISERROR(VLOOKUP($E258,'Source Data'!$B$29:$J$60, MATCH($L258, 'Source Data'!$B$26:$J$26,1),TRUE))=TRUE,"",VLOOKUP($E258,'Source Data'!$B$29:$J$60,MATCH($L258, 'Source Data'!$B$26:$J$26,1),TRUE))))</f>
        <v/>
      </c>
      <c r="Y258" s="144" t="str">
        <f>IF(OR(AND(OR($J258="Retired",$J258="Permanent Low-Use"),$K258&lt;=2033),(AND($J258="New",$K258&gt;2033))),"N/A",IF($N258=0,0,IF(ISERROR(VLOOKUP($E258,'Source Data'!$B$29:$J$60, MATCH($L258, 'Source Data'!$B$26:$J$26,1),TRUE))=TRUE,"",VLOOKUP($E258,'Source Data'!$B$29:$J$60,MATCH($L258, 'Source Data'!$B$26:$J$26,1),TRUE))))</f>
        <v/>
      </c>
      <c r="Z258" s="145" t="str">
        <f>IF(ISNUMBER($L258),IF(OR(AND(OR($J258="Retired",$J258="Permanent Low-Use"),$K258&lt;=2023),(AND($J258="New",$K258&gt;2023))),"N/A",VLOOKUP($F258,'Source Data'!$B$15:$I$22,7)),"")</f>
        <v/>
      </c>
      <c r="AA258" s="145" t="str">
        <f>IF(ISNUMBER($L258),IF(OR(AND(OR($J258="Retired",$J258="Permanent Low-Use"),$K258&lt;=2024),(AND($J258="New",$K258&gt;2024))),"N/A",VLOOKUP($F258,'Source Data'!$B$15:$I$22,7)),"")</f>
        <v/>
      </c>
      <c r="AB258" s="145" t="str">
        <f>IF(ISNUMBER($L258),IF(OR(AND(OR($J258="Retired",$J258="Permanent Low-Use"),$K258&lt;=2025),(AND($J258="New",$K258&gt;2025))),"N/A",VLOOKUP($F258,'Source Data'!$B$15:$I$22,5)),"")</f>
        <v/>
      </c>
      <c r="AC258" s="145" t="str">
        <f>IF(ISNUMBER($L258),IF(OR(AND(OR($J258="Retired",$J258="Permanent Low-Use"),$K258&lt;=2026),(AND($J258="New",$K258&gt;2026))),"N/A",VLOOKUP($F258,'Source Data'!$B$15:$I$22,5)),"")</f>
        <v/>
      </c>
      <c r="AD258" s="145" t="str">
        <f>IF(ISNUMBER($L258),IF(OR(AND(OR($J258="Retired",$J258="Permanent Low-Use"),$K258&lt;=2027),(AND($J258="New",$K258&gt;2027))),"N/A",VLOOKUP($F258,'Source Data'!$B$15:$I$22,5)),"")</f>
        <v/>
      </c>
      <c r="AE258" s="145" t="str">
        <f>IF(ISNUMBER($L258),IF(OR(AND(OR($J258="Retired",$J258="Permanent Low-Use"),$K258&lt;=2028),(AND($J258="New",$K258&gt;2028))),"N/A",VLOOKUP($F258,'Source Data'!$B$15:$I$22,5)),"")</f>
        <v/>
      </c>
      <c r="AF258" s="145" t="str">
        <f>IF(ISNUMBER($L258),IF(OR(AND(OR($J258="Retired",$J258="Permanent Low-Use"),$K258&lt;=2029),(AND($J258="New",$K258&gt;2029))),"N/A",VLOOKUP($F258,'Source Data'!$B$15:$I$22,5)),"")</f>
        <v/>
      </c>
      <c r="AG258" s="145" t="str">
        <f>IF(ISNUMBER($L258),IF(OR(AND(OR($J258="Retired",$J258="Permanent Low-Use"),$K258&lt;=2030),(AND($J258="New",$K258&gt;2030))),"N/A",VLOOKUP($F258,'Source Data'!$B$15:$I$22,5)),"")</f>
        <v/>
      </c>
      <c r="AH258" s="145" t="str">
        <f>IF(ISNUMBER($L258),IF(OR(AND(OR($J258="Retired",$J258="Permanent Low-Use"),$K258&lt;=2031),(AND($J258="New",$K258&gt;2031))),"N/A",VLOOKUP($F258,'Source Data'!$B$15:$I$22,5)),"")</f>
        <v/>
      </c>
      <c r="AI258" s="145" t="str">
        <f>IF(ISNUMBER($L258),IF(OR(AND(OR($J258="Retired",$J258="Permanent Low-Use"),$K258&lt;=2032),(AND($J258="New",$K258&gt;2032))),"N/A",VLOOKUP($F258,'Source Data'!$B$15:$I$22,5)),"")</f>
        <v/>
      </c>
      <c r="AJ258" s="145" t="str">
        <f>IF(ISNUMBER($L258),IF(OR(AND(OR($J258="Retired",$J258="Permanent Low-Use"),$K258&lt;=2033),(AND($J258="New",$K258&gt;2033))),"N/A",VLOOKUP($F258,'Source Data'!$B$15:$I$22,5)),"")</f>
        <v/>
      </c>
      <c r="AK258" s="145" t="str">
        <f>IF($N258= 0, "N/A", IF(ISERROR(VLOOKUP($F258, 'Source Data'!$B$4:$C$11,2)), "", VLOOKUP($F258, 'Source Data'!$B$4:$C$11,2)))</f>
        <v/>
      </c>
      <c r="AL258" s="158"/>
    </row>
    <row r="259" spans="1:38">
      <c r="A259" s="158"/>
      <c r="B259" s="80"/>
      <c r="C259" s="80"/>
      <c r="D259" s="80"/>
      <c r="E259" s="81"/>
      <c r="F259" s="81"/>
      <c r="G259" s="78"/>
      <c r="H259" s="79"/>
      <c r="I259" s="78"/>
      <c r="J259" s="78"/>
      <c r="K259" s="78"/>
      <c r="L259" s="142" t="str">
        <f t="shared" si="12"/>
        <v/>
      </c>
      <c r="M259" s="142" t="str">
        <f>IF(ISERROR(VLOOKUP(E259,'Source Data'!$B$67:$J$97, MATCH(F259, 'Source Data'!$B$64:$J$64,1),TRUE))=TRUE,"",VLOOKUP(E259,'Source Data'!$B$67:$J$97,MATCH(F259, 'Source Data'!$B$64:$J$64,1),TRUE))</f>
        <v/>
      </c>
      <c r="N259" s="143" t="str">
        <f t="shared" si="13"/>
        <v/>
      </c>
      <c r="O259" s="144" t="str">
        <f>IF(OR(AND(OR($J259="Retired",$J259="Permanent Low-Use"),$K259&lt;=2023),(AND($J259="New",$K259&gt;2023))),"N/A",IF($N259=0,0,IF(ISERROR(VLOOKUP($E259,'Source Data'!$B$29:$J$60, MATCH($L259, 'Source Data'!$B$26:$J$26,1),TRUE))=TRUE,"",VLOOKUP($E259,'Source Data'!$B$29:$J$60,MATCH($L259, 'Source Data'!$B$26:$J$26,1),TRUE))))</f>
        <v/>
      </c>
      <c r="P259" s="144" t="str">
        <f>IF(OR(AND(OR($J259="Retired",$J259="Permanent Low-Use"),$K259&lt;=2024),(AND($J259="New",$K259&gt;2024))),"N/A",IF($N259=0,0,IF(ISERROR(VLOOKUP($E259,'Source Data'!$B$29:$J$60, MATCH($L259, 'Source Data'!$B$26:$J$26,1),TRUE))=TRUE,"",VLOOKUP($E259,'Source Data'!$B$29:$J$60,MATCH($L259, 'Source Data'!$B$26:$J$26,1),TRUE))))</f>
        <v/>
      </c>
      <c r="Q259" s="144" t="str">
        <f>IF(OR(AND(OR($J259="Retired",$J259="Permanent Low-Use"),$K259&lt;=2025),(AND($J259="New",$K259&gt;2025))),"N/A",IF($N259=0,0,IF(ISERROR(VLOOKUP($E259,'Source Data'!$B$29:$J$60, MATCH($L259, 'Source Data'!$B$26:$J$26,1),TRUE))=TRUE,"",VLOOKUP($E259,'Source Data'!$B$29:$J$60,MATCH($L259, 'Source Data'!$B$26:$J$26,1),TRUE))))</f>
        <v/>
      </c>
      <c r="R259" s="144" t="str">
        <f>IF(OR(AND(OR($J259="Retired",$J259="Permanent Low-Use"),$K259&lt;=2026),(AND($J259="New",$K259&gt;2026))),"N/A",IF($N259=0,0,IF(ISERROR(VLOOKUP($E259,'Source Data'!$B$29:$J$60, MATCH($L259, 'Source Data'!$B$26:$J$26,1),TRUE))=TRUE,"",VLOOKUP($E259,'Source Data'!$B$29:$J$60,MATCH($L259, 'Source Data'!$B$26:$J$26,1),TRUE))))</f>
        <v/>
      </c>
      <c r="S259" s="144" t="str">
        <f>IF(OR(AND(OR($J259="Retired",$J259="Permanent Low-Use"),$K259&lt;=2027),(AND($J259="New",$K259&gt;2027))),"N/A",IF($N259=0,0,IF(ISERROR(VLOOKUP($E259,'Source Data'!$B$29:$J$60, MATCH($L259, 'Source Data'!$B$26:$J$26,1),TRUE))=TRUE,"",VLOOKUP($E259,'Source Data'!$B$29:$J$60,MATCH($L259, 'Source Data'!$B$26:$J$26,1),TRUE))))</f>
        <v/>
      </c>
      <c r="T259" s="144" t="str">
        <f>IF(OR(AND(OR($J259="Retired",$J259="Permanent Low-Use"),$K259&lt;=2028),(AND($J259="New",$K259&gt;2028))),"N/A",IF($N259=0,0,IF(ISERROR(VLOOKUP($E259,'Source Data'!$B$29:$J$60, MATCH($L259, 'Source Data'!$B$26:$J$26,1),TRUE))=TRUE,"",VLOOKUP($E259,'Source Data'!$B$29:$J$60,MATCH($L259, 'Source Data'!$B$26:$J$26,1),TRUE))))</f>
        <v/>
      </c>
      <c r="U259" s="144" t="str">
        <f>IF(OR(AND(OR($J259="Retired",$J259="Permanent Low-Use"),$K259&lt;=2029),(AND($J259="New",$K259&gt;2029))),"N/A",IF($N259=0,0,IF(ISERROR(VLOOKUP($E259,'Source Data'!$B$29:$J$60, MATCH($L259, 'Source Data'!$B$26:$J$26,1),TRUE))=TRUE,"",VLOOKUP($E259,'Source Data'!$B$29:$J$60,MATCH($L259, 'Source Data'!$B$26:$J$26,1),TRUE))))</f>
        <v/>
      </c>
      <c r="V259" s="144" t="str">
        <f>IF(OR(AND(OR($J259="Retired",$J259="Permanent Low-Use"),$K259&lt;=2030),(AND($J259="New",$K259&gt;2030))),"N/A",IF($N259=0,0,IF(ISERROR(VLOOKUP($E259,'Source Data'!$B$29:$J$60, MATCH($L259, 'Source Data'!$B$26:$J$26,1),TRUE))=TRUE,"",VLOOKUP($E259,'Source Data'!$B$29:$J$60,MATCH($L259, 'Source Data'!$B$26:$J$26,1),TRUE))))</f>
        <v/>
      </c>
      <c r="W259" s="144" t="str">
        <f>IF(OR(AND(OR($J259="Retired",$J259="Permanent Low-Use"),$K259&lt;=2031),(AND($J259="New",$K259&gt;2031))),"N/A",IF($N259=0,0,IF(ISERROR(VLOOKUP($E259,'Source Data'!$B$29:$J$60, MATCH($L259, 'Source Data'!$B$26:$J$26,1),TRUE))=TRUE,"",VLOOKUP($E259,'Source Data'!$B$29:$J$60,MATCH($L259, 'Source Data'!$B$26:$J$26,1),TRUE))))</f>
        <v/>
      </c>
      <c r="X259" s="144" t="str">
        <f>IF(OR(AND(OR($J259="Retired",$J259="Permanent Low-Use"),$K259&lt;=2032),(AND($J259="New",$K259&gt;2032))),"N/A",IF($N259=0,0,IF(ISERROR(VLOOKUP($E259,'Source Data'!$B$29:$J$60, MATCH($L259, 'Source Data'!$B$26:$J$26,1),TRUE))=TRUE,"",VLOOKUP($E259,'Source Data'!$B$29:$J$60,MATCH($L259, 'Source Data'!$B$26:$J$26,1),TRUE))))</f>
        <v/>
      </c>
      <c r="Y259" s="144" t="str">
        <f>IF(OR(AND(OR($J259="Retired",$J259="Permanent Low-Use"),$K259&lt;=2033),(AND($J259="New",$K259&gt;2033))),"N/A",IF($N259=0,0,IF(ISERROR(VLOOKUP($E259,'Source Data'!$B$29:$J$60, MATCH($L259, 'Source Data'!$B$26:$J$26,1),TRUE))=TRUE,"",VLOOKUP($E259,'Source Data'!$B$29:$J$60,MATCH($L259, 'Source Data'!$B$26:$J$26,1),TRUE))))</f>
        <v/>
      </c>
      <c r="Z259" s="145" t="str">
        <f>IF(ISNUMBER($L259),IF(OR(AND(OR($J259="Retired",$J259="Permanent Low-Use"),$K259&lt;=2023),(AND($J259="New",$K259&gt;2023))),"N/A",VLOOKUP($F259,'Source Data'!$B$15:$I$22,7)),"")</f>
        <v/>
      </c>
      <c r="AA259" s="145" t="str">
        <f>IF(ISNUMBER($L259),IF(OR(AND(OR($J259="Retired",$J259="Permanent Low-Use"),$K259&lt;=2024),(AND($J259="New",$K259&gt;2024))),"N/A",VLOOKUP($F259,'Source Data'!$B$15:$I$22,7)),"")</f>
        <v/>
      </c>
      <c r="AB259" s="145" t="str">
        <f>IF(ISNUMBER($L259),IF(OR(AND(OR($J259="Retired",$J259="Permanent Low-Use"),$K259&lt;=2025),(AND($J259="New",$K259&gt;2025))),"N/A",VLOOKUP($F259,'Source Data'!$B$15:$I$22,5)),"")</f>
        <v/>
      </c>
      <c r="AC259" s="145" t="str">
        <f>IF(ISNUMBER($L259),IF(OR(AND(OR($J259="Retired",$J259="Permanent Low-Use"),$K259&lt;=2026),(AND($J259="New",$K259&gt;2026))),"N/A",VLOOKUP($F259,'Source Data'!$B$15:$I$22,5)),"")</f>
        <v/>
      </c>
      <c r="AD259" s="145" t="str">
        <f>IF(ISNUMBER($L259),IF(OR(AND(OR($J259="Retired",$J259="Permanent Low-Use"),$K259&lt;=2027),(AND($J259="New",$K259&gt;2027))),"N/A",VLOOKUP($F259,'Source Data'!$B$15:$I$22,5)),"")</f>
        <v/>
      </c>
      <c r="AE259" s="145" t="str">
        <f>IF(ISNUMBER($L259),IF(OR(AND(OR($J259="Retired",$J259="Permanent Low-Use"),$K259&lt;=2028),(AND($J259="New",$K259&gt;2028))),"N/A",VLOOKUP($F259,'Source Data'!$B$15:$I$22,5)),"")</f>
        <v/>
      </c>
      <c r="AF259" s="145" t="str">
        <f>IF(ISNUMBER($L259),IF(OR(AND(OR($J259="Retired",$J259="Permanent Low-Use"),$K259&lt;=2029),(AND($J259="New",$K259&gt;2029))),"N/A",VLOOKUP($F259,'Source Data'!$B$15:$I$22,5)),"")</f>
        <v/>
      </c>
      <c r="AG259" s="145" t="str">
        <f>IF(ISNUMBER($L259),IF(OR(AND(OR($J259="Retired",$J259="Permanent Low-Use"),$K259&lt;=2030),(AND($J259="New",$K259&gt;2030))),"N/A",VLOOKUP($F259,'Source Data'!$B$15:$I$22,5)),"")</f>
        <v/>
      </c>
      <c r="AH259" s="145" t="str">
        <f>IF(ISNUMBER($L259),IF(OR(AND(OR($J259="Retired",$J259="Permanent Low-Use"),$K259&lt;=2031),(AND($J259="New",$K259&gt;2031))),"N/A",VLOOKUP($F259,'Source Data'!$B$15:$I$22,5)),"")</f>
        <v/>
      </c>
      <c r="AI259" s="145" t="str">
        <f>IF(ISNUMBER($L259),IF(OR(AND(OR($J259="Retired",$J259="Permanent Low-Use"),$K259&lt;=2032),(AND($J259="New",$K259&gt;2032))),"N/A",VLOOKUP($F259,'Source Data'!$B$15:$I$22,5)),"")</f>
        <v/>
      </c>
      <c r="AJ259" s="145" t="str">
        <f>IF(ISNUMBER($L259),IF(OR(AND(OR($J259="Retired",$J259="Permanent Low-Use"),$K259&lt;=2033),(AND($J259="New",$K259&gt;2033))),"N/A",VLOOKUP($F259,'Source Data'!$B$15:$I$22,5)),"")</f>
        <v/>
      </c>
      <c r="AK259" s="145" t="str">
        <f>IF($N259= 0, "N/A", IF(ISERROR(VLOOKUP($F259, 'Source Data'!$B$4:$C$11,2)), "", VLOOKUP($F259, 'Source Data'!$B$4:$C$11,2)))</f>
        <v/>
      </c>
      <c r="AL259" s="158"/>
    </row>
    <row r="260" spans="1:38">
      <c r="A260" s="158"/>
      <c r="B260" s="80"/>
      <c r="C260" s="80"/>
      <c r="D260" s="80"/>
      <c r="E260" s="81"/>
      <c r="F260" s="81"/>
      <c r="G260" s="78"/>
      <c r="H260" s="79"/>
      <c r="I260" s="78"/>
      <c r="J260" s="78"/>
      <c r="K260" s="78"/>
      <c r="L260" s="142" t="str">
        <f t="shared" si="12"/>
        <v/>
      </c>
      <c r="M260" s="142" t="str">
        <f>IF(ISERROR(VLOOKUP(E260,'Source Data'!$B$67:$J$97, MATCH(F260, 'Source Data'!$B$64:$J$64,1),TRUE))=TRUE,"",VLOOKUP(E260,'Source Data'!$B$67:$J$97,MATCH(F260, 'Source Data'!$B$64:$J$64,1),TRUE))</f>
        <v/>
      </c>
      <c r="N260" s="143" t="str">
        <f t="shared" si="13"/>
        <v/>
      </c>
      <c r="O260" s="144" t="str">
        <f>IF(OR(AND(OR($J260="Retired",$J260="Permanent Low-Use"),$K260&lt;=2023),(AND($J260="New",$K260&gt;2023))),"N/A",IF($N260=0,0,IF(ISERROR(VLOOKUP($E260,'Source Data'!$B$29:$J$60, MATCH($L260, 'Source Data'!$B$26:$J$26,1),TRUE))=TRUE,"",VLOOKUP($E260,'Source Data'!$B$29:$J$60,MATCH($L260, 'Source Data'!$B$26:$J$26,1),TRUE))))</f>
        <v/>
      </c>
      <c r="P260" s="144" t="str">
        <f>IF(OR(AND(OR($J260="Retired",$J260="Permanent Low-Use"),$K260&lt;=2024),(AND($J260="New",$K260&gt;2024))),"N/A",IF($N260=0,0,IF(ISERROR(VLOOKUP($E260,'Source Data'!$B$29:$J$60, MATCH($L260, 'Source Data'!$B$26:$J$26,1),TRUE))=TRUE,"",VLOOKUP($E260,'Source Data'!$B$29:$J$60,MATCH($L260, 'Source Data'!$B$26:$J$26,1),TRUE))))</f>
        <v/>
      </c>
      <c r="Q260" s="144" t="str">
        <f>IF(OR(AND(OR($J260="Retired",$J260="Permanent Low-Use"),$K260&lt;=2025),(AND($J260="New",$K260&gt;2025))),"N/A",IF($N260=0,0,IF(ISERROR(VLOOKUP($E260,'Source Data'!$B$29:$J$60, MATCH($L260, 'Source Data'!$B$26:$J$26,1),TRUE))=TRUE,"",VLOOKUP($E260,'Source Data'!$B$29:$J$60,MATCH($L260, 'Source Data'!$B$26:$J$26,1),TRUE))))</f>
        <v/>
      </c>
      <c r="R260" s="144" t="str">
        <f>IF(OR(AND(OR($J260="Retired",$J260="Permanent Low-Use"),$K260&lt;=2026),(AND($J260="New",$K260&gt;2026))),"N/A",IF($N260=0,0,IF(ISERROR(VLOOKUP($E260,'Source Data'!$B$29:$J$60, MATCH($L260, 'Source Data'!$B$26:$J$26,1),TRUE))=TRUE,"",VLOOKUP($E260,'Source Data'!$B$29:$J$60,MATCH($L260, 'Source Data'!$B$26:$J$26,1),TRUE))))</f>
        <v/>
      </c>
      <c r="S260" s="144" t="str">
        <f>IF(OR(AND(OR($J260="Retired",$J260="Permanent Low-Use"),$K260&lt;=2027),(AND($J260="New",$K260&gt;2027))),"N/A",IF($N260=0,0,IF(ISERROR(VLOOKUP($E260,'Source Data'!$B$29:$J$60, MATCH($L260, 'Source Data'!$B$26:$J$26,1),TRUE))=TRUE,"",VLOOKUP($E260,'Source Data'!$B$29:$J$60,MATCH($L260, 'Source Data'!$B$26:$J$26,1),TRUE))))</f>
        <v/>
      </c>
      <c r="T260" s="144" t="str">
        <f>IF(OR(AND(OR($J260="Retired",$J260="Permanent Low-Use"),$K260&lt;=2028),(AND($J260="New",$K260&gt;2028))),"N/A",IF($N260=0,0,IF(ISERROR(VLOOKUP($E260,'Source Data'!$B$29:$J$60, MATCH($L260, 'Source Data'!$B$26:$J$26,1),TRUE))=TRUE,"",VLOOKUP($E260,'Source Data'!$B$29:$J$60,MATCH($L260, 'Source Data'!$B$26:$J$26,1),TRUE))))</f>
        <v/>
      </c>
      <c r="U260" s="144" t="str">
        <f>IF(OR(AND(OR($J260="Retired",$J260="Permanent Low-Use"),$K260&lt;=2029),(AND($J260="New",$K260&gt;2029))),"N/A",IF($N260=0,0,IF(ISERROR(VLOOKUP($E260,'Source Data'!$B$29:$J$60, MATCH($L260, 'Source Data'!$B$26:$J$26,1),TRUE))=TRUE,"",VLOOKUP($E260,'Source Data'!$B$29:$J$60,MATCH($L260, 'Source Data'!$B$26:$J$26,1),TRUE))))</f>
        <v/>
      </c>
      <c r="V260" s="144" t="str">
        <f>IF(OR(AND(OR($J260="Retired",$J260="Permanent Low-Use"),$K260&lt;=2030),(AND($J260="New",$K260&gt;2030))),"N/A",IF($N260=0,0,IF(ISERROR(VLOOKUP($E260,'Source Data'!$B$29:$J$60, MATCH($L260, 'Source Data'!$B$26:$J$26,1),TRUE))=TRUE,"",VLOOKUP($E260,'Source Data'!$B$29:$J$60,MATCH($L260, 'Source Data'!$B$26:$J$26,1),TRUE))))</f>
        <v/>
      </c>
      <c r="W260" s="144" t="str">
        <f>IF(OR(AND(OR($J260="Retired",$J260="Permanent Low-Use"),$K260&lt;=2031),(AND($J260="New",$K260&gt;2031))),"N/A",IF($N260=0,0,IF(ISERROR(VLOOKUP($E260,'Source Data'!$B$29:$J$60, MATCH($L260, 'Source Data'!$B$26:$J$26,1),TRUE))=TRUE,"",VLOOKUP($E260,'Source Data'!$B$29:$J$60,MATCH($L260, 'Source Data'!$B$26:$J$26,1),TRUE))))</f>
        <v/>
      </c>
      <c r="X260" s="144" t="str">
        <f>IF(OR(AND(OR($J260="Retired",$J260="Permanent Low-Use"),$K260&lt;=2032),(AND($J260="New",$K260&gt;2032))),"N/A",IF($N260=0,0,IF(ISERROR(VLOOKUP($E260,'Source Data'!$B$29:$J$60, MATCH($L260, 'Source Data'!$B$26:$J$26,1),TRUE))=TRUE,"",VLOOKUP($E260,'Source Data'!$B$29:$J$60,MATCH($L260, 'Source Data'!$B$26:$J$26,1),TRUE))))</f>
        <v/>
      </c>
      <c r="Y260" s="144" t="str">
        <f>IF(OR(AND(OR($J260="Retired",$J260="Permanent Low-Use"),$K260&lt;=2033),(AND($J260="New",$K260&gt;2033))),"N/A",IF($N260=0,0,IF(ISERROR(VLOOKUP($E260,'Source Data'!$B$29:$J$60, MATCH($L260, 'Source Data'!$B$26:$J$26,1),TRUE))=TRUE,"",VLOOKUP($E260,'Source Data'!$B$29:$J$60,MATCH($L260, 'Source Data'!$B$26:$J$26,1),TRUE))))</f>
        <v/>
      </c>
      <c r="Z260" s="145" t="str">
        <f>IF(ISNUMBER($L260),IF(OR(AND(OR($J260="Retired",$J260="Permanent Low-Use"),$K260&lt;=2023),(AND($J260="New",$K260&gt;2023))),"N/A",VLOOKUP($F260,'Source Data'!$B$15:$I$22,7)),"")</f>
        <v/>
      </c>
      <c r="AA260" s="145" t="str">
        <f>IF(ISNUMBER($L260),IF(OR(AND(OR($J260="Retired",$J260="Permanent Low-Use"),$K260&lt;=2024),(AND($J260="New",$K260&gt;2024))),"N/A",VLOOKUP($F260,'Source Data'!$B$15:$I$22,7)),"")</f>
        <v/>
      </c>
      <c r="AB260" s="145" t="str">
        <f>IF(ISNUMBER($L260),IF(OR(AND(OR($J260="Retired",$J260="Permanent Low-Use"),$K260&lt;=2025),(AND($J260="New",$K260&gt;2025))),"N/A",VLOOKUP($F260,'Source Data'!$B$15:$I$22,5)),"")</f>
        <v/>
      </c>
      <c r="AC260" s="145" t="str">
        <f>IF(ISNUMBER($L260),IF(OR(AND(OR($J260="Retired",$J260="Permanent Low-Use"),$K260&lt;=2026),(AND($J260="New",$K260&gt;2026))),"N/A",VLOOKUP($F260,'Source Data'!$B$15:$I$22,5)),"")</f>
        <v/>
      </c>
      <c r="AD260" s="145" t="str">
        <f>IF(ISNUMBER($L260),IF(OR(AND(OR($J260="Retired",$J260="Permanent Low-Use"),$K260&lt;=2027),(AND($J260="New",$K260&gt;2027))),"N/A",VLOOKUP($F260,'Source Data'!$B$15:$I$22,5)),"")</f>
        <v/>
      </c>
      <c r="AE260" s="145" t="str">
        <f>IF(ISNUMBER($L260),IF(OR(AND(OR($J260="Retired",$J260="Permanent Low-Use"),$K260&lt;=2028),(AND($J260="New",$K260&gt;2028))),"N/A",VLOOKUP($F260,'Source Data'!$B$15:$I$22,5)),"")</f>
        <v/>
      </c>
      <c r="AF260" s="145" t="str">
        <f>IF(ISNUMBER($L260),IF(OR(AND(OR($J260="Retired",$J260="Permanent Low-Use"),$K260&lt;=2029),(AND($J260="New",$K260&gt;2029))),"N/A",VLOOKUP($F260,'Source Data'!$B$15:$I$22,5)),"")</f>
        <v/>
      </c>
      <c r="AG260" s="145" t="str">
        <f>IF(ISNUMBER($L260),IF(OR(AND(OR($J260="Retired",$J260="Permanent Low-Use"),$K260&lt;=2030),(AND($J260="New",$K260&gt;2030))),"N/A",VLOOKUP($F260,'Source Data'!$B$15:$I$22,5)),"")</f>
        <v/>
      </c>
      <c r="AH260" s="145" t="str">
        <f>IF(ISNUMBER($L260),IF(OR(AND(OR($J260="Retired",$J260="Permanent Low-Use"),$K260&lt;=2031),(AND($J260="New",$K260&gt;2031))),"N/A",VLOOKUP($F260,'Source Data'!$B$15:$I$22,5)),"")</f>
        <v/>
      </c>
      <c r="AI260" s="145" t="str">
        <f>IF(ISNUMBER($L260),IF(OR(AND(OR($J260="Retired",$J260="Permanent Low-Use"),$K260&lt;=2032),(AND($J260="New",$K260&gt;2032))),"N/A",VLOOKUP($F260,'Source Data'!$B$15:$I$22,5)),"")</f>
        <v/>
      </c>
      <c r="AJ260" s="145" t="str">
        <f>IF(ISNUMBER($L260),IF(OR(AND(OR($J260="Retired",$J260="Permanent Low-Use"),$K260&lt;=2033),(AND($J260="New",$K260&gt;2033))),"N/A",VLOOKUP($F260,'Source Data'!$B$15:$I$22,5)),"")</f>
        <v/>
      </c>
      <c r="AK260" s="145" t="str">
        <f>IF($N260= 0, "N/A", IF(ISERROR(VLOOKUP($F260, 'Source Data'!$B$4:$C$11,2)), "", VLOOKUP($F260, 'Source Data'!$B$4:$C$11,2)))</f>
        <v/>
      </c>
      <c r="AL260" s="158"/>
    </row>
    <row r="261" spans="1:38">
      <c r="A261" s="158"/>
      <c r="B261" s="80"/>
      <c r="C261" s="80"/>
      <c r="D261" s="80"/>
      <c r="E261" s="81"/>
      <c r="F261" s="81"/>
      <c r="G261" s="78"/>
      <c r="H261" s="79"/>
      <c r="I261" s="78"/>
      <c r="J261" s="78"/>
      <c r="K261" s="78"/>
      <c r="L261" s="142" t="str">
        <f t="shared" si="12"/>
        <v/>
      </c>
      <c r="M261" s="142" t="str">
        <f>IF(ISERROR(VLOOKUP(E261,'Source Data'!$B$67:$J$97, MATCH(F261, 'Source Data'!$B$64:$J$64,1),TRUE))=TRUE,"",VLOOKUP(E261,'Source Data'!$B$67:$J$97,MATCH(F261, 'Source Data'!$B$64:$J$64,1),TRUE))</f>
        <v/>
      </c>
      <c r="N261" s="143" t="str">
        <f t="shared" si="13"/>
        <v/>
      </c>
      <c r="O261" s="144" t="str">
        <f>IF(OR(AND(OR($J261="Retired",$J261="Permanent Low-Use"),$K261&lt;=2023),(AND($J261="New",$K261&gt;2023))),"N/A",IF($N261=0,0,IF(ISERROR(VLOOKUP($E261,'Source Data'!$B$29:$J$60, MATCH($L261, 'Source Data'!$B$26:$J$26,1),TRUE))=TRUE,"",VLOOKUP($E261,'Source Data'!$B$29:$J$60,MATCH($L261, 'Source Data'!$B$26:$J$26,1),TRUE))))</f>
        <v/>
      </c>
      <c r="P261" s="144" t="str">
        <f>IF(OR(AND(OR($J261="Retired",$J261="Permanent Low-Use"),$K261&lt;=2024),(AND($J261="New",$K261&gt;2024))),"N/A",IF($N261=0,0,IF(ISERROR(VLOOKUP($E261,'Source Data'!$B$29:$J$60, MATCH($L261, 'Source Data'!$B$26:$J$26,1),TRUE))=TRUE,"",VLOOKUP($E261,'Source Data'!$B$29:$J$60,MATCH($L261, 'Source Data'!$B$26:$J$26,1),TRUE))))</f>
        <v/>
      </c>
      <c r="Q261" s="144" t="str">
        <f>IF(OR(AND(OR($J261="Retired",$J261="Permanent Low-Use"),$K261&lt;=2025),(AND($J261="New",$K261&gt;2025))),"N/A",IF($N261=0,0,IF(ISERROR(VLOOKUP($E261,'Source Data'!$B$29:$J$60, MATCH($L261, 'Source Data'!$B$26:$J$26,1),TRUE))=TRUE,"",VLOOKUP($E261,'Source Data'!$B$29:$J$60,MATCH($L261, 'Source Data'!$B$26:$J$26,1),TRUE))))</f>
        <v/>
      </c>
      <c r="R261" s="144" t="str">
        <f>IF(OR(AND(OR($J261="Retired",$J261="Permanent Low-Use"),$K261&lt;=2026),(AND($J261="New",$K261&gt;2026))),"N/A",IF($N261=0,0,IF(ISERROR(VLOOKUP($E261,'Source Data'!$B$29:$J$60, MATCH($L261, 'Source Data'!$B$26:$J$26,1),TRUE))=TRUE,"",VLOOKUP($E261,'Source Data'!$B$29:$J$60,MATCH($L261, 'Source Data'!$B$26:$J$26,1),TRUE))))</f>
        <v/>
      </c>
      <c r="S261" s="144" t="str">
        <f>IF(OR(AND(OR($J261="Retired",$J261="Permanent Low-Use"),$K261&lt;=2027),(AND($J261="New",$K261&gt;2027))),"N/A",IF($N261=0,0,IF(ISERROR(VLOOKUP($E261,'Source Data'!$B$29:$J$60, MATCH($L261, 'Source Data'!$B$26:$J$26,1),TRUE))=TRUE,"",VLOOKUP($E261,'Source Data'!$B$29:$J$60,MATCH($L261, 'Source Data'!$B$26:$J$26,1),TRUE))))</f>
        <v/>
      </c>
      <c r="T261" s="144" t="str">
        <f>IF(OR(AND(OR($J261="Retired",$J261="Permanent Low-Use"),$K261&lt;=2028),(AND($J261="New",$K261&gt;2028))),"N/A",IF($N261=0,0,IF(ISERROR(VLOOKUP($E261,'Source Data'!$B$29:$J$60, MATCH($L261, 'Source Data'!$B$26:$J$26,1),TRUE))=TRUE,"",VLOOKUP($E261,'Source Data'!$B$29:$J$60,MATCH($L261, 'Source Data'!$B$26:$J$26,1),TRUE))))</f>
        <v/>
      </c>
      <c r="U261" s="144" t="str">
        <f>IF(OR(AND(OR($J261="Retired",$J261="Permanent Low-Use"),$K261&lt;=2029),(AND($J261="New",$K261&gt;2029))),"N/A",IF($N261=0,0,IF(ISERROR(VLOOKUP($E261,'Source Data'!$B$29:$J$60, MATCH($L261, 'Source Data'!$B$26:$J$26,1),TRUE))=TRUE,"",VLOOKUP($E261,'Source Data'!$B$29:$J$60,MATCH($L261, 'Source Data'!$B$26:$J$26,1),TRUE))))</f>
        <v/>
      </c>
      <c r="V261" s="144" t="str">
        <f>IF(OR(AND(OR($J261="Retired",$J261="Permanent Low-Use"),$K261&lt;=2030),(AND($J261="New",$K261&gt;2030))),"N/A",IF($N261=0,0,IF(ISERROR(VLOOKUP($E261,'Source Data'!$B$29:$J$60, MATCH($L261, 'Source Data'!$B$26:$J$26,1),TRUE))=TRUE,"",VLOOKUP($E261,'Source Data'!$B$29:$J$60,MATCH($L261, 'Source Data'!$B$26:$J$26,1),TRUE))))</f>
        <v/>
      </c>
      <c r="W261" s="144" t="str">
        <f>IF(OR(AND(OR($J261="Retired",$J261="Permanent Low-Use"),$K261&lt;=2031),(AND($J261="New",$K261&gt;2031))),"N/A",IF($N261=0,0,IF(ISERROR(VLOOKUP($E261,'Source Data'!$B$29:$J$60, MATCH($L261, 'Source Data'!$B$26:$J$26,1),TRUE))=TRUE,"",VLOOKUP($E261,'Source Data'!$B$29:$J$60,MATCH($L261, 'Source Data'!$B$26:$J$26,1),TRUE))))</f>
        <v/>
      </c>
      <c r="X261" s="144" t="str">
        <f>IF(OR(AND(OR($J261="Retired",$J261="Permanent Low-Use"),$K261&lt;=2032),(AND($J261="New",$K261&gt;2032))),"N/A",IF($N261=0,0,IF(ISERROR(VLOOKUP($E261,'Source Data'!$B$29:$J$60, MATCH($L261, 'Source Data'!$B$26:$J$26,1),TRUE))=TRUE,"",VLOOKUP($E261,'Source Data'!$B$29:$J$60,MATCH($L261, 'Source Data'!$B$26:$J$26,1),TRUE))))</f>
        <v/>
      </c>
      <c r="Y261" s="144" t="str">
        <f>IF(OR(AND(OR($J261="Retired",$J261="Permanent Low-Use"),$K261&lt;=2033),(AND($J261="New",$K261&gt;2033))),"N/A",IF($N261=0,0,IF(ISERROR(VLOOKUP($E261,'Source Data'!$B$29:$J$60, MATCH($L261, 'Source Data'!$B$26:$J$26,1),TRUE))=TRUE,"",VLOOKUP($E261,'Source Data'!$B$29:$J$60,MATCH($L261, 'Source Data'!$B$26:$J$26,1),TRUE))))</f>
        <v/>
      </c>
      <c r="Z261" s="145" t="str">
        <f>IF(ISNUMBER($L261),IF(OR(AND(OR($J261="Retired",$J261="Permanent Low-Use"),$K261&lt;=2023),(AND($J261="New",$K261&gt;2023))),"N/A",VLOOKUP($F261,'Source Data'!$B$15:$I$22,7)),"")</f>
        <v/>
      </c>
      <c r="AA261" s="145" t="str">
        <f>IF(ISNUMBER($L261),IF(OR(AND(OR($J261="Retired",$J261="Permanent Low-Use"),$K261&lt;=2024),(AND($J261="New",$K261&gt;2024))),"N/A",VLOOKUP($F261,'Source Data'!$B$15:$I$22,7)),"")</f>
        <v/>
      </c>
      <c r="AB261" s="145" t="str">
        <f>IF(ISNUMBER($L261),IF(OR(AND(OR($J261="Retired",$J261="Permanent Low-Use"),$K261&lt;=2025),(AND($J261="New",$K261&gt;2025))),"N/A",VLOOKUP($F261,'Source Data'!$B$15:$I$22,5)),"")</f>
        <v/>
      </c>
      <c r="AC261" s="145" t="str">
        <f>IF(ISNUMBER($L261),IF(OR(AND(OR($J261="Retired",$J261="Permanent Low-Use"),$K261&lt;=2026),(AND($J261="New",$K261&gt;2026))),"N/A",VLOOKUP($F261,'Source Data'!$B$15:$I$22,5)),"")</f>
        <v/>
      </c>
      <c r="AD261" s="145" t="str">
        <f>IF(ISNUMBER($L261),IF(OR(AND(OR($J261="Retired",$J261="Permanent Low-Use"),$K261&lt;=2027),(AND($J261="New",$K261&gt;2027))),"N/A",VLOOKUP($F261,'Source Data'!$B$15:$I$22,5)),"")</f>
        <v/>
      </c>
      <c r="AE261" s="145" t="str">
        <f>IF(ISNUMBER($L261),IF(OR(AND(OR($J261="Retired",$J261="Permanent Low-Use"),$K261&lt;=2028),(AND($J261="New",$K261&gt;2028))),"N/A",VLOOKUP($F261,'Source Data'!$B$15:$I$22,5)),"")</f>
        <v/>
      </c>
      <c r="AF261" s="145" t="str">
        <f>IF(ISNUMBER($L261),IF(OR(AND(OR($J261="Retired",$J261="Permanent Low-Use"),$K261&lt;=2029),(AND($J261="New",$K261&gt;2029))),"N/A",VLOOKUP($F261,'Source Data'!$B$15:$I$22,5)),"")</f>
        <v/>
      </c>
      <c r="AG261" s="145" t="str">
        <f>IF(ISNUMBER($L261),IF(OR(AND(OR($J261="Retired",$J261="Permanent Low-Use"),$K261&lt;=2030),(AND($J261="New",$K261&gt;2030))),"N/A",VLOOKUP($F261,'Source Data'!$B$15:$I$22,5)),"")</f>
        <v/>
      </c>
      <c r="AH261" s="145" t="str">
        <f>IF(ISNUMBER($L261),IF(OR(AND(OR($J261="Retired",$J261="Permanent Low-Use"),$K261&lt;=2031),(AND($J261="New",$K261&gt;2031))),"N/A",VLOOKUP($F261,'Source Data'!$B$15:$I$22,5)),"")</f>
        <v/>
      </c>
      <c r="AI261" s="145" t="str">
        <f>IF(ISNUMBER($L261),IF(OR(AND(OR($J261="Retired",$J261="Permanent Low-Use"),$K261&lt;=2032),(AND($J261="New",$K261&gt;2032))),"N/A",VLOOKUP($F261,'Source Data'!$B$15:$I$22,5)),"")</f>
        <v/>
      </c>
      <c r="AJ261" s="145" t="str">
        <f>IF(ISNUMBER($L261),IF(OR(AND(OR($J261="Retired",$J261="Permanent Low-Use"),$K261&lt;=2033),(AND($J261="New",$K261&gt;2033))),"N/A",VLOOKUP($F261,'Source Data'!$B$15:$I$22,5)),"")</f>
        <v/>
      </c>
      <c r="AK261" s="145" t="str">
        <f>IF($N261= 0, "N/A", IF(ISERROR(VLOOKUP($F261, 'Source Data'!$B$4:$C$11,2)), "", VLOOKUP($F261, 'Source Data'!$B$4:$C$11,2)))</f>
        <v/>
      </c>
      <c r="AL261" s="158"/>
    </row>
    <row r="262" spans="1:38">
      <c r="A262" s="158"/>
      <c r="B262" s="80"/>
      <c r="C262" s="80"/>
      <c r="D262" s="80"/>
      <c r="E262" s="81"/>
      <c r="F262" s="81"/>
      <c r="G262" s="78"/>
      <c r="H262" s="79"/>
      <c r="I262" s="78"/>
      <c r="J262" s="78"/>
      <c r="K262" s="78"/>
      <c r="L262" s="142" t="str">
        <f t="shared" si="12"/>
        <v/>
      </c>
      <c r="M262" s="142" t="str">
        <f>IF(ISERROR(VLOOKUP(E262,'Source Data'!$B$67:$J$97, MATCH(F262, 'Source Data'!$B$64:$J$64,1),TRUE))=TRUE,"",VLOOKUP(E262,'Source Data'!$B$67:$J$97,MATCH(F262, 'Source Data'!$B$64:$J$64,1),TRUE))</f>
        <v/>
      </c>
      <c r="N262" s="143" t="str">
        <f t="shared" si="13"/>
        <v/>
      </c>
      <c r="O262" s="144" t="str">
        <f>IF(OR(AND(OR($J262="Retired",$J262="Permanent Low-Use"),$K262&lt;=2023),(AND($J262="New",$K262&gt;2023))),"N/A",IF($N262=0,0,IF(ISERROR(VLOOKUP($E262,'Source Data'!$B$29:$J$60, MATCH($L262, 'Source Data'!$B$26:$J$26,1),TRUE))=TRUE,"",VLOOKUP($E262,'Source Data'!$B$29:$J$60,MATCH($L262, 'Source Data'!$B$26:$J$26,1),TRUE))))</f>
        <v/>
      </c>
      <c r="P262" s="144" t="str">
        <f>IF(OR(AND(OR($J262="Retired",$J262="Permanent Low-Use"),$K262&lt;=2024),(AND($J262="New",$K262&gt;2024))),"N/A",IF($N262=0,0,IF(ISERROR(VLOOKUP($E262,'Source Data'!$B$29:$J$60, MATCH($L262, 'Source Data'!$B$26:$J$26,1),TRUE))=TRUE,"",VLOOKUP($E262,'Source Data'!$B$29:$J$60,MATCH($L262, 'Source Data'!$B$26:$J$26,1),TRUE))))</f>
        <v/>
      </c>
      <c r="Q262" s="144" t="str">
        <f>IF(OR(AND(OR($J262="Retired",$J262="Permanent Low-Use"),$K262&lt;=2025),(AND($J262="New",$K262&gt;2025))),"N/A",IF($N262=0,0,IF(ISERROR(VLOOKUP($E262,'Source Data'!$B$29:$J$60, MATCH($L262, 'Source Data'!$B$26:$J$26,1),TRUE))=TRUE,"",VLOOKUP($E262,'Source Data'!$B$29:$J$60,MATCH($L262, 'Source Data'!$B$26:$J$26,1),TRUE))))</f>
        <v/>
      </c>
      <c r="R262" s="144" t="str">
        <f>IF(OR(AND(OR($J262="Retired",$J262="Permanent Low-Use"),$K262&lt;=2026),(AND($J262="New",$K262&gt;2026))),"N/A",IF($N262=0,0,IF(ISERROR(VLOOKUP($E262,'Source Data'!$B$29:$J$60, MATCH($L262, 'Source Data'!$B$26:$J$26,1),TRUE))=TRUE,"",VLOOKUP($E262,'Source Data'!$B$29:$J$60,MATCH($L262, 'Source Data'!$B$26:$J$26,1),TRUE))))</f>
        <v/>
      </c>
      <c r="S262" s="144" t="str">
        <f>IF(OR(AND(OR($J262="Retired",$J262="Permanent Low-Use"),$K262&lt;=2027),(AND($J262="New",$K262&gt;2027))),"N/A",IF($N262=0,0,IF(ISERROR(VLOOKUP($E262,'Source Data'!$B$29:$J$60, MATCH($L262, 'Source Data'!$B$26:$J$26,1),TRUE))=TRUE,"",VLOOKUP($E262,'Source Data'!$B$29:$J$60,MATCH($L262, 'Source Data'!$B$26:$J$26,1),TRUE))))</f>
        <v/>
      </c>
      <c r="T262" s="144" t="str">
        <f>IF(OR(AND(OR($J262="Retired",$J262="Permanent Low-Use"),$K262&lt;=2028),(AND($J262="New",$K262&gt;2028))),"N/A",IF($N262=0,0,IF(ISERROR(VLOOKUP($E262,'Source Data'!$B$29:$J$60, MATCH($L262, 'Source Data'!$B$26:$J$26,1),TRUE))=TRUE,"",VLOOKUP($E262,'Source Data'!$B$29:$J$60,MATCH($L262, 'Source Data'!$B$26:$J$26,1),TRUE))))</f>
        <v/>
      </c>
      <c r="U262" s="144" t="str">
        <f>IF(OR(AND(OR($J262="Retired",$J262="Permanent Low-Use"),$K262&lt;=2029),(AND($J262="New",$K262&gt;2029))),"N/A",IF($N262=0,0,IF(ISERROR(VLOOKUP($E262,'Source Data'!$B$29:$J$60, MATCH($L262, 'Source Data'!$B$26:$J$26,1),TRUE))=TRUE,"",VLOOKUP($E262,'Source Data'!$B$29:$J$60,MATCH($L262, 'Source Data'!$B$26:$J$26,1),TRUE))))</f>
        <v/>
      </c>
      <c r="V262" s="144" t="str">
        <f>IF(OR(AND(OR($J262="Retired",$J262="Permanent Low-Use"),$K262&lt;=2030),(AND($J262="New",$K262&gt;2030))),"N/A",IF($N262=0,0,IF(ISERROR(VLOOKUP($E262,'Source Data'!$B$29:$J$60, MATCH($L262, 'Source Data'!$B$26:$J$26,1),TRUE))=TRUE,"",VLOOKUP($E262,'Source Data'!$B$29:$J$60,MATCH($L262, 'Source Data'!$B$26:$J$26,1),TRUE))))</f>
        <v/>
      </c>
      <c r="W262" s="144" t="str">
        <f>IF(OR(AND(OR($J262="Retired",$J262="Permanent Low-Use"),$K262&lt;=2031),(AND($J262="New",$K262&gt;2031))),"N/A",IF($N262=0,0,IF(ISERROR(VLOOKUP($E262,'Source Data'!$B$29:$J$60, MATCH($L262, 'Source Data'!$B$26:$J$26,1),TRUE))=TRUE,"",VLOOKUP($E262,'Source Data'!$B$29:$J$60,MATCH($L262, 'Source Data'!$B$26:$J$26,1),TRUE))))</f>
        <v/>
      </c>
      <c r="X262" s="144" t="str">
        <f>IF(OR(AND(OR($J262="Retired",$J262="Permanent Low-Use"),$K262&lt;=2032),(AND($J262="New",$K262&gt;2032))),"N/A",IF($N262=0,0,IF(ISERROR(VLOOKUP($E262,'Source Data'!$B$29:$J$60, MATCH($L262, 'Source Data'!$B$26:$J$26,1),TRUE))=TRUE,"",VLOOKUP($E262,'Source Data'!$B$29:$J$60,MATCH($L262, 'Source Data'!$B$26:$J$26,1),TRUE))))</f>
        <v/>
      </c>
      <c r="Y262" s="144" t="str">
        <f>IF(OR(AND(OR($J262="Retired",$J262="Permanent Low-Use"),$K262&lt;=2033),(AND($J262="New",$K262&gt;2033))),"N/A",IF($N262=0,0,IF(ISERROR(VLOOKUP($E262,'Source Data'!$B$29:$J$60, MATCH($L262, 'Source Data'!$B$26:$J$26,1),TRUE))=TRUE,"",VLOOKUP($E262,'Source Data'!$B$29:$J$60,MATCH($L262, 'Source Data'!$B$26:$J$26,1),TRUE))))</f>
        <v/>
      </c>
      <c r="Z262" s="145" t="str">
        <f>IF(ISNUMBER($L262),IF(OR(AND(OR($J262="Retired",$J262="Permanent Low-Use"),$K262&lt;=2023),(AND($J262="New",$K262&gt;2023))),"N/A",VLOOKUP($F262,'Source Data'!$B$15:$I$22,7)),"")</f>
        <v/>
      </c>
      <c r="AA262" s="145" t="str">
        <f>IF(ISNUMBER($L262),IF(OR(AND(OR($J262="Retired",$J262="Permanent Low-Use"),$K262&lt;=2024),(AND($J262="New",$K262&gt;2024))),"N/A",VLOOKUP($F262,'Source Data'!$B$15:$I$22,7)),"")</f>
        <v/>
      </c>
      <c r="AB262" s="145" t="str">
        <f>IF(ISNUMBER($L262),IF(OR(AND(OR($J262="Retired",$J262="Permanent Low-Use"),$K262&lt;=2025),(AND($J262="New",$K262&gt;2025))),"N/A",VLOOKUP($F262,'Source Data'!$B$15:$I$22,5)),"")</f>
        <v/>
      </c>
      <c r="AC262" s="145" t="str">
        <f>IF(ISNUMBER($L262),IF(OR(AND(OR($J262="Retired",$J262="Permanent Low-Use"),$K262&lt;=2026),(AND($J262="New",$K262&gt;2026))),"N/A",VLOOKUP($F262,'Source Data'!$B$15:$I$22,5)),"")</f>
        <v/>
      </c>
      <c r="AD262" s="145" t="str">
        <f>IF(ISNUMBER($L262),IF(OR(AND(OR($J262="Retired",$J262="Permanent Low-Use"),$K262&lt;=2027),(AND($J262="New",$K262&gt;2027))),"N/A",VLOOKUP($F262,'Source Data'!$B$15:$I$22,5)),"")</f>
        <v/>
      </c>
      <c r="AE262" s="145" t="str">
        <f>IF(ISNUMBER($L262),IF(OR(AND(OR($J262="Retired",$J262="Permanent Low-Use"),$K262&lt;=2028),(AND($J262="New",$K262&gt;2028))),"N/A",VLOOKUP($F262,'Source Data'!$B$15:$I$22,5)),"")</f>
        <v/>
      </c>
      <c r="AF262" s="145" t="str">
        <f>IF(ISNUMBER($L262),IF(OR(AND(OR($J262="Retired",$J262="Permanent Low-Use"),$K262&lt;=2029),(AND($J262="New",$K262&gt;2029))),"N/A",VLOOKUP($F262,'Source Data'!$B$15:$I$22,5)),"")</f>
        <v/>
      </c>
      <c r="AG262" s="145" t="str">
        <f>IF(ISNUMBER($L262),IF(OR(AND(OR($J262="Retired",$J262="Permanent Low-Use"),$K262&lt;=2030),(AND($J262="New",$K262&gt;2030))),"N/A",VLOOKUP($F262,'Source Data'!$B$15:$I$22,5)),"")</f>
        <v/>
      </c>
      <c r="AH262" s="145" t="str">
        <f>IF(ISNUMBER($L262),IF(OR(AND(OR($J262="Retired",$J262="Permanent Low-Use"),$K262&lt;=2031),(AND($J262="New",$K262&gt;2031))),"N/A",VLOOKUP($F262,'Source Data'!$B$15:$I$22,5)),"")</f>
        <v/>
      </c>
      <c r="AI262" s="145" t="str">
        <f>IF(ISNUMBER($L262),IF(OR(AND(OR($J262="Retired",$J262="Permanent Low-Use"),$K262&lt;=2032),(AND($J262="New",$K262&gt;2032))),"N/A",VLOOKUP($F262,'Source Data'!$B$15:$I$22,5)),"")</f>
        <v/>
      </c>
      <c r="AJ262" s="145" t="str">
        <f>IF(ISNUMBER($L262),IF(OR(AND(OR($J262="Retired",$J262="Permanent Low-Use"),$K262&lt;=2033),(AND($J262="New",$K262&gt;2033))),"N/A",VLOOKUP($F262,'Source Data'!$B$15:$I$22,5)),"")</f>
        <v/>
      </c>
      <c r="AK262" s="145" t="str">
        <f>IF($N262= 0, "N/A", IF(ISERROR(VLOOKUP($F262, 'Source Data'!$B$4:$C$11,2)), "", VLOOKUP($F262, 'Source Data'!$B$4:$C$11,2)))</f>
        <v/>
      </c>
      <c r="AL262" s="158"/>
    </row>
    <row r="263" spans="1:38">
      <c r="A263" s="158"/>
      <c r="B263" s="80"/>
      <c r="C263" s="80"/>
      <c r="D263" s="80"/>
      <c r="E263" s="81"/>
      <c r="F263" s="81"/>
      <c r="G263" s="78"/>
      <c r="H263" s="79"/>
      <c r="I263" s="78"/>
      <c r="J263" s="78"/>
      <c r="K263" s="78"/>
      <c r="L263" s="142" t="str">
        <f t="shared" si="12"/>
        <v/>
      </c>
      <c r="M263" s="142" t="str">
        <f>IF(ISERROR(VLOOKUP(E263,'Source Data'!$B$67:$J$97, MATCH(F263, 'Source Data'!$B$64:$J$64,1),TRUE))=TRUE,"",VLOOKUP(E263,'Source Data'!$B$67:$J$97,MATCH(F263, 'Source Data'!$B$64:$J$64,1),TRUE))</f>
        <v/>
      </c>
      <c r="N263" s="143" t="str">
        <f t="shared" si="13"/>
        <v/>
      </c>
      <c r="O263" s="144" t="str">
        <f>IF(OR(AND(OR($J263="Retired",$J263="Permanent Low-Use"),$K263&lt;=2023),(AND($J263="New",$K263&gt;2023))),"N/A",IF($N263=0,0,IF(ISERROR(VLOOKUP($E263,'Source Data'!$B$29:$J$60, MATCH($L263, 'Source Data'!$B$26:$J$26,1),TRUE))=TRUE,"",VLOOKUP($E263,'Source Data'!$B$29:$J$60,MATCH($L263, 'Source Data'!$B$26:$J$26,1),TRUE))))</f>
        <v/>
      </c>
      <c r="P263" s="144" t="str">
        <f>IF(OR(AND(OR($J263="Retired",$J263="Permanent Low-Use"),$K263&lt;=2024),(AND($J263="New",$K263&gt;2024))),"N/A",IF($N263=0,0,IF(ISERROR(VLOOKUP($E263,'Source Data'!$B$29:$J$60, MATCH($L263, 'Source Data'!$B$26:$J$26,1),TRUE))=TRUE,"",VLOOKUP($E263,'Source Data'!$B$29:$J$60,MATCH($L263, 'Source Data'!$B$26:$J$26,1),TRUE))))</f>
        <v/>
      </c>
      <c r="Q263" s="144" t="str">
        <f>IF(OR(AND(OR($J263="Retired",$J263="Permanent Low-Use"),$K263&lt;=2025),(AND($J263="New",$K263&gt;2025))),"N/A",IF($N263=0,0,IF(ISERROR(VLOOKUP($E263,'Source Data'!$B$29:$J$60, MATCH($L263, 'Source Data'!$B$26:$J$26,1),TRUE))=TRUE,"",VLOOKUP($E263,'Source Data'!$B$29:$J$60,MATCH($L263, 'Source Data'!$B$26:$J$26,1),TRUE))))</f>
        <v/>
      </c>
      <c r="R263" s="144" t="str">
        <f>IF(OR(AND(OR($J263="Retired",$J263="Permanent Low-Use"),$K263&lt;=2026),(AND($J263="New",$K263&gt;2026))),"N/A",IF($N263=0,0,IF(ISERROR(VLOOKUP($E263,'Source Data'!$B$29:$J$60, MATCH($L263, 'Source Data'!$B$26:$J$26,1),TRUE))=TRUE,"",VLOOKUP($E263,'Source Data'!$B$29:$J$60,MATCH($L263, 'Source Data'!$B$26:$J$26,1),TRUE))))</f>
        <v/>
      </c>
      <c r="S263" s="144" t="str">
        <f>IF(OR(AND(OR($J263="Retired",$J263="Permanent Low-Use"),$K263&lt;=2027),(AND($J263="New",$K263&gt;2027))),"N/A",IF($N263=0,0,IF(ISERROR(VLOOKUP($E263,'Source Data'!$B$29:$J$60, MATCH($L263, 'Source Data'!$B$26:$J$26,1),TRUE))=TRUE,"",VLOOKUP($E263,'Source Data'!$B$29:$J$60,MATCH($L263, 'Source Data'!$B$26:$J$26,1),TRUE))))</f>
        <v/>
      </c>
      <c r="T263" s="144" t="str">
        <f>IF(OR(AND(OR($J263="Retired",$J263="Permanent Low-Use"),$K263&lt;=2028),(AND($J263="New",$K263&gt;2028))),"N/A",IF($N263=0,0,IF(ISERROR(VLOOKUP($E263,'Source Data'!$B$29:$J$60, MATCH($L263, 'Source Data'!$B$26:$J$26,1),TRUE))=TRUE,"",VLOOKUP($E263,'Source Data'!$B$29:$J$60,MATCH($L263, 'Source Data'!$B$26:$J$26,1),TRUE))))</f>
        <v/>
      </c>
      <c r="U263" s="144" t="str">
        <f>IF(OR(AND(OR($J263="Retired",$J263="Permanent Low-Use"),$K263&lt;=2029),(AND($J263="New",$K263&gt;2029))),"N/A",IF($N263=0,0,IF(ISERROR(VLOOKUP($E263,'Source Data'!$B$29:$J$60, MATCH($L263, 'Source Data'!$B$26:$J$26,1),TRUE))=TRUE,"",VLOOKUP($E263,'Source Data'!$B$29:$J$60,MATCH($L263, 'Source Data'!$B$26:$J$26,1),TRUE))))</f>
        <v/>
      </c>
      <c r="V263" s="144" t="str">
        <f>IF(OR(AND(OR($J263="Retired",$J263="Permanent Low-Use"),$K263&lt;=2030),(AND($J263="New",$K263&gt;2030))),"N/A",IF($N263=0,0,IF(ISERROR(VLOOKUP($E263,'Source Data'!$B$29:$J$60, MATCH($L263, 'Source Data'!$B$26:$J$26,1),TRUE))=TRUE,"",VLOOKUP($E263,'Source Data'!$B$29:$J$60,MATCH($L263, 'Source Data'!$B$26:$J$26,1),TRUE))))</f>
        <v/>
      </c>
      <c r="W263" s="144" t="str">
        <f>IF(OR(AND(OR($J263="Retired",$J263="Permanent Low-Use"),$K263&lt;=2031),(AND($J263="New",$K263&gt;2031))),"N/A",IF($N263=0,0,IF(ISERROR(VLOOKUP($E263,'Source Data'!$B$29:$J$60, MATCH($L263, 'Source Data'!$B$26:$J$26,1),TRUE))=TRUE,"",VLOOKUP($E263,'Source Data'!$B$29:$J$60,MATCH($L263, 'Source Data'!$B$26:$J$26,1),TRUE))))</f>
        <v/>
      </c>
      <c r="X263" s="144" t="str">
        <f>IF(OR(AND(OR($J263="Retired",$J263="Permanent Low-Use"),$K263&lt;=2032),(AND($J263="New",$K263&gt;2032))),"N/A",IF($N263=0,0,IF(ISERROR(VLOOKUP($E263,'Source Data'!$B$29:$J$60, MATCH($L263, 'Source Data'!$B$26:$J$26,1),TRUE))=TRUE,"",VLOOKUP($E263,'Source Data'!$B$29:$J$60,MATCH($L263, 'Source Data'!$B$26:$J$26,1),TRUE))))</f>
        <v/>
      </c>
      <c r="Y263" s="144" t="str">
        <f>IF(OR(AND(OR($J263="Retired",$J263="Permanent Low-Use"),$K263&lt;=2033),(AND($J263="New",$K263&gt;2033))),"N/A",IF($N263=0,0,IF(ISERROR(VLOOKUP($E263,'Source Data'!$B$29:$J$60, MATCH($L263, 'Source Data'!$B$26:$J$26,1),TRUE))=TRUE,"",VLOOKUP($E263,'Source Data'!$B$29:$J$60,MATCH($L263, 'Source Data'!$B$26:$J$26,1),TRUE))))</f>
        <v/>
      </c>
      <c r="Z263" s="145" t="str">
        <f>IF(ISNUMBER($L263),IF(OR(AND(OR($J263="Retired",$J263="Permanent Low-Use"),$K263&lt;=2023),(AND($J263="New",$K263&gt;2023))),"N/A",VLOOKUP($F263,'Source Data'!$B$15:$I$22,7)),"")</f>
        <v/>
      </c>
      <c r="AA263" s="145" t="str">
        <f>IF(ISNUMBER($L263),IF(OR(AND(OR($J263="Retired",$J263="Permanent Low-Use"),$K263&lt;=2024),(AND($J263="New",$K263&gt;2024))),"N/A",VLOOKUP($F263,'Source Data'!$B$15:$I$22,7)),"")</f>
        <v/>
      </c>
      <c r="AB263" s="145" t="str">
        <f>IF(ISNUMBER($L263),IF(OR(AND(OR($J263="Retired",$J263="Permanent Low-Use"),$K263&lt;=2025),(AND($J263="New",$K263&gt;2025))),"N/A",VLOOKUP($F263,'Source Data'!$B$15:$I$22,5)),"")</f>
        <v/>
      </c>
      <c r="AC263" s="145" t="str">
        <f>IF(ISNUMBER($L263),IF(OR(AND(OR($J263="Retired",$J263="Permanent Low-Use"),$K263&lt;=2026),(AND($J263="New",$K263&gt;2026))),"N/A",VLOOKUP($F263,'Source Data'!$B$15:$I$22,5)),"")</f>
        <v/>
      </c>
      <c r="AD263" s="145" t="str">
        <f>IF(ISNUMBER($L263),IF(OR(AND(OR($J263="Retired",$J263="Permanent Low-Use"),$K263&lt;=2027),(AND($J263="New",$K263&gt;2027))),"N/A",VLOOKUP($F263,'Source Data'!$B$15:$I$22,5)),"")</f>
        <v/>
      </c>
      <c r="AE263" s="145" t="str">
        <f>IF(ISNUMBER($L263),IF(OR(AND(OR($J263="Retired",$J263="Permanent Low-Use"),$K263&lt;=2028),(AND($J263="New",$K263&gt;2028))),"N/A",VLOOKUP($F263,'Source Data'!$B$15:$I$22,5)),"")</f>
        <v/>
      </c>
      <c r="AF263" s="145" t="str">
        <f>IF(ISNUMBER($L263),IF(OR(AND(OR($J263="Retired",$J263="Permanent Low-Use"),$K263&lt;=2029),(AND($J263="New",$K263&gt;2029))),"N/A",VLOOKUP($F263,'Source Data'!$B$15:$I$22,5)),"")</f>
        <v/>
      </c>
      <c r="AG263" s="145" t="str">
        <f>IF(ISNUMBER($L263),IF(OR(AND(OR($J263="Retired",$J263="Permanent Low-Use"),$K263&lt;=2030),(AND($J263="New",$K263&gt;2030))),"N/A",VLOOKUP($F263,'Source Data'!$B$15:$I$22,5)),"")</f>
        <v/>
      </c>
      <c r="AH263" s="145" t="str">
        <f>IF(ISNUMBER($L263),IF(OR(AND(OR($J263="Retired",$J263="Permanent Low-Use"),$K263&lt;=2031),(AND($J263="New",$K263&gt;2031))),"N/A",VLOOKUP($F263,'Source Data'!$B$15:$I$22,5)),"")</f>
        <v/>
      </c>
      <c r="AI263" s="145" t="str">
        <f>IF(ISNUMBER($L263),IF(OR(AND(OR($J263="Retired",$J263="Permanent Low-Use"),$K263&lt;=2032),(AND($J263="New",$K263&gt;2032))),"N/A",VLOOKUP($F263,'Source Data'!$B$15:$I$22,5)),"")</f>
        <v/>
      </c>
      <c r="AJ263" s="145" t="str">
        <f>IF(ISNUMBER($L263),IF(OR(AND(OR($J263="Retired",$J263="Permanent Low-Use"),$K263&lt;=2033),(AND($J263="New",$K263&gt;2033))),"N/A",VLOOKUP($F263,'Source Data'!$B$15:$I$22,5)),"")</f>
        <v/>
      </c>
      <c r="AK263" s="145" t="str">
        <f>IF($N263= 0, "N/A", IF(ISERROR(VLOOKUP($F263, 'Source Data'!$B$4:$C$11,2)), "", VLOOKUP($F263, 'Source Data'!$B$4:$C$11,2)))</f>
        <v/>
      </c>
      <c r="AL263" s="158"/>
    </row>
    <row r="264" spans="1:38">
      <c r="A264" s="158"/>
      <c r="B264" s="80"/>
      <c r="C264" s="80"/>
      <c r="D264" s="80"/>
      <c r="E264" s="81"/>
      <c r="F264" s="81"/>
      <c r="G264" s="78"/>
      <c r="H264" s="79"/>
      <c r="I264" s="78"/>
      <c r="J264" s="78"/>
      <c r="K264" s="78"/>
      <c r="L264" s="142" t="str">
        <f t="shared" si="12"/>
        <v/>
      </c>
      <c r="M264" s="142" t="str">
        <f>IF(ISERROR(VLOOKUP(E264,'Source Data'!$B$67:$J$97, MATCH(F264, 'Source Data'!$B$64:$J$64,1),TRUE))=TRUE,"",VLOOKUP(E264,'Source Data'!$B$67:$J$97,MATCH(F264, 'Source Data'!$B$64:$J$64,1),TRUE))</f>
        <v/>
      </c>
      <c r="N264" s="143" t="str">
        <f t="shared" si="13"/>
        <v/>
      </c>
      <c r="O264" s="144" t="str">
        <f>IF(OR(AND(OR($J264="Retired",$J264="Permanent Low-Use"),$K264&lt;=2023),(AND($J264="New",$K264&gt;2023))),"N/A",IF($N264=0,0,IF(ISERROR(VLOOKUP($E264,'Source Data'!$B$29:$J$60, MATCH($L264, 'Source Data'!$B$26:$J$26,1),TRUE))=TRUE,"",VLOOKUP($E264,'Source Data'!$B$29:$J$60,MATCH($L264, 'Source Data'!$B$26:$J$26,1),TRUE))))</f>
        <v/>
      </c>
      <c r="P264" s="144" t="str">
        <f>IF(OR(AND(OR($J264="Retired",$J264="Permanent Low-Use"),$K264&lt;=2024),(AND($J264="New",$K264&gt;2024))),"N/A",IF($N264=0,0,IF(ISERROR(VLOOKUP($E264,'Source Data'!$B$29:$J$60, MATCH($L264, 'Source Data'!$B$26:$J$26,1),TRUE))=TRUE,"",VLOOKUP($E264,'Source Data'!$B$29:$J$60,MATCH($L264, 'Source Data'!$B$26:$J$26,1),TRUE))))</f>
        <v/>
      </c>
      <c r="Q264" s="144" t="str">
        <f>IF(OR(AND(OR($J264="Retired",$J264="Permanent Low-Use"),$K264&lt;=2025),(AND($J264="New",$K264&gt;2025))),"N/A",IF($N264=0,0,IF(ISERROR(VLOOKUP($E264,'Source Data'!$B$29:$J$60, MATCH($L264, 'Source Data'!$B$26:$J$26,1),TRUE))=TRUE,"",VLOOKUP($E264,'Source Data'!$B$29:$J$60,MATCH($L264, 'Source Data'!$B$26:$J$26,1),TRUE))))</f>
        <v/>
      </c>
      <c r="R264" s="144" t="str">
        <f>IF(OR(AND(OR($J264="Retired",$J264="Permanent Low-Use"),$K264&lt;=2026),(AND($J264="New",$K264&gt;2026))),"N/A",IF($N264=0,0,IF(ISERROR(VLOOKUP($E264,'Source Data'!$B$29:$J$60, MATCH($L264, 'Source Data'!$B$26:$J$26,1),TRUE))=TRUE,"",VLOOKUP($E264,'Source Data'!$B$29:$J$60,MATCH($L264, 'Source Data'!$B$26:$J$26,1),TRUE))))</f>
        <v/>
      </c>
      <c r="S264" s="144" t="str">
        <f>IF(OR(AND(OR($J264="Retired",$J264="Permanent Low-Use"),$K264&lt;=2027),(AND($J264="New",$K264&gt;2027))),"N/A",IF($N264=0,0,IF(ISERROR(VLOOKUP($E264,'Source Data'!$B$29:$J$60, MATCH($L264, 'Source Data'!$B$26:$J$26,1),TRUE))=TRUE,"",VLOOKUP($E264,'Source Data'!$B$29:$J$60,MATCH($L264, 'Source Data'!$B$26:$J$26,1),TRUE))))</f>
        <v/>
      </c>
      <c r="T264" s="144" t="str">
        <f>IF(OR(AND(OR($J264="Retired",$J264="Permanent Low-Use"),$K264&lt;=2028),(AND($J264="New",$K264&gt;2028))),"N/A",IF($N264=0,0,IF(ISERROR(VLOOKUP($E264,'Source Data'!$B$29:$J$60, MATCH($L264, 'Source Data'!$B$26:$J$26,1),TRUE))=TRUE,"",VLOOKUP($E264,'Source Data'!$B$29:$J$60,MATCH($L264, 'Source Data'!$B$26:$J$26,1),TRUE))))</f>
        <v/>
      </c>
      <c r="U264" s="144" t="str">
        <f>IF(OR(AND(OR($J264="Retired",$J264="Permanent Low-Use"),$K264&lt;=2029),(AND($J264="New",$K264&gt;2029))),"N/A",IF($N264=0,0,IF(ISERROR(VLOOKUP($E264,'Source Data'!$B$29:$J$60, MATCH($L264, 'Source Data'!$B$26:$J$26,1),TRUE))=TRUE,"",VLOOKUP($E264,'Source Data'!$B$29:$J$60,MATCH($L264, 'Source Data'!$B$26:$J$26,1),TRUE))))</f>
        <v/>
      </c>
      <c r="V264" s="144" t="str">
        <f>IF(OR(AND(OR($J264="Retired",$J264="Permanent Low-Use"),$K264&lt;=2030),(AND($J264="New",$K264&gt;2030))),"N/A",IF($N264=0,0,IF(ISERROR(VLOOKUP($E264,'Source Data'!$B$29:$J$60, MATCH($L264, 'Source Data'!$B$26:$J$26,1),TRUE))=TRUE,"",VLOOKUP($E264,'Source Data'!$B$29:$J$60,MATCH($L264, 'Source Data'!$B$26:$J$26,1),TRUE))))</f>
        <v/>
      </c>
      <c r="W264" s="144" t="str">
        <f>IF(OR(AND(OR($J264="Retired",$J264="Permanent Low-Use"),$K264&lt;=2031),(AND($J264="New",$K264&gt;2031))),"N/A",IF($N264=0,0,IF(ISERROR(VLOOKUP($E264,'Source Data'!$B$29:$J$60, MATCH($L264, 'Source Data'!$B$26:$J$26,1),TRUE))=TRUE,"",VLOOKUP($E264,'Source Data'!$B$29:$J$60,MATCH($L264, 'Source Data'!$B$26:$J$26,1),TRUE))))</f>
        <v/>
      </c>
      <c r="X264" s="144" t="str">
        <f>IF(OR(AND(OR($J264="Retired",$J264="Permanent Low-Use"),$K264&lt;=2032),(AND($J264="New",$K264&gt;2032))),"N/A",IF($N264=0,0,IF(ISERROR(VLOOKUP($E264,'Source Data'!$B$29:$J$60, MATCH($L264, 'Source Data'!$B$26:$J$26,1),TRUE))=TRUE,"",VLOOKUP($E264,'Source Data'!$B$29:$J$60,MATCH($L264, 'Source Data'!$B$26:$J$26,1),TRUE))))</f>
        <v/>
      </c>
      <c r="Y264" s="144" t="str">
        <f>IF(OR(AND(OR($J264="Retired",$J264="Permanent Low-Use"),$K264&lt;=2033),(AND($J264="New",$K264&gt;2033))),"N/A",IF($N264=0,0,IF(ISERROR(VLOOKUP($E264,'Source Data'!$B$29:$J$60, MATCH($L264, 'Source Data'!$B$26:$J$26,1),TRUE))=TRUE,"",VLOOKUP($E264,'Source Data'!$B$29:$J$60,MATCH($L264, 'Source Data'!$B$26:$J$26,1),TRUE))))</f>
        <v/>
      </c>
      <c r="Z264" s="145" t="str">
        <f>IF(ISNUMBER($L264),IF(OR(AND(OR($J264="Retired",$J264="Permanent Low-Use"),$K264&lt;=2023),(AND($J264="New",$K264&gt;2023))),"N/A",VLOOKUP($F264,'Source Data'!$B$15:$I$22,7)),"")</f>
        <v/>
      </c>
      <c r="AA264" s="145" t="str">
        <f>IF(ISNUMBER($L264),IF(OR(AND(OR($J264="Retired",$J264="Permanent Low-Use"),$K264&lt;=2024),(AND($J264="New",$K264&gt;2024))),"N/A",VLOOKUP($F264,'Source Data'!$B$15:$I$22,7)),"")</f>
        <v/>
      </c>
      <c r="AB264" s="145" t="str">
        <f>IF(ISNUMBER($L264),IF(OR(AND(OR($J264="Retired",$J264="Permanent Low-Use"),$K264&lt;=2025),(AND($J264="New",$K264&gt;2025))),"N/A",VLOOKUP($F264,'Source Data'!$B$15:$I$22,5)),"")</f>
        <v/>
      </c>
      <c r="AC264" s="145" t="str">
        <f>IF(ISNUMBER($L264),IF(OR(AND(OR($J264="Retired",$J264="Permanent Low-Use"),$K264&lt;=2026),(AND($J264="New",$K264&gt;2026))),"N/A",VLOOKUP($F264,'Source Data'!$B$15:$I$22,5)),"")</f>
        <v/>
      </c>
      <c r="AD264" s="145" t="str">
        <f>IF(ISNUMBER($L264),IF(OR(AND(OR($J264="Retired",$J264="Permanent Low-Use"),$K264&lt;=2027),(AND($J264="New",$K264&gt;2027))),"N/A",VLOOKUP($F264,'Source Data'!$B$15:$I$22,5)),"")</f>
        <v/>
      </c>
      <c r="AE264" s="145" t="str">
        <f>IF(ISNUMBER($L264),IF(OR(AND(OR($J264="Retired",$J264="Permanent Low-Use"),$K264&lt;=2028),(AND($J264="New",$K264&gt;2028))),"N/A",VLOOKUP($F264,'Source Data'!$B$15:$I$22,5)),"")</f>
        <v/>
      </c>
      <c r="AF264" s="145" t="str">
        <f>IF(ISNUMBER($L264),IF(OR(AND(OR($J264="Retired",$J264="Permanent Low-Use"),$K264&lt;=2029),(AND($J264="New",$K264&gt;2029))),"N/A",VLOOKUP($F264,'Source Data'!$B$15:$I$22,5)),"")</f>
        <v/>
      </c>
      <c r="AG264" s="145" t="str">
        <f>IF(ISNUMBER($L264),IF(OR(AND(OR($J264="Retired",$J264="Permanent Low-Use"),$K264&lt;=2030),(AND($J264="New",$K264&gt;2030))),"N/A",VLOOKUP($F264,'Source Data'!$B$15:$I$22,5)),"")</f>
        <v/>
      </c>
      <c r="AH264" s="145" t="str">
        <f>IF(ISNUMBER($L264),IF(OR(AND(OR($J264="Retired",$J264="Permanent Low-Use"),$K264&lt;=2031),(AND($J264="New",$K264&gt;2031))),"N/A",VLOOKUP($F264,'Source Data'!$B$15:$I$22,5)),"")</f>
        <v/>
      </c>
      <c r="AI264" s="145" t="str">
        <f>IF(ISNUMBER($L264),IF(OR(AND(OR($J264="Retired",$J264="Permanent Low-Use"),$K264&lt;=2032),(AND($J264="New",$K264&gt;2032))),"N/A",VLOOKUP($F264,'Source Data'!$B$15:$I$22,5)),"")</f>
        <v/>
      </c>
      <c r="AJ264" s="145" t="str">
        <f>IF(ISNUMBER($L264),IF(OR(AND(OR($J264="Retired",$J264="Permanent Low-Use"),$K264&lt;=2033),(AND($J264="New",$K264&gt;2033))),"N/A",VLOOKUP($F264,'Source Data'!$B$15:$I$22,5)),"")</f>
        <v/>
      </c>
      <c r="AK264" s="145" t="str">
        <f>IF($N264= 0, "N/A", IF(ISERROR(VLOOKUP($F264, 'Source Data'!$B$4:$C$11,2)), "", VLOOKUP($F264, 'Source Data'!$B$4:$C$11,2)))</f>
        <v/>
      </c>
      <c r="AL264" s="158"/>
    </row>
    <row r="265" spans="1:38">
      <c r="A265" s="158"/>
      <c r="B265" s="80"/>
      <c r="C265" s="80"/>
      <c r="D265" s="80"/>
      <c r="E265" s="81"/>
      <c r="F265" s="81"/>
      <c r="G265" s="78"/>
      <c r="H265" s="79"/>
      <c r="I265" s="78"/>
      <c r="J265" s="78"/>
      <c r="K265" s="78"/>
      <c r="L265" s="142" t="str">
        <f t="shared" si="12"/>
        <v/>
      </c>
      <c r="M265" s="142" t="str">
        <f>IF(ISERROR(VLOOKUP(E265,'Source Data'!$B$67:$J$97, MATCH(F265, 'Source Data'!$B$64:$J$64,1),TRUE))=TRUE,"",VLOOKUP(E265,'Source Data'!$B$67:$J$97,MATCH(F265, 'Source Data'!$B$64:$J$64,1),TRUE))</f>
        <v/>
      </c>
      <c r="N265" s="143" t="str">
        <f t="shared" si="13"/>
        <v/>
      </c>
      <c r="O265" s="144" t="str">
        <f>IF(OR(AND(OR($J265="Retired",$J265="Permanent Low-Use"),$K265&lt;=2023),(AND($J265="New",$K265&gt;2023))),"N/A",IF($N265=0,0,IF(ISERROR(VLOOKUP($E265,'Source Data'!$B$29:$J$60, MATCH($L265, 'Source Data'!$B$26:$J$26,1),TRUE))=TRUE,"",VLOOKUP($E265,'Source Data'!$B$29:$J$60,MATCH($L265, 'Source Data'!$B$26:$J$26,1),TRUE))))</f>
        <v/>
      </c>
      <c r="P265" s="144" t="str">
        <f>IF(OR(AND(OR($J265="Retired",$J265="Permanent Low-Use"),$K265&lt;=2024),(AND($J265="New",$K265&gt;2024))),"N/A",IF($N265=0,0,IF(ISERROR(VLOOKUP($E265,'Source Data'!$B$29:$J$60, MATCH($L265, 'Source Data'!$B$26:$J$26,1),TRUE))=TRUE,"",VLOOKUP($E265,'Source Data'!$B$29:$J$60,MATCH($L265, 'Source Data'!$B$26:$J$26,1),TRUE))))</f>
        <v/>
      </c>
      <c r="Q265" s="144" t="str">
        <f>IF(OR(AND(OR($J265="Retired",$J265="Permanent Low-Use"),$K265&lt;=2025),(AND($J265="New",$K265&gt;2025))),"N/A",IF($N265=0,0,IF(ISERROR(VLOOKUP($E265,'Source Data'!$B$29:$J$60, MATCH($L265, 'Source Data'!$B$26:$J$26,1),TRUE))=TRUE,"",VLOOKUP($E265,'Source Data'!$B$29:$J$60,MATCH($L265, 'Source Data'!$B$26:$J$26,1),TRUE))))</f>
        <v/>
      </c>
      <c r="R265" s="144" t="str">
        <f>IF(OR(AND(OR($J265="Retired",$J265="Permanent Low-Use"),$K265&lt;=2026),(AND($J265="New",$K265&gt;2026))),"N/A",IF($N265=0,0,IF(ISERROR(VLOOKUP($E265,'Source Data'!$B$29:$J$60, MATCH($L265, 'Source Data'!$B$26:$J$26,1),TRUE))=TRUE,"",VLOOKUP($E265,'Source Data'!$B$29:$J$60,MATCH($L265, 'Source Data'!$B$26:$J$26,1),TRUE))))</f>
        <v/>
      </c>
      <c r="S265" s="144" t="str">
        <f>IF(OR(AND(OR($J265="Retired",$J265="Permanent Low-Use"),$K265&lt;=2027),(AND($J265="New",$K265&gt;2027))),"N/A",IF($N265=0,0,IF(ISERROR(VLOOKUP($E265,'Source Data'!$B$29:$J$60, MATCH($L265, 'Source Data'!$B$26:$J$26,1),TRUE))=TRUE,"",VLOOKUP($E265,'Source Data'!$B$29:$J$60,MATCH($L265, 'Source Data'!$B$26:$J$26,1),TRUE))))</f>
        <v/>
      </c>
      <c r="T265" s="144" t="str">
        <f>IF(OR(AND(OR($J265="Retired",$J265="Permanent Low-Use"),$K265&lt;=2028),(AND($J265="New",$K265&gt;2028))),"N/A",IF($N265=0,0,IF(ISERROR(VLOOKUP($E265,'Source Data'!$B$29:$J$60, MATCH($L265, 'Source Data'!$B$26:$J$26,1),TRUE))=TRUE,"",VLOOKUP($E265,'Source Data'!$B$29:$J$60,MATCH($L265, 'Source Data'!$B$26:$J$26,1),TRUE))))</f>
        <v/>
      </c>
      <c r="U265" s="144" t="str">
        <f>IF(OR(AND(OR($J265="Retired",$J265="Permanent Low-Use"),$K265&lt;=2029),(AND($J265="New",$K265&gt;2029))),"N/A",IF($N265=0,0,IF(ISERROR(VLOOKUP($E265,'Source Data'!$B$29:$J$60, MATCH($L265, 'Source Data'!$B$26:$J$26,1),TRUE))=TRUE,"",VLOOKUP($E265,'Source Data'!$B$29:$J$60,MATCH($L265, 'Source Data'!$B$26:$J$26,1),TRUE))))</f>
        <v/>
      </c>
      <c r="V265" s="144" t="str">
        <f>IF(OR(AND(OR($J265="Retired",$J265="Permanent Low-Use"),$K265&lt;=2030),(AND($J265="New",$K265&gt;2030))),"N/A",IF($N265=0,0,IF(ISERROR(VLOOKUP($E265,'Source Data'!$B$29:$J$60, MATCH($L265, 'Source Data'!$B$26:$J$26,1),TRUE))=TRUE,"",VLOOKUP($E265,'Source Data'!$B$29:$J$60,MATCH($L265, 'Source Data'!$B$26:$J$26,1),TRUE))))</f>
        <v/>
      </c>
      <c r="W265" s="144" t="str">
        <f>IF(OR(AND(OR($J265="Retired",$J265="Permanent Low-Use"),$K265&lt;=2031),(AND($J265="New",$K265&gt;2031))),"N/A",IF($N265=0,0,IF(ISERROR(VLOOKUP($E265,'Source Data'!$B$29:$J$60, MATCH($L265, 'Source Data'!$B$26:$J$26,1),TRUE))=TRUE,"",VLOOKUP($E265,'Source Data'!$B$29:$J$60,MATCH($L265, 'Source Data'!$B$26:$J$26,1),TRUE))))</f>
        <v/>
      </c>
      <c r="X265" s="144" t="str">
        <f>IF(OR(AND(OR($J265="Retired",$J265="Permanent Low-Use"),$K265&lt;=2032),(AND($J265="New",$K265&gt;2032))),"N/A",IF($N265=0,0,IF(ISERROR(VLOOKUP($E265,'Source Data'!$B$29:$J$60, MATCH($L265, 'Source Data'!$B$26:$J$26,1),TRUE))=TRUE,"",VLOOKUP($E265,'Source Data'!$B$29:$J$60,MATCH($L265, 'Source Data'!$B$26:$J$26,1),TRUE))))</f>
        <v/>
      </c>
      <c r="Y265" s="144" t="str">
        <f>IF(OR(AND(OR($J265="Retired",$J265="Permanent Low-Use"),$K265&lt;=2033),(AND($J265="New",$K265&gt;2033))),"N/A",IF($N265=0,0,IF(ISERROR(VLOOKUP($E265,'Source Data'!$B$29:$J$60, MATCH($L265, 'Source Data'!$B$26:$J$26,1),TRUE))=TRUE,"",VLOOKUP($E265,'Source Data'!$B$29:$J$60,MATCH($L265, 'Source Data'!$B$26:$J$26,1),TRUE))))</f>
        <v/>
      </c>
      <c r="Z265" s="145" t="str">
        <f>IF(ISNUMBER($L265),IF(OR(AND(OR($J265="Retired",$J265="Permanent Low-Use"),$K265&lt;=2023),(AND($J265="New",$K265&gt;2023))),"N/A",VLOOKUP($F265,'Source Data'!$B$15:$I$22,7)),"")</f>
        <v/>
      </c>
      <c r="AA265" s="145" t="str">
        <f>IF(ISNUMBER($L265),IF(OR(AND(OR($J265="Retired",$J265="Permanent Low-Use"),$K265&lt;=2024),(AND($J265="New",$K265&gt;2024))),"N/A",VLOOKUP($F265,'Source Data'!$B$15:$I$22,7)),"")</f>
        <v/>
      </c>
      <c r="AB265" s="145" t="str">
        <f>IF(ISNUMBER($L265),IF(OR(AND(OR($J265="Retired",$J265="Permanent Low-Use"),$K265&lt;=2025),(AND($J265="New",$K265&gt;2025))),"N/A",VLOOKUP($F265,'Source Data'!$B$15:$I$22,5)),"")</f>
        <v/>
      </c>
      <c r="AC265" s="145" t="str">
        <f>IF(ISNUMBER($L265),IF(OR(AND(OR($J265="Retired",$J265="Permanent Low-Use"),$K265&lt;=2026),(AND($J265="New",$K265&gt;2026))),"N/A",VLOOKUP($F265,'Source Data'!$B$15:$I$22,5)),"")</f>
        <v/>
      </c>
      <c r="AD265" s="145" t="str">
        <f>IF(ISNUMBER($L265),IF(OR(AND(OR($J265="Retired",$J265="Permanent Low-Use"),$K265&lt;=2027),(AND($J265="New",$K265&gt;2027))),"N/A",VLOOKUP($F265,'Source Data'!$B$15:$I$22,5)),"")</f>
        <v/>
      </c>
      <c r="AE265" s="145" t="str">
        <f>IF(ISNUMBER($L265),IF(OR(AND(OR($J265="Retired",$J265="Permanent Low-Use"),$K265&lt;=2028),(AND($J265="New",$K265&gt;2028))),"N/A",VLOOKUP($F265,'Source Data'!$B$15:$I$22,5)),"")</f>
        <v/>
      </c>
      <c r="AF265" s="145" t="str">
        <f>IF(ISNUMBER($L265),IF(OR(AND(OR($J265="Retired",$J265="Permanent Low-Use"),$K265&lt;=2029),(AND($J265="New",$K265&gt;2029))),"N/A",VLOOKUP($F265,'Source Data'!$B$15:$I$22,5)),"")</f>
        <v/>
      </c>
      <c r="AG265" s="145" t="str">
        <f>IF(ISNUMBER($L265),IF(OR(AND(OR($J265="Retired",$J265="Permanent Low-Use"),$K265&lt;=2030),(AND($J265="New",$K265&gt;2030))),"N/A",VLOOKUP($F265,'Source Data'!$B$15:$I$22,5)),"")</f>
        <v/>
      </c>
      <c r="AH265" s="145" t="str">
        <f>IF(ISNUMBER($L265),IF(OR(AND(OR($J265="Retired",$J265="Permanent Low-Use"),$K265&lt;=2031),(AND($J265="New",$K265&gt;2031))),"N/A",VLOOKUP($F265,'Source Data'!$B$15:$I$22,5)),"")</f>
        <v/>
      </c>
      <c r="AI265" s="145" t="str">
        <f>IF(ISNUMBER($L265),IF(OR(AND(OR($J265="Retired",$J265="Permanent Low-Use"),$K265&lt;=2032),(AND($J265="New",$K265&gt;2032))),"N/A",VLOOKUP($F265,'Source Data'!$B$15:$I$22,5)),"")</f>
        <v/>
      </c>
      <c r="AJ265" s="145" t="str">
        <f>IF(ISNUMBER($L265),IF(OR(AND(OR($J265="Retired",$J265="Permanent Low-Use"),$K265&lt;=2033),(AND($J265="New",$K265&gt;2033))),"N/A",VLOOKUP($F265,'Source Data'!$B$15:$I$22,5)),"")</f>
        <v/>
      </c>
      <c r="AK265" s="145" t="str">
        <f>IF($N265= 0, "N/A", IF(ISERROR(VLOOKUP($F265, 'Source Data'!$B$4:$C$11,2)), "", VLOOKUP($F265, 'Source Data'!$B$4:$C$11,2)))</f>
        <v/>
      </c>
      <c r="AL265" s="158"/>
    </row>
    <row r="266" spans="1:38">
      <c r="A266" s="158"/>
      <c r="B266" s="80"/>
      <c r="C266" s="80"/>
      <c r="D266" s="80"/>
      <c r="E266" s="81"/>
      <c r="F266" s="81"/>
      <c r="G266" s="78"/>
      <c r="H266" s="79"/>
      <c r="I266" s="78"/>
      <c r="J266" s="78"/>
      <c r="K266" s="78"/>
      <c r="L266" s="142" t="str">
        <f t="shared" si="12"/>
        <v/>
      </c>
      <c r="M266" s="142" t="str">
        <f>IF(ISERROR(VLOOKUP(E266,'Source Data'!$B$67:$J$97, MATCH(F266, 'Source Data'!$B$64:$J$64,1),TRUE))=TRUE,"",VLOOKUP(E266,'Source Data'!$B$67:$J$97,MATCH(F266, 'Source Data'!$B$64:$J$64,1),TRUE))</f>
        <v/>
      </c>
      <c r="N266" s="143" t="str">
        <f t="shared" si="13"/>
        <v/>
      </c>
      <c r="O266" s="144" t="str">
        <f>IF(OR(AND(OR($J266="Retired",$J266="Permanent Low-Use"),$K266&lt;=2023),(AND($J266="New",$K266&gt;2023))),"N/A",IF($N266=0,0,IF(ISERROR(VLOOKUP($E266,'Source Data'!$B$29:$J$60, MATCH($L266, 'Source Data'!$B$26:$J$26,1),TRUE))=TRUE,"",VLOOKUP($E266,'Source Data'!$B$29:$J$60,MATCH($L266, 'Source Data'!$B$26:$J$26,1),TRUE))))</f>
        <v/>
      </c>
      <c r="P266" s="144" t="str">
        <f>IF(OR(AND(OR($J266="Retired",$J266="Permanent Low-Use"),$K266&lt;=2024),(AND($J266="New",$K266&gt;2024))),"N/A",IF($N266=0,0,IF(ISERROR(VLOOKUP($E266,'Source Data'!$B$29:$J$60, MATCH($L266, 'Source Data'!$B$26:$J$26,1),TRUE))=TRUE,"",VLOOKUP($E266,'Source Data'!$B$29:$J$60,MATCH($L266, 'Source Data'!$B$26:$J$26,1),TRUE))))</f>
        <v/>
      </c>
      <c r="Q266" s="144" t="str">
        <f>IF(OR(AND(OR($J266="Retired",$J266="Permanent Low-Use"),$K266&lt;=2025),(AND($J266="New",$K266&gt;2025))),"N/A",IF($N266=0,0,IF(ISERROR(VLOOKUP($E266,'Source Data'!$B$29:$J$60, MATCH($L266, 'Source Data'!$B$26:$J$26,1),TRUE))=TRUE,"",VLOOKUP($E266,'Source Data'!$B$29:$J$60,MATCH($L266, 'Source Data'!$B$26:$J$26,1),TRUE))))</f>
        <v/>
      </c>
      <c r="R266" s="144" t="str">
        <f>IF(OR(AND(OR($J266="Retired",$J266="Permanent Low-Use"),$K266&lt;=2026),(AND($J266="New",$K266&gt;2026))),"N/A",IF($N266=0,0,IF(ISERROR(VLOOKUP($E266,'Source Data'!$B$29:$J$60, MATCH($L266, 'Source Data'!$B$26:$J$26,1),TRUE))=TRUE,"",VLOOKUP($E266,'Source Data'!$B$29:$J$60,MATCH($L266, 'Source Data'!$B$26:$J$26,1),TRUE))))</f>
        <v/>
      </c>
      <c r="S266" s="144" t="str">
        <f>IF(OR(AND(OR($J266="Retired",$J266="Permanent Low-Use"),$K266&lt;=2027),(AND($J266="New",$K266&gt;2027))),"N/A",IF($N266=0,0,IF(ISERROR(VLOOKUP($E266,'Source Data'!$B$29:$J$60, MATCH($L266, 'Source Data'!$B$26:$J$26,1),TRUE))=TRUE,"",VLOOKUP($E266,'Source Data'!$B$29:$J$60,MATCH($L266, 'Source Data'!$B$26:$J$26,1),TRUE))))</f>
        <v/>
      </c>
      <c r="T266" s="144" t="str">
        <f>IF(OR(AND(OR($J266="Retired",$J266="Permanent Low-Use"),$K266&lt;=2028),(AND($J266="New",$K266&gt;2028))),"N/A",IF($N266=0,0,IF(ISERROR(VLOOKUP($E266,'Source Data'!$B$29:$J$60, MATCH($L266, 'Source Data'!$B$26:$J$26,1),TRUE))=TRUE,"",VLOOKUP($E266,'Source Data'!$B$29:$J$60,MATCH($L266, 'Source Data'!$B$26:$J$26,1),TRUE))))</f>
        <v/>
      </c>
      <c r="U266" s="144" t="str">
        <f>IF(OR(AND(OR($J266="Retired",$J266="Permanent Low-Use"),$K266&lt;=2029),(AND($J266="New",$K266&gt;2029))),"N/A",IF($N266=0,0,IF(ISERROR(VLOOKUP($E266,'Source Data'!$B$29:$J$60, MATCH($L266, 'Source Data'!$B$26:$J$26,1),TRUE))=TRUE,"",VLOOKUP($E266,'Source Data'!$B$29:$J$60,MATCH($L266, 'Source Data'!$B$26:$J$26,1),TRUE))))</f>
        <v/>
      </c>
      <c r="V266" s="144" t="str">
        <f>IF(OR(AND(OR($J266="Retired",$J266="Permanent Low-Use"),$K266&lt;=2030),(AND($J266="New",$K266&gt;2030))),"N/A",IF($N266=0,0,IF(ISERROR(VLOOKUP($E266,'Source Data'!$B$29:$J$60, MATCH($L266, 'Source Data'!$B$26:$J$26,1),TRUE))=TRUE,"",VLOOKUP($E266,'Source Data'!$B$29:$J$60,MATCH($L266, 'Source Data'!$B$26:$J$26,1),TRUE))))</f>
        <v/>
      </c>
      <c r="W266" s="144" t="str">
        <f>IF(OR(AND(OR($J266="Retired",$J266="Permanent Low-Use"),$K266&lt;=2031),(AND($J266="New",$K266&gt;2031))),"N/A",IF($N266=0,0,IF(ISERROR(VLOOKUP($E266,'Source Data'!$B$29:$J$60, MATCH($L266, 'Source Data'!$B$26:$J$26,1),TRUE))=TRUE,"",VLOOKUP($E266,'Source Data'!$B$29:$J$60,MATCH($L266, 'Source Data'!$B$26:$J$26,1),TRUE))))</f>
        <v/>
      </c>
      <c r="X266" s="144" t="str">
        <f>IF(OR(AND(OR($J266="Retired",$J266="Permanent Low-Use"),$K266&lt;=2032),(AND($J266="New",$K266&gt;2032))),"N/A",IF($N266=0,0,IF(ISERROR(VLOOKUP($E266,'Source Data'!$B$29:$J$60, MATCH($L266, 'Source Data'!$B$26:$J$26,1),TRUE))=TRUE,"",VLOOKUP($E266,'Source Data'!$B$29:$J$60,MATCH($L266, 'Source Data'!$B$26:$J$26,1),TRUE))))</f>
        <v/>
      </c>
      <c r="Y266" s="144" t="str">
        <f>IF(OR(AND(OR($J266="Retired",$J266="Permanent Low-Use"),$K266&lt;=2033),(AND($J266="New",$K266&gt;2033))),"N/A",IF($N266=0,0,IF(ISERROR(VLOOKUP($E266,'Source Data'!$B$29:$J$60, MATCH($L266, 'Source Data'!$B$26:$J$26,1),TRUE))=TRUE,"",VLOOKUP($E266,'Source Data'!$B$29:$J$60,MATCH($L266, 'Source Data'!$B$26:$J$26,1),TRUE))))</f>
        <v/>
      </c>
      <c r="Z266" s="145" t="str">
        <f>IF(ISNUMBER($L266),IF(OR(AND(OR($J266="Retired",$J266="Permanent Low-Use"),$K266&lt;=2023),(AND($J266="New",$K266&gt;2023))),"N/A",VLOOKUP($F266,'Source Data'!$B$15:$I$22,7)),"")</f>
        <v/>
      </c>
      <c r="AA266" s="145" t="str">
        <f>IF(ISNUMBER($L266),IF(OR(AND(OR($J266="Retired",$J266="Permanent Low-Use"),$K266&lt;=2024),(AND($J266="New",$K266&gt;2024))),"N/A",VLOOKUP($F266,'Source Data'!$B$15:$I$22,7)),"")</f>
        <v/>
      </c>
      <c r="AB266" s="145" t="str">
        <f>IF(ISNUMBER($L266),IF(OR(AND(OR($J266="Retired",$J266="Permanent Low-Use"),$K266&lt;=2025),(AND($J266="New",$K266&gt;2025))),"N/A",VLOOKUP($F266,'Source Data'!$B$15:$I$22,5)),"")</f>
        <v/>
      </c>
      <c r="AC266" s="145" t="str">
        <f>IF(ISNUMBER($L266),IF(OR(AND(OR($J266="Retired",$J266="Permanent Low-Use"),$K266&lt;=2026),(AND($J266="New",$K266&gt;2026))),"N/A",VLOOKUP($F266,'Source Data'!$B$15:$I$22,5)),"")</f>
        <v/>
      </c>
      <c r="AD266" s="145" t="str">
        <f>IF(ISNUMBER($L266),IF(OR(AND(OR($J266="Retired",$J266="Permanent Low-Use"),$K266&lt;=2027),(AND($J266="New",$K266&gt;2027))),"N/A",VLOOKUP($F266,'Source Data'!$B$15:$I$22,5)),"")</f>
        <v/>
      </c>
      <c r="AE266" s="145" t="str">
        <f>IF(ISNUMBER($L266),IF(OR(AND(OR($J266="Retired",$J266="Permanent Low-Use"),$K266&lt;=2028),(AND($J266="New",$K266&gt;2028))),"N/A",VLOOKUP($F266,'Source Data'!$B$15:$I$22,5)),"")</f>
        <v/>
      </c>
      <c r="AF266" s="145" t="str">
        <f>IF(ISNUMBER($L266),IF(OR(AND(OR($J266="Retired",$J266="Permanent Low-Use"),$K266&lt;=2029),(AND($J266="New",$K266&gt;2029))),"N/A",VLOOKUP($F266,'Source Data'!$B$15:$I$22,5)),"")</f>
        <v/>
      </c>
      <c r="AG266" s="145" t="str">
        <f>IF(ISNUMBER($L266),IF(OR(AND(OR($J266="Retired",$J266="Permanent Low-Use"),$K266&lt;=2030),(AND($J266="New",$K266&gt;2030))),"N/A",VLOOKUP($F266,'Source Data'!$B$15:$I$22,5)),"")</f>
        <v/>
      </c>
      <c r="AH266" s="145" t="str">
        <f>IF(ISNUMBER($L266),IF(OR(AND(OR($J266="Retired",$J266="Permanent Low-Use"),$K266&lt;=2031),(AND($J266="New",$K266&gt;2031))),"N/A",VLOOKUP($F266,'Source Data'!$B$15:$I$22,5)),"")</f>
        <v/>
      </c>
      <c r="AI266" s="145" t="str">
        <f>IF(ISNUMBER($L266),IF(OR(AND(OR($J266="Retired",$J266="Permanent Low-Use"),$K266&lt;=2032),(AND($J266="New",$K266&gt;2032))),"N/A",VLOOKUP($F266,'Source Data'!$B$15:$I$22,5)),"")</f>
        <v/>
      </c>
      <c r="AJ266" s="145" t="str">
        <f>IF(ISNUMBER($L266),IF(OR(AND(OR($J266="Retired",$J266="Permanent Low-Use"),$K266&lt;=2033),(AND($J266="New",$K266&gt;2033))),"N/A",VLOOKUP($F266,'Source Data'!$B$15:$I$22,5)),"")</f>
        <v/>
      </c>
      <c r="AK266" s="145" t="str">
        <f>IF($N266= 0, "N/A", IF(ISERROR(VLOOKUP($F266, 'Source Data'!$B$4:$C$11,2)), "", VLOOKUP($F266, 'Source Data'!$B$4:$C$11,2)))</f>
        <v/>
      </c>
      <c r="AL266" s="158"/>
    </row>
    <row r="267" spans="1:38">
      <c r="A267" s="158"/>
      <c r="B267" s="80"/>
      <c r="C267" s="80"/>
      <c r="D267" s="80"/>
      <c r="E267" s="81"/>
      <c r="F267" s="81"/>
      <c r="G267" s="78"/>
      <c r="H267" s="79"/>
      <c r="I267" s="78"/>
      <c r="J267" s="78"/>
      <c r="K267" s="78"/>
      <c r="L267" s="142" t="str">
        <f t="shared" si="12"/>
        <v/>
      </c>
      <c r="M267" s="142" t="str">
        <f>IF(ISERROR(VLOOKUP(E267,'Source Data'!$B$67:$J$97, MATCH(F267, 'Source Data'!$B$64:$J$64,1),TRUE))=TRUE,"",VLOOKUP(E267,'Source Data'!$B$67:$J$97,MATCH(F267, 'Source Data'!$B$64:$J$64,1),TRUE))</f>
        <v/>
      </c>
      <c r="N267" s="143" t="str">
        <f t="shared" si="13"/>
        <v/>
      </c>
      <c r="O267" s="144" t="str">
        <f>IF(OR(AND(OR($J267="Retired",$J267="Permanent Low-Use"),$K267&lt;=2023),(AND($J267="New",$K267&gt;2023))),"N/A",IF($N267=0,0,IF(ISERROR(VLOOKUP($E267,'Source Data'!$B$29:$J$60, MATCH($L267, 'Source Data'!$B$26:$J$26,1),TRUE))=TRUE,"",VLOOKUP($E267,'Source Data'!$B$29:$J$60,MATCH($L267, 'Source Data'!$B$26:$J$26,1),TRUE))))</f>
        <v/>
      </c>
      <c r="P267" s="144" t="str">
        <f>IF(OR(AND(OR($J267="Retired",$J267="Permanent Low-Use"),$K267&lt;=2024),(AND($J267="New",$K267&gt;2024))),"N/A",IF($N267=0,0,IF(ISERROR(VLOOKUP($E267,'Source Data'!$B$29:$J$60, MATCH($L267, 'Source Data'!$B$26:$J$26,1),TRUE))=TRUE,"",VLOOKUP($E267,'Source Data'!$B$29:$J$60,MATCH($L267, 'Source Data'!$B$26:$J$26,1),TRUE))))</f>
        <v/>
      </c>
      <c r="Q267" s="144" t="str">
        <f>IF(OR(AND(OR($J267="Retired",$J267="Permanent Low-Use"),$K267&lt;=2025),(AND($J267="New",$K267&gt;2025))),"N/A",IF($N267=0,0,IF(ISERROR(VLOOKUP($E267,'Source Data'!$B$29:$J$60, MATCH($L267, 'Source Data'!$B$26:$J$26,1),TRUE))=TRUE,"",VLOOKUP($E267,'Source Data'!$B$29:$J$60,MATCH($L267, 'Source Data'!$B$26:$J$26,1),TRUE))))</f>
        <v/>
      </c>
      <c r="R267" s="144" t="str">
        <f>IF(OR(AND(OR($J267="Retired",$J267="Permanent Low-Use"),$K267&lt;=2026),(AND($J267="New",$K267&gt;2026))),"N/A",IF($N267=0,0,IF(ISERROR(VLOOKUP($E267,'Source Data'!$B$29:$J$60, MATCH($L267, 'Source Data'!$B$26:$J$26,1),TRUE))=TRUE,"",VLOOKUP($E267,'Source Data'!$B$29:$J$60,MATCH($L267, 'Source Data'!$B$26:$J$26,1),TRUE))))</f>
        <v/>
      </c>
      <c r="S267" s="144" t="str">
        <f>IF(OR(AND(OR($J267="Retired",$J267="Permanent Low-Use"),$K267&lt;=2027),(AND($J267="New",$K267&gt;2027))),"N/A",IF($N267=0,0,IF(ISERROR(VLOOKUP($E267,'Source Data'!$B$29:$J$60, MATCH($L267, 'Source Data'!$B$26:$J$26,1),TRUE))=TRUE,"",VLOOKUP($E267,'Source Data'!$B$29:$J$60,MATCH($L267, 'Source Data'!$B$26:$J$26,1),TRUE))))</f>
        <v/>
      </c>
      <c r="T267" s="144" t="str">
        <f>IF(OR(AND(OR($J267="Retired",$J267="Permanent Low-Use"),$K267&lt;=2028),(AND($J267="New",$K267&gt;2028))),"N/A",IF($N267=0,0,IF(ISERROR(VLOOKUP($E267,'Source Data'!$B$29:$J$60, MATCH($L267, 'Source Data'!$B$26:$J$26,1),TRUE))=TRUE,"",VLOOKUP($E267,'Source Data'!$B$29:$J$60,MATCH($L267, 'Source Data'!$B$26:$J$26,1),TRUE))))</f>
        <v/>
      </c>
      <c r="U267" s="144" t="str">
        <f>IF(OR(AND(OR($J267="Retired",$J267="Permanent Low-Use"),$K267&lt;=2029),(AND($J267="New",$K267&gt;2029))),"N/A",IF($N267=0,0,IF(ISERROR(VLOOKUP($E267,'Source Data'!$B$29:$J$60, MATCH($L267, 'Source Data'!$B$26:$J$26,1),TRUE))=TRUE,"",VLOOKUP($E267,'Source Data'!$B$29:$J$60,MATCH($L267, 'Source Data'!$B$26:$J$26,1),TRUE))))</f>
        <v/>
      </c>
      <c r="V267" s="144" t="str">
        <f>IF(OR(AND(OR($J267="Retired",$J267="Permanent Low-Use"),$K267&lt;=2030),(AND($J267="New",$K267&gt;2030))),"N/A",IF($N267=0,0,IF(ISERROR(VLOOKUP($E267,'Source Data'!$B$29:$J$60, MATCH($L267, 'Source Data'!$B$26:$J$26,1),TRUE))=TRUE,"",VLOOKUP($E267,'Source Data'!$B$29:$J$60,MATCH($L267, 'Source Data'!$B$26:$J$26,1),TRUE))))</f>
        <v/>
      </c>
      <c r="W267" s="144" t="str">
        <f>IF(OR(AND(OR($J267="Retired",$J267="Permanent Low-Use"),$K267&lt;=2031),(AND($J267="New",$K267&gt;2031))),"N/A",IF($N267=0,0,IF(ISERROR(VLOOKUP($E267,'Source Data'!$B$29:$J$60, MATCH($L267, 'Source Data'!$B$26:$J$26,1),TRUE))=TRUE,"",VLOOKUP($E267,'Source Data'!$B$29:$J$60,MATCH($L267, 'Source Data'!$B$26:$J$26,1),TRUE))))</f>
        <v/>
      </c>
      <c r="X267" s="144" t="str">
        <f>IF(OR(AND(OR($J267="Retired",$J267="Permanent Low-Use"),$K267&lt;=2032),(AND($J267="New",$K267&gt;2032))),"N/A",IF($N267=0,0,IF(ISERROR(VLOOKUP($E267,'Source Data'!$B$29:$J$60, MATCH($L267, 'Source Data'!$B$26:$J$26,1),TRUE))=TRUE,"",VLOOKUP($E267,'Source Data'!$B$29:$J$60,MATCH($L267, 'Source Data'!$B$26:$J$26,1),TRUE))))</f>
        <v/>
      </c>
      <c r="Y267" s="144" t="str">
        <f>IF(OR(AND(OR($J267="Retired",$J267="Permanent Low-Use"),$K267&lt;=2033),(AND($J267="New",$K267&gt;2033))),"N/A",IF($N267=0,0,IF(ISERROR(VLOOKUP($E267,'Source Data'!$B$29:$J$60, MATCH($L267, 'Source Data'!$B$26:$J$26,1),TRUE))=TRUE,"",VLOOKUP($E267,'Source Data'!$B$29:$J$60,MATCH($L267, 'Source Data'!$B$26:$J$26,1),TRUE))))</f>
        <v/>
      </c>
      <c r="Z267" s="145" t="str">
        <f>IF(ISNUMBER($L267),IF(OR(AND(OR($J267="Retired",$J267="Permanent Low-Use"),$K267&lt;=2023),(AND($J267="New",$K267&gt;2023))),"N/A",VLOOKUP($F267,'Source Data'!$B$15:$I$22,7)),"")</f>
        <v/>
      </c>
      <c r="AA267" s="145" t="str">
        <f>IF(ISNUMBER($L267),IF(OR(AND(OR($J267="Retired",$J267="Permanent Low-Use"),$K267&lt;=2024),(AND($J267="New",$K267&gt;2024))),"N/A",VLOOKUP($F267,'Source Data'!$B$15:$I$22,7)),"")</f>
        <v/>
      </c>
      <c r="AB267" s="145" t="str">
        <f>IF(ISNUMBER($L267),IF(OR(AND(OR($J267="Retired",$J267="Permanent Low-Use"),$K267&lt;=2025),(AND($J267="New",$K267&gt;2025))),"N/A",VLOOKUP($F267,'Source Data'!$B$15:$I$22,5)),"")</f>
        <v/>
      </c>
      <c r="AC267" s="145" t="str">
        <f>IF(ISNUMBER($L267),IF(OR(AND(OR($J267="Retired",$J267="Permanent Low-Use"),$K267&lt;=2026),(AND($J267="New",$K267&gt;2026))),"N/A",VLOOKUP($F267,'Source Data'!$B$15:$I$22,5)),"")</f>
        <v/>
      </c>
      <c r="AD267" s="145" t="str">
        <f>IF(ISNUMBER($L267),IF(OR(AND(OR($J267="Retired",$J267="Permanent Low-Use"),$K267&lt;=2027),(AND($J267="New",$K267&gt;2027))),"N/A",VLOOKUP($F267,'Source Data'!$B$15:$I$22,5)),"")</f>
        <v/>
      </c>
      <c r="AE267" s="145" t="str">
        <f>IF(ISNUMBER($L267),IF(OR(AND(OR($J267="Retired",$J267="Permanent Low-Use"),$K267&lt;=2028),(AND($J267="New",$K267&gt;2028))),"N/A",VLOOKUP($F267,'Source Data'!$B$15:$I$22,5)),"")</f>
        <v/>
      </c>
      <c r="AF267" s="145" t="str">
        <f>IF(ISNUMBER($L267),IF(OR(AND(OR($J267="Retired",$J267="Permanent Low-Use"),$K267&lt;=2029),(AND($J267="New",$K267&gt;2029))),"N/A",VLOOKUP($F267,'Source Data'!$B$15:$I$22,5)),"")</f>
        <v/>
      </c>
      <c r="AG267" s="145" t="str">
        <f>IF(ISNUMBER($L267),IF(OR(AND(OR($J267="Retired",$J267="Permanent Low-Use"),$K267&lt;=2030),(AND($J267="New",$K267&gt;2030))),"N/A",VLOOKUP($F267,'Source Data'!$B$15:$I$22,5)),"")</f>
        <v/>
      </c>
      <c r="AH267" s="145" t="str">
        <f>IF(ISNUMBER($L267),IF(OR(AND(OR($J267="Retired",$J267="Permanent Low-Use"),$K267&lt;=2031),(AND($J267="New",$K267&gt;2031))),"N/A",VLOOKUP($F267,'Source Data'!$B$15:$I$22,5)),"")</f>
        <v/>
      </c>
      <c r="AI267" s="145" t="str">
        <f>IF(ISNUMBER($L267),IF(OR(AND(OR($J267="Retired",$J267="Permanent Low-Use"),$K267&lt;=2032),(AND($J267="New",$K267&gt;2032))),"N/A",VLOOKUP($F267,'Source Data'!$B$15:$I$22,5)),"")</f>
        <v/>
      </c>
      <c r="AJ267" s="145" t="str">
        <f>IF(ISNUMBER($L267),IF(OR(AND(OR($J267="Retired",$J267="Permanent Low-Use"),$K267&lt;=2033),(AND($J267="New",$K267&gt;2033))),"N/A",VLOOKUP($F267,'Source Data'!$B$15:$I$22,5)),"")</f>
        <v/>
      </c>
      <c r="AK267" s="145" t="str">
        <f>IF($N267= 0, "N/A", IF(ISERROR(VLOOKUP($F267, 'Source Data'!$B$4:$C$11,2)), "", VLOOKUP($F267, 'Source Data'!$B$4:$C$11,2)))</f>
        <v/>
      </c>
      <c r="AL267" s="158"/>
    </row>
    <row r="268" spans="1:38">
      <c r="A268" s="158"/>
      <c r="B268" s="80"/>
      <c r="C268" s="80"/>
      <c r="D268" s="80"/>
      <c r="E268" s="81"/>
      <c r="F268" s="81"/>
      <c r="G268" s="78"/>
      <c r="H268" s="79"/>
      <c r="I268" s="78"/>
      <c r="J268" s="78"/>
      <c r="K268" s="78"/>
      <c r="L268" s="142" t="str">
        <f t="shared" si="12"/>
        <v/>
      </c>
      <c r="M268" s="142" t="str">
        <f>IF(ISERROR(VLOOKUP(E268,'Source Data'!$B$67:$J$97, MATCH(F268, 'Source Data'!$B$64:$J$64,1),TRUE))=TRUE,"",VLOOKUP(E268,'Source Data'!$B$67:$J$97,MATCH(F268, 'Source Data'!$B$64:$J$64,1),TRUE))</f>
        <v/>
      </c>
      <c r="N268" s="143" t="str">
        <f t="shared" si="13"/>
        <v/>
      </c>
      <c r="O268" s="144" t="str">
        <f>IF(OR(AND(OR($J268="Retired",$J268="Permanent Low-Use"),$K268&lt;=2023),(AND($J268="New",$K268&gt;2023))),"N/A",IF($N268=0,0,IF(ISERROR(VLOOKUP($E268,'Source Data'!$B$29:$J$60, MATCH($L268, 'Source Data'!$B$26:$J$26,1),TRUE))=TRUE,"",VLOOKUP($E268,'Source Data'!$B$29:$J$60,MATCH($L268, 'Source Data'!$B$26:$J$26,1),TRUE))))</f>
        <v/>
      </c>
      <c r="P268" s="144" t="str">
        <f>IF(OR(AND(OR($J268="Retired",$J268="Permanent Low-Use"),$K268&lt;=2024),(AND($J268="New",$K268&gt;2024))),"N/A",IF($N268=0,0,IF(ISERROR(VLOOKUP($E268,'Source Data'!$B$29:$J$60, MATCH($L268, 'Source Data'!$B$26:$J$26,1),TRUE))=TRUE,"",VLOOKUP($E268,'Source Data'!$B$29:$J$60,MATCH($L268, 'Source Data'!$B$26:$J$26,1),TRUE))))</f>
        <v/>
      </c>
      <c r="Q268" s="144" t="str">
        <f>IF(OR(AND(OR($J268="Retired",$J268="Permanent Low-Use"),$K268&lt;=2025),(AND($J268="New",$K268&gt;2025))),"N/A",IF($N268=0,0,IF(ISERROR(VLOOKUP($E268,'Source Data'!$B$29:$J$60, MATCH($L268, 'Source Data'!$B$26:$J$26,1),TRUE))=TRUE,"",VLOOKUP($E268,'Source Data'!$B$29:$J$60,MATCH($L268, 'Source Data'!$B$26:$J$26,1),TRUE))))</f>
        <v/>
      </c>
      <c r="R268" s="144" t="str">
        <f>IF(OR(AND(OR($J268="Retired",$J268="Permanent Low-Use"),$K268&lt;=2026),(AND($J268="New",$K268&gt;2026))),"N/A",IF($N268=0,0,IF(ISERROR(VLOOKUP($E268,'Source Data'!$B$29:$J$60, MATCH($L268, 'Source Data'!$B$26:$J$26,1),TRUE))=TRUE,"",VLOOKUP($E268,'Source Data'!$B$29:$J$60,MATCH($L268, 'Source Data'!$B$26:$J$26,1),TRUE))))</f>
        <v/>
      </c>
      <c r="S268" s="144" t="str">
        <f>IF(OR(AND(OR($J268="Retired",$J268="Permanent Low-Use"),$K268&lt;=2027),(AND($J268="New",$K268&gt;2027))),"N/A",IF($N268=0,0,IF(ISERROR(VLOOKUP($E268,'Source Data'!$B$29:$J$60, MATCH($L268, 'Source Data'!$B$26:$J$26,1),TRUE))=TRUE,"",VLOOKUP($E268,'Source Data'!$B$29:$J$60,MATCH($L268, 'Source Data'!$B$26:$J$26,1),TRUE))))</f>
        <v/>
      </c>
      <c r="T268" s="144" t="str">
        <f>IF(OR(AND(OR($J268="Retired",$J268="Permanent Low-Use"),$K268&lt;=2028),(AND($J268="New",$K268&gt;2028))),"N/A",IF($N268=0,0,IF(ISERROR(VLOOKUP($E268,'Source Data'!$B$29:$J$60, MATCH($L268, 'Source Data'!$B$26:$J$26,1),TRUE))=TRUE,"",VLOOKUP($E268,'Source Data'!$B$29:$J$60,MATCH($L268, 'Source Data'!$B$26:$J$26,1),TRUE))))</f>
        <v/>
      </c>
      <c r="U268" s="144" t="str">
        <f>IF(OR(AND(OR($J268="Retired",$J268="Permanent Low-Use"),$K268&lt;=2029),(AND($J268="New",$K268&gt;2029))),"N/A",IF($N268=0,0,IF(ISERROR(VLOOKUP($E268,'Source Data'!$B$29:$J$60, MATCH($L268, 'Source Data'!$B$26:$J$26,1),TRUE))=TRUE,"",VLOOKUP($E268,'Source Data'!$B$29:$J$60,MATCH($L268, 'Source Data'!$B$26:$J$26,1),TRUE))))</f>
        <v/>
      </c>
      <c r="V268" s="144" t="str">
        <f>IF(OR(AND(OR($J268="Retired",$J268="Permanent Low-Use"),$K268&lt;=2030),(AND($J268="New",$K268&gt;2030))),"N/A",IF($N268=0,0,IF(ISERROR(VLOOKUP($E268,'Source Data'!$B$29:$J$60, MATCH($L268, 'Source Data'!$B$26:$J$26,1),TRUE))=TRUE,"",VLOOKUP($E268,'Source Data'!$B$29:$J$60,MATCH($L268, 'Source Data'!$B$26:$J$26,1),TRUE))))</f>
        <v/>
      </c>
      <c r="W268" s="144" t="str">
        <f>IF(OR(AND(OR($J268="Retired",$J268="Permanent Low-Use"),$K268&lt;=2031),(AND($J268="New",$K268&gt;2031))),"N/A",IF($N268=0,0,IF(ISERROR(VLOOKUP($E268,'Source Data'!$B$29:$J$60, MATCH($L268, 'Source Data'!$B$26:$J$26,1),TRUE))=TRUE,"",VLOOKUP($E268,'Source Data'!$B$29:$J$60,MATCH($L268, 'Source Data'!$B$26:$J$26,1),TRUE))))</f>
        <v/>
      </c>
      <c r="X268" s="144" t="str">
        <f>IF(OR(AND(OR($J268="Retired",$J268="Permanent Low-Use"),$K268&lt;=2032),(AND($J268="New",$K268&gt;2032))),"N/A",IF($N268=0,0,IF(ISERROR(VLOOKUP($E268,'Source Data'!$B$29:$J$60, MATCH($L268, 'Source Data'!$B$26:$J$26,1),TRUE))=TRUE,"",VLOOKUP($E268,'Source Data'!$B$29:$J$60,MATCH($L268, 'Source Data'!$B$26:$J$26,1),TRUE))))</f>
        <v/>
      </c>
      <c r="Y268" s="144" t="str">
        <f>IF(OR(AND(OR($J268="Retired",$J268="Permanent Low-Use"),$K268&lt;=2033),(AND($J268="New",$K268&gt;2033))),"N/A",IF($N268=0,0,IF(ISERROR(VLOOKUP($E268,'Source Data'!$B$29:$J$60, MATCH($L268, 'Source Data'!$B$26:$J$26,1),TRUE))=TRUE,"",VLOOKUP($E268,'Source Data'!$B$29:$J$60,MATCH($L268, 'Source Data'!$B$26:$J$26,1),TRUE))))</f>
        <v/>
      </c>
      <c r="Z268" s="145" t="str">
        <f>IF(ISNUMBER($L268),IF(OR(AND(OR($J268="Retired",$J268="Permanent Low-Use"),$K268&lt;=2023),(AND($J268="New",$K268&gt;2023))),"N/A",VLOOKUP($F268,'Source Data'!$B$15:$I$22,7)),"")</f>
        <v/>
      </c>
      <c r="AA268" s="145" t="str">
        <f>IF(ISNUMBER($L268),IF(OR(AND(OR($J268="Retired",$J268="Permanent Low-Use"),$K268&lt;=2024),(AND($J268="New",$K268&gt;2024))),"N/A",VLOOKUP($F268,'Source Data'!$B$15:$I$22,7)),"")</f>
        <v/>
      </c>
      <c r="AB268" s="145" t="str">
        <f>IF(ISNUMBER($L268),IF(OR(AND(OR($J268="Retired",$J268="Permanent Low-Use"),$K268&lt;=2025),(AND($J268="New",$K268&gt;2025))),"N/A",VLOOKUP($F268,'Source Data'!$B$15:$I$22,5)),"")</f>
        <v/>
      </c>
      <c r="AC268" s="145" t="str">
        <f>IF(ISNUMBER($L268),IF(OR(AND(OR($J268="Retired",$J268="Permanent Low-Use"),$K268&lt;=2026),(AND($J268="New",$K268&gt;2026))),"N/A",VLOOKUP($F268,'Source Data'!$B$15:$I$22,5)),"")</f>
        <v/>
      </c>
      <c r="AD268" s="145" t="str">
        <f>IF(ISNUMBER($L268),IF(OR(AND(OR($J268="Retired",$J268="Permanent Low-Use"),$K268&lt;=2027),(AND($J268="New",$K268&gt;2027))),"N/A",VLOOKUP($F268,'Source Data'!$B$15:$I$22,5)),"")</f>
        <v/>
      </c>
      <c r="AE268" s="145" t="str">
        <f>IF(ISNUMBER($L268),IF(OR(AND(OR($J268="Retired",$J268="Permanent Low-Use"),$K268&lt;=2028),(AND($J268="New",$K268&gt;2028))),"N/A",VLOOKUP($F268,'Source Data'!$B$15:$I$22,5)),"")</f>
        <v/>
      </c>
      <c r="AF268" s="145" t="str">
        <f>IF(ISNUMBER($L268),IF(OR(AND(OR($J268="Retired",$J268="Permanent Low-Use"),$K268&lt;=2029),(AND($J268="New",$K268&gt;2029))),"N/A",VLOOKUP($F268,'Source Data'!$B$15:$I$22,5)),"")</f>
        <v/>
      </c>
      <c r="AG268" s="145" t="str">
        <f>IF(ISNUMBER($L268),IF(OR(AND(OR($J268="Retired",$J268="Permanent Low-Use"),$K268&lt;=2030),(AND($J268="New",$K268&gt;2030))),"N/A",VLOOKUP($F268,'Source Data'!$B$15:$I$22,5)),"")</f>
        <v/>
      </c>
      <c r="AH268" s="145" t="str">
        <f>IF(ISNUMBER($L268),IF(OR(AND(OR($J268="Retired",$J268="Permanent Low-Use"),$K268&lt;=2031),(AND($J268="New",$K268&gt;2031))),"N/A",VLOOKUP($F268,'Source Data'!$B$15:$I$22,5)),"")</f>
        <v/>
      </c>
      <c r="AI268" s="145" t="str">
        <f>IF(ISNUMBER($L268),IF(OR(AND(OR($J268="Retired",$J268="Permanent Low-Use"),$K268&lt;=2032),(AND($J268="New",$K268&gt;2032))),"N/A",VLOOKUP($F268,'Source Data'!$B$15:$I$22,5)),"")</f>
        <v/>
      </c>
      <c r="AJ268" s="145" t="str">
        <f>IF(ISNUMBER($L268),IF(OR(AND(OR($J268="Retired",$J268="Permanent Low-Use"),$K268&lt;=2033),(AND($J268="New",$K268&gt;2033))),"N/A",VLOOKUP($F268,'Source Data'!$B$15:$I$22,5)),"")</f>
        <v/>
      </c>
      <c r="AK268" s="145" t="str">
        <f>IF($N268= 0, "N/A", IF(ISERROR(VLOOKUP($F268, 'Source Data'!$B$4:$C$11,2)), "", VLOOKUP($F268, 'Source Data'!$B$4:$C$11,2)))</f>
        <v/>
      </c>
      <c r="AL268" s="158"/>
    </row>
    <row r="269" spans="1:38">
      <c r="A269" s="158"/>
      <c r="B269" s="80"/>
      <c r="C269" s="80"/>
      <c r="D269" s="80"/>
      <c r="E269" s="81"/>
      <c r="F269" s="81"/>
      <c r="G269" s="78"/>
      <c r="H269" s="79"/>
      <c r="I269" s="78"/>
      <c r="J269" s="78"/>
      <c r="K269" s="78"/>
      <c r="L269" s="142" t="str">
        <f t="shared" si="12"/>
        <v/>
      </c>
      <c r="M269" s="142" t="str">
        <f>IF(ISERROR(VLOOKUP(E269,'Source Data'!$B$67:$J$97, MATCH(F269, 'Source Data'!$B$64:$J$64,1),TRUE))=TRUE,"",VLOOKUP(E269,'Source Data'!$B$67:$J$97,MATCH(F269, 'Source Data'!$B$64:$J$64,1),TRUE))</f>
        <v/>
      </c>
      <c r="N269" s="143" t="str">
        <f t="shared" si="13"/>
        <v/>
      </c>
      <c r="O269" s="144" t="str">
        <f>IF(OR(AND(OR($J269="Retired",$J269="Permanent Low-Use"),$K269&lt;=2023),(AND($J269="New",$K269&gt;2023))),"N/A",IF($N269=0,0,IF(ISERROR(VLOOKUP($E269,'Source Data'!$B$29:$J$60, MATCH($L269, 'Source Data'!$B$26:$J$26,1),TRUE))=TRUE,"",VLOOKUP($E269,'Source Data'!$B$29:$J$60,MATCH($L269, 'Source Data'!$B$26:$J$26,1),TRUE))))</f>
        <v/>
      </c>
      <c r="P269" s="144" t="str">
        <f>IF(OR(AND(OR($J269="Retired",$J269="Permanent Low-Use"),$K269&lt;=2024),(AND($J269="New",$K269&gt;2024))),"N/A",IF($N269=0,0,IF(ISERROR(VLOOKUP($E269,'Source Data'!$B$29:$J$60, MATCH($L269, 'Source Data'!$B$26:$J$26,1),TRUE))=TRUE,"",VLOOKUP($E269,'Source Data'!$B$29:$J$60,MATCH($L269, 'Source Data'!$B$26:$J$26,1),TRUE))))</f>
        <v/>
      </c>
      <c r="Q269" s="144" t="str">
        <f>IF(OR(AND(OR($J269="Retired",$J269="Permanent Low-Use"),$K269&lt;=2025),(AND($J269="New",$K269&gt;2025))),"N/A",IF($N269=0,0,IF(ISERROR(VLOOKUP($E269,'Source Data'!$B$29:$J$60, MATCH($L269, 'Source Data'!$B$26:$J$26,1),TRUE))=TRUE,"",VLOOKUP($E269,'Source Data'!$B$29:$J$60,MATCH($L269, 'Source Data'!$B$26:$J$26,1),TRUE))))</f>
        <v/>
      </c>
      <c r="R269" s="144" t="str">
        <f>IF(OR(AND(OR($J269="Retired",$J269="Permanent Low-Use"),$K269&lt;=2026),(AND($J269="New",$K269&gt;2026))),"N/A",IF($N269=0,0,IF(ISERROR(VLOOKUP($E269,'Source Data'!$B$29:$J$60, MATCH($L269, 'Source Data'!$B$26:$J$26,1),TRUE))=TRUE,"",VLOOKUP($E269,'Source Data'!$B$29:$J$60,MATCH($L269, 'Source Data'!$B$26:$J$26,1),TRUE))))</f>
        <v/>
      </c>
      <c r="S269" s="144" t="str">
        <f>IF(OR(AND(OR($J269="Retired",$J269="Permanent Low-Use"),$K269&lt;=2027),(AND($J269="New",$K269&gt;2027))),"N/A",IF($N269=0,0,IF(ISERROR(VLOOKUP($E269,'Source Data'!$B$29:$J$60, MATCH($L269, 'Source Data'!$B$26:$J$26,1),TRUE))=TRUE,"",VLOOKUP($E269,'Source Data'!$B$29:$J$60,MATCH($L269, 'Source Data'!$B$26:$J$26,1),TRUE))))</f>
        <v/>
      </c>
      <c r="T269" s="144" t="str">
        <f>IF(OR(AND(OR($J269="Retired",$J269="Permanent Low-Use"),$K269&lt;=2028),(AND($J269="New",$K269&gt;2028))),"N/A",IF($N269=0,0,IF(ISERROR(VLOOKUP($E269,'Source Data'!$B$29:$J$60, MATCH($L269, 'Source Data'!$B$26:$J$26,1),TRUE))=TRUE,"",VLOOKUP($E269,'Source Data'!$B$29:$J$60,MATCH($L269, 'Source Data'!$B$26:$J$26,1),TRUE))))</f>
        <v/>
      </c>
      <c r="U269" s="144" t="str">
        <f>IF(OR(AND(OR($J269="Retired",$J269="Permanent Low-Use"),$K269&lt;=2029),(AND($J269="New",$K269&gt;2029))),"N/A",IF($N269=0,0,IF(ISERROR(VLOOKUP($E269,'Source Data'!$B$29:$J$60, MATCH($L269, 'Source Data'!$B$26:$J$26,1),TRUE))=TRUE,"",VLOOKUP($E269,'Source Data'!$B$29:$J$60,MATCH($L269, 'Source Data'!$B$26:$J$26,1),TRUE))))</f>
        <v/>
      </c>
      <c r="V269" s="144" t="str">
        <f>IF(OR(AND(OR($J269="Retired",$J269="Permanent Low-Use"),$K269&lt;=2030),(AND($J269="New",$K269&gt;2030))),"N/A",IF($N269=0,0,IF(ISERROR(VLOOKUP($E269,'Source Data'!$B$29:$J$60, MATCH($L269, 'Source Data'!$B$26:$J$26,1),TRUE))=TRUE,"",VLOOKUP($E269,'Source Data'!$B$29:$J$60,MATCH($L269, 'Source Data'!$B$26:$J$26,1),TRUE))))</f>
        <v/>
      </c>
      <c r="W269" s="144" t="str">
        <f>IF(OR(AND(OR($J269="Retired",$J269="Permanent Low-Use"),$K269&lt;=2031),(AND($J269="New",$K269&gt;2031))),"N/A",IF($N269=0,0,IF(ISERROR(VLOOKUP($E269,'Source Data'!$B$29:$J$60, MATCH($L269, 'Source Data'!$B$26:$J$26,1),TRUE))=TRUE,"",VLOOKUP($E269,'Source Data'!$B$29:$J$60,MATCH($L269, 'Source Data'!$B$26:$J$26,1),TRUE))))</f>
        <v/>
      </c>
      <c r="X269" s="144" t="str">
        <f>IF(OR(AND(OR($J269="Retired",$J269="Permanent Low-Use"),$K269&lt;=2032),(AND($J269="New",$K269&gt;2032))),"N/A",IF($N269=0,0,IF(ISERROR(VLOOKUP($E269,'Source Data'!$B$29:$J$60, MATCH($L269, 'Source Data'!$B$26:$J$26,1),TRUE))=TRUE,"",VLOOKUP($E269,'Source Data'!$B$29:$J$60,MATCH($L269, 'Source Data'!$B$26:$J$26,1),TRUE))))</f>
        <v/>
      </c>
      <c r="Y269" s="144" t="str">
        <f>IF(OR(AND(OR($J269="Retired",$J269="Permanent Low-Use"),$K269&lt;=2033),(AND($J269="New",$K269&gt;2033))),"N/A",IF($N269=0,0,IF(ISERROR(VLOOKUP($E269,'Source Data'!$B$29:$J$60, MATCH($L269, 'Source Data'!$B$26:$J$26,1),TRUE))=TRUE,"",VLOOKUP($E269,'Source Data'!$B$29:$J$60,MATCH($L269, 'Source Data'!$B$26:$J$26,1),TRUE))))</f>
        <v/>
      </c>
      <c r="Z269" s="145" t="str">
        <f>IF(ISNUMBER($L269),IF(OR(AND(OR($J269="Retired",$J269="Permanent Low-Use"),$K269&lt;=2023),(AND($J269="New",$K269&gt;2023))),"N/A",VLOOKUP($F269,'Source Data'!$B$15:$I$22,7)),"")</f>
        <v/>
      </c>
      <c r="AA269" s="145" t="str">
        <f>IF(ISNUMBER($L269),IF(OR(AND(OR($J269="Retired",$J269="Permanent Low-Use"),$K269&lt;=2024),(AND($J269="New",$K269&gt;2024))),"N/A",VLOOKUP($F269,'Source Data'!$B$15:$I$22,7)),"")</f>
        <v/>
      </c>
      <c r="AB269" s="145" t="str">
        <f>IF(ISNUMBER($L269),IF(OR(AND(OR($J269="Retired",$J269="Permanent Low-Use"),$K269&lt;=2025),(AND($J269="New",$K269&gt;2025))),"N/A",VLOOKUP($F269,'Source Data'!$B$15:$I$22,5)),"")</f>
        <v/>
      </c>
      <c r="AC269" s="145" t="str">
        <f>IF(ISNUMBER($L269),IF(OR(AND(OR($J269="Retired",$J269="Permanent Low-Use"),$K269&lt;=2026),(AND($J269="New",$K269&gt;2026))),"N/A",VLOOKUP($F269,'Source Data'!$B$15:$I$22,5)),"")</f>
        <v/>
      </c>
      <c r="AD269" s="145" t="str">
        <f>IF(ISNUMBER($L269),IF(OR(AND(OR($J269="Retired",$J269="Permanent Low-Use"),$K269&lt;=2027),(AND($J269="New",$K269&gt;2027))),"N/A",VLOOKUP($F269,'Source Data'!$B$15:$I$22,5)),"")</f>
        <v/>
      </c>
      <c r="AE269" s="145" t="str">
        <f>IF(ISNUMBER($L269),IF(OR(AND(OR($J269="Retired",$J269="Permanent Low-Use"),$K269&lt;=2028),(AND($J269="New",$K269&gt;2028))),"N/A",VLOOKUP($F269,'Source Data'!$B$15:$I$22,5)),"")</f>
        <v/>
      </c>
      <c r="AF269" s="145" t="str">
        <f>IF(ISNUMBER($L269),IF(OR(AND(OR($J269="Retired",$J269="Permanent Low-Use"),$K269&lt;=2029),(AND($J269="New",$K269&gt;2029))),"N/A",VLOOKUP($F269,'Source Data'!$B$15:$I$22,5)),"")</f>
        <v/>
      </c>
      <c r="AG269" s="145" t="str">
        <f>IF(ISNUMBER($L269),IF(OR(AND(OR($J269="Retired",$J269="Permanent Low-Use"),$K269&lt;=2030),(AND($J269="New",$K269&gt;2030))),"N/A",VLOOKUP($F269,'Source Data'!$B$15:$I$22,5)),"")</f>
        <v/>
      </c>
      <c r="AH269" s="145" t="str">
        <f>IF(ISNUMBER($L269),IF(OR(AND(OR($J269="Retired",$J269="Permanent Low-Use"),$K269&lt;=2031),(AND($J269="New",$K269&gt;2031))),"N/A",VLOOKUP($F269,'Source Data'!$B$15:$I$22,5)),"")</f>
        <v/>
      </c>
      <c r="AI269" s="145" t="str">
        <f>IF(ISNUMBER($L269),IF(OR(AND(OR($J269="Retired",$J269="Permanent Low-Use"),$K269&lt;=2032),(AND($J269="New",$K269&gt;2032))),"N/A",VLOOKUP($F269,'Source Data'!$B$15:$I$22,5)),"")</f>
        <v/>
      </c>
      <c r="AJ269" s="145" t="str">
        <f>IF(ISNUMBER($L269),IF(OR(AND(OR($J269="Retired",$J269="Permanent Low-Use"),$K269&lt;=2033),(AND($J269="New",$K269&gt;2033))),"N/A",VLOOKUP($F269,'Source Data'!$B$15:$I$22,5)),"")</f>
        <v/>
      </c>
      <c r="AK269" s="145" t="str">
        <f>IF($N269= 0, "N/A", IF(ISERROR(VLOOKUP($F269, 'Source Data'!$B$4:$C$11,2)), "", VLOOKUP($F269, 'Source Data'!$B$4:$C$11,2)))</f>
        <v/>
      </c>
      <c r="AL269" s="158"/>
    </row>
    <row r="270" spans="1:38">
      <c r="A270" s="158"/>
      <c r="B270" s="80"/>
      <c r="C270" s="80"/>
      <c r="D270" s="80"/>
      <c r="E270" s="81"/>
      <c r="F270" s="81"/>
      <c r="G270" s="78"/>
      <c r="H270" s="79"/>
      <c r="I270" s="78"/>
      <c r="J270" s="78"/>
      <c r="K270" s="78"/>
      <c r="L270" s="142" t="str">
        <f t="shared" si="12"/>
        <v/>
      </c>
      <c r="M270" s="142" t="str">
        <f>IF(ISERROR(VLOOKUP(E270,'Source Data'!$B$67:$J$97, MATCH(F270, 'Source Data'!$B$64:$J$64,1),TRUE))=TRUE,"",VLOOKUP(E270,'Source Data'!$B$67:$J$97,MATCH(F270, 'Source Data'!$B$64:$J$64,1),TRUE))</f>
        <v/>
      </c>
      <c r="N270" s="143" t="str">
        <f t="shared" si="13"/>
        <v/>
      </c>
      <c r="O270" s="144" t="str">
        <f>IF(OR(AND(OR($J270="Retired",$J270="Permanent Low-Use"),$K270&lt;=2023),(AND($J270="New",$K270&gt;2023))),"N/A",IF($N270=0,0,IF(ISERROR(VLOOKUP($E270,'Source Data'!$B$29:$J$60, MATCH($L270, 'Source Data'!$B$26:$J$26,1),TRUE))=TRUE,"",VLOOKUP($E270,'Source Data'!$B$29:$J$60,MATCH($L270, 'Source Data'!$B$26:$J$26,1),TRUE))))</f>
        <v/>
      </c>
      <c r="P270" s="144" t="str">
        <f>IF(OR(AND(OR($J270="Retired",$J270="Permanent Low-Use"),$K270&lt;=2024),(AND($J270="New",$K270&gt;2024))),"N/A",IF($N270=0,0,IF(ISERROR(VLOOKUP($E270,'Source Data'!$B$29:$J$60, MATCH($L270, 'Source Data'!$B$26:$J$26,1),TRUE))=TRUE,"",VLOOKUP($E270,'Source Data'!$B$29:$J$60,MATCH($L270, 'Source Data'!$B$26:$J$26,1),TRUE))))</f>
        <v/>
      </c>
      <c r="Q270" s="144" t="str">
        <f>IF(OR(AND(OR($J270="Retired",$J270="Permanent Low-Use"),$K270&lt;=2025),(AND($J270="New",$K270&gt;2025))),"N/A",IF($N270=0,0,IF(ISERROR(VLOOKUP($E270,'Source Data'!$B$29:$J$60, MATCH($L270, 'Source Data'!$B$26:$J$26,1),TRUE))=TRUE,"",VLOOKUP($E270,'Source Data'!$B$29:$J$60,MATCH($L270, 'Source Data'!$B$26:$J$26,1),TRUE))))</f>
        <v/>
      </c>
      <c r="R270" s="144" t="str">
        <f>IF(OR(AND(OR($J270="Retired",$J270="Permanent Low-Use"),$K270&lt;=2026),(AND($J270="New",$K270&gt;2026))),"N/A",IF($N270=0,0,IF(ISERROR(VLOOKUP($E270,'Source Data'!$B$29:$J$60, MATCH($L270, 'Source Data'!$B$26:$J$26,1),TRUE))=TRUE,"",VLOOKUP($E270,'Source Data'!$B$29:$J$60,MATCH($L270, 'Source Data'!$B$26:$J$26,1),TRUE))))</f>
        <v/>
      </c>
      <c r="S270" s="144" t="str">
        <f>IF(OR(AND(OR($J270="Retired",$J270="Permanent Low-Use"),$K270&lt;=2027),(AND($J270="New",$K270&gt;2027))),"N/A",IF($N270=0,0,IF(ISERROR(VLOOKUP($E270,'Source Data'!$B$29:$J$60, MATCH($L270, 'Source Data'!$B$26:$J$26,1),TRUE))=TRUE,"",VLOOKUP($E270,'Source Data'!$B$29:$J$60,MATCH($L270, 'Source Data'!$B$26:$J$26,1),TRUE))))</f>
        <v/>
      </c>
      <c r="T270" s="144" t="str">
        <f>IF(OR(AND(OR($J270="Retired",$J270="Permanent Low-Use"),$K270&lt;=2028),(AND($J270="New",$K270&gt;2028))),"N/A",IF($N270=0,0,IF(ISERROR(VLOOKUP($E270,'Source Data'!$B$29:$J$60, MATCH($L270, 'Source Data'!$B$26:$J$26,1),TRUE))=TRUE,"",VLOOKUP($E270,'Source Data'!$B$29:$J$60,MATCH($L270, 'Source Data'!$B$26:$J$26,1),TRUE))))</f>
        <v/>
      </c>
      <c r="U270" s="144" t="str">
        <f>IF(OR(AND(OR($J270="Retired",$J270="Permanent Low-Use"),$K270&lt;=2029),(AND($J270="New",$K270&gt;2029))),"N/A",IF($N270=0,0,IF(ISERROR(VLOOKUP($E270,'Source Data'!$B$29:$J$60, MATCH($L270, 'Source Data'!$B$26:$J$26,1),TRUE))=TRUE,"",VLOOKUP($E270,'Source Data'!$B$29:$J$60,MATCH($L270, 'Source Data'!$B$26:$J$26,1),TRUE))))</f>
        <v/>
      </c>
      <c r="V270" s="144" t="str">
        <f>IF(OR(AND(OR($J270="Retired",$J270="Permanent Low-Use"),$K270&lt;=2030),(AND($J270="New",$K270&gt;2030))),"N/A",IF($N270=0,0,IF(ISERROR(VLOOKUP($E270,'Source Data'!$B$29:$J$60, MATCH($L270, 'Source Data'!$B$26:$J$26,1),TRUE))=TRUE,"",VLOOKUP($E270,'Source Data'!$B$29:$J$60,MATCH($L270, 'Source Data'!$B$26:$J$26,1),TRUE))))</f>
        <v/>
      </c>
      <c r="W270" s="144" t="str">
        <f>IF(OR(AND(OR($J270="Retired",$J270="Permanent Low-Use"),$K270&lt;=2031),(AND($J270="New",$K270&gt;2031))),"N/A",IF($N270=0,0,IF(ISERROR(VLOOKUP($E270,'Source Data'!$B$29:$J$60, MATCH($L270, 'Source Data'!$B$26:$J$26,1),TRUE))=TRUE,"",VLOOKUP($E270,'Source Data'!$B$29:$J$60,MATCH($L270, 'Source Data'!$B$26:$J$26,1),TRUE))))</f>
        <v/>
      </c>
      <c r="X270" s="144" t="str">
        <f>IF(OR(AND(OR($J270="Retired",$J270="Permanent Low-Use"),$K270&lt;=2032),(AND($J270="New",$K270&gt;2032))),"N/A",IF($N270=0,0,IF(ISERROR(VLOOKUP($E270,'Source Data'!$B$29:$J$60, MATCH($L270, 'Source Data'!$B$26:$J$26,1),TRUE))=TRUE,"",VLOOKUP($E270,'Source Data'!$B$29:$J$60,MATCH($L270, 'Source Data'!$B$26:$J$26,1),TRUE))))</f>
        <v/>
      </c>
      <c r="Y270" s="144" t="str">
        <f>IF(OR(AND(OR($J270="Retired",$J270="Permanent Low-Use"),$K270&lt;=2033),(AND($J270="New",$K270&gt;2033))),"N/A",IF($N270=0,0,IF(ISERROR(VLOOKUP($E270,'Source Data'!$B$29:$J$60, MATCH($L270, 'Source Data'!$B$26:$J$26,1),TRUE))=TRUE,"",VLOOKUP($E270,'Source Data'!$B$29:$J$60,MATCH($L270, 'Source Data'!$B$26:$J$26,1),TRUE))))</f>
        <v/>
      </c>
      <c r="Z270" s="145" t="str">
        <f>IF(ISNUMBER($L270),IF(OR(AND(OR($J270="Retired",$J270="Permanent Low-Use"),$K270&lt;=2023),(AND($J270="New",$K270&gt;2023))),"N/A",VLOOKUP($F270,'Source Data'!$B$15:$I$22,7)),"")</f>
        <v/>
      </c>
      <c r="AA270" s="145" t="str">
        <f>IF(ISNUMBER($L270),IF(OR(AND(OR($J270="Retired",$J270="Permanent Low-Use"),$K270&lt;=2024),(AND($J270="New",$K270&gt;2024))),"N/A",VLOOKUP($F270,'Source Data'!$B$15:$I$22,7)),"")</f>
        <v/>
      </c>
      <c r="AB270" s="145" t="str">
        <f>IF(ISNUMBER($L270),IF(OR(AND(OR($J270="Retired",$J270="Permanent Low-Use"),$K270&lt;=2025),(AND($J270="New",$K270&gt;2025))),"N/A",VLOOKUP($F270,'Source Data'!$B$15:$I$22,5)),"")</f>
        <v/>
      </c>
      <c r="AC270" s="145" t="str">
        <f>IF(ISNUMBER($L270),IF(OR(AND(OR($J270="Retired",$J270="Permanent Low-Use"),$K270&lt;=2026),(AND($J270="New",$K270&gt;2026))),"N/A",VLOOKUP($F270,'Source Data'!$B$15:$I$22,5)),"")</f>
        <v/>
      </c>
      <c r="AD270" s="145" t="str">
        <f>IF(ISNUMBER($L270),IF(OR(AND(OR($J270="Retired",$J270="Permanent Low-Use"),$K270&lt;=2027),(AND($J270="New",$K270&gt;2027))),"N/A",VLOOKUP($F270,'Source Data'!$B$15:$I$22,5)),"")</f>
        <v/>
      </c>
      <c r="AE270" s="145" t="str">
        <f>IF(ISNUMBER($L270),IF(OR(AND(OR($J270="Retired",$J270="Permanent Low-Use"),$K270&lt;=2028),(AND($J270="New",$K270&gt;2028))),"N/A",VLOOKUP($F270,'Source Data'!$B$15:$I$22,5)),"")</f>
        <v/>
      </c>
      <c r="AF270" s="145" t="str">
        <f>IF(ISNUMBER($L270),IF(OR(AND(OR($J270="Retired",$J270="Permanent Low-Use"),$K270&lt;=2029),(AND($J270="New",$K270&gt;2029))),"N/A",VLOOKUP($F270,'Source Data'!$B$15:$I$22,5)),"")</f>
        <v/>
      </c>
      <c r="AG270" s="145" t="str">
        <f>IF(ISNUMBER($L270),IF(OR(AND(OR($J270="Retired",$J270="Permanent Low-Use"),$K270&lt;=2030),(AND($J270="New",$K270&gt;2030))),"N/A",VLOOKUP($F270,'Source Data'!$B$15:$I$22,5)),"")</f>
        <v/>
      </c>
      <c r="AH270" s="145" t="str">
        <f>IF(ISNUMBER($L270),IF(OR(AND(OR($J270="Retired",$J270="Permanent Low-Use"),$K270&lt;=2031),(AND($J270="New",$K270&gt;2031))),"N/A",VLOOKUP($F270,'Source Data'!$B$15:$I$22,5)),"")</f>
        <v/>
      </c>
      <c r="AI270" s="145" t="str">
        <f>IF(ISNUMBER($L270),IF(OR(AND(OR($J270="Retired",$J270="Permanent Low-Use"),$K270&lt;=2032),(AND($J270="New",$K270&gt;2032))),"N/A",VLOOKUP($F270,'Source Data'!$B$15:$I$22,5)),"")</f>
        <v/>
      </c>
      <c r="AJ270" s="145" t="str">
        <f>IF(ISNUMBER($L270),IF(OR(AND(OR($J270="Retired",$J270="Permanent Low-Use"),$K270&lt;=2033),(AND($J270="New",$K270&gt;2033))),"N/A",VLOOKUP($F270,'Source Data'!$B$15:$I$22,5)),"")</f>
        <v/>
      </c>
      <c r="AK270" s="145" t="str">
        <f>IF($N270= 0, "N/A", IF(ISERROR(VLOOKUP($F270, 'Source Data'!$B$4:$C$11,2)), "", VLOOKUP($F270, 'Source Data'!$B$4:$C$11,2)))</f>
        <v/>
      </c>
      <c r="AL270" s="158"/>
    </row>
    <row r="271" spans="1:38">
      <c r="A271" s="158"/>
      <c r="B271" s="80"/>
      <c r="C271" s="80"/>
      <c r="D271" s="80"/>
      <c r="E271" s="81"/>
      <c r="F271" s="81"/>
      <c r="G271" s="78"/>
      <c r="H271" s="79"/>
      <c r="I271" s="78"/>
      <c r="J271" s="78"/>
      <c r="K271" s="78"/>
      <c r="L271" s="142" t="str">
        <f t="shared" si="12"/>
        <v/>
      </c>
      <c r="M271" s="142" t="str">
        <f>IF(ISERROR(VLOOKUP(E271,'Source Data'!$B$67:$J$97, MATCH(F271, 'Source Data'!$B$64:$J$64,1),TRUE))=TRUE,"",VLOOKUP(E271,'Source Data'!$B$67:$J$97,MATCH(F271, 'Source Data'!$B$64:$J$64,1),TRUE))</f>
        <v/>
      </c>
      <c r="N271" s="143" t="str">
        <f t="shared" si="13"/>
        <v/>
      </c>
      <c r="O271" s="144" t="str">
        <f>IF(OR(AND(OR($J271="Retired",$J271="Permanent Low-Use"),$K271&lt;=2023),(AND($J271="New",$K271&gt;2023))),"N/A",IF($N271=0,0,IF(ISERROR(VLOOKUP($E271,'Source Data'!$B$29:$J$60, MATCH($L271, 'Source Data'!$B$26:$J$26,1),TRUE))=TRUE,"",VLOOKUP($E271,'Source Data'!$B$29:$J$60,MATCH($L271, 'Source Data'!$B$26:$J$26,1),TRUE))))</f>
        <v/>
      </c>
      <c r="P271" s="144" t="str">
        <f>IF(OR(AND(OR($J271="Retired",$J271="Permanent Low-Use"),$K271&lt;=2024),(AND($J271="New",$K271&gt;2024))),"N/A",IF($N271=0,0,IF(ISERROR(VLOOKUP($E271,'Source Data'!$B$29:$J$60, MATCH($L271, 'Source Data'!$B$26:$J$26,1),TRUE))=TRUE,"",VLOOKUP($E271,'Source Data'!$B$29:$J$60,MATCH($L271, 'Source Data'!$B$26:$J$26,1),TRUE))))</f>
        <v/>
      </c>
      <c r="Q271" s="144" t="str">
        <f>IF(OR(AND(OR($J271="Retired",$J271="Permanent Low-Use"),$K271&lt;=2025),(AND($J271="New",$K271&gt;2025))),"N/A",IF($N271=0,0,IF(ISERROR(VLOOKUP($E271,'Source Data'!$B$29:$J$60, MATCH($L271, 'Source Data'!$B$26:$J$26,1),TRUE))=TRUE,"",VLOOKUP($E271,'Source Data'!$B$29:$J$60,MATCH($L271, 'Source Data'!$B$26:$J$26,1),TRUE))))</f>
        <v/>
      </c>
      <c r="R271" s="144" t="str">
        <f>IF(OR(AND(OR($J271="Retired",$J271="Permanent Low-Use"),$K271&lt;=2026),(AND($J271="New",$K271&gt;2026))),"N/A",IF($N271=0,0,IF(ISERROR(VLOOKUP($E271,'Source Data'!$B$29:$J$60, MATCH($L271, 'Source Data'!$B$26:$J$26,1),TRUE))=TRUE,"",VLOOKUP($E271,'Source Data'!$B$29:$J$60,MATCH($L271, 'Source Data'!$B$26:$J$26,1),TRUE))))</f>
        <v/>
      </c>
      <c r="S271" s="144" t="str">
        <f>IF(OR(AND(OR($J271="Retired",$J271="Permanent Low-Use"),$K271&lt;=2027),(AND($J271="New",$K271&gt;2027))),"N/A",IF($N271=0,0,IF(ISERROR(VLOOKUP($E271,'Source Data'!$B$29:$J$60, MATCH($L271, 'Source Data'!$B$26:$J$26,1),TRUE))=TRUE,"",VLOOKUP($E271,'Source Data'!$B$29:$J$60,MATCH($L271, 'Source Data'!$B$26:$J$26,1),TRUE))))</f>
        <v/>
      </c>
      <c r="T271" s="144" t="str">
        <f>IF(OR(AND(OR($J271="Retired",$J271="Permanent Low-Use"),$K271&lt;=2028),(AND($J271="New",$K271&gt;2028))),"N/A",IF($N271=0,0,IF(ISERROR(VLOOKUP($E271,'Source Data'!$B$29:$J$60, MATCH($L271, 'Source Data'!$B$26:$J$26,1),TRUE))=TRUE,"",VLOOKUP($E271,'Source Data'!$B$29:$J$60,MATCH($L271, 'Source Data'!$B$26:$J$26,1),TRUE))))</f>
        <v/>
      </c>
      <c r="U271" s="144" t="str">
        <f>IF(OR(AND(OR($J271="Retired",$J271="Permanent Low-Use"),$K271&lt;=2029),(AND($J271="New",$K271&gt;2029))),"N/A",IF($N271=0,0,IF(ISERROR(VLOOKUP($E271,'Source Data'!$B$29:$J$60, MATCH($L271, 'Source Data'!$B$26:$J$26,1),TRUE))=TRUE,"",VLOOKUP($E271,'Source Data'!$B$29:$J$60,MATCH($L271, 'Source Data'!$B$26:$J$26,1),TRUE))))</f>
        <v/>
      </c>
      <c r="V271" s="144" t="str">
        <f>IF(OR(AND(OR($J271="Retired",$J271="Permanent Low-Use"),$K271&lt;=2030),(AND($J271="New",$K271&gt;2030))),"N/A",IF($N271=0,0,IF(ISERROR(VLOOKUP($E271,'Source Data'!$B$29:$J$60, MATCH($L271, 'Source Data'!$B$26:$J$26,1),TRUE))=TRUE,"",VLOOKUP($E271,'Source Data'!$B$29:$J$60,MATCH($L271, 'Source Data'!$B$26:$J$26,1),TRUE))))</f>
        <v/>
      </c>
      <c r="W271" s="144" t="str">
        <f>IF(OR(AND(OR($J271="Retired",$J271="Permanent Low-Use"),$K271&lt;=2031),(AND($J271="New",$K271&gt;2031))),"N/A",IF($N271=0,0,IF(ISERROR(VLOOKUP($E271,'Source Data'!$B$29:$J$60, MATCH($L271, 'Source Data'!$B$26:$J$26,1),TRUE))=TRUE,"",VLOOKUP($E271,'Source Data'!$B$29:$J$60,MATCH($L271, 'Source Data'!$B$26:$J$26,1),TRUE))))</f>
        <v/>
      </c>
      <c r="X271" s="144" t="str">
        <f>IF(OR(AND(OR($J271="Retired",$J271="Permanent Low-Use"),$K271&lt;=2032),(AND($J271="New",$K271&gt;2032))),"N/A",IF($N271=0,0,IF(ISERROR(VLOOKUP($E271,'Source Data'!$B$29:$J$60, MATCH($L271, 'Source Data'!$B$26:$J$26,1),TRUE))=TRUE,"",VLOOKUP($E271,'Source Data'!$B$29:$J$60,MATCH($L271, 'Source Data'!$B$26:$J$26,1),TRUE))))</f>
        <v/>
      </c>
      <c r="Y271" s="144" t="str">
        <f>IF(OR(AND(OR($J271="Retired",$J271="Permanent Low-Use"),$K271&lt;=2033),(AND($J271="New",$K271&gt;2033))),"N/A",IF($N271=0,0,IF(ISERROR(VLOOKUP($E271,'Source Data'!$B$29:$J$60, MATCH($L271, 'Source Data'!$B$26:$J$26,1),TRUE))=TRUE,"",VLOOKUP($E271,'Source Data'!$B$29:$J$60,MATCH($L271, 'Source Data'!$B$26:$J$26,1),TRUE))))</f>
        <v/>
      </c>
      <c r="Z271" s="145" t="str">
        <f>IF(ISNUMBER($L271),IF(OR(AND(OR($J271="Retired",$J271="Permanent Low-Use"),$K271&lt;=2023),(AND($J271="New",$K271&gt;2023))),"N/A",VLOOKUP($F271,'Source Data'!$B$15:$I$22,7)),"")</f>
        <v/>
      </c>
      <c r="AA271" s="145" t="str">
        <f>IF(ISNUMBER($L271),IF(OR(AND(OR($J271="Retired",$J271="Permanent Low-Use"),$K271&lt;=2024),(AND($J271="New",$K271&gt;2024))),"N/A",VLOOKUP($F271,'Source Data'!$B$15:$I$22,7)),"")</f>
        <v/>
      </c>
      <c r="AB271" s="145" t="str">
        <f>IF(ISNUMBER($L271),IF(OR(AND(OR($J271="Retired",$J271="Permanent Low-Use"),$K271&lt;=2025),(AND($J271="New",$K271&gt;2025))),"N/A",VLOOKUP($F271,'Source Data'!$B$15:$I$22,5)),"")</f>
        <v/>
      </c>
      <c r="AC271" s="145" t="str">
        <f>IF(ISNUMBER($L271),IF(OR(AND(OR($J271="Retired",$J271="Permanent Low-Use"),$K271&lt;=2026),(AND($J271="New",$K271&gt;2026))),"N/A",VLOOKUP($F271,'Source Data'!$B$15:$I$22,5)),"")</f>
        <v/>
      </c>
      <c r="AD271" s="145" t="str">
        <f>IF(ISNUMBER($L271),IF(OR(AND(OR($J271="Retired",$J271="Permanent Low-Use"),$K271&lt;=2027),(AND($J271="New",$K271&gt;2027))),"N/A",VLOOKUP($F271,'Source Data'!$B$15:$I$22,5)),"")</f>
        <v/>
      </c>
      <c r="AE271" s="145" t="str">
        <f>IF(ISNUMBER($L271),IF(OR(AND(OR($J271="Retired",$J271="Permanent Low-Use"),$K271&lt;=2028),(AND($J271="New",$K271&gt;2028))),"N/A",VLOOKUP($F271,'Source Data'!$B$15:$I$22,5)),"")</f>
        <v/>
      </c>
      <c r="AF271" s="145" t="str">
        <f>IF(ISNUMBER($L271),IF(OR(AND(OR($J271="Retired",$J271="Permanent Low-Use"),$K271&lt;=2029),(AND($J271="New",$K271&gt;2029))),"N/A",VLOOKUP($F271,'Source Data'!$B$15:$I$22,5)),"")</f>
        <v/>
      </c>
      <c r="AG271" s="145" t="str">
        <f>IF(ISNUMBER($L271),IF(OR(AND(OR($J271="Retired",$J271="Permanent Low-Use"),$K271&lt;=2030),(AND($J271="New",$K271&gt;2030))),"N/A",VLOOKUP($F271,'Source Data'!$B$15:$I$22,5)),"")</f>
        <v/>
      </c>
      <c r="AH271" s="145" t="str">
        <f>IF(ISNUMBER($L271),IF(OR(AND(OR($J271="Retired",$J271="Permanent Low-Use"),$K271&lt;=2031),(AND($J271="New",$K271&gt;2031))),"N/A",VLOOKUP($F271,'Source Data'!$B$15:$I$22,5)),"")</f>
        <v/>
      </c>
      <c r="AI271" s="145" t="str">
        <f>IF(ISNUMBER($L271),IF(OR(AND(OR($J271="Retired",$J271="Permanent Low-Use"),$K271&lt;=2032),(AND($J271="New",$K271&gt;2032))),"N/A",VLOOKUP($F271,'Source Data'!$B$15:$I$22,5)),"")</f>
        <v/>
      </c>
      <c r="AJ271" s="145" t="str">
        <f>IF(ISNUMBER($L271),IF(OR(AND(OR($J271="Retired",$J271="Permanent Low-Use"),$K271&lt;=2033),(AND($J271="New",$K271&gt;2033))),"N/A",VLOOKUP($F271,'Source Data'!$B$15:$I$22,5)),"")</f>
        <v/>
      </c>
      <c r="AK271" s="145" t="str">
        <f>IF($N271= 0, "N/A", IF(ISERROR(VLOOKUP($F271, 'Source Data'!$B$4:$C$11,2)), "", VLOOKUP($F271, 'Source Data'!$B$4:$C$11,2)))</f>
        <v/>
      </c>
      <c r="AL271" s="158"/>
    </row>
    <row r="272" spans="1:38">
      <c r="A272" s="158"/>
      <c r="B272" s="80"/>
      <c r="C272" s="80"/>
      <c r="D272" s="80"/>
      <c r="E272" s="81"/>
      <c r="F272" s="81"/>
      <c r="G272" s="78"/>
      <c r="H272" s="79"/>
      <c r="I272" s="78"/>
      <c r="J272" s="78"/>
      <c r="K272" s="78"/>
      <c r="L272" s="142" t="str">
        <f t="shared" si="12"/>
        <v/>
      </c>
      <c r="M272" s="142" t="str">
        <f>IF(ISERROR(VLOOKUP(E272,'Source Data'!$B$67:$J$97, MATCH(F272, 'Source Data'!$B$64:$J$64,1),TRUE))=TRUE,"",VLOOKUP(E272,'Source Data'!$B$67:$J$97,MATCH(F272, 'Source Data'!$B$64:$J$64,1),TRUE))</f>
        <v/>
      </c>
      <c r="N272" s="143" t="str">
        <f t="shared" si="13"/>
        <v/>
      </c>
      <c r="O272" s="144" t="str">
        <f>IF(OR(AND(OR($J272="Retired",$J272="Permanent Low-Use"),$K272&lt;=2023),(AND($J272="New",$K272&gt;2023))),"N/A",IF($N272=0,0,IF(ISERROR(VLOOKUP($E272,'Source Data'!$B$29:$J$60, MATCH($L272, 'Source Data'!$B$26:$J$26,1),TRUE))=TRUE,"",VLOOKUP($E272,'Source Data'!$B$29:$J$60,MATCH($L272, 'Source Data'!$B$26:$J$26,1),TRUE))))</f>
        <v/>
      </c>
      <c r="P272" s="144" t="str">
        <f>IF(OR(AND(OR($J272="Retired",$J272="Permanent Low-Use"),$K272&lt;=2024),(AND($J272="New",$K272&gt;2024))),"N/A",IF($N272=0,0,IF(ISERROR(VLOOKUP($E272,'Source Data'!$B$29:$J$60, MATCH($L272, 'Source Data'!$B$26:$J$26,1),TRUE))=TRUE,"",VLOOKUP($E272,'Source Data'!$B$29:$J$60,MATCH($L272, 'Source Data'!$B$26:$J$26,1),TRUE))))</f>
        <v/>
      </c>
      <c r="Q272" s="144" t="str">
        <f>IF(OR(AND(OR($J272="Retired",$J272="Permanent Low-Use"),$K272&lt;=2025),(AND($J272="New",$K272&gt;2025))),"N/A",IF($N272=0,0,IF(ISERROR(VLOOKUP($E272,'Source Data'!$B$29:$J$60, MATCH($L272, 'Source Data'!$B$26:$J$26,1),TRUE))=TRUE,"",VLOOKUP($E272,'Source Data'!$B$29:$J$60,MATCH($L272, 'Source Data'!$B$26:$J$26,1),TRUE))))</f>
        <v/>
      </c>
      <c r="R272" s="144" t="str">
        <f>IF(OR(AND(OR($J272="Retired",$J272="Permanent Low-Use"),$K272&lt;=2026),(AND($J272="New",$K272&gt;2026))),"N/A",IF($N272=0,0,IF(ISERROR(VLOOKUP($E272,'Source Data'!$B$29:$J$60, MATCH($L272, 'Source Data'!$B$26:$J$26,1),TRUE))=TRUE,"",VLOOKUP($E272,'Source Data'!$B$29:$J$60,MATCH($L272, 'Source Data'!$B$26:$J$26,1),TRUE))))</f>
        <v/>
      </c>
      <c r="S272" s="144" t="str">
        <f>IF(OR(AND(OR($J272="Retired",$J272="Permanent Low-Use"),$K272&lt;=2027),(AND($J272="New",$K272&gt;2027))),"N/A",IF($N272=0,0,IF(ISERROR(VLOOKUP($E272,'Source Data'!$B$29:$J$60, MATCH($L272, 'Source Data'!$B$26:$J$26,1),TRUE))=TRUE,"",VLOOKUP($E272,'Source Data'!$B$29:$J$60,MATCH($L272, 'Source Data'!$B$26:$J$26,1),TRUE))))</f>
        <v/>
      </c>
      <c r="T272" s="144" t="str">
        <f>IF(OR(AND(OR($J272="Retired",$J272="Permanent Low-Use"),$K272&lt;=2028),(AND($J272="New",$K272&gt;2028))),"N/A",IF($N272=0,0,IF(ISERROR(VLOOKUP($E272,'Source Data'!$B$29:$J$60, MATCH($L272, 'Source Data'!$B$26:$J$26,1),TRUE))=TRUE,"",VLOOKUP($E272,'Source Data'!$B$29:$J$60,MATCH($L272, 'Source Data'!$B$26:$J$26,1),TRUE))))</f>
        <v/>
      </c>
      <c r="U272" s="144" t="str">
        <f>IF(OR(AND(OR($J272="Retired",$J272="Permanent Low-Use"),$K272&lt;=2029),(AND($J272="New",$K272&gt;2029))),"N/A",IF($N272=0,0,IF(ISERROR(VLOOKUP($E272,'Source Data'!$B$29:$J$60, MATCH($L272, 'Source Data'!$B$26:$J$26,1),TRUE))=TRUE,"",VLOOKUP($E272,'Source Data'!$B$29:$J$60,MATCH($L272, 'Source Data'!$B$26:$J$26,1),TRUE))))</f>
        <v/>
      </c>
      <c r="V272" s="144" t="str">
        <f>IF(OR(AND(OR($J272="Retired",$J272="Permanent Low-Use"),$K272&lt;=2030),(AND($J272="New",$K272&gt;2030))),"N/A",IF($N272=0,0,IF(ISERROR(VLOOKUP($E272,'Source Data'!$B$29:$J$60, MATCH($L272, 'Source Data'!$B$26:$J$26,1),TRUE))=TRUE,"",VLOOKUP($E272,'Source Data'!$B$29:$J$60,MATCH($L272, 'Source Data'!$B$26:$J$26,1),TRUE))))</f>
        <v/>
      </c>
      <c r="W272" s="144" t="str">
        <f>IF(OR(AND(OR($J272="Retired",$J272="Permanent Low-Use"),$K272&lt;=2031),(AND($J272="New",$K272&gt;2031))),"N/A",IF($N272=0,0,IF(ISERROR(VLOOKUP($E272,'Source Data'!$B$29:$J$60, MATCH($L272, 'Source Data'!$B$26:$J$26,1),TRUE))=TRUE,"",VLOOKUP($E272,'Source Data'!$B$29:$J$60,MATCH($L272, 'Source Data'!$B$26:$J$26,1),TRUE))))</f>
        <v/>
      </c>
      <c r="X272" s="144" t="str">
        <f>IF(OR(AND(OR($J272="Retired",$J272="Permanent Low-Use"),$K272&lt;=2032),(AND($J272="New",$K272&gt;2032))),"N/A",IF($N272=0,0,IF(ISERROR(VLOOKUP($E272,'Source Data'!$B$29:$J$60, MATCH($L272, 'Source Data'!$B$26:$J$26,1),TRUE))=TRUE,"",VLOOKUP($E272,'Source Data'!$B$29:$J$60,MATCH($L272, 'Source Data'!$B$26:$J$26,1),TRUE))))</f>
        <v/>
      </c>
      <c r="Y272" s="144" t="str">
        <f>IF(OR(AND(OR($J272="Retired",$J272="Permanent Low-Use"),$K272&lt;=2033),(AND($J272="New",$K272&gt;2033))),"N/A",IF($N272=0,0,IF(ISERROR(VLOOKUP($E272,'Source Data'!$B$29:$J$60, MATCH($L272, 'Source Data'!$B$26:$J$26,1),TRUE))=TRUE,"",VLOOKUP($E272,'Source Data'!$B$29:$J$60,MATCH($L272, 'Source Data'!$B$26:$J$26,1),TRUE))))</f>
        <v/>
      </c>
      <c r="Z272" s="145" t="str">
        <f>IF(ISNUMBER($L272),IF(OR(AND(OR($J272="Retired",$J272="Permanent Low-Use"),$K272&lt;=2023),(AND($J272="New",$K272&gt;2023))),"N/A",VLOOKUP($F272,'Source Data'!$B$15:$I$22,7)),"")</f>
        <v/>
      </c>
      <c r="AA272" s="145" t="str">
        <f>IF(ISNUMBER($L272),IF(OR(AND(OR($J272="Retired",$J272="Permanent Low-Use"),$K272&lt;=2024),(AND($J272="New",$K272&gt;2024))),"N/A",VLOOKUP($F272,'Source Data'!$B$15:$I$22,7)),"")</f>
        <v/>
      </c>
      <c r="AB272" s="145" t="str">
        <f>IF(ISNUMBER($L272),IF(OR(AND(OR($J272="Retired",$J272="Permanent Low-Use"),$K272&lt;=2025),(AND($J272="New",$K272&gt;2025))),"N/A",VLOOKUP($F272,'Source Data'!$B$15:$I$22,5)),"")</f>
        <v/>
      </c>
      <c r="AC272" s="145" t="str">
        <f>IF(ISNUMBER($L272),IF(OR(AND(OR($J272="Retired",$J272="Permanent Low-Use"),$K272&lt;=2026),(AND($J272="New",$K272&gt;2026))),"N/A",VLOOKUP($F272,'Source Data'!$B$15:$I$22,5)),"")</f>
        <v/>
      </c>
      <c r="AD272" s="145" t="str">
        <f>IF(ISNUMBER($L272),IF(OR(AND(OR($J272="Retired",$J272="Permanent Low-Use"),$K272&lt;=2027),(AND($J272="New",$K272&gt;2027))),"N/A",VLOOKUP($F272,'Source Data'!$B$15:$I$22,5)),"")</f>
        <v/>
      </c>
      <c r="AE272" s="145" t="str">
        <f>IF(ISNUMBER($L272),IF(OR(AND(OR($J272="Retired",$J272="Permanent Low-Use"),$K272&lt;=2028),(AND($J272="New",$K272&gt;2028))),"N/A",VLOOKUP($F272,'Source Data'!$B$15:$I$22,5)),"")</f>
        <v/>
      </c>
      <c r="AF272" s="145" t="str">
        <f>IF(ISNUMBER($L272),IF(OR(AND(OR($J272="Retired",$J272="Permanent Low-Use"),$K272&lt;=2029),(AND($J272="New",$K272&gt;2029))),"N/A",VLOOKUP($F272,'Source Data'!$B$15:$I$22,5)),"")</f>
        <v/>
      </c>
      <c r="AG272" s="145" t="str">
        <f>IF(ISNUMBER($L272),IF(OR(AND(OR($J272="Retired",$J272="Permanent Low-Use"),$K272&lt;=2030),(AND($J272="New",$K272&gt;2030))),"N/A",VLOOKUP($F272,'Source Data'!$B$15:$I$22,5)),"")</f>
        <v/>
      </c>
      <c r="AH272" s="145" t="str">
        <f>IF(ISNUMBER($L272),IF(OR(AND(OR($J272="Retired",$J272="Permanent Low-Use"),$K272&lt;=2031),(AND($J272="New",$K272&gt;2031))),"N/A",VLOOKUP($F272,'Source Data'!$B$15:$I$22,5)),"")</f>
        <v/>
      </c>
      <c r="AI272" s="145" t="str">
        <f>IF(ISNUMBER($L272),IF(OR(AND(OR($J272="Retired",$J272="Permanent Low-Use"),$K272&lt;=2032),(AND($J272="New",$K272&gt;2032))),"N/A",VLOOKUP($F272,'Source Data'!$B$15:$I$22,5)),"")</f>
        <v/>
      </c>
      <c r="AJ272" s="145" t="str">
        <f>IF(ISNUMBER($L272),IF(OR(AND(OR($J272="Retired",$J272="Permanent Low-Use"),$K272&lt;=2033),(AND($J272="New",$K272&gt;2033))),"N/A",VLOOKUP($F272,'Source Data'!$B$15:$I$22,5)),"")</f>
        <v/>
      </c>
      <c r="AK272" s="145" t="str">
        <f>IF($N272= 0, "N/A", IF(ISERROR(VLOOKUP($F272, 'Source Data'!$B$4:$C$11,2)), "", VLOOKUP($F272, 'Source Data'!$B$4:$C$11,2)))</f>
        <v/>
      </c>
      <c r="AL272" s="158"/>
    </row>
    <row r="273" spans="1:38">
      <c r="A273" s="158"/>
      <c r="B273" s="80"/>
      <c r="C273" s="80"/>
      <c r="D273" s="80"/>
      <c r="E273" s="81"/>
      <c r="F273" s="81"/>
      <c r="G273" s="78"/>
      <c r="H273" s="79"/>
      <c r="I273" s="78"/>
      <c r="J273" s="78"/>
      <c r="K273" s="78"/>
      <c r="L273" s="142" t="str">
        <f t="shared" ref="L273:L336" si="14">IF(ISNUMBER(F273), IF($G273="GSE purchased before 2007", $F273*1.2, $F273), "")</f>
        <v/>
      </c>
      <c r="M273" s="142" t="str">
        <f>IF(ISERROR(VLOOKUP(E273,'Source Data'!$B$67:$J$97, MATCH(F273, 'Source Data'!$B$64:$J$64,1),TRUE))=TRUE,"",VLOOKUP(E273,'Source Data'!$B$67:$J$97,MATCH(F273, 'Source Data'!$B$64:$J$64,1),TRUE))</f>
        <v/>
      </c>
      <c r="N273" s="143" t="str">
        <f t="shared" si="13"/>
        <v/>
      </c>
      <c r="O273" s="144" t="str">
        <f>IF(OR(AND(OR($J273="Retired",$J273="Permanent Low-Use"),$K273&lt;=2023),(AND($J273="New",$K273&gt;2023))),"N/A",IF($N273=0,0,IF(ISERROR(VLOOKUP($E273,'Source Data'!$B$29:$J$60, MATCH($L273, 'Source Data'!$B$26:$J$26,1),TRUE))=TRUE,"",VLOOKUP($E273,'Source Data'!$B$29:$J$60,MATCH($L273, 'Source Data'!$B$26:$J$26,1),TRUE))))</f>
        <v/>
      </c>
      <c r="P273" s="144" t="str">
        <f>IF(OR(AND(OR($J273="Retired",$J273="Permanent Low-Use"),$K273&lt;=2024),(AND($J273="New",$K273&gt;2024))),"N/A",IF($N273=0,0,IF(ISERROR(VLOOKUP($E273,'Source Data'!$B$29:$J$60, MATCH($L273, 'Source Data'!$B$26:$J$26,1),TRUE))=TRUE,"",VLOOKUP($E273,'Source Data'!$B$29:$J$60,MATCH($L273, 'Source Data'!$B$26:$J$26,1),TRUE))))</f>
        <v/>
      </c>
      <c r="Q273" s="144" t="str">
        <f>IF(OR(AND(OR($J273="Retired",$J273="Permanent Low-Use"),$K273&lt;=2025),(AND($J273="New",$K273&gt;2025))),"N/A",IF($N273=0,0,IF(ISERROR(VLOOKUP($E273,'Source Data'!$B$29:$J$60, MATCH($L273, 'Source Data'!$B$26:$J$26,1),TRUE))=TRUE,"",VLOOKUP($E273,'Source Data'!$B$29:$J$60,MATCH($L273, 'Source Data'!$B$26:$J$26,1),TRUE))))</f>
        <v/>
      </c>
      <c r="R273" s="144" t="str">
        <f>IF(OR(AND(OR($J273="Retired",$J273="Permanent Low-Use"),$K273&lt;=2026),(AND($J273="New",$K273&gt;2026))),"N/A",IF($N273=0,0,IF(ISERROR(VLOOKUP($E273,'Source Data'!$B$29:$J$60, MATCH($L273, 'Source Data'!$B$26:$J$26,1),TRUE))=TRUE,"",VLOOKUP($E273,'Source Data'!$B$29:$J$60,MATCH($L273, 'Source Data'!$B$26:$J$26,1),TRUE))))</f>
        <v/>
      </c>
      <c r="S273" s="144" t="str">
        <f>IF(OR(AND(OR($J273="Retired",$J273="Permanent Low-Use"),$K273&lt;=2027),(AND($J273="New",$K273&gt;2027))),"N/A",IF($N273=0,0,IF(ISERROR(VLOOKUP($E273,'Source Data'!$B$29:$J$60, MATCH($L273, 'Source Data'!$B$26:$J$26,1),TRUE))=TRUE,"",VLOOKUP($E273,'Source Data'!$B$29:$J$60,MATCH($L273, 'Source Data'!$B$26:$J$26,1),TRUE))))</f>
        <v/>
      </c>
      <c r="T273" s="144" t="str">
        <f>IF(OR(AND(OR($J273="Retired",$J273="Permanent Low-Use"),$K273&lt;=2028),(AND($J273="New",$K273&gt;2028))),"N/A",IF($N273=0,0,IF(ISERROR(VLOOKUP($E273,'Source Data'!$B$29:$J$60, MATCH($L273, 'Source Data'!$B$26:$J$26,1),TRUE))=TRUE,"",VLOOKUP($E273,'Source Data'!$B$29:$J$60,MATCH($L273, 'Source Data'!$B$26:$J$26,1),TRUE))))</f>
        <v/>
      </c>
      <c r="U273" s="144" t="str">
        <f>IF(OR(AND(OR($J273="Retired",$J273="Permanent Low-Use"),$K273&lt;=2029),(AND($J273="New",$K273&gt;2029))),"N/A",IF($N273=0,0,IF(ISERROR(VLOOKUP($E273,'Source Data'!$B$29:$J$60, MATCH($L273, 'Source Data'!$B$26:$J$26,1),TRUE))=TRUE,"",VLOOKUP($E273,'Source Data'!$B$29:$J$60,MATCH($L273, 'Source Data'!$B$26:$J$26,1),TRUE))))</f>
        <v/>
      </c>
      <c r="V273" s="144" t="str">
        <f>IF(OR(AND(OR($J273="Retired",$J273="Permanent Low-Use"),$K273&lt;=2030),(AND($J273="New",$K273&gt;2030))),"N/A",IF($N273=0,0,IF(ISERROR(VLOOKUP($E273,'Source Data'!$B$29:$J$60, MATCH($L273, 'Source Data'!$B$26:$J$26,1),TRUE))=TRUE,"",VLOOKUP($E273,'Source Data'!$B$29:$J$60,MATCH($L273, 'Source Data'!$B$26:$J$26,1),TRUE))))</f>
        <v/>
      </c>
      <c r="W273" s="144" t="str">
        <f>IF(OR(AND(OR($J273="Retired",$J273="Permanent Low-Use"),$K273&lt;=2031),(AND($J273="New",$K273&gt;2031))),"N/A",IF($N273=0,0,IF(ISERROR(VLOOKUP($E273,'Source Data'!$B$29:$J$60, MATCH($L273, 'Source Data'!$B$26:$J$26,1),TRUE))=TRUE,"",VLOOKUP($E273,'Source Data'!$B$29:$J$60,MATCH($L273, 'Source Data'!$B$26:$J$26,1),TRUE))))</f>
        <v/>
      </c>
      <c r="X273" s="144" t="str">
        <f>IF(OR(AND(OR($J273="Retired",$J273="Permanent Low-Use"),$K273&lt;=2032),(AND($J273="New",$K273&gt;2032))),"N/A",IF($N273=0,0,IF(ISERROR(VLOOKUP($E273,'Source Data'!$B$29:$J$60, MATCH($L273, 'Source Data'!$B$26:$J$26,1),TRUE))=TRUE,"",VLOOKUP($E273,'Source Data'!$B$29:$J$60,MATCH($L273, 'Source Data'!$B$26:$J$26,1),TRUE))))</f>
        <v/>
      </c>
      <c r="Y273" s="144" t="str">
        <f>IF(OR(AND(OR($J273="Retired",$J273="Permanent Low-Use"),$K273&lt;=2033),(AND($J273="New",$K273&gt;2033))),"N/A",IF($N273=0,0,IF(ISERROR(VLOOKUP($E273,'Source Data'!$B$29:$J$60, MATCH($L273, 'Source Data'!$B$26:$J$26,1),TRUE))=TRUE,"",VLOOKUP($E273,'Source Data'!$B$29:$J$60,MATCH($L273, 'Source Data'!$B$26:$J$26,1),TRUE))))</f>
        <v/>
      </c>
      <c r="Z273" s="145" t="str">
        <f>IF(ISNUMBER($L273),IF(OR(AND(OR($J273="Retired",$J273="Permanent Low-Use"),$K273&lt;=2023),(AND($J273="New",$K273&gt;2023))),"N/A",VLOOKUP($F273,'Source Data'!$B$15:$I$22,7)),"")</f>
        <v/>
      </c>
      <c r="AA273" s="145" t="str">
        <f>IF(ISNUMBER($L273),IF(OR(AND(OR($J273="Retired",$J273="Permanent Low-Use"),$K273&lt;=2024),(AND($J273="New",$K273&gt;2024))),"N/A",VLOOKUP($F273,'Source Data'!$B$15:$I$22,7)),"")</f>
        <v/>
      </c>
      <c r="AB273" s="145" t="str">
        <f>IF(ISNUMBER($L273),IF(OR(AND(OR($J273="Retired",$J273="Permanent Low-Use"),$K273&lt;=2025),(AND($J273="New",$K273&gt;2025))),"N/A",VLOOKUP($F273,'Source Data'!$B$15:$I$22,5)),"")</f>
        <v/>
      </c>
      <c r="AC273" s="145" t="str">
        <f>IF(ISNUMBER($L273),IF(OR(AND(OR($J273="Retired",$J273="Permanent Low-Use"),$K273&lt;=2026),(AND($J273="New",$K273&gt;2026))),"N/A",VLOOKUP($F273,'Source Data'!$B$15:$I$22,5)),"")</f>
        <v/>
      </c>
      <c r="AD273" s="145" t="str">
        <f>IF(ISNUMBER($L273),IF(OR(AND(OR($J273="Retired",$J273="Permanent Low-Use"),$K273&lt;=2027),(AND($J273="New",$K273&gt;2027))),"N/A",VLOOKUP($F273,'Source Data'!$B$15:$I$22,5)),"")</f>
        <v/>
      </c>
      <c r="AE273" s="145" t="str">
        <f>IF(ISNUMBER($L273),IF(OR(AND(OR($J273="Retired",$J273="Permanent Low-Use"),$K273&lt;=2028),(AND($J273="New",$K273&gt;2028))),"N/A",VLOOKUP($F273,'Source Data'!$B$15:$I$22,5)),"")</f>
        <v/>
      </c>
      <c r="AF273" s="145" t="str">
        <f>IF(ISNUMBER($L273),IF(OR(AND(OR($J273="Retired",$J273="Permanent Low-Use"),$K273&lt;=2029),(AND($J273="New",$K273&gt;2029))),"N/A",VLOOKUP($F273,'Source Data'!$B$15:$I$22,5)),"")</f>
        <v/>
      </c>
      <c r="AG273" s="145" t="str">
        <f>IF(ISNUMBER($L273),IF(OR(AND(OR($J273="Retired",$J273="Permanent Low-Use"),$K273&lt;=2030),(AND($J273="New",$K273&gt;2030))),"N/A",VLOOKUP($F273,'Source Data'!$B$15:$I$22,5)),"")</f>
        <v/>
      </c>
      <c r="AH273" s="145" t="str">
        <f>IF(ISNUMBER($L273),IF(OR(AND(OR($J273="Retired",$J273="Permanent Low-Use"),$K273&lt;=2031),(AND($J273="New",$K273&gt;2031))),"N/A",VLOOKUP($F273,'Source Data'!$B$15:$I$22,5)),"")</f>
        <v/>
      </c>
      <c r="AI273" s="145" t="str">
        <f>IF(ISNUMBER($L273),IF(OR(AND(OR($J273="Retired",$J273="Permanent Low-Use"),$K273&lt;=2032),(AND($J273="New",$K273&gt;2032))),"N/A",VLOOKUP($F273,'Source Data'!$B$15:$I$22,5)),"")</f>
        <v/>
      </c>
      <c r="AJ273" s="145" t="str">
        <f>IF(ISNUMBER($L273),IF(OR(AND(OR($J273="Retired",$J273="Permanent Low-Use"),$K273&lt;=2033),(AND($J273="New",$K273&gt;2033))),"N/A",VLOOKUP($F273,'Source Data'!$B$15:$I$22,5)),"")</f>
        <v/>
      </c>
      <c r="AK273" s="145" t="str">
        <f>IF($N273= 0, "N/A", IF(ISERROR(VLOOKUP($F273, 'Source Data'!$B$4:$C$11,2)), "", VLOOKUP($F273, 'Source Data'!$B$4:$C$11,2)))</f>
        <v/>
      </c>
      <c r="AL273" s="158"/>
    </row>
    <row r="274" spans="1:38">
      <c r="A274" s="158"/>
      <c r="B274" s="80"/>
      <c r="C274" s="80"/>
      <c r="D274" s="80"/>
      <c r="E274" s="81"/>
      <c r="F274" s="81"/>
      <c r="G274" s="78"/>
      <c r="H274" s="79"/>
      <c r="I274" s="78"/>
      <c r="J274" s="78"/>
      <c r="K274" s="78"/>
      <c r="L274" s="142" t="str">
        <f t="shared" si="14"/>
        <v/>
      </c>
      <c r="M274" s="142" t="str">
        <f>IF(ISERROR(VLOOKUP(E274,'Source Data'!$B$67:$J$97, MATCH(F274, 'Source Data'!$B$64:$J$64,1),TRUE))=TRUE,"",VLOOKUP(E274,'Source Data'!$B$67:$J$97,MATCH(F274, 'Source Data'!$B$64:$J$64,1),TRUE))</f>
        <v/>
      </c>
      <c r="N274" s="143" t="str">
        <f t="shared" ref="N274:N337" si="15">IF(AND($G274= "", ISNUMBER(F274)), 1, IF($G274="", "", IF(AND($G274="VDECS with NOx Reduction Only", ISNUMBER($H274)), 1-($H274/1.7), IF(AND($G274="VDECS Level 2", ISNUMBER($H274)), 1-(0.18+($H274/1.7)), IF($G274="VDECS Level 1",1, IF($G274="VDECS Level 2",0.82, IF($G274="VDECS Highest Level",0.7, IF(OR($G274="GSE purchased before 2007", $G274="Non-GSE purchased before 2007",$G274= "Electric Purchased 2007 or later",$G274= "Electric Purchased 2024 or later"),0))))))))</f>
        <v/>
      </c>
      <c r="O274" s="144" t="str">
        <f>IF(OR(AND(OR($J274="Retired",$J274="Permanent Low-Use"),$K274&lt;=2023),(AND($J274="New",$K274&gt;2023))),"N/A",IF($N274=0,0,IF(ISERROR(VLOOKUP($E274,'Source Data'!$B$29:$J$60, MATCH($L274, 'Source Data'!$B$26:$J$26,1),TRUE))=TRUE,"",VLOOKUP($E274,'Source Data'!$B$29:$J$60,MATCH($L274, 'Source Data'!$B$26:$J$26,1),TRUE))))</f>
        <v/>
      </c>
      <c r="P274" s="144" t="str">
        <f>IF(OR(AND(OR($J274="Retired",$J274="Permanent Low-Use"),$K274&lt;=2024),(AND($J274="New",$K274&gt;2024))),"N/A",IF($N274=0,0,IF(ISERROR(VLOOKUP($E274,'Source Data'!$B$29:$J$60, MATCH($L274, 'Source Data'!$B$26:$J$26,1),TRUE))=TRUE,"",VLOOKUP($E274,'Source Data'!$B$29:$J$60,MATCH($L274, 'Source Data'!$B$26:$J$26,1),TRUE))))</f>
        <v/>
      </c>
      <c r="Q274" s="144" t="str">
        <f>IF(OR(AND(OR($J274="Retired",$J274="Permanent Low-Use"),$K274&lt;=2025),(AND($J274="New",$K274&gt;2025))),"N/A",IF($N274=0,0,IF(ISERROR(VLOOKUP($E274,'Source Data'!$B$29:$J$60, MATCH($L274, 'Source Data'!$B$26:$J$26,1),TRUE))=TRUE,"",VLOOKUP($E274,'Source Data'!$B$29:$J$60,MATCH($L274, 'Source Data'!$B$26:$J$26,1),TRUE))))</f>
        <v/>
      </c>
      <c r="R274" s="144" t="str">
        <f>IF(OR(AND(OR($J274="Retired",$J274="Permanent Low-Use"),$K274&lt;=2026),(AND($J274="New",$K274&gt;2026))),"N/A",IF($N274=0,0,IF(ISERROR(VLOOKUP($E274,'Source Data'!$B$29:$J$60, MATCH($L274, 'Source Data'!$B$26:$J$26,1),TRUE))=TRUE,"",VLOOKUP($E274,'Source Data'!$B$29:$J$60,MATCH($L274, 'Source Data'!$B$26:$J$26,1),TRUE))))</f>
        <v/>
      </c>
      <c r="S274" s="144" t="str">
        <f>IF(OR(AND(OR($J274="Retired",$J274="Permanent Low-Use"),$K274&lt;=2027),(AND($J274="New",$K274&gt;2027))),"N/A",IF($N274=0,0,IF(ISERROR(VLOOKUP($E274,'Source Data'!$B$29:$J$60, MATCH($L274, 'Source Data'!$B$26:$J$26,1),TRUE))=TRUE,"",VLOOKUP($E274,'Source Data'!$B$29:$J$60,MATCH($L274, 'Source Data'!$B$26:$J$26,1),TRUE))))</f>
        <v/>
      </c>
      <c r="T274" s="144" t="str">
        <f>IF(OR(AND(OR($J274="Retired",$J274="Permanent Low-Use"),$K274&lt;=2028),(AND($J274="New",$K274&gt;2028))),"N/A",IF($N274=0,0,IF(ISERROR(VLOOKUP($E274,'Source Data'!$B$29:$J$60, MATCH($L274, 'Source Data'!$B$26:$J$26,1),TRUE))=TRUE,"",VLOOKUP($E274,'Source Data'!$B$29:$J$60,MATCH($L274, 'Source Data'!$B$26:$J$26,1),TRUE))))</f>
        <v/>
      </c>
      <c r="U274" s="144" t="str">
        <f>IF(OR(AND(OR($J274="Retired",$J274="Permanent Low-Use"),$K274&lt;=2029),(AND($J274="New",$K274&gt;2029))),"N/A",IF($N274=0,0,IF(ISERROR(VLOOKUP($E274,'Source Data'!$B$29:$J$60, MATCH($L274, 'Source Data'!$B$26:$J$26,1),TRUE))=TRUE,"",VLOOKUP($E274,'Source Data'!$B$29:$J$60,MATCH($L274, 'Source Data'!$B$26:$J$26,1),TRUE))))</f>
        <v/>
      </c>
      <c r="V274" s="144" t="str">
        <f>IF(OR(AND(OR($J274="Retired",$J274="Permanent Low-Use"),$K274&lt;=2030),(AND($J274="New",$K274&gt;2030))),"N/A",IF($N274=0,0,IF(ISERROR(VLOOKUP($E274,'Source Data'!$B$29:$J$60, MATCH($L274, 'Source Data'!$B$26:$J$26,1),TRUE))=TRUE,"",VLOOKUP($E274,'Source Data'!$B$29:$J$60,MATCH($L274, 'Source Data'!$B$26:$J$26,1),TRUE))))</f>
        <v/>
      </c>
      <c r="W274" s="144" t="str">
        <f>IF(OR(AND(OR($J274="Retired",$J274="Permanent Low-Use"),$K274&lt;=2031),(AND($J274="New",$K274&gt;2031))),"N/A",IF($N274=0,0,IF(ISERROR(VLOOKUP($E274,'Source Data'!$B$29:$J$60, MATCH($L274, 'Source Data'!$B$26:$J$26,1),TRUE))=TRUE,"",VLOOKUP($E274,'Source Data'!$B$29:$J$60,MATCH($L274, 'Source Data'!$B$26:$J$26,1),TRUE))))</f>
        <v/>
      </c>
      <c r="X274" s="144" t="str">
        <f>IF(OR(AND(OR($J274="Retired",$J274="Permanent Low-Use"),$K274&lt;=2032),(AND($J274="New",$K274&gt;2032))),"N/A",IF($N274=0,0,IF(ISERROR(VLOOKUP($E274,'Source Data'!$B$29:$J$60, MATCH($L274, 'Source Data'!$B$26:$J$26,1),TRUE))=TRUE,"",VLOOKUP($E274,'Source Data'!$B$29:$J$60,MATCH($L274, 'Source Data'!$B$26:$J$26,1),TRUE))))</f>
        <v/>
      </c>
      <c r="Y274" s="144" t="str">
        <f>IF(OR(AND(OR($J274="Retired",$J274="Permanent Low-Use"),$K274&lt;=2033),(AND($J274="New",$K274&gt;2033))),"N/A",IF($N274=0,0,IF(ISERROR(VLOOKUP($E274,'Source Data'!$B$29:$J$60, MATCH($L274, 'Source Data'!$B$26:$J$26,1),TRUE))=TRUE,"",VLOOKUP($E274,'Source Data'!$B$29:$J$60,MATCH($L274, 'Source Data'!$B$26:$J$26,1),TRUE))))</f>
        <v/>
      </c>
      <c r="Z274" s="145" t="str">
        <f>IF(ISNUMBER($L274),IF(OR(AND(OR($J274="Retired",$J274="Permanent Low-Use"),$K274&lt;=2023),(AND($J274="New",$K274&gt;2023))),"N/A",VLOOKUP($F274,'Source Data'!$B$15:$I$22,7)),"")</f>
        <v/>
      </c>
      <c r="AA274" s="145" t="str">
        <f>IF(ISNUMBER($L274),IF(OR(AND(OR($J274="Retired",$J274="Permanent Low-Use"),$K274&lt;=2024),(AND($J274="New",$K274&gt;2024))),"N/A",VLOOKUP($F274,'Source Data'!$B$15:$I$22,7)),"")</f>
        <v/>
      </c>
      <c r="AB274" s="145" t="str">
        <f>IF(ISNUMBER($L274),IF(OR(AND(OR($J274="Retired",$J274="Permanent Low-Use"),$K274&lt;=2025),(AND($J274="New",$K274&gt;2025))),"N/A",VLOOKUP($F274,'Source Data'!$B$15:$I$22,5)),"")</f>
        <v/>
      </c>
      <c r="AC274" s="145" t="str">
        <f>IF(ISNUMBER($L274),IF(OR(AND(OR($J274="Retired",$J274="Permanent Low-Use"),$K274&lt;=2026),(AND($J274="New",$K274&gt;2026))),"N/A",VLOOKUP($F274,'Source Data'!$B$15:$I$22,5)),"")</f>
        <v/>
      </c>
      <c r="AD274" s="145" t="str">
        <f>IF(ISNUMBER($L274),IF(OR(AND(OR($J274="Retired",$J274="Permanent Low-Use"),$K274&lt;=2027),(AND($J274="New",$K274&gt;2027))),"N/A",VLOOKUP($F274,'Source Data'!$B$15:$I$22,5)),"")</f>
        <v/>
      </c>
      <c r="AE274" s="145" t="str">
        <f>IF(ISNUMBER($L274),IF(OR(AND(OR($J274="Retired",$J274="Permanent Low-Use"),$K274&lt;=2028),(AND($J274="New",$K274&gt;2028))),"N/A",VLOOKUP($F274,'Source Data'!$B$15:$I$22,5)),"")</f>
        <v/>
      </c>
      <c r="AF274" s="145" t="str">
        <f>IF(ISNUMBER($L274),IF(OR(AND(OR($J274="Retired",$J274="Permanent Low-Use"),$K274&lt;=2029),(AND($J274="New",$K274&gt;2029))),"N/A",VLOOKUP($F274,'Source Data'!$B$15:$I$22,5)),"")</f>
        <v/>
      </c>
      <c r="AG274" s="145" t="str">
        <f>IF(ISNUMBER($L274),IF(OR(AND(OR($J274="Retired",$J274="Permanent Low-Use"),$K274&lt;=2030),(AND($J274="New",$K274&gt;2030))),"N/A",VLOOKUP($F274,'Source Data'!$B$15:$I$22,5)),"")</f>
        <v/>
      </c>
      <c r="AH274" s="145" t="str">
        <f>IF(ISNUMBER($L274),IF(OR(AND(OR($J274="Retired",$J274="Permanent Low-Use"),$K274&lt;=2031),(AND($J274="New",$K274&gt;2031))),"N/A",VLOOKUP($F274,'Source Data'!$B$15:$I$22,5)),"")</f>
        <v/>
      </c>
      <c r="AI274" s="145" t="str">
        <f>IF(ISNUMBER($L274),IF(OR(AND(OR($J274="Retired",$J274="Permanent Low-Use"),$K274&lt;=2032),(AND($J274="New",$K274&gt;2032))),"N/A",VLOOKUP($F274,'Source Data'!$B$15:$I$22,5)),"")</f>
        <v/>
      </c>
      <c r="AJ274" s="145" t="str">
        <f>IF(ISNUMBER($L274),IF(OR(AND(OR($J274="Retired",$J274="Permanent Low-Use"),$K274&lt;=2033),(AND($J274="New",$K274&gt;2033))),"N/A",VLOOKUP($F274,'Source Data'!$B$15:$I$22,5)),"")</f>
        <v/>
      </c>
      <c r="AK274" s="145" t="str">
        <f>IF($N274= 0, "N/A", IF(ISERROR(VLOOKUP($F274, 'Source Data'!$B$4:$C$11,2)), "", VLOOKUP($F274, 'Source Data'!$B$4:$C$11,2)))</f>
        <v/>
      </c>
      <c r="AL274" s="158"/>
    </row>
    <row r="275" spans="1:38">
      <c r="A275" s="158"/>
      <c r="B275" s="80"/>
      <c r="C275" s="80"/>
      <c r="D275" s="80"/>
      <c r="E275" s="81"/>
      <c r="F275" s="81"/>
      <c r="G275" s="78"/>
      <c r="H275" s="79"/>
      <c r="I275" s="78"/>
      <c r="J275" s="78"/>
      <c r="K275" s="78"/>
      <c r="L275" s="142" t="str">
        <f t="shared" si="14"/>
        <v/>
      </c>
      <c r="M275" s="142" t="str">
        <f>IF(ISERROR(VLOOKUP(E275,'Source Data'!$B$67:$J$97, MATCH(F275, 'Source Data'!$B$64:$J$64,1),TRUE))=TRUE,"",VLOOKUP(E275,'Source Data'!$B$67:$J$97,MATCH(F275, 'Source Data'!$B$64:$J$64,1),TRUE))</f>
        <v/>
      </c>
      <c r="N275" s="143" t="str">
        <f t="shared" si="15"/>
        <v/>
      </c>
      <c r="O275" s="144" t="str">
        <f>IF(OR(AND(OR($J275="Retired",$J275="Permanent Low-Use"),$K275&lt;=2023),(AND($J275="New",$K275&gt;2023))),"N/A",IF($N275=0,0,IF(ISERROR(VLOOKUP($E275,'Source Data'!$B$29:$J$60, MATCH($L275, 'Source Data'!$B$26:$J$26,1),TRUE))=TRUE,"",VLOOKUP($E275,'Source Data'!$B$29:$J$60,MATCH($L275, 'Source Data'!$B$26:$J$26,1),TRUE))))</f>
        <v/>
      </c>
      <c r="P275" s="144" t="str">
        <f>IF(OR(AND(OR($J275="Retired",$J275="Permanent Low-Use"),$K275&lt;=2024),(AND($J275="New",$K275&gt;2024))),"N/A",IF($N275=0,0,IF(ISERROR(VLOOKUP($E275,'Source Data'!$B$29:$J$60, MATCH($L275, 'Source Data'!$B$26:$J$26,1),TRUE))=TRUE,"",VLOOKUP($E275,'Source Data'!$B$29:$J$60,MATCH($L275, 'Source Data'!$B$26:$J$26,1),TRUE))))</f>
        <v/>
      </c>
      <c r="Q275" s="144" t="str">
        <f>IF(OR(AND(OR($J275="Retired",$J275="Permanent Low-Use"),$K275&lt;=2025),(AND($J275="New",$K275&gt;2025))),"N/A",IF($N275=0,0,IF(ISERROR(VLOOKUP($E275,'Source Data'!$B$29:$J$60, MATCH($L275, 'Source Data'!$B$26:$J$26,1),TRUE))=TRUE,"",VLOOKUP($E275,'Source Data'!$B$29:$J$60,MATCH($L275, 'Source Data'!$B$26:$J$26,1),TRUE))))</f>
        <v/>
      </c>
      <c r="R275" s="144" t="str">
        <f>IF(OR(AND(OR($J275="Retired",$J275="Permanent Low-Use"),$K275&lt;=2026),(AND($J275="New",$K275&gt;2026))),"N/A",IF($N275=0,0,IF(ISERROR(VLOOKUP($E275,'Source Data'!$B$29:$J$60, MATCH($L275, 'Source Data'!$B$26:$J$26,1),TRUE))=TRUE,"",VLOOKUP($E275,'Source Data'!$B$29:$J$60,MATCH($L275, 'Source Data'!$B$26:$J$26,1),TRUE))))</f>
        <v/>
      </c>
      <c r="S275" s="144" t="str">
        <f>IF(OR(AND(OR($J275="Retired",$J275="Permanent Low-Use"),$K275&lt;=2027),(AND($J275="New",$K275&gt;2027))),"N/A",IF($N275=0,0,IF(ISERROR(VLOOKUP($E275,'Source Data'!$B$29:$J$60, MATCH($L275, 'Source Data'!$B$26:$J$26,1),TRUE))=TRUE,"",VLOOKUP($E275,'Source Data'!$B$29:$J$60,MATCH($L275, 'Source Data'!$B$26:$J$26,1),TRUE))))</f>
        <v/>
      </c>
      <c r="T275" s="144" t="str">
        <f>IF(OR(AND(OR($J275="Retired",$J275="Permanent Low-Use"),$K275&lt;=2028),(AND($J275="New",$K275&gt;2028))),"N/A",IF($N275=0,0,IF(ISERROR(VLOOKUP($E275,'Source Data'!$B$29:$J$60, MATCH($L275, 'Source Data'!$B$26:$J$26,1),TRUE))=TRUE,"",VLOOKUP($E275,'Source Data'!$B$29:$J$60,MATCH($L275, 'Source Data'!$B$26:$J$26,1),TRUE))))</f>
        <v/>
      </c>
      <c r="U275" s="144" t="str">
        <f>IF(OR(AND(OR($J275="Retired",$J275="Permanent Low-Use"),$K275&lt;=2029),(AND($J275="New",$K275&gt;2029))),"N/A",IF($N275=0,0,IF(ISERROR(VLOOKUP($E275,'Source Data'!$B$29:$J$60, MATCH($L275, 'Source Data'!$B$26:$J$26,1),TRUE))=TRUE,"",VLOOKUP($E275,'Source Data'!$B$29:$J$60,MATCH($L275, 'Source Data'!$B$26:$J$26,1),TRUE))))</f>
        <v/>
      </c>
      <c r="V275" s="144" t="str">
        <f>IF(OR(AND(OR($J275="Retired",$J275="Permanent Low-Use"),$K275&lt;=2030),(AND($J275="New",$K275&gt;2030))),"N/A",IF($N275=0,0,IF(ISERROR(VLOOKUP($E275,'Source Data'!$B$29:$J$60, MATCH($L275, 'Source Data'!$B$26:$J$26,1),TRUE))=TRUE,"",VLOOKUP($E275,'Source Data'!$B$29:$J$60,MATCH($L275, 'Source Data'!$B$26:$J$26,1),TRUE))))</f>
        <v/>
      </c>
      <c r="W275" s="144" t="str">
        <f>IF(OR(AND(OR($J275="Retired",$J275="Permanent Low-Use"),$K275&lt;=2031),(AND($J275="New",$K275&gt;2031))),"N/A",IF($N275=0,0,IF(ISERROR(VLOOKUP($E275,'Source Data'!$B$29:$J$60, MATCH($L275, 'Source Data'!$B$26:$J$26,1),TRUE))=TRUE,"",VLOOKUP($E275,'Source Data'!$B$29:$J$60,MATCH($L275, 'Source Data'!$B$26:$J$26,1),TRUE))))</f>
        <v/>
      </c>
      <c r="X275" s="144" t="str">
        <f>IF(OR(AND(OR($J275="Retired",$J275="Permanent Low-Use"),$K275&lt;=2032),(AND($J275="New",$K275&gt;2032))),"N/A",IF($N275=0,0,IF(ISERROR(VLOOKUP($E275,'Source Data'!$B$29:$J$60, MATCH($L275, 'Source Data'!$B$26:$J$26,1),TRUE))=TRUE,"",VLOOKUP($E275,'Source Data'!$B$29:$J$60,MATCH($L275, 'Source Data'!$B$26:$J$26,1),TRUE))))</f>
        <v/>
      </c>
      <c r="Y275" s="144" t="str">
        <f>IF(OR(AND(OR($J275="Retired",$J275="Permanent Low-Use"),$K275&lt;=2033),(AND($J275="New",$K275&gt;2033))),"N/A",IF($N275=0,0,IF(ISERROR(VLOOKUP($E275,'Source Data'!$B$29:$J$60, MATCH($L275, 'Source Data'!$B$26:$J$26,1),TRUE))=TRUE,"",VLOOKUP($E275,'Source Data'!$B$29:$J$60,MATCH($L275, 'Source Data'!$B$26:$J$26,1),TRUE))))</f>
        <v/>
      </c>
      <c r="Z275" s="145" t="str">
        <f>IF(ISNUMBER($L275),IF(OR(AND(OR($J275="Retired",$J275="Permanent Low-Use"),$K275&lt;=2023),(AND($J275="New",$K275&gt;2023))),"N/A",VLOOKUP($F275,'Source Data'!$B$15:$I$22,7)),"")</f>
        <v/>
      </c>
      <c r="AA275" s="145" t="str">
        <f>IF(ISNUMBER($L275),IF(OR(AND(OR($J275="Retired",$J275="Permanent Low-Use"),$K275&lt;=2024),(AND($J275="New",$K275&gt;2024))),"N/A",VLOOKUP($F275,'Source Data'!$B$15:$I$22,7)),"")</f>
        <v/>
      </c>
      <c r="AB275" s="145" t="str">
        <f>IF(ISNUMBER($L275),IF(OR(AND(OR($J275="Retired",$J275="Permanent Low-Use"),$K275&lt;=2025),(AND($J275="New",$K275&gt;2025))),"N/A",VLOOKUP($F275,'Source Data'!$B$15:$I$22,5)),"")</f>
        <v/>
      </c>
      <c r="AC275" s="145" t="str">
        <f>IF(ISNUMBER($L275),IF(OR(AND(OR($J275="Retired",$J275="Permanent Low-Use"),$K275&lt;=2026),(AND($J275="New",$K275&gt;2026))),"N/A",VLOOKUP($F275,'Source Data'!$B$15:$I$22,5)),"")</f>
        <v/>
      </c>
      <c r="AD275" s="145" t="str">
        <f>IF(ISNUMBER($L275),IF(OR(AND(OR($J275="Retired",$J275="Permanent Low-Use"),$K275&lt;=2027),(AND($J275="New",$K275&gt;2027))),"N/A",VLOOKUP($F275,'Source Data'!$B$15:$I$22,5)),"")</f>
        <v/>
      </c>
      <c r="AE275" s="145" t="str">
        <f>IF(ISNUMBER($L275),IF(OR(AND(OR($J275="Retired",$J275="Permanent Low-Use"),$K275&lt;=2028),(AND($J275="New",$K275&gt;2028))),"N/A",VLOOKUP($F275,'Source Data'!$B$15:$I$22,5)),"")</f>
        <v/>
      </c>
      <c r="AF275" s="145" t="str">
        <f>IF(ISNUMBER($L275),IF(OR(AND(OR($J275="Retired",$J275="Permanent Low-Use"),$K275&lt;=2029),(AND($J275="New",$K275&gt;2029))),"N/A",VLOOKUP($F275,'Source Data'!$B$15:$I$22,5)),"")</f>
        <v/>
      </c>
      <c r="AG275" s="145" t="str">
        <f>IF(ISNUMBER($L275),IF(OR(AND(OR($J275="Retired",$J275="Permanent Low-Use"),$K275&lt;=2030),(AND($J275="New",$K275&gt;2030))),"N/A",VLOOKUP($F275,'Source Data'!$B$15:$I$22,5)),"")</f>
        <v/>
      </c>
      <c r="AH275" s="145" t="str">
        <f>IF(ISNUMBER($L275),IF(OR(AND(OR($J275="Retired",$J275="Permanent Low-Use"),$K275&lt;=2031),(AND($J275="New",$K275&gt;2031))),"N/A",VLOOKUP($F275,'Source Data'!$B$15:$I$22,5)),"")</f>
        <v/>
      </c>
      <c r="AI275" s="145" t="str">
        <f>IF(ISNUMBER($L275),IF(OR(AND(OR($J275="Retired",$J275="Permanent Low-Use"),$K275&lt;=2032),(AND($J275="New",$K275&gt;2032))),"N/A",VLOOKUP($F275,'Source Data'!$B$15:$I$22,5)),"")</f>
        <v/>
      </c>
      <c r="AJ275" s="145" t="str">
        <f>IF(ISNUMBER($L275),IF(OR(AND(OR($J275="Retired",$J275="Permanent Low-Use"),$K275&lt;=2033),(AND($J275="New",$K275&gt;2033))),"N/A",VLOOKUP($F275,'Source Data'!$B$15:$I$22,5)),"")</f>
        <v/>
      </c>
      <c r="AK275" s="145" t="str">
        <f>IF($N275= 0, "N/A", IF(ISERROR(VLOOKUP($F275, 'Source Data'!$B$4:$C$11,2)), "", VLOOKUP($F275, 'Source Data'!$B$4:$C$11,2)))</f>
        <v/>
      </c>
      <c r="AL275" s="158"/>
    </row>
    <row r="276" spans="1:38">
      <c r="A276" s="158"/>
      <c r="B276" s="80"/>
      <c r="C276" s="80"/>
      <c r="D276" s="80"/>
      <c r="E276" s="81"/>
      <c r="F276" s="81"/>
      <c r="G276" s="78"/>
      <c r="H276" s="79"/>
      <c r="I276" s="78"/>
      <c r="J276" s="78"/>
      <c r="K276" s="78"/>
      <c r="L276" s="142" t="str">
        <f t="shared" si="14"/>
        <v/>
      </c>
      <c r="M276" s="142" t="str">
        <f>IF(ISERROR(VLOOKUP(E276,'Source Data'!$B$67:$J$97, MATCH(F276, 'Source Data'!$B$64:$J$64,1),TRUE))=TRUE,"",VLOOKUP(E276,'Source Data'!$B$67:$J$97,MATCH(F276, 'Source Data'!$B$64:$J$64,1),TRUE))</f>
        <v/>
      </c>
      <c r="N276" s="143" t="str">
        <f t="shared" si="15"/>
        <v/>
      </c>
      <c r="O276" s="144" t="str">
        <f>IF(OR(AND(OR($J276="Retired",$J276="Permanent Low-Use"),$K276&lt;=2023),(AND($J276="New",$K276&gt;2023))),"N/A",IF($N276=0,0,IF(ISERROR(VLOOKUP($E276,'Source Data'!$B$29:$J$60, MATCH($L276, 'Source Data'!$B$26:$J$26,1),TRUE))=TRUE,"",VLOOKUP($E276,'Source Data'!$B$29:$J$60,MATCH($L276, 'Source Data'!$B$26:$J$26,1),TRUE))))</f>
        <v/>
      </c>
      <c r="P276" s="144" t="str">
        <f>IF(OR(AND(OR($J276="Retired",$J276="Permanent Low-Use"),$K276&lt;=2024),(AND($J276="New",$K276&gt;2024))),"N/A",IF($N276=0,0,IF(ISERROR(VLOOKUP($E276,'Source Data'!$B$29:$J$60, MATCH($L276, 'Source Data'!$B$26:$J$26,1),TRUE))=TRUE,"",VLOOKUP($E276,'Source Data'!$B$29:$J$60,MATCH($L276, 'Source Data'!$B$26:$J$26,1),TRUE))))</f>
        <v/>
      </c>
      <c r="Q276" s="144" t="str">
        <f>IF(OR(AND(OR($J276="Retired",$J276="Permanent Low-Use"),$K276&lt;=2025),(AND($J276="New",$K276&gt;2025))),"N/A",IF($N276=0,0,IF(ISERROR(VLOOKUP($E276,'Source Data'!$B$29:$J$60, MATCH($L276, 'Source Data'!$B$26:$J$26,1),TRUE))=TRUE,"",VLOOKUP($E276,'Source Data'!$B$29:$J$60,MATCH($L276, 'Source Data'!$B$26:$J$26,1),TRUE))))</f>
        <v/>
      </c>
      <c r="R276" s="144" t="str">
        <f>IF(OR(AND(OR($J276="Retired",$J276="Permanent Low-Use"),$K276&lt;=2026),(AND($J276="New",$K276&gt;2026))),"N/A",IF($N276=0,0,IF(ISERROR(VLOOKUP($E276,'Source Data'!$B$29:$J$60, MATCH($L276, 'Source Data'!$B$26:$J$26,1),TRUE))=TRUE,"",VLOOKUP($E276,'Source Data'!$B$29:$J$60,MATCH($L276, 'Source Data'!$B$26:$J$26,1),TRUE))))</f>
        <v/>
      </c>
      <c r="S276" s="144" t="str">
        <f>IF(OR(AND(OR($J276="Retired",$J276="Permanent Low-Use"),$K276&lt;=2027),(AND($J276="New",$K276&gt;2027))),"N/A",IF($N276=0,0,IF(ISERROR(VLOOKUP($E276,'Source Data'!$B$29:$J$60, MATCH($L276, 'Source Data'!$B$26:$J$26,1),TRUE))=TRUE,"",VLOOKUP($E276,'Source Data'!$B$29:$J$60,MATCH($L276, 'Source Data'!$B$26:$J$26,1),TRUE))))</f>
        <v/>
      </c>
      <c r="T276" s="144" t="str">
        <f>IF(OR(AND(OR($J276="Retired",$J276="Permanent Low-Use"),$K276&lt;=2028),(AND($J276="New",$K276&gt;2028))),"N/A",IF($N276=0,0,IF(ISERROR(VLOOKUP($E276,'Source Data'!$B$29:$J$60, MATCH($L276, 'Source Data'!$B$26:$J$26,1),TRUE))=TRUE,"",VLOOKUP($E276,'Source Data'!$B$29:$J$60,MATCH($L276, 'Source Data'!$B$26:$J$26,1),TRUE))))</f>
        <v/>
      </c>
      <c r="U276" s="144" t="str">
        <f>IF(OR(AND(OR($J276="Retired",$J276="Permanent Low-Use"),$K276&lt;=2029),(AND($J276="New",$K276&gt;2029))),"N/A",IF($N276=0,0,IF(ISERROR(VLOOKUP($E276,'Source Data'!$B$29:$J$60, MATCH($L276, 'Source Data'!$B$26:$J$26,1),TRUE))=TRUE,"",VLOOKUP($E276,'Source Data'!$B$29:$J$60,MATCH($L276, 'Source Data'!$B$26:$J$26,1),TRUE))))</f>
        <v/>
      </c>
      <c r="V276" s="144" t="str">
        <f>IF(OR(AND(OR($J276="Retired",$J276="Permanent Low-Use"),$K276&lt;=2030),(AND($J276="New",$K276&gt;2030))),"N/A",IF($N276=0,0,IF(ISERROR(VLOOKUP($E276,'Source Data'!$B$29:$J$60, MATCH($L276, 'Source Data'!$B$26:$J$26,1),TRUE))=TRUE,"",VLOOKUP($E276,'Source Data'!$B$29:$J$60,MATCH($L276, 'Source Data'!$B$26:$J$26,1),TRUE))))</f>
        <v/>
      </c>
      <c r="W276" s="144" t="str">
        <f>IF(OR(AND(OR($J276="Retired",$J276="Permanent Low-Use"),$K276&lt;=2031),(AND($J276="New",$K276&gt;2031))),"N/A",IF($N276=0,0,IF(ISERROR(VLOOKUP($E276,'Source Data'!$B$29:$J$60, MATCH($L276, 'Source Data'!$B$26:$J$26,1),TRUE))=TRUE,"",VLOOKUP($E276,'Source Data'!$B$29:$J$60,MATCH($L276, 'Source Data'!$B$26:$J$26,1),TRUE))))</f>
        <v/>
      </c>
      <c r="X276" s="144" t="str">
        <f>IF(OR(AND(OR($J276="Retired",$J276="Permanent Low-Use"),$K276&lt;=2032),(AND($J276="New",$K276&gt;2032))),"N/A",IF($N276=0,0,IF(ISERROR(VLOOKUP($E276,'Source Data'!$B$29:$J$60, MATCH($L276, 'Source Data'!$B$26:$J$26,1),TRUE))=TRUE,"",VLOOKUP($E276,'Source Data'!$B$29:$J$60,MATCH($L276, 'Source Data'!$B$26:$J$26,1),TRUE))))</f>
        <v/>
      </c>
      <c r="Y276" s="144" t="str">
        <f>IF(OR(AND(OR($J276="Retired",$J276="Permanent Low-Use"),$K276&lt;=2033),(AND($J276="New",$K276&gt;2033))),"N/A",IF($N276=0,0,IF(ISERROR(VLOOKUP($E276,'Source Data'!$B$29:$J$60, MATCH($L276, 'Source Data'!$B$26:$J$26,1),TRUE))=TRUE,"",VLOOKUP($E276,'Source Data'!$B$29:$J$60,MATCH($L276, 'Source Data'!$B$26:$J$26,1),TRUE))))</f>
        <v/>
      </c>
      <c r="Z276" s="145" t="str">
        <f>IF(ISNUMBER($L276),IF(OR(AND(OR($J276="Retired",$J276="Permanent Low-Use"),$K276&lt;=2023),(AND($J276="New",$K276&gt;2023))),"N/A",VLOOKUP($F276,'Source Data'!$B$15:$I$22,7)),"")</f>
        <v/>
      </c>
      <c r="AA276" s="145" t="str">
        <f>IF(ISNUMBER($L276),IF(OR(AND(OR($J276="Retired",$J276="Permanent Low-Use"),$K276&lt;=2024),(AND($J276="New",$K276&gt;2024))),"N/A",VLOOKUP($F276,'Source Data'!$B$15:$I$22,7)),"")</f>
        <v/>
      </c>
      <c r="AB276" s="145" t="str">
        <f>IF(ISNUMBER($L276),IF(OR(AND(OR($J276="Retired",$J276="Permanent Low-Use"),$K276&lt;=2025),(AND($J276="New",$K276&gt;2025))),"N/A",VLOOKUP($F276,'Source Data'!$B$15:$I$22,5)),"")</f>
        <v/>
      </c>
      <c r="AC276" s="145" t="str">
        <f>IF(ISNUMBER($L276),IF(OR(AND(OR($J276="Retired",$J276="Permanent Low-Use"),$K276&lt;=2026),(AND($J276="New",$K276&gt;2026))),"N/A",VLOOKUP($F276,'Source Data'!$B$15:$I$22,5)),"")</f>
        <v/>
      </c>
      <c r="AD276" s="145" t="str">
        <f>IF(ISNUMBER($L276),IF(OR(AND(OR($J276="Retired",$J276="Permanent Low-Use"),$K276&lt;=2027),(AND($J276="New",$K276&gt;2027))),"N/A",VLOOKUP($F276,'Source Data'!$B$15:$I$22,5)),"")</f>
        <v/>
      </c>
      <c r="AE276" s="145" t="str">
        <f>IF(ISNUMBER($L276),IF(OR(AND(OR($J276="Retired",$J276="Permanent Low-Use"),$K276&lt;=2028),(AND($J276="New",$K276&gt;2028))),"N/A",VLOOKUP($F276,'Source Data'!$B$15:$I$22,5)),"")</f>
        <v/>
      </c>
      <c r="AF276" s="145" t="str">
        <f>IF(ISNUMBER($L276),IF(OR(AND(OR($J276="Retired",$J276="Permanent Low-Use"),$K276&lt;=2029),(AND($J276="New",$K276&gt;2029))),"N/A",VLOOKUP($F276,'Source Data'!$B$15:$I$22,5)),"")</f>
        <v/>
      </c>
      <c r="AG276" s="145" t="str">
        <f>IF(ISNUMBER($L276),IF(OR(AND(OR($J276="Retired",$J276="Permanent Low-Use"),$K276&lt;=2030),(AND($J276="New",$K276&gt;2030))),"N/A",VLOOKUP($F276,'Source Data'!$B$15:$I$22,5)),"")</f>
        <v/>
      </c>
      <c r="AH276" s="145" t="str">
        <f>IF(ISNUMBER($L276),IF(OR(AND(OR($J276="Retired",$J276="Permanent Low-Use"),$K276&lt;=2031),(AND($J276="New",$K276&gt;2031))),"N/A",VLOOKUP($F276,'Source Data'!$B$15:$I$22,5)),"")</f>
        <v/>
      </c>
      <c r="AI276" s="145" t="str">
        <f>IF(ISNUMBER($L276),IF(OR(AND(OR($J276="Retired",$J276="Permanent Low-Use"),$K276&lt;=2032),(AND($J276="New",$K276&gt;2032))),"N/A",VLOOKUP($F276,'Source Data'!$B$15:$I$22,5)),"")</f>
        <v/>
      </c>
      <c r="AJ276" s="145" t="str">
        <f>IF(ISNUMBER($L276),IF(OR(AND(OR($J276="Retired",$J276="Permanent Low-Use"),$K276&lt;=2033),(AND($J276="New",$K276&gt;2033))),"N/A",VLOOKUP($F276,'Source Data'!$B$15:$I$22,5)),"")</f>
        <v/>
      </c>
      <c r="AK276" s="145" t="str">
        <f>IF($N276= 0, "N/A", IF(ISERROR(VLOOKUP($F276, 'Source Data'!$B$4:$C$11,2)), "", VLOOKUP($F276, 'Source Data'!$B$4:$C$11,2)))</f>
        <v/>
      </c>
      <c r="AL276" s="158"/>
    </row>
    <row r="277" spans="1:38">
      <c r="A277" s="158"/>
      <c r="B277" s="80"/>
      <c r="C277" s="80"/>
      <c r="D277" s="80"/>
      <c r="E277" s="81"/>
      <c r="F277" s="81"/>
      <c r="G277" s="78"/>
      <c r="H277" s="79"/>
      <c r="I277" s="78"/>
      <c r="J277" s="78"/>
      <c r="K277" s="78"/>
      <c r="L277" s="142" t="str">
        <f t="shared" si="14"/>
        <v/>
      </c>
      <c r="M277" s="142" t="str">
        <f>IF(ISERROR(VLOOKUP(E277,'Source Data'!$B$67:$J$97, MATCH(F277, 'Source Data'!$B$64:$J$64,1),TRUE))=TRUE,"",VLOOKUP(E277,'Source Data'!$B$67:$J$97,MATCH(F277, 'Source Data'!$B$64:$J$64,1),TRUE))</f>
        <v/>
      </c>
      <c r="N277" s="143" t="str">
        <f t="shared" si="15"/>
        <v/>
      </c>
      <c r="O277" s="144" t="str">
        <f>IF(OR(AND(OR($J277="Retired",$J277="Permanent Low-Use"),$K277&lt;=2023),(AND($J277="New",$K277&gt;2023))),"N/A",IF($N277=0,0,IF(ISERROR(VLOOKUP($E277,'Source Data'!$B$29:$J$60, MATCH($L277, 'Source Data'!$B$26:$J$26,1),TRUE))=TRUE,"",VLOOKUP($E277,'Source Data'!$B$29:$J$60,MATCH($L277, 'Source Data'!$B$26:$J$26,1),TRUE))))</f>
        <v/>
      </c>
      <c r="P277" s="144" t="str">
        <f>IF(OR(AND(OR($J277="Retired",$J277="Permanent Low-Use"),$K277&lt;=2024),(AND($J277="New",$K277&gt;2024))),"N/A",IF($N277=0,0,IF(ISERROR(VLOOKUP($E277,'Source Data'!$B$29:$J$60, MATCH($L277, 'Source Data'!$B$26:$J$26,1),TRUE))=TRUE,"",VLOOKUP($E277,'Source Data'!$B$29:$J$60,MATCH($L277, 'Source Data'!$B$26:$J$26,1),TRUE))))</f>
        <v/>
      </c>
      <c r="Q277" s="144" t="str">
        <f>IF(OR(AND(OR($J277="Retired",$J277="Permanent Low-Use"),$K277&lt;=2025),(AND($J277="New",$K277&gt;2025))),"N/A",IF($N277=0,0,IF(ISERROR(VLOOKUP($E277,'Source Data'!$B$29:$J$60, MATCH($L277, 'Source Data'!$B$26:$J$26,1),TRUE))=TRUE,"",VLOOKUP($E277,'Source Data'!$B$29:$J$60,MATCH($L277, 'Source Data'!$B$26:$J$26,1),TRUE))))</f>
        <v/>
      </c>
      <c r="R277" s="144" t="str">
        <f>IF(OR(AND(OR($J277="Retired",$J277="Permanent Low-Use"),$K277&lt;=2026),(AND($J277="New",$K277&gt;2026))),"N/A",IF($N277=0,0,IF(ISERROR(VLOOKUP($E277,'Source Data'!$B$29:$J$60, MATCH($L277, 'Source Data'!$B$26:$J$26,1),TRUE))=TRUE,"",VLOOKUP($E277,'Source Data'!$B$29:$J$60,MATCH($L277, 'Source Data'!$B$26:$J$26,1),TRUE))))</f>
        <v/>
      </c>
      <c r="S277" s="144" t="str">
        <f>IF(OR(AND(OR($J277="Retired",$J277="Permanent Low-Use"),$K277&lt;=2027),(AND($J277="New",$K277&gt;2027))),"N/A",IF($N277=0,0,IF(ISERROR(VLOOKUP($E277,'Source Data'!$B$29:$J$60, MATCH($L277, 'Source Data'!$B$26:$J$26,1),TRUE))=TRUE,"",VLOOKUP($E277,'Source Data'!$B$29:$J$60,MATCH($L277, 'Source Data'!$B$26:$J$26,1),TRUE))))</f>
        <v/>
      </c>
      <c r="T277" s="144" t="str">
        <f>IF(OR(AND(OR($J277="Retired",$J277="Permanent Low-Use"),$K277&lt;=2028),(AND($J277="New",$K277&gt;2028))),"N/A",IF($N277=0,0,IF(ISERROR(VLOOKUP($E277,'Source Data'!$B$29:$J$60, MATCH($L277, 'Source Data'!$B$26:$J$26,1),TRUE))=TRUE,"",VLOOKUP($E277,'Source Data'!$B$29:$J$60,MATCH($L277, 'Source Data'!$B$26:$J$26,1),TRUE))))</f>
        <v/>
      </c>
      <c r="U277" s="144" t="str">
        <f>IF(OR(AND(OR($J277="Retired",$J277="Permanent Low-Use"),$K277&lt;=2029),(AND($J277="New",$K277&gt;2029))),"N/A",IF($N277=0,0,IF(ISERROR(VLOOKUP($E277,'Source Data'!$B$29:$J$60, MATCH($L277, 'Source Data'!$B$26:$J$26,1),TRUE))=TRUE,"",VLOOKUP($E277,'Source Data'!$B$29:$J$60,MATCH($L277, 'Source Data'!$B$26:$J$26,1),TRUE))))</f>
        <v/>
      </c>
      <c r="V277" s="144" t="str">
        <f>IF(OR(AND(OR($J277="Retired",$J277="Permanent Low-Use"),$K277&lt;=2030),(AND($J277="New",$K277&gt;2030))),"N/A",IF($N277=0,0,IF(ISERROR(VLOOKUP($E277,'Source Data'!$B$29:$J$60, MATCH($L277, 'Source Data'!$B$26:$J$26,1),TRUE))=TRUE,"",VLOOKUP($E277,'Source Data'!$B$29:$J$60,MATCH($L277, 'Source Data'!$B$26:$J$26,1),TRUE))))</f>
        <v/>
      </c>
      <c r="W277" s="144" t="str">
        <f>IF(OR(AND(OR($J277="Retired",$J277="Permanent Low-Use"),$K277&lt;=2031),(AND($J277="New",$K277&gt;2031))),"N/A",IF($N277=0,0,IF(ISERROR(VLOOKUP($E277,'Source Data'!$B$29:$J$60, MATCH($L277, 'Source Data'!$B$26:$J$26,1),TRUE))=TRUE,"",VLOOKUP($E277,'Source Data'!$B$29:$J$60,MATCH($L277, 'Source Data'!$B$26:$J$26,1),TRUE))))</f>
        <v/>
      </c>
      <c r="X277" s="144" t="str">
        <f>IF(OR(AND(OR($J277="Retired",$J277="Permanent Low-Use"),$K277&lt;=2032),(AND($J277="New",$K277&gt;2032))),"N/A",IF($N277=0,0,IF(ISERROR(VLOOKUP($E277,'Source Data'!$B$29:$J$60, MATCH($L277, 'Source Data'!$B$26:$J$26,1),TRUE))=TRUE,"",VLOOKUP($E277,'Source Data'!$B$29:$J$60,MATCH($L277, 'Source Data'!$B$26:$J$26,1),TRUE))))</f>
        <v/>
      </c>
      <c r="Y277" s="144" t="str">
        <f>IF(OR(AND(OR($J277="Retired",$J277="Permanent Low-Use"),$K277&lt;=2033),(AND($J277="New",$K277&gt;2033))),"N/A",IF($N277=0,0,IF(ISERROR(VLOOKUP($E277,'Source Data'!$B$29:$J$60, MATCH($L277, 'Source Data'!$B$26:$J$26,1),TRUE))=TRUE,"",VLOOKUP($E277,'Source Data'!$B$29:$J$60,MATCH($L277, 'Source Data'!$B$26:$J$26,1),TRUE))))</f>
        <v/>
      </c>
      <c r="Z277" s="145" t="str">
        <f>IF(ISNUMBER($L277),IF(OR(AND(OR($J277="Retired",$J277="Permanent Low-Use"),$K277&lt;=2023),(AND($J277="New",$K277&gt;2023))),"N/A",VLOOKUP($F277,'Source Data'!$B$15:$I$22,7)),"")</f>
        <v/>
      </c>
      <c r="AA277" s="145" t="str">
        <f>IF(ISNUMBER($L277),IF(OR(AND(OR($J277="Retired",$J277="Permanent Low-Use"),$K277&lt;=2024),(AND($J277="New",$K277&gt;2024))),"N/A",VLOOKUP($F277,'Source Data'!$B$15:$I$22,7)),"")</f>
        <v/>
      </c>
      <c r="AB277" s="145" t="str">
        <f>IF(ISNUMBER($L277),IF(OR(AND(OR($J277="Retired",$J277="Permanent Low-Use"),$K277&lt;=2025),(AND($J277="New",$K277&gt;2025))),"N/A",VLOOKUP($F277,'Source Data'!$B$15:$I$22,5)),"")</f>
        <v/>
      </c>
      <c r="AC277" s="145" t="str">
        <f>IF(ISNUMBER($L277),IF(OR(AND(OR($J277="Retired",$J277="Permanent Low-Use"),$K277&lt;=2026),(AND($J277="New",$K277&gt;2026))),"N/A",VLOOKUP($F277,'Source Data'!$B$15:$I$22,5)),"")</f>
        <v/>
      </c>
      <c r="AD277" s="145" t="str">
        <f>IF(ISNUMBER($L277),IF(OR(AND(OR($J277="Retired",$J277="Permanent Low-Use"),$K277&lt;=2027),(AND($J277="New",$K277&gt;2027))),"N/A",VLOOKUP($F277,'Source Data'!$B$15:$I$22,5)),"")</f>
        <v/>
      </c>
      <c r="AE277" s="145" t="str">
        <f>IF(ISNUMBER($L277),IF(OR(AND(OR($J277="Retired",$J277="Permanent Low-Use"),$K277&lt;=2028),(AND($J277="New",$K277&gt;2028))),"N/A",VLOOKUP($F277,'Source Data'!$B$15:$I$22,5)),"")</f>
        <v/>
      </c>
      <c r="AF277" s="145" t="str">
        <f>IF(ISNUMBER($L277),IF(OR(AND(OR($J277="Retired",$J277="Permanent Low-Use"),$K277&lt;=2029),(AND($J277="New",$K277&gt;2029))),"N/A",VLOOKUP($F277,'Source Data'!$B$15:$I$22,5)),"")</f>
        <v/>
      </c>
      <c r="AG277" s="145" t="str">
        <f>IF(ISNUMBER($L277),IF(OR(AND(OR($J277="Retired",$J277="Permanent Low-Use"),$K277&lt;=2030),(AND($J277="New",$K277&gt;2030))),"N/A",VLOOKUP($F277,'Source Data'!$B$15:$I$22,5)),"")</f>
        <v/>
      </c>
      <c r="AH277" s="145" t="str">
        <f>IF(ISNUMBER($L277),IF(OR(AND(OR($J277="Retired",$J277="Permanent Low-Use"),$K277&lt;=2031),(AND($J277="New",$K277&gt;2031))),"N/A",VLOOKUP($F277,'Source Data'!$B$15:$I$22,5)),"")</f>
        <v/>
      </c>
      <c r="AI277" s="145" t="str">
        <f>IF(ISNUMBER($L277),IF(OR(AND(OR($J277="Retired",$J277="Permanent Low-Use"),$K277&lt;=2032),(AND($J277="New",$K277&gt;2032))),"N/A",VLOOKUP($F277,'Source Data'!$B$15:$I$22,5)),"")</f>
        <v/>
      </c>
      <c r="AJ277" s="145" t="str">
        <f>IF(ISNUMBER($L277),IF(OR(AND(OR($J277="Retired",$J277="Permanent Low-Use"),$K277&lt;=2033),(AND($J277="New",$K277&gt;2033))),"N/A",VLOOKUP($F277,'Source Data'!$B$15:$I$22,5)),"")</f>
        <v/>
      </c>
      <c r="AK277" s="145" t="str">
        <f>IF($N277= 0, "N/A", IF(ISERROR(VLOOKUP($F277, 'Source Data'!$B$4:$C$11,2)), "", VLOOKUP($F277, 'Source Data'!$B$4:$C$11,2)))</f>
        <v/>
      </c>
      <c r="AL277" s="158"/>
    </row>
    <row r="278" spans="1:38">
      <c r="A278" s="158"/>
      <c r="B278" s="80"/>
      <c r="C278" s="80"/>
      <c r="D278" s="80"/>
      <c r="E278" s="81"/>
      <c r="F278" s="81"/>
      <c r="G278" s="78"/>
      <c r="H278" s="79"/>
      <c r="I278" s="78"/>
      <c r="J278" s="78"/>
      <c r="K278" s="78"/>
      <c r="L278" s="142" t="str">
        <f t="shared" si="14"/>
        <v/>
      </c>
      <c r="M278" s="142" t="str">
        <f>IF(ISERROR(VLOOKUP(E278,'Source Data'!$B$67:$J$97, MATCH(F278, 'Source Data'!$B$64:$J$64,1),TRUE))=TRUE,"",VLOOKUP(E278,'Source Data'!$B$67:$J$97,MATCH(F278, 'Source Data'!$B$64:$J$64,1),TRUE))</f>
        <v/>
      </c>
      <c r="N278" s="143" t="str">
        <f t="shared" si="15"/>
        <v/>
      </c>
      <c r="O278" s="144" t="str">
        <f>IF(OR(AND(OR($J278="Retired",$J278="Permanent Low-Use"),$K278&lt;=2023),(AND($J278="New",$K278&gt;2023))),"N/A",IF($N278=0,0,IF(ISERROR(VLOOKUP($E278,'Source Data'!$B$29:$J$60, MATCH($L278, 'Source Data'!$B$26:$J$26,1),TRUE))=TRUE,"",VLOOKUP($E278,'Source Data'!$B$29:$J$60,MATCH($L278, 'Source Data'!$B$26:$J$26,1),TRUE))))</f>
        <v/>
      </c>
      <c r="P278" s="144" t="str">
        <f>IF(OR(AND(OR($J278="Retired",$J278="Permanent Low-Use"),$K278&lt;=2024),(AND($J278="New",$K278&gt;2024))),"N/A",IF($N278=0,0,IF(ISERROR(VLOOKUP($E278,'Source Data'!$B$29:$J$60, MATCH($L278, 'Source Data'!$B$26:$J$26,1),TRUE))=TRUE,"",VLOOKUP($E278,'Source Data'!$B$29:$J$60,MATCH($L278, 'Source Data'!$B$26:$J$26,1),TRUE))))</f>
        <v/>
      </c>
      <c r="Q278" s="144" t="str">
        <f>IF(OR(AND(OR($J278="Retired",$J278="Permanent Low-Use"),$K278&lt;=2025),(AND($J278="New",$K278&gt;2025))),"N/A",IF($N278=0,0,IF(ISERROR(VLOOKUP($E278,'Source Data'!$B$29:$J$60, MATCH($L278, 'Source Data'!$B$26:$J$26,1),TRUE))=TRUE,"",VLOOKUP($E278,'Source Data'!$B$29:$J$60,MATCH($L278, 'Source Data'!$B$26:$J$26,1),TRUE))))</f>
        <v/>
      </c>
      <c r="R278" s="144" t="str">
        <f>IF(OR(AND(OR($J278="Retired",$J278="Permanent Low-Use"),$K278&lt;=2026),(AND($J278="New",$K278&gt;2026))),"N/A",IF($N278=0,0,IF(ISERROR(VLOOKUP($E278,'Source Data'!$B$29:$J$60, MATCH($L278, 'Source Data'!$B$26:$J$26,1),TRUE))=TRUE,"",VLOOKUP($E278,'Source Data'!$B$29:$J$60,MATCH($L278, 'Source Data'!$B$26:$J$26,1),TRUE))))</f>
        <v/>
      </c>
      <c r="S278" s="144" t="str">
        <f>IF(OR(AND(OR($J278="Retired",$J278="Permanent Low-Use"),$K278&lt;=2027),(AND($J278="New",$K278&gt;2027))),"N/A",IF($N278=0,0,IF(ISERROR(VLOOKUP($E278,'Source Data'!$B$29:$J$60, MATCH($L278, 'Source Data'!$B$26:$J$26,1),TRUE))=TRUE,"",VLOOKUP($E278,'Source Data'!$B$29:$J$60,MATCH($L278, 'Source Data'!$B$26:$J$26,1),TRUE))))</f>
        <v/>
      </c>
      <c r="T278" s="144" t="str">
        <f>IF(OR(AND(OR($J278="Retired",$J278="Permanent Low-Use"),$K278&lt;=2028),(AND($J278="New",$K278&gt;2028))),"N/A",IF($N278=0,0,IF(ISERROR(VLOOKUP($E278,'Source Data'!$B$29:$J$60, MATCH($L278, 'Source Data'!$B$26:$J$26,1),TRUE))=TRUE,"",VLOOKUP($E278,'Source Data'!$B$29:$J$60,MATCH($L278, 'Source Data'!$B$26:$J$26,1),TRUE))))</f>
        <v/>
      </c>
      <c r="U278" s="144" t="str">
        <f>IF(OR(AND(OR($J278="Retired",$J278="Permanent Low-Use"),$K278&lt;=2029),(AND($J278="New",$K278&gt;2029))),"N/A",IF($N278=0,0,IF(ISERROR(VLOOKUP($E278,'Source Data'!$B$29:$J$60, MATCH($L278, 'Source Data'!$B$26:$J$26,1),TRUE))=TRUE,"",VLOOKUP($E278,'Source Data'!$B$29:$J$60,MATCH($L278, 'Source Data'!$B$26:$J$26,1),TRUE))))</f>
        <v/>
      </c>
      <c r="V278" s="144" t="str">
        <f>IF(OR(AND(OR($J278="Retired",$J278="Permanent Low-Use"),$K278&lt;=2030),(AND($J278="New",$K278&gt;2030))),"N/A",IF($N278=0,0,IF(ISERROR(VLOOKUP($E278,'Source Data'!$B$29:$J$60, MATCH($L278, 'Source Data'!$B$26:$J$26,1),TRUE))=TRUE,"",VLOOKUP($E278,'Source Data'!$B$29:$J$60,MATCH($L278, 'Source Data'!$B$26:$J$26,1),TRUE))))</f>
        <v/>
      </c>
      <c r="W278" s="144" t="str">
        <f>IF(OR(AND(OR($J278="Retired",$J278="Permanent Low-Use"),$K278&lt;=2031),(AND($J278="New",$K278&gt;2031))),"N/A",IF($N278=0,0,IF(ISERROR(VLOOKUP($E278,'Source Data'!$B$29:$J$60, MATCH($L278, 'Source Data'!$B$26:$J$26,1),TRUE))=TRUE,"",VLOOKUP($E278,'Source Data'!$B$29:$J$60,MATCH($L278, 'Source Data'!$B$26:$J$26,1),TRUE))))</f>
        <v/>
      </c>
      <c r="X278" s="144" t="str">
        <f>IF(OR(AND(OR($J278="Retired",$J278="Permanent Low-Use"),$K278&lt;=2032),(AND($J278="New",$K278&gt;2032))),"N/A",IF($N278=0,0,IF(ISERROR(VLOOKUP($E278,'Source Data'!$B$29:$J$60, MATCH($L278, 'Source Data'!$B$26:$J$26,1),TRUE))=TRUE,"",VLOOKUP($E278,'Source Data'!$B$29:$J$60,MATCH($L278, 'Source Data'!$B$26:$J$26,1),TRUE))))</f>
        <v/>
      </c>
      <c r="Y278" s="144" t="str">
        <f>IF(OR(AND(OR($J278="Retired",$J278="Permanent Low-Use"),$K278&lt;=2033),(AND($J278="New",$K278&gt;2033))),"N/A",IF($N278=0,0,IF(ISERROR(VLOOKUP($E278,'Source Data'!$B$29:$J$60, MATCH($L278, 'Source Data'!$B$26:$J$26,1),TRUE))=TRUE,"",VLOOKUP($E278,'Source Data'!$B$29:$J$60,MATCH($L278, 'Source Data'!$B$26:$J$26,1),TRUE))))</f>
        <v/>
      </c>
      <c r="Z278" s="145" t="str">
        <f>IF(ISNUMBER($L278),IF(OR(AND(OR($J278="Retired",$J278="Permanent Low-Use"),$K278&lt;=2023),(AND($J278="New",$K278&gt;2023))),"N/A",VLOOKUP($F278,'Source Data'!$B$15:$I$22,7)),"")</f>
        <v/>
      </c>
      <c r="AA278" s="145" t="str">
        <f>IF(ISNUMBER($L278),IF(OR(AND(OR($J278="Retired",$J278="Permanent Low-Use"),$K278&lt;=2024),(AND($J278="New",$K278&gt;2024))),"N/A",VLOOKUP($F278,'Source Data'!$B$15:$I$22,7)),"")</f>
        <v/>
      </c>
      <c r="AB278" s="145" t="str">
        <f>IF(ISNUMBER($L278),IF(OR(AND(OR($J278="Retired",$J278="Permanent Low-Use"),$K278&lt;=2025),(AND($J278="New",$K278&gt;2025))),"N/A",VLOOKUP($F278,'Source Data'!$B$15:$I$22,5)),"")</f>
        <v/>
      </c>
      <c r="AC278" s="145" t="str">
        <f>IF(ISNUMBER($L278),IF(OR(AND(OR($J278="Retired",$J278="Permanent Low-Use"),$K278&lt;=2026),(AND($J278="New",$K278&gt;2026))),"N/A",VLOOKUP($F278,'Source Data'!$B$15:$I$22,5)),"")</f>
        <v/>
      </c>
      <c r="AD278" s="145" t="str">
        <f>IF(ISNUMBER($L278),IF(OR(AND(OR($J278="Retired",$J278="Permanent Low-Use"),$K278&lt;=2027),(AND($J278="New",$K278&gt;2027))),"N/A",VLOOKUP($F278,'Source Data'!$B$15:$I$22,5)),"")</f>
        <v/>
      </c>
      <c r="AE278" s="145" t="str">
        <f>IF(ISNUMBER($L278),IF(OR(AND(OR($J278="Retired",$J278="Permanent Low-Use"),$K278&lt;=2028),(AND($J278="New",$K278&gt;2028))),"N/A",VLOOKUP($F278,'Source Data'!$B$15:$I$22,5)),"")</f>
        <v/>
      </c>
      <c r="AF278" s="145" t="str">
        <f>IF(ISNUMBER($L278),IF(OR(AND(OR($J278="Retired",$J278="Permanent Low-Use"),$K278&lt;=2029),(AND($J278="New",$K278&gt;2029))),"N/A",VLOOKUP($F278,'Source Data'!$B$15:$I$22,5)),"")</f>
        <v/>
      </c>
      <c r="AG278" s="145" t="str">
        <f>IF(ISNUMBER($L278),IF(OR(AND(OR($J278="Retired",$J278="Permanent Low-Use"),$K278&lt;=2030),(AND($J278="New",$K278&gt;2030))),"N/A",VLOOKUP($F278,'Source Data'!$B$15:$I$22,5)),"")</f>
        <v/>
      </c>
      <c r="AH278" s="145" t="str">
        <f>IF(ISNUMBER($L278),IF(OR(AND(OR($J278="Retired",$J278="Permanent Low-Use"),$K278&lt;=2031),(AND($J278="New",$K278&gt;2031))),"N/A",VLOOKUP($F278,'Source Data'!$B$15:$I$22,5)),"")</f>
        <v/>
      </c>
      <c r="AI278" s="145" t="str">
        <f>IF(ISNUMBER($L278),IF(OR(AND(OR($J278="Retired",$J278="Permanent Low-Use"),$K278&lt;=2032),(AND($J278="New",$K278&gt;2032))),"N/A",VLOOKUP($F278,'Source Data'!$B$15:$I$22,5)),"")</f>
        <v/>
      </c>
      <c r="AJ278" s="145" t="str">
        <f>IF(ISNUMBER($L278),IF(OR(AND(OR($J278="Retired",$J278="Permanent Low-Use"),$K278&lt;=2033),(AND($J278="New",$K278&gt;2033))),"N/A",VLOOKUP($F278,'Source Data'!$B$15:$I$22,5)),"")</f>
        <v/>
      </c>
      <c r="AK278" s="145" t="str">
        <f>IF($N278= 0, "N/A", IF(ISERROR(VLOOKUP($F278, 'Source Data'!$B$4:$C$11,2)), "", VLOOKUP($F278, 'Source Data'!$B$4:$C$11,2)))</f>
        <v/>
      </c>
      <c r="AL278" s="158"/>
    </row>
    <row r="279" spans="1:38">
      <c r="A279" s="158"/>
      <c r="B279" s="80"/>
      <c r="C279" s="80"/>
      <c r="D279" s="80"/>
      <c r="E279" s="81"/>
      <c r="F279" s="81"/>
      <c r="G279" s="78"/>
      <c r="H279" s="79"/>
      <c r="I279" s="78"/>
      <c r="J279" s="78"/>
      <c r="K279" s="78"/>
      <c r="L279" s="142" t="str">
        <f t="shared" si="14"/>
        <v/>
      </c>
      <c r="M279" s="142" t="str">
        <f>IF(ISERROR(VLOOKUP(E279,'Source Data'!$B$67:$J$97, MATCH(F279, 'Source Data'!$B$64:$J$64,1),TRUE))=TRUE,"",VLOOKUP(E279,'Source Data'!$B$67:$J$97,MATCH(F279, 'Source Data'!$B$64:$J$64,1),TRUE))</f>
        <v/>
      </c>
      <c r="N279" s="143" t="str">
        <f t="shared" si="15"/>
        <v/>
      </c>
      <c r="O279" s="144" t="str">
        <f>IF(OR(AND(OR($J279="Retired",$J279="Permanent Low-Use"),$K279&lt;=2023),(AND($J279="New",$K279&gt;2023))),"N/A",IF($N279=0,0,IF(ISERROR(VLOOKUP($E279,'Source Data'!$B$29:$J$60, MATCH($L279, 'Source Data'!$B$26:$J$26,1),TRUE))=TRUE,"",VLOOKUP($E279,'Source Data'!$B$29:$J$60,MATCH($L279, 'Source Data'!$B$26:$J$26,1),TRUE))))</f>
        <v/>
      </c>
      <c r="P279" s="144" t="str">
        <f>IF(OR(AND(OR($J279="Retired",$J279="Permanent Low-Use"),$K279&lt;=2024),(AND($J279="New",$K279&gt;2024))),"N/A",IF($N279=0,0,IF(ISERROR(VLOOKUP($E279,'Source Data'!$B$29:$J$60, MATCH($L279, 'Source Data'!$B$26:$J$26,1),TRUE))=TRUE,"",VLOOKUP($E279,'Source Data'!$B$29:$J$60,MATCH($L279, 'Source Data'!$B$26:$J$26,1),TRUE))))</f>
        <v/>
      </c>
      <c r="Q279" s="144" t="str">
        <f>IF(OR(AND(OR($J279="Retired",$J279="Permanent Low-Use"),$K279&lt;=2025),(AND($J279="New",$K279&gt;2025))),"N/A",IF($N279=0,0,IF(ISERROR(VLOOKUP($E279,'Source Data'!$B$29:$J$60, MATCH($L279, 'Source Data'!$B$26:$J$26,1),TRUE))=TRUE,"",VLOOKUP($E279,'Source Data'!$B$29:$J$60,MATCH($L279, 'Source Data'!$B$26:$J$26,1),TRUE))))</f>
        <v/>
      </c>
      <c r="R279" s="144" t="str">
        <f>IF(OR(AND(OR($J279="Retired",$J279="Permanent Low-Use"),$K279&lt;=2026),(AND($J279="New",$K279&gt;2026))),"N/A",IF($N279=0,0,IF(ISERROR(VLOOKUP($E279,'Source Data'!$B$29:$J$60, MATCH($L279, 'Source Data'!$B$26:$J$26,1),TRUE))=TRUE,"",VLOOKUP($E279,'Source Data'!$B$29:$J$60,MATCH($L279, 'Source Data'!$B$26:$J$26,1),TRUE))))</f>
        <v/>
      </c>
      <c r="S279" s="144" t="str">
        <f>IF(OR(AND(OR($J279="Retired",$J279="Permanent Low-Use"),$K279&lt;=2027),(AND($J279="New",$K279&gt;2027))),"N/A",IF($N279=0,0,IF(ISERROR(VLOOKUP($E279,'Source Data'!$B$29:$J$60, MATCH($L279, 'Source Data'!$B$26:$J$26,1),TRUE))=TRUE,"",VLOOKUP($E279,'Source Data'!$B$29:$J$60,MATCH($L279, 'Source Data'!$B$26:$J$26,1),TRUE))))</f>
        <v/>
      </c>
      <c r="T279" s="144" t="str">
        <f>IF(OR(AND(OR($J279="Retired",$J279="Permanent Low-Use"),$K279&lt;=2028),(AND($J279="New",$K279&gt;2028))),"N/A",IF($N279=0,0,IF(ISERROR(VLOOKUP($E279,'Source Data'!$B$29:$J$60, MATCH($L279, 'Source Data'!$B$26:$J$26,1),TRUE))=TRUE,"",VLOOKUP($E279,'Source Data'!$B$29:$J$60,MATCH($L279, 'Source Data'!$B$26:$J$26,1),TRUE))))</f>
        <v/>
      </c>
      <c r="U279" s="144" t="str">
        <f>IF(OR(AND(OR($J279="Retired",$J279="Permanent Low-Use"),$K279&lt;=2029),(AND($J279="New",$K279&gt;2029))),"N/A",IF($N279=0,0,IF(ISERROR(VLOOKUP($E279,'Source Data'!$B$29:$J$60, MATCH($L279, 'Source Data'!$B$26:$J$26,1),TRUE))=TRUE,"",VLOOKUP($E279,'Source Data'!$B$29:$J$60,MATCH($L279, 'Source Data'!$B$26:$J$26,1),TRUE))))</f>
        <v/>
      </c>
      <c r="V279" s="144" t="str">
        <f>IF(OR(AND(OR($J279="Retired",$J279="Permanent Low-Use"),$K279&lt;=2030),(AND($J279="New",$K279&gt;2030))),"N/A",IF($N279=0,0,IF(ISERROR(VLOOKUP($E279,'Source Data'!$B$29:$J$60, MATCH($L279, 'Source Data'!$B$26:$J$26,1),TRUE))=TRUE,"",VLOOKUP($E279,'Source Data'!$B$29:$J$60,MATCH($L279, 'Source Data'!$B$26:$J$26,1),TRUE))))</f>
        <v/>
      </c>
      <c r="W279" s="144" t="str">
        <f>IF(OR(AND(OR($J279="Retired",$J279="Permanent Low-Use"),$K279&lt;=2031),(AND($J279="New",$K279&gt;2031))),"N/A",IF($N279=0,0,IF(ISERROR(VLOOKUP($E279,'Source Data'!$B$29:$J$60, MATCH($L279, 'Source Data'!$B$26:$J$26,1),TRUE))=TRUE,"",VLOOKUP($E279,'Source Data'!$B$29:$J$60,MATCH($L279, 'Source Data'!$B$26:$J$26,1),TRUE))))</f>
        <v/>
      </c>
      <c r="X279" s="144" t="str">
        <f>IF(OR(AND(OR($J279="Retired",$J279="Permanent Low-Use"),$K279&lt;=2032),(AND($J279="New",$K279&gt;2032))),"N/A",IF($N279=0,0,IF(ISERROR(VLOOKUP($E279,'Source Data'!$B$29:$J$60, MATCH($L279, 'Source Data'!$B$26:$J$26,1),TRUE))=TRUE,"",VLOOKUP($E279,'Source Data'!$B$29:$J$60,MATCH($L279, 'Source Data'!$B$26:$J$26,1),TRUE))))</f>
        <v/>
      </c>
      <c r="Y279" s="144" t="str">
        <f>IF(OR(AND(OR($J279="Retired",$J279="Permanent Low-Use"),$K279&lt;=2033),(AND($J279="New",$K279&gt;2033))),"N/A",IF($N279=0,0,IF(ISERROR(VLOOKUP($E279,'Source Data'!$B$29:$J$60, MATCH($L279, 'Source Data'!$B$26:$J$26,1),TRUE))=TRUE,"",VLOOKUP($E279,'Source Data'!$B$29:$J$60,MATCH($L279, 'Source Data'!$B$26:$J$26,1),TRUE))))</f>
        <v/>
      </c>
      <c r="Z279" s="145" t="str">
        <f>IF(ISNUMBER($L279),IF(OR(AND(OR($J279="Retired",$J279="Permanent Low-Use"),$K279&lt;=2023),(AND($J279="New",$K279&gt;2023))),"N/A",VLOOKUP($F279,'Source Data'!$B$15:$I$22,7)),"")</f>
        <v/>
      </c>
      <c r="AA279" s="145" t="str">
        <f>IF(ISNUMBER($L279),IF(OR(AND(OR($J279="Retired",$J279="Permanent Low-Use"),$K279&lt;=2024),(AND($J279="New",$K279&gt;2024))),"N/A",VLOOKUP($F279,'Source Data'!$B$15:$I$22,7)),"")</f>
        <v/>
      </c>
      <c r="AB279" s="145" t="str">
        <f>IF(ISNUMBER($L279),IF(OR(AND(OR($J279="Retired",$J279="Permanent Low-Use"),$K279&lt;=2025),(AND($J279="New",$K279&gt;2025))),"N/A",VLOOKUP($F279,'Source Data'!$B$15:$I$22,5)),"")</f>
        <v/>
      </c>
      <c r="AC279" s="145" t="str">
        <f>IF(ISNUMBER($L279),IF(OR(AND(OR($J279="Retired",$J279="Permanent Low-Use"),$K279&lt;=2026),(AND($J279="New",$K279&gt;2026))),"N/A",VLOOKUP($F279,'Source Data'!$B$15:$I$22,5)),"")</f>
        <v/>
      </c>
      <c r="AD279" s="145" t="str">
        <f>IF(ISNUMBER($L279),IF(OR(AND(OR($J279="Retired",$J279="Permanent Low-Use"),$K279&lt;=2027),(AND($J279="New",$K279&gt;2027))),"N/A",VLOOKUP($F279,'Source Data'!$B$15:$I$22,5)),"")</f>
        <v/>
      </c>
      <c r="AE279" s="145" t="str">
        <f>IF(ISNUMBER($L279),IF(OR(AND(OR($J279="Retired",$J279="Permanent Low-Use"),$K279&lt;=2028),(AND($J279="New",$K279&gt;2028))),"N/A",VLOOKUP($F279,'Source Data'!$B$15:$I$22,5)),"")</f>
        <v/>
      </c>
      <c r="AF279" s="145" t="str">
        <f>IF(ISNUMBER($L279),IF(OR(AND(OR($J279="Retired",$J279="Permanent Low-Use"),$K279&lt;=2029),(AND($J279="New",$K279&gt;2029))),"N/A",VLOOKUP($F279,'Source Data'!$B$15:$I$22,5)),"")</f>
        <v/>
      </c>
      <c r="AG279" s="145" t="str">
        <f>IF(ISNUMBER($L279),IF(OR(AND(OR($J279="Retired",$J279="Permanent Low-Use"),$K279&lt;=2030),(AND($J279="New",$K279&gt;2030))),"N/A",VLOOKUP($F279,'Source Data'!$B$15:$I$22,5)),"")</f>
        <v/>
      </c>
      <c r="AH279" s="145" t="str">
        <f>IF(ISNUMBER($L279),IF(OR(AND(OR($J279="Retired",$J279="Permanent Low-Use"),$K279&lt;=2031),(AND($J279="New",$K279&gt;2031))),"N/A",VLOOKUP($F279,'Source Data'!$B$15:$I$22,5)),"")</f>
        <v/>
      </c>
      <c r="AI279" s="145" t="str">
        <f>IF(ISNUMBER($L279),IF(OR(AND(OR($J279="Retired",$J279="Permanent Low-Use"),$K279&lt;=2032),(AND($J279="New",$K279&gt;2032))),"N/A",VLOOKUP($F279,'Source Data'!$B$15:$I$22,5)),"")</f>
        <v/>
      </c>
      <c r="AJ279" s="145" t="str">
        <f>IF(ISNUMBER($L279),IF(OR(AND(OR($J279="Retired",$J279="Permanent Low-Use"),$K279&lt;=2033),(AND($J279="New",$K279&gt;2033))),"N/A",VLOOKUP($F279,'Source Data'!$B$15:$I$22,5)),"")</f>
        <v/>
      </c>
      <c r="AK279" s="145" t="str">
        <f>IF($N279= 0, "N/A", IF(ISERROR(VLOOKUP($F279, 'Source Data'!$B$4:$C$11,2)), "", VLOOKUP($F279, 'Source Data'!$B$4:$C$11,2)))</f>
        <v/>
      </c>
      <c r="AL279" s="158"/>
    </row>
    <row r="280" spans="1:38">
      <c r="A280" s="158"/>
      <c r="B280" s="80"/>
      <c r="C280" s="80"/>
      <c r="D280" s="80"/>
      <c r="E280" s="81"/>
      <c r="F280" s="81"/>
      <c r="G280" s="78"/>
      <c r="H280" s="79"/>
      <c r="I280" s="78"/>
      <c r="J280" s="78"/>
      <c r="K280" s="78"/>
      <c r="L280" s="142" t="str">
        <f t="shared" si="14"/>
        <v/>
      </c>
      <c r="M280" s="142" t="str">
        <f>IF(ISERROR(VLOOKUP(E280,'Source Data'!$B$67:$J$97, MATCH(F280, 'Source Data'!$B$64:$J$64,1),TRUE))=TRUE,"",VLOOKUP(E280,'Source Data'!$B$67:$J$97,MATCH(F280, 'Source Data'!$B$64:$J$64,1),TRUE))</f>
        <v/>
      </c>
      <c r="N280" s="143" t="str">
        <f t="shared" si="15"/>
        <v/>
      </c>
      <c r="O280" s="144" t="str">
        <f>IF(OR(AND(OR($J280="Retired",$J280="Permanent Low-Use"),$K280&lt;=2023),(AND($J280="New",$K280&gt;2023))),"N/A",IF($N280=0,0,IF(ISERROR(VLOOKUP($E280,'Source Data'!$B$29:$J$60, MATCH($L280, 'Source Data'!$B$26:$J$26,1),TRUE))=TRUE,"",VLOOKUP($E280,'Source Data'!$B$29:$J$60,MATCH($L280, 'Source Data'!$B$26:$J$26,1),TRUE))))</f>
        <v/>
      </c>
      <c r="P280" s="144" t="str">
        <f>IF(OR(AND(OR($J280="Retired",$J280="Permanent Low-Use"),$K280&lt;=2024),(AND($J280="New",$K280&gt;2024))),"N/A",IF($N280=0,0,IF(ISERROR(VLOOKUP($E280,'Source Data'!$B$29:$J$60, MATCH($L280, 'Source Data'!$B$26:$J$26,1),TRUE))=TRUE,"",VLOOKUP($E280,'Source Data'!$B$29:$J$60,MATCH($L280, 'Source Data'!$B$26:$J$26,1),TRUE))))</f>
        <v/>
      </c>
      <c r="Q280" s="144" t="str">
        <f>IF(OR(AND(OR($J280="Retired",$J280="Permanent Low-Use"),$K280&lt;=2025),(AND($J280="New",$K280&gt;2025))),"N/A",IF($N280=0,0,IF(ISERROR(VLOOKUP($E280,'Source Data'!$B$29:$J$60, MATCH($L280, 'Source Data'!$B$26:$J$26,1),TRUE))=TRUE,"",VLOOKUP($E280,'Source Data'!$B$29:$J$60,MATCH($L280, 'Source Data'!$B$26:$J$26,1),TRUE))))</f>
        <v/>
      </c>
      <c r="R280" s="144" t="str">
        <f>IF(OR(AND(OR($J280="Retired",$J280="Permanent Low-Use"),$K280&lt;=2026),(AND($J280="New",$K280&gt;2026))),"N/A",IF($N280=0,0,IF(ISERROR(VLOOKUP($E280,'Source Data'!$B$29:$J$60, MATCH($L280, 'Source Data'!$B$26:$J$26,1),TRUE))=TRUE,"",VLOOKUP($E280,'Source Data'!$B$29:$J$60,MATCH($L280, 'Source Data'!$B$26:$J$26,1),TRUE))))</f>
        <v/>
      </c>
      <c r="S280" s="144" t="str">
        <f>IF(OR(AND(OR($J280="Retired",$J280="Permanent Low-Use"),$K280&lt;=2027),(AND($J280="New",$K280&gt;2027))),"N/A",IF($N280=0,0,IF(ISERROR(VLOOKUP($E280,'Source Data'!$B$29:$J$60, MATCH($L280, 'Source Data'!$B$26:$J$26,1),TRUE))=TRUE,"",VLOOKUP($E280,'Source Data'!$B$29:$J$60,MATCH($L280, 'Source Data'!$B$26:$J$26,1),TRUE))))</f>
        <v/>
      </c>
      <c r="T280" s="144" t="str">
        <f>IF(OR(AND(OR($J280="Retired",$J280="Permanent Low-Use"),$K280&lt;=2028),(AND($J280="New",$K280&gt;2028))),"N/A",IF($N280=0,0,IF(ISERROR(VLOOKUP($E280,'Source Data'!$B$29:$J$60, MATCH($L280, 'Source Data'!$B$26:$J$26,1),TRUE))=TRUE,"",VLOOKUP($E280,'Source Data'!$B$29:$J$60,MATCH($L280, 'Source Data'!$B$26:$J$26,1),TRUE))))</f>
        <v/>
      </c>
      <c r="U280" s="144" t="str">
        <f>IF(OR(AND(OR($J280="Retired",$J280="Permanent Low-Use"),$K280&lt;=2029),(AND($J280="New",$K280&gt;2029))),"N/A",IF($N280=0,0,IF(ISERROR(VLOOKUP($E280,'Source Data'!$B$29:$J$60, MATCH($L280, 'Source Data'!$B$26:$J$26,1),TRUE))=TRUE,"",VLOOKUP($E280,'Source Data'!$B$29:$J$60,MATCH($L280, 'Source Data'!$B$26:$J$26,1),TRUE))))</f>
        <v/>
      </c>
      <c r="V280" s="144" t="str">
        <f>IF(OR(AND(OR($J280="Retired",$J280="Permanent Low-Use"),$K280&lt;=2030),(AND($J280="New",$K280&gt;2030))),"N/A",IF($N280=0,0,IF(ISERROR(VLOOKUP($E280,'Source Data'!$B$29:$J$60, MATCH($L280, 'Source Data'!$B$26:$J$26,1),TRUE))=TRUE,"",VLOOKUP($E280,'Source Data'!$B$29:$J$60,MATCH($L280, 'Source Data'!$B$26:$J$26,1),TRUE))))</f>
        <v/>
      </c>
      <c r="W280" s="144" t="str">
        <f>IF(OR(AND(OR($J280="Retired",$J280="Permanent Low-Use"),$K280&lt;=2031),(AND($J280="New",$K280&gt;2031))),"N/A",IF($N280=0,0,IF(ISERROR(VLOOKUP($E280,'Source Data'!$B$29:$J$60, MATCH($L280, 'Source Data'!$B$26:$J$26,1),TRUE))=TRUE,"",VLOOKUP($E280,'Source Data'!$B$29:$J$60,MATCH($L280, 'Source Data'!$B$26:$J$26,1),TRUE))))</f>
        <v/>
      </c>
      <c r="X280" s="144" t="str">
        <f>IF(OR(AND(OR($J280="Retired",$J280="Permanent Low-Use"),$K280&lt;=2032),(AND($J280="New",$K280&gt;2032))),"N/A",IF($N280=0,0,IF(ISERROR(VLOOKUP($E280,'Source Data'!$B$29:$J$60, MATCH($L280, 'Source Data'!$B$26:$J$26,1),TRUE))=TRUE,"",VLOOKUP($E280,'Source Data'!$B$29:$J$60,MATCH($L280, 'Source Data'!$B$26:$J$26,1),TRUE))))</f>
        <v/>
      </c>
      <c r="Y280" s="144" t="str">
        <f>IF(OR(AND(OR($J280="Retired",$J280="Permanent Low-Use"),$K280&lt;=2033),(AND($J280="New",$K280&gt;2033))),"N/A",IF($N280=0,0,IF(ISERROR(VLOOKUP($E280,'Source Data'!$B$29:$J$60, MATCH($L280, 'Source Data'!$B$26:$J$26,1),TRUE))=TRUE,"",VLOOKUP($E280,'Source Data'!$B$29:$J$60,MATCH($L280, 'Source Data'!$B$26:$J$26,1),TRUE))))</f>
        <v/>
      </c>
      <c r="Z280" s="145" t="str">
        <f>IF(ISNUMBER($L280),IF(OR(AND(OR($J280="Retired",$J280="Permanent Low-Use"),$K280&lt;=2023),(AND($J280="New",$K280&gt;2023))),"N/A",VLOOKUP($F280,'Source Data'!$B$15:$I$22,7)),"")</f>
        <v/>
      </c>
      <c r="AA280" s="145" t="str">
        <f>IF(ISNUMBER($L280),IF(OR(AND(OR($J280="Retired",$J280="Permanent Low-Use"),$K280&lt;=2024),(AND($J280="New",$K280&gt;2024))),"N/A",VLOOKUP($F280,'Source Data'!$B$15:$I$22,7)),"")</f>
        <v/>
      </c>
      <c r="AB280" s="145" t="str">
        <f>IF(ISNUMBER($L280),IF(OR(AND(OR($J280="Retired",$J280="Permanent Low-Use"),$K280&lt;=2025),(AND($J280="New",$K280&gt;2025))),"N/A",VLOOKUP($F280,'Source Data'!$B$15:$I$22,5)),"")</f>
        <v/>
      </c>
      <c r="AC280" s="145" t="str">
        <f>IF(ISNUMBER($L280),IF(OR(AND(OR($J280="Retired",$J280="Permanent Low-Use"),$K280&lt;=2026),(AND($J280="New",$K280&gt;2026))),"N/A",VLOOKUP($F280,'Source Data'!$B$15:$I$22,5)),"")</f>
        <v/>
      </c>
      <c r="AD280" s="145" t="str">
        <f>IF(ISNUMBER($L280),IF(OR(AND(OR($J280="Retired",$J280="Permanent Low-Use"),$K280&lt;=2027),(AND($J280="New",$K280&gt;2027))),"N/A",VLOOKUP($F280,'Source Data'!$B$15:$I$22,5)),"")</f>
        <v/>
      </c>
      <c r="AE280" s="145" t="str">
        <f>IF(ISNUMBER($L280),IF(OR(AND(OR($J280="Retired",$J280="Permanent Low-Use"),$K280&lt;=2028),(AND($J280="New",$K280&gt;2028))),"N/A",VLOOKUP($F280,'Source Data'!$B$15:$I$22,5)),"")</f>
        <v/>
      </c>
      <c r="AF280" s="145" t="str">
        <f>IF(ISNUMBER($L280),IF(OR(AND(OR($J280="Retired",$J280="Permanent Low-Use"),$K280&lt;=2029),(AND($J280="New",$K280&gt;2029))),"N/A",VLOOKUP($F280,'Source Data'!$B$15:$I$22,5)),"")</f>
        <v/>
      </c>
      <c r="AG280" s="145" t="str">
        <f>IF(ISNUMBER($L280),IF(OR(AND(OR($J280="Retired",$J280="Permanent Low-Use"),$K280&lt;=2030),(AND($J280="New",$K280&gt;2030))),"N/A",VLOOKUP($F280,'Source Data'!$B$15:$I$22,5)),"")</f>
        <v/>
      </c>
      <c r="AH280" s="145" t="str">
        <f>IF(ISNUMBER($L280),IF(OR(AND(OR($J280="Retired",$J280="Permanent Low-Use"),$K280&lt;=2031),(AND($J280="New",$K280&gt;2031))),"N/A",VLOOKUP($F280,'Source Data'!$B$15:$I$22,5)),"")</f>
        <v/>
      </c>
      <c r="AI280" s="145" t="str">
        <f>IF(ISNUMBER($L280),IF(OR(AND(OR($J280="Retired",$J280="Permanent Low-Use"),$K280&lt;=2032),(AND($J280="New",$K280&gt;2032))),"N/A",VLOOKUP($F280,'Source Data'!$B$15:$I$22,5)),"")</f>
        <v/>
      </c>
      <c r="AJ280" s="145" t="str">
        <f>IF(ISNUMBER($L280),IF(OR(AND(OR($J280="Retired",$J280="Permanent Low-Use"),$K280&lt;=2033),(AND($J280="New",$K280&gt;2033))),"N/A",VLOOKUP($F280,'Source Data'!$B$15:$I$22,5)),"")</f>
        <v/>
      </c>
      <c r="AK280" s="145" t="str">
        <f>IF($N280= 0, "N/A", IF(ISERROR(VLOOKUP($F280, 'Source Data'!$B$4:$C$11,2)), "", VLOOKUP($F280, 'Source Data'!$B$4:$C$11,2)))</f>
        <v/>
      </c>
      <c r="AL280" s="158"/>
    </row>
    <row r="281" spans="1:38">
      <c r="A281" s="158"/>
      <c r="B281" s="80"/>
      <c r="C281" s="80"/>
      <c r="D281" s="80"/>
      <c r="E281" s="81"/>
      <c r="F281" s="81"/>
      <c r="G281" s="78"/>
      <c r="H281" s="79"/>
      <c r="I281" s="78"/>
      <c r="J281" s="78"/>
      <c r="K281" s="78"/>
      <c r="L281" s="142" t="str">
        <f t="shared" si="14"/>
        <v/>
      </c>
      <c r="M281" s="142" t="str">
        <f>IF(ISERROR(VLOOKUP(E281,'Source Data'!$B$67:$J$97, MATCH(F281, 'Source Data'!$B$64:$J$64,1),TRUE))=TRUE,"",VLOOKUP(E281,'Source Data'!$B$67:$J$97,MATCH(F281, 'Source Data'!$B$64:$J$64,1),TRUE))</f>
        <v/>
      </c>
      <c r="N281" s="143" t="str">
        <f t="shared" si="15"/>
        <v/>
      </c>
      <c r="O281" s="144" t="str">
        <f>IF(OR(AND(OR($J281="Retired",$J281="Permanent Low-Use"),$K281&lt;=2023),(AND($J281="New",$K281&gt;2023))),"N/A",IF($N281=0,0,IF(ISERROR(VLOOKUP($E281,'Source Data'!$B$29:$J$60, MATCH($L281, 'Source Data'!$B$26:$J$26,1),TRUE))=TRUE,"",VLOOKUP($E281,'Source Data'!$B$29:$J$60,MATCH($L281, 'Source Data'!$B$26:$J$26,1),TRUE))))</f>
        <v/>
      </c>
      <c r="P281" s="144" t="str">
        <f>IF(OR(AND(OR($J281="Retired",$J281="Permanent Low-Use"),$K281&lt;=2024),(AND($J281="New",$K281&gt;2024))),"N/A",IF($N281=0,0,IF(ISERROR(VLOOKUP($E281,'Source Data'!$B$29:$J$60, MATCH($L281, 'Source Data'!$B$26:$J$26,1),TRUE))=TRUE,"",VLOOKUP($E281,'Source Data'!$B$29:$J$60,MATCH($L281, 'Source Data'!$B$26:$J$26,1),TRUE))))</f>
        <v/>
      </c>
      <c r="Q281" s="144" t="str">
        <f>IF(OR(AND(OR($J281="Retired",$J281="Permanent Low-Use"),$K281&lt;=2025),(AND($J281="New",$K281&gt;2025))),"N/A",IF($N281=0,0,IF(ISERROR(VLOOKUP($E281,'Source Data'!$B$29:$J$60, MATCH($L281, 'Source Data'!$B$26:$J$26,1),TRUE))=TRUE,"",VLOOKUP($E281,'Source Data'!$B$29:$J$60,MATCH($L281, 'Source Data'!$B$26:$J$26,1),TRUE))))</f>
        <v/>
      </c>
      <c r="R281" s="144" t="str">
        <f>IF(OR(AND(OR($J281="Retired",$J281="Permanent Low-Use"),$K281&lt;=2026),(AND($J281="New",$K281&gt;2026))),"N/A",IF($N281=0,0,IF(ISERROR(VLOOKUP($E281,'Source Data'!$B$29:$J$60, MATCH($L281, 'Source Data'!$B$26:$J$26,1),TRUE))=TRUE,"",VLOOKUP($E281,'Source Data'!$B$29:$J$60,MATCH($L281, 'Source Data'!$B$26:$J$26,1),TRUE))))</f>
        <v/>
      </c>
      <c r="S281" s="144" t="str">
        <f>IF(OR(AND(OR($J281="Retired",$J281="Permanent Low-Use"),$K281&lt;=2027),(AND($J281="New",$K281&gt;2027))),"N/A",IF($N281=0,0,IF(ISERROR(VLOOKUP($E281,'Source Data'!$B$29:$J$60, MATCH($L281, 'Source Data'!$B$26:$J$26,1),TRUE))=TRUE,"",VLOOKUP($E281,'Source Data'!$B$29:$J$60,MATCH($L281, 'Source Data'!$B$26:$J$26,1),TRUE))))</f>
        <v/>
      </c>
      <c r="T281" s="144" t="str">
        <f>IF(OR(AND(OR($J281="Retired",$J281="Permanent Low-Use"),$K281&lt;=2028),(AND($J281="New",$K281&gt;2028))),"N/A",IF($N281=0,0,IF(ISERROR(VLOOKUP($E281,'Source Data'!$B$29:$J$60, MATCH($L281, 'Source Data'!$B$26:$J$26,1),TRUE))=TRUE,"",VLOOKUP($E281,'Source Data'!$B$29:$J$60,MATCH($L281, 'Source Data'!$B$26:$J$26,1),TRUE))))</f>
        <v/>
      </c>
      <c r="U281" s="144" t="str">
        <f>IF(OR(AND(OR($J281="Retired",$J281="Permanent Low-Use"),$K281&lt;=2029),(AND($J281="New",$K281&gt;2029))),"N/A",IF($N281=0,0,IF(ISERROR(VLOOKUP($E281,'Source Data'!$B$29:$J$60, MATCH($L281, 'Source Data'!$B$26:$J$26,1),TRUE))=TRUE,"",VLOOKUP($E281,'Source Data'!$B$29:$J$60,MATCH($L281, 'Source Data'!$B$26:$J$26,1),TRUE))))</f>
        <v/>
      </c>
      <c r="V281" s="144" t="str">
        <f>IF(OR(AND(OR($J281="Retired",$J281="Permanent Low-Use"),$K281&lt;=2030),(AND($J281="New",$K281&gt;2030))),"N/A",IF($N281=0,0,IF(ISERROR(VLOOKUP($E281,'Source Data'!$B$29:$J$60, MATCH($L281, 'Source Data'!$B$26:$J$26,1),TRUE))=TRUE,"",VLOOKUP($E281,'Source Data'!$B$29:$J$60,MATCH($L281, 'Source Data'!$B$26:$J$26,1),TRUE))))</f>
        <v/>
      </c>
      <c r="W281" s="144" t="str">
        <f>IF(OR(AND(OR($J281="Retired",$J281="Permanent Low-Use"),$K281&lt;=2031),(AND($J281="New",$K281&gt;2031))),"N/A",IF($N281=0,0,IF(ISERROR(VLOOKUP($E281,'Source Data'!$B$29:$J$60, MATCH($L281, 'Source Data'!$B$26:$J$26,1),TRUE))=TRUE,"",VLOOKUP($E281,'Source Data'!$B$29:$J$60,MATCH($L281, 'Source Data'!$B$26:$J$26,1),TRUE))))</f>
        <v/>
      </c>
      <c r="X281" s="144" t="str">
        <f>IF(OR(AND(OR($J281="Retired",$J281="Permanent Low-Use"),$K281&lt;=2032),(AND($J281="New",$K281&gt;2032))),"N/A",IF($N281=0,0,IF(ISERROR(VLOOKUP($E281,'Source Data'!$B$29:$J$60, MATCH($L281, 'Source Data'!$B$26:$J$26,1),TRUE))=TRUE,"",VLOOKUP($E281,'Source Data'!$B$29:$J$60,MATCH($L281, 'Source Data'!$B$26:$J$26,1),TRUE))))</f>
        <v/>
      </c>
      <c r="Y281" s="144" t="str">
        <f>IF(OR(AND(OR($J281="Retired",$J281="Permanent Low-Use"),$K281&lt;=2033),(AND($J281="New",$K281&gt;2033))),"N/A",IF($N281=0,0,IF(ISERROR(VLOOKUP($E281,'Source Data'!$B$29:$J$60, MATCH($L281, 'Source Data'!$B$26:$J$26,1),TRUE))=TRUE,"",VLOOKUP($E281,'Source Data'!$B$29:$J$60,MATCH($L281, 'Source Data'!$B$26:$J$26,1),TRUE))))</f>
        <v/>
      </c>
      <c r="Z281" s="145" t="str">
        <f>IF(ISNUMBER($L281),IF(OR(AND(OR($J281="Retired",$J281="Permanent Low-Use"),$K281&lt;=2023),(AND($J281="New",$K281&gt;2023))),"N/A",VLOOKUP($F281,'Source Data'!$B$15:$I$22,7)),"")</f>
        <v/>
      </c>
      <c r="AA281" s="145" t="str">
        <f>IF(ISNUMBER($L281),IF(OR(AND(OR($J281="Retired",$J281="Permanent Low-Use"),$K281&lt;=2024),(AND($J281="New",$K281&gt;2024))),"N/A",VLOOKUP($F281,'Source Data'!$B$15:$I$22,7)),"")</f>
        <v/>
      </c>
      <c r="AB281" s="145" t="str">
        <f>IF(ISNUMBER($L281),IF(OR(AND(OR($J281="Retired",$J281="Permanent Low-Use"),$K281&lt;=2025),(AND($J281="New",$K281&gt;2025))),"N/A",VLOOKUP($F281,'Source Data'!$B$15:$I$22,5)),"")</f>
        <v/>
      </c>
      <c r="AC281" s="145" t="str">
        <f>IF(ISNUMBER($L281),IF(OR(AND(OR($J281="Retired",$J281="Permanent Low-Use"),$K281&lt;=2026),(AND($J281="New",$K281&gt;2026))),"N/A",VLOOKUP($F281,'Source Data'!$B$15:$I$22,5)),"")</f>
        <v/>
      </c>
      <c r="AD281" s="145" t="str">
        <f>IF(ISNUMBER($L281),IF(OR(AND(OR($J281="Retired",$J281="Permanent Low-Use"),$K281&lt;=2027),(AND($J281="New",$K281&gt;2027))),"N/A",VLOOKUP($F281,'Source Data'!$B$15:$I$22,5)),"")</f>
        <v/>
      </c>
      <c r="AE281" s="145" t="str">
        <f>IF(ISNUMBER($L281),IF(OR(AND(OR($J281="Retired",$J281="Permanent Low-Use"),$K281&lt;=2028),(AND($J281="New",$K281&gt;2028))),"N/A",VLOOKUP($F281,'Source Data'!$B$15:$I$22,5)),"")</f>
        <v/>
      </c>
      <c r="AF281" s="145" t="str">
        <f>IF(ISNUMBER($L281),IF(OR(AND(OR($J281="Retired",$J281="Permanent Low-Use"),$K281&lt;=2029),(AND($J281="New",$K281&gt;2029))),"N/A",VLOOKUP($F281,'Source Data'!$B$15:$I$22,5)),"")</f>
        <v/>
      </c>
      <c r="AG281" s="145" t="str">
        <f>IF(ISNUMBER($L281),IF(OR(AND(OR($J281="Retired",$J281="Permanent Low-Use"),$K281&lt;=2030),(AND($J281="New",$K281&gt;2030))),"N/A",VLOOKUP($F281,'Source Data'!$B$15:$I$22,5)),"")</f>
        <v/>
      </c>
      <c r="AH281" s="145" t="str">
        <f>IF(ISNUMBER($L281),IF(OR(AND(OR($J281="Retired",$J281="Permanent Low-Use"),$K281&lt;=2031),(AND($J281="New",$K281&gt;2031))),"N/A",VLOOKUP($F281,'Source Data'!$B$15:$I$22,5)),"")</f>
        <v/>
      </c>
      <c r="AI281" s="145" t="str">
        <f>IF(ISNUMBER($L281),IF(OR(AND(OR($J281="Retired",$J281="Permanent Low-Use"),$K281&lt;=2032),(AND($J281="New",$K281&gt;2032))),"N/A",VLOOKUP($F281,'Source Data'!$B$15:$I$22,5)),"")</f>
        <v/>
      </c>
      <c r="AJ281" s="145" t="str">
        <f>IF(ISNUMBER($L281),IF(OR(AND(OR($J281="Retired",$J281="Permanent Low-Use"),$K281&lt;=2033),(AND($J281="New",$K281&gt;2033))),"N/A",VLOOKUP($F281,'Source Data'!$B$15:$I$22,5)),"")</f>
        <v/>
      </c>
      <c r="AK281" s="145" t="str">
        <f>IF($N281= 0, "N/A", IF(ISERROR(VLOOKUP($F281, 'Source Data'!$B$4:$C$11,2)), "", VLOOKUP($F281, 'Source Data'!$B$4:$C$11,2)))</f>
        <v/>
      </c>
      <c r="AL281" s="158"/>
    </row>
    <row r="282" spans="1:38">
      <c r="A282" s="158"/>
      <c r="B282" s="80"/>
      <c r="C282" s="80"/>
      <c r="D282" s="80"/>
      <c r="E282" s="81"/>
      <c r="F282" s="81"/>
      <c r="G282" s="78"/>
      <c r="H282" s="79"/>
      <c r="I282" s="78"/>
      <c r="J282" s="78"/>
      <c r="K282" s="78"/>
      <c r="L282" s="142" t="str">
        <f t="shared" si="14"/>
        <v/>
      </c>
      <c r="M282" s="142" t="str">
        <f>IF(ISERROR(VLOOKUP(E282,'Source Data'!$B$67:$J$97, MATCH(F282, 'Source Data'!$B$64:$J$64,1),TRUE))=TRUE,"",VLOOKUP(E282,'Source Data'!$B$67:$J$97,MATCH(F282, 'Source Data'!$B$64:$J$64,1),TRUE))</f>
        <v/>
      </c>
      <c r="N282" s="143" t="str">
        <f t="shared" si="15"/>
        <v/>
      </c>
      <c r="O282" s="144" t="str">
        <f>IF(OR(AND(OR($J282="Retired",$J282="Permanent Low-Use"),$K282&lt;=2023),(AND($J282="New",$K282&gt;2023))),"N/A",IF($N282=0,0,IF(ISERROR(VLOOKUP($E282,'Source Data'!$B$29:$J$60, MATCH($L282, 'Source Data'!$B$26:$J$26,1),TRUE))=TRUE,"",VLOOKUP($E282,'Source Data'!$B$29:$J$60,MATCH($L282, 'Source Data'!$B$26:$J$26,1),TRUE))))</f>
        <v/>
      </c>
      <c r="P282" s="144" t="str">
        <f>IF(OR(AND(OR($J282="Retired",$J282="Permanent Low-Use"),$K282&lt;=2024),(AND($J282="New",$K282&gt;2024))),"N/A",IF($N282=0,0,IF(ISERROR(VLOOKUP($E282,'Source Data'!$B$29:$J$60, MATCH($L282, 'Source Data'!$B$26:$J$26,1),TRUE))=TRUE,"",VLOOKUP($E282,'Source Data'!$B$29:$J$60,MATCH($L282, 'Source Data'!$B$26:$J$26,1),TRUE))))</f>
        <v/>
      </c>
      <c r="Q282" s="144" t="str">
        <f>IF(OR(AND(OR($J282="Retired",$J282="Permanent Low-Use"),$K282&lt;=2025),(AND($J282="New",$K282&gt;2025))),"N/A",IF($N282=0,0,IF(ISERROR(VLOOKUP($E282,'Source Data'!$B$29:$J$60, MATCH($L282, 'Source Data'!$B$26:$J$26,1),TRUE))=TRUE,"",VLOOKUP($E282,'Source Data'!$B$29:$J$60,MATCH($L282, 'Source Data'!$B$26:$J$26,1),TRUE))))</f>
        <v/>
      </c>
      <c r="R282" s="144" t="str">
        <f>IF(OR(AND(OR($J282="Retired",$J282="Permanent Low-Use"),$K282&lt;=2026),(AND($J282="New",$K282&gt;2026))),"N/A",IF($N282=0,0,IF(ISERROR(VLOOKUP($E282,'Source Data'!$B$29:$J$60, MATCH($L282, 'Source Data'!$B$26:$J$26,1),TRUE))=TRUE,"",VLOOKUP($E282,'Source Data'!$B$29:$J$60,MATCH($L282, 'Source Data'!$B$26:$J$26,1),TRUE))))</f>
        <v/>
      </c>
      <c r="S282" s="144" t="str">
        <f>IF(OR(AND(OR($J282="Retired",$J282="Permanent Low-Use"),$K282&lt;=2027),(AND($J282="New",$K282&gt;2027))),"N/A",IF($N282=0,0,IF(ISERROR(VLOOKUP($E282,'Source Data'!$B$29:$J$60, MATCH($L282, 'Source Data'!$B$26:$J$26,1),TRUE))=TRUE,"",VLOOKUP($E282,'Source Data'!$B$29:$J$60,MATCH($L282, 'Source Data'!$B$26:$J$26,1),TRUE))))</f>
        <v/>
      </c>
      <c r="T282" s="144" t="str">
        <f>IF(OR(AND(OR($J282="Retired",$J282="Permanent Low-Use"),$K282&lt;=2028),(AND($J282="New",$K282&gt;2028))),"N/A",IF($N282=0,0,IF(ISERROR(VLOOKUP($E282,'Source Data'!$B$29:$J$60, MATCH($L282, 'Source Data'!$B$26:$J$26,1),TRUE))=TRUE,"",VLOOKUP($E282,'Source Data'!$B$29:$J$60,MATCH($L282, 'Source Data'!$B$26:$J$26,1),TRUE))))</f>
        <v/>
      </c>
      <c r="U282" s="144" t="str">
        <f>IF(OR(AND(OR($J282="Retired",$J282="Permanent Low-Use"),$K282&lt;=2029),(AND($J282="New",$K282&gt;2029))),"N/A",IF($N282=0,0,IF(ISERROR(VLOOKUP($E282,'Source Data'!$B$29:$J$60, MATCH($L282, 'Source Data'!$B$26:$J$26,1),TRUE))=TRUE,"",VLOOKUP($E282,'Source Data'!$B$29:$J$60,MATCH($L282, 'Source Data'!$B$26:$J$26,1),TRUE))))</f>
        <v/>
      </c>
      <c r="V282" s="144" t="str">
        <f>IF(OR(AND(OR($J282="Retired",$J282="Permanent Low-Use"),$K282&lt;=2030),(AND($J282="New",$K282&gt;2030))),"N/A",IF($N282=0,0,IF(ISERROR(VLOOKUP($E282,'Source Data'!$B$29:$J$60, MATCH($L282, 'Source Data'!$B$26:$J$26,1),TRUE))=TRUE,"",VLOOKUP($E282,'Source Data'!$B$29:$J$60,MATCH($L282, 'Source Data'!$B$26:$J$26,1),TRUE))))</f>
        <v/>
      </c>
      <c r="W282" s="144" t="str">
        <f>IF(OR(AND(OR($J282="Retired",$J282="Permanent Low-Use"),$K282&lt;=2031),(AND($J282="New",$K282&gt;2031))),"N/A",IF($N282=0,0,IF(ISERROR(VLOOKUP($E282,'Source Data'!$B$29:$J$60, MATCH($L282, 'Source Data'!$B$26:$J$26,1),TRUE))=TRUE,"",VLOOKUP($E282,'Source Data'!$B$29:$J$60,MATCH($L282, 'Source Data'!$B$26:$J$26,1),TRUE))))</f>
        <v/>
      </c>
      <c r="X282" s="144" t="str">
        <f>IF(OR(AND(OR($J282="Retired",$J282="Permanent Low-Use"),$K282&lt;=2032),(AND($J282="New",$K282&gt;2032))),"N/A",IF($N282=0,0,IF(ISERROR(VLOOKUP($E282,'Source Data'!$B$29:$J$60, MATCH($L282, 'Source Data'!$B$26:$J$26,1),TRUE))=TRUE,"",VLOOKUP($E282,'Source Data'!$B$29:$J$60,MATCH($L282, 'Source Data'!$B$26:$J$26,1),TRUE))))</f>
        <v/>
      </c>
      <c r="Y282" s="144" t="str">
        <f>IF(OR(AND(OR($J282="Retired",$J282="Permanent Low-Use"),$K282&lt;=2033),(AND($J282="New",$K282&gt;2033))),"N/A",IF($N282=0,0,IF(ISERROR(VLOOKUP($E282,'Source Data'!$B$29:$J$60, MATCH($L282, 'Source Data'!$B$26:$J$26,1),TRUE))=TRUE,"",VLOOKUP($E282,'Source Data'!$B$29:$J$60,MATCH($L282, 'Source Data'!$B$26:$J$26,1),TRUE))))</f>
        <v/>
      </c>
      <c r="Z282" s="145" t="str">
        <f>IF(ISNUMBER($L282),IF(OR(AND(OR($J282="Retired",$J282="Permanent Low-Use"),$K282&lt;=2023),(AND($J282="New",$K282&gt;2023))),"N/A",VLOOKUP($F282,'Source Data'!$B$15:$I$22,7)),"")</f>
        <v/>
      </c>
      <c r="AA282" s="145" t="str">
        <f>IF(ISNUMBER($L282),IF(OR(AND(OR($J282="Retired",$J282="Permanent Low-Use"),$K282&lt;=2024),(AND($J282="New",$K282&gt;2024))),"N/A",VLOOKUP($F282,'Source Data'!$B$15:$I$22,7)),"")</f>
        <v/>
      </c>
      <c r="AB282" s="145" t="str">
        <f>IF(ISNUMBER($L282),IF(OR(AND(OR($J282="Retired",$J282="Permanent Low-Use"),$K282&lt;=2025),(AND($J282="New",$K282&gt;2025))),"N/A",VLOOKUP($F282,'Source Data'!$B$15:$I$22,5)),"")</f>
        <v/>
      </c>
      <c r="AC282" s="145" t="str">
        <f>IF(ISNUMBER($L282),IF(OR(AND(OR($J282="Retired",$J282="Permanent Low-Use"),$K282&lt;=2026),(AND($J282="New",$K282&gt;2026))),"N/A",VLOOKUP($F282,'Source Data'!$B$15:$I$22,5)),"")</f>
        <v/>
      </c>
      <c r="AD282" s="145" t="str">
        <f>IF(ISNUMBER($L282),IF(OR(AND(OR($J282="Retired",$J282="Permanent Low-Use"),$K282&lt;=2027),(AND($J282="New",$K282&gt;2027))),"N/A",VLOOKUP($F282,'Source Data'!$B$15:$I$22,5)),"")</f>
        <v/>
      </c>
      <c r="AE282" s="145" t="str">
        <f>IF(ISNUMBER($L282),IF(OR(AND(OR($J282="Retired",$J282="Permanent Low-Use"),$K282&lt;=2028),(AND($J282="New",$K282&gt;2028))),"N/A",VLOOKUP($F282,'Source Data'!$B$15:$I$22,5)),"")</f>
        <v/>
      </c>
      <c r="AF282" s="145" t="str">
        <f>IF(ISNUMBER($L282),IF(OR(AND(OR($J282="Retired",$J282="Permanent Low-Use"),$K282&lt;=2029),(AND($J282="New",$K282&gt;2029))),"N/A",VLOOKUP($F282,'Source Data'!$B$15:$I$22,5)),"")</f>
        <v/>
      </c>
      <c r="AG282" s="145" t="str">
        <f>IF(ISNUMBER($L282),IF(OR(AND(OR($J282="Retired",$J282="Permanent Low-Use"),$K282&lt;=2030),(AND($J282="New",$K282&gt;2030))),"N/A",VLOOKUP($F282,'Source Data'!$B$15:$I$22,5)),"")</f>
        <v/>
      </c>
      <c r="AH282" s="145" t="str">
        <f>IF(ISNUMBER($L282),IF(OR(AND(OR($J282="Retired",$J282="Permanent Low-Use"),$K282&lt;=2031),(AND($J282="New",$K282&gt;2031))),"N/A",VLOOKUP($F282,'Source Data'!$B$15:$I$22,5)),"")</f>
        <v/>
      </c>
      <c r="AI282" s="145" t="str">
        <f>IF(ISNUMBER($L282),IF(OR(AND(OR($J282="Retired",$J282="Permanent Low-Use"),$K282&lt;=2032),(AND($J282="New",$K282&gt;2032))),"N/A",VLOOKUP($F282,'Source Data'!$B$15:$I$22,5)),"")</f>
        <v/>
      </c>
      <c r="AJ282" s="145" t="str">
        <f>IF(ISNUMBER($L282),IF(OR(AND(OR($J282="Retired",$J282="Permanent Low-Use"),$K282&lt;=2033),(AND($J282="New",$K282&gt;2033))),"N/A",VLOOKUP($F282,'Source Data'!$B$15:$I$22,5)),"")</f>
        <v/>
      </c>
      <c r="AK282" s="145" t="str">
        <f>IF($N282= 0, "N/A", IF(ISERROR(VLOOKUP($F282, 'Source Data'!$B$4:$C$11,2)), "", VLOOKUP($F282, 'Source Data'!$B$4:$C$11,2)))</f>
        <v/>
      </c>
      <c r="AL282" s="158"/>
    </row>
    <row r="283" spans="1:38">
      <c r="A283" s="158"/>
      <c r="B283" s="80"/>
      <c r="C283" s="80"/>
      <c r="D283" s="80"/>
      <c r="E283" s="81"/>
      <c r="F283" s="81"/>
      <c r="G283" s="78"/>
      <c r="H283" s="79"/>
      <c r="I283" s="78"/>
      <c r="J283" s="78"/>
      <c r="K283" s="78"/>
      <c r="L283" s="142" t="str">
        <f t="shared" si="14"/>
        <v/>
      </c>
      <c r="M283" s="142" t="str">
        <f>IF(ISERROR(VLOOKUP(E283,'Source Data'!$B$67:$J$97, MATCH(F283, 'Source Data'!$B$64:$J$64,1),TRUE))=TRUE,"",VLOOKUP(E283,'Source Data'!$B$67:$J$97,MATCH(F283, 'Source Data'!$B$64:$J$64,1),TRUE))</f>
        <v/>
      </c>
      <c r="N283" s="143" t="str">
        <f t="shared" si="15"/>
        <v/>
      </c>
      <c r="O283" s="144" t="str">
        <f>IF(OR(AND(OR($J283="Retired",$J283="Permanent Low-Use"),$K283&lt;=2023),(AND($J283="New",$K283&gt;2023))),"N/A",IF($N283=0,0,IF(ISERROR(VLOOKUP($E283,'Source Data'!$B$29:$J$60, MATCH($L283, 'Source Data'!$B$26:$J$26,1),TRUE))=TRUE,"",VLOOKUP($E283,'Source Data'!$B$29:$J$60,MATCH($L283, 'Source Data'!$B$26:$J$26,1),TRUE))))</f>
        <v/>
      </c>
      <c r="P283" s="144" t="str">
        <f>IF(OR(AND(OR($J283="Retired",$J283="Permanent Low-Use"),$K283&lt;=2024),(AND($J283="New",$K283&gt;2024))),"N/A",IF($N283=0,0,IF(ISERROR(VLOOKUP($E283,'Source Data'!$B$29:$J$60, MATCH($L283, 'Source Data'!$B$26:$J$26,1),TRUE))=TRUE,"",VLOOKUP($E283,'Source Data'!$B$29:$J$60,MATCH($L283, 'Source Data'!$B$26:$J$26,1),TRUE))))</f>
        <v/>
      </c>
      <c r="Q283" s="144" t="str">
        <f>IF(OR(AND(OR($J283="Retired",$J283="Permanent Low-Use"),$K283&lt;=2025),(AND($J283="New",$K283&gt;2025))),"N/A",IF($N283=0,0,IF(ISERROR(VLOOKUP($E283,'Source Data'!$B$29:$J$60, MATCH($L283, 'Source Data'!$B$26:$J$26,1),TRUE))=TRUE,"",VLOOKUP($E283,'Source Data'!$B$29:$J$60,MATCH($L283, 'Source Data'!$B$26:$J$26,1),TRUE))))</f>
        <v/>
      </c>
      <c r="R283" s="144" t="str">
        <f>IF(OR(AND(OR($J283="Retired",$J283="Permanent Low-Use"),$K283&lt;=2026),(AND($J283="New",$K283&gt;2026))),"N/A",IF($N283=0,0,IF(ISERROR(VLOOKUP($E283,'Source Data'!$B$29:$J$60, MATCH($L283, 'Source Data'!$B$26:$J$26,1),TRUE))=TRUE,"",VLOOKUP($E283,'Source Data'!$B$29:$J$60,MATCH($L283, 'Source Data'!$B$26:$J$26,1),TRUE))))</f>
        <v/>
      </c>
      <c r="S283" s="144" t="str">
        <f>IF(OR(AND(OR($J283="Retired",$J283="Permanent Low-Use"),$K283&lt;=2027),(AND($J283="New",$K283&gt;2027))),"N/A",IF($N283=0,0,IF(ISERROR(VLOOKUP($E283,'Source Data'!$B$29:$J$60, MATCH($L283, 'Source Data'!$B$26:$J$26,1),TRUE))=TRUE,"",VLOOKUP($E283,'Source Data'!$B$29:$J$60,MATCH($L283, 'Source Data'!$B$26:$J$26,1),TRUE))))</f>
        <v/>
      </c>
      <c r="T283" s="144" t="str">
        <f>IF(OR(AND(OR($J283="Retired",$J283="Permanent Low-Use"),$K283&lt;=2028),(AND($J283="New",$K283&gt;2028))),"N/A",IF($N283=0,0,IF(ISERROR(VLOOKUP($E283,'Source Data'!$B$29:$J$60, MATCH($L283, 'Source Data'!$B$26:$J$26,1),TRUE))=TRUE,"",VLOOKUP($E283,'Source Data'!$B$29:$J$60,MATCH($L283, 'Source Data'!$B$26:$J$26,1),TRUE))))</f>
        <v/>
      </c>
      <c r="U283" s="144" t="str">
        <f>IF(OR(AND(OR($J283="Retired",$J283="Permanent Low-Use"),$K283&lt;=2029),(AND($J283="New",$K283&gt;2029))),"N/A",IF($N283=0,0,IF(ISERROR(VLOOKUP($E283,'Source Data'!$B$29:$J$60, MATCH($L283, 'Source Data'!$B$26:$J$26,1),TRUE))=TRUE,"",VLOOKUP($E283,'Source Data'!$B$29:$J$60,MATCH($L283, 'Source Data'!$B$26:$J$26,1),TRUE))))</f>
        <v/>
      </c>
      <c r="V283" s="144" t="str">
        <f>IF(OR(AND(OR($J283="Retired",$J283="Permanent Low-Use"),$K283&lt;=2030),(AND($J283="New",$K283&gt;2030))),"N/A",IF($N283=0,0,IF(ISERROR(VLOOKUP($E283,'Source Data'!$B$29:$J$60, MATCH($L283, 'Source Data'!$B$26:$J$26,1),TRUE))=TRUE,"",VLOOKUP($E283,'Source Data'!$B$29:$J$60,MATCH($L283, 'Source Data'!$B$26:$J$26,1),TRUE))))</f>
        <v/>
      </c>
      <c r="W283" s="144" t="str">
        <f>IF(OR(AND(OR($J283="Retired",$J283="Permanent Low-Use"),$K283&lt;=2031),(AND($J283="New",$K283&gt;2031))),"N/A",IF($N283=0,0,IF(ISERROR(VLOOKUP($E283,'Source Data'!$B$29:$J$60, MATCH($L283, 'Source Data'!$B$26:$J$26,1),TRUE))=TRUE,"",VLOOKUP($E283,'Source Data'!$B$29:$J$60,MATCH($L283, 'Source Data'!$B$26:$J$26,1),TRUE))))</f>
        <v/>
      </c>
      <c r="X283" s="144" t="str">
        <f>IF(OR(AND(OR($J283="Retired",$J283="Permanent Low-Use"),$K283&lt;=2032),(AND($J283="New",$K283&gt;2032))),"N/A",IF($N283=0,0,IF(ISERROR(VLOOKUP($E283,'Source Data'!$B$29:$J$60, MATCH($L283, 'Source Data'!$B$26:$J$26,1),TRUE))=TRUE,"",VLOOKUP($E283,'Source Data'!$B$29:$J$60,MATCH($L283, 'Source Data'!$B$26:$J$26,1),TRUE))))</f>
        <v/>
      </c>
      <c r="Y283" s="144" t="str">
        <f>IF(OR(AND(OR($J283="Retired",$J283="Permanent Low-Use"),$K283&lt;=2033),(AND($J283="New",$K283&gt;2033))),"N/A",IF($N283=0,0,IF(ISERROR(VLOOKUP($E283,'Source Data'!$B$29:$J$60, MATCH($L283, 'Source Data'!$B$26:$J$26,1),TRUE))=TRUE,"",VLOOKUP($E283,'Source Data'!$B$29:$J$60,MATCH($L283, 'Source Data'!$B$26:$J$26,1),TRUE))))</f>
        <v/>
      </c>
      <c r="Z283" s="145" t="str">
        <f>IF(ISNUMBER($L283),IF(OR(AND(OR($J283="Retired",$J283="Permanent Low-Use"),$K283&lt;=2023),(AND($J283="New",$K283&gt;2023))),"N/A",VLOOKUP($F283,'Source Data'!$B$15:$I$22,7)),"")</f>
        <v/>
      </c>
      <c r="AA283" s="145" t="str">
        <f>IF(ISNUMBER($L283),IF(OR(AND(OR($J283="Retired",$J283="Permanent Low-Use"),$K283&lt;=2024),(AND($J283="New",$K283&gt;2024))),"N/A",VLOOKUP($F283,'Source Data'!$B$15:$I$22,7)),"")</f>
        <v/>
      </c>
      <c r="AB283" s="145" t="str">
        <f>IF(ISNUMBER($L283),IF(OR(AND(OR($J283="Retired",$J283="Permanent Low-Use"),$K283&lt;=2025),(AND($J283="New",$K283&gt;2025))),"N/A",VLOOKUP($F283,'Source Data'!$B$15:$I$22,5)),"")</f>
        <v/>
      </c>
      <c r="AC283" s="145" t="str">
        <f>IF(ISNUMBER($L283),IF(OR(AND(OR($J283="Retired",$J283="Permanent Low-Use"),$K283&lt;=2026),(AND($J283="New",$K283&gt;2026))),"N/A",VLOOKUP($F283,'Source Data'!$B$15:$I$22,5)),"")</f>
        <v/>
      </c>
      <c r="AD283" s="145" t="str">
        <f>IF(ISNUMBER($L283),IF(OR(AND(OR($J283="Retired",$J283="Permanent Low-Use"),$K283&lt;=2027),(AND($J283="New",$K283&gt;2027))),"N/A",VLOOKUP($F283,'Source Data'!$B$15:$I$22,5)),"")</f>
        <v/>
      </c>
      <c r="AE283" s="145" t="str">
        <f>IF(ISNUMBER($L283),IF(OR(AND(OR($J283="Retired",$J283="Permanent Low-Use"),$K283&lt;=2028),(AND($J283="New",$K283&gt;2028))),"N/A",VLOOKUP($F283,'Source Data'!$B$15:$I$22,5)),"")</f>
        <v/>
      </c>
      <c r="AF283" s="145" t="str">
        <f>IF(ISNUMBER($L283),IF(OR(AND(OR($J283="Retired",$J283="Permanent Low-Use"),$K283&lt;=2029),(AND($J283="New",$K283&gt;2029))),"N/A",VLOOKUP($F283,'Source Data'!$B$15:$I$22,5)),"")</f>
        <v/>
      </c>
      <c r="AG283" s="145" t="str">
        <f>IF(ISNUMBER($L283),IF(OR(AND(OR($J283="Retired",$J283="Permanent Low-Use"),$K283&lt;=2030),(AND($J283="New",$K283&gt;2030))),"N/A",VLOOKUP($F283,'Source Data'!$B$15:$I$22,5)),"")</f>
        <v/>
      </c>
      <c r="AH283" s="145" t="str">
        <f>IF(ISNUMBER($L283),IF(OR(AND(OR($J283="Retired",$J283="Permanent Low-Use"),$K283&lt;=2031),(AND($J283="New",$K283&gt;2031))),"N/A",VLOOKUP($F283,'Source Data'!$B$15:$I$22,5)),"")</f>
        <v/>
      </c>
      <c r="AI283" s="145" t="str">
        <f>IF(ISNUMBER($L283),IF(OR(AND(OR($J283="Retired",$J283="Permanent Low-Use"),$K283&lt;=2032),(AND($J283="New",$K283&gt;2032))),"N/A",VLOOKUP($F283,'Source Data'!$B$15:$I$22,5)),"")</f>
        <v/>
      </c>
      <c r="AJ283" s="145" t="str">
        <f>IF(ISNUMBER($L283),IF(OR(AND(OR($J283="Retired",$J283="Permanent Low-Use"),$K283&lt;=2033),(AND($J283="New",$K283&gt;2033))),"N/A",VLOOKUP($F283,'Source Data'!$B$15:$I$22,5)),"")</f>
        <v/>
      </c>
      <c r="AK283" s="145" t="str">
        <f>IF($N283= 0, "N/A", IF(ISERROR(VLOOKUP($F283, 'Source Data'!$B$4:$C$11,2)), "", VLOOKUP($F283, 'Source Data'!$B$4:$C$11,2)))</f>
        <v/>
      </c>
      <c r="AL283" s="158"/>
    </row>
    <row r="284" spans="1:38">
      <c r="A284" s="158"/>
      <c r="B284" s="80"/>
      <c r="C284" s="80"/>
      <c r="D284" s="80"/>
      <c r="E284" s="81"/>
      <c r="F284" s="81"/>
      <c r="G284" s="78"/>
      <c r="H284" s="79"/>
      <c r="I284" s="78"/>
      <c r="J284" s="78"/>
      <c r="K284" s="78"/>
      <c r="L284" s="142" t="str">
        <f t="shared" si="14"/>
        <v/>
      </c>
      <c r="M284" s="142" t="str">
        <f>IF(ISERROR(VLOOKUP(E284,'Source Data'!$B$67:$J$97, MATCH(F284, 'Source Data'!$B$64:$J$64,1),TRUE))=TRUE,"",VLOOKUP(E284,'Source Data'!$B$67:$J$97,MATCH(F284, 'Source Data'!$B$64:$J$64,1),TRUE))</f>
        <v/>
      </c>
      <c r="N284" s="143" t="str">
        <f t="shared" si="15"/>
        <v/>
      </c>
      <c r="O284" s="144" t="str">
        <f>IF(OR(AND(OR($J284="Retired",$J284="Permanent Low-Use"),$K284&lt;=2023),(AND($J284="New",$K284&gt;2023))),"N/A",IF($N284=0,0,IF(ISERROR(VLOOKUP($E284,'Source Data'!$B$29:$J$60, MATCH($L284, 'Source Data'!$B$26:$J$26,1),TRUE))=TRUE,"",VLOOKUP($E284,'Source Data'!$B$29:$J$60,MATCH($L284, 'Source Data'!$B$26:$J$26,1),TRUE))))</f>
        <v/>
      </c>
      <c r="P284" s="144" t="str">
        <f>IF(OR(AND(OR($J284="Retired",$J284="Permanent Low-Use"),$K284&lt;=2024),(AND($J284="New",$K284&gt;2024))),"N/A",IF($N284=0,0,IF(ISERROR(VLOOKUP($E284,'Source Data'!$B$29:$J$60, MATCH($L284, 'Source Data'!$B$26:$J$26,1),TRUE))=TRUE,"",VLOOKUP($E284,'Source Data'!$B$29:$J$60,MATCH($L284, 'Source Data'!$B$26:$J$26,1),TRUE))))</f>
        <v/>
      </c>
      <c r="Q284" s="144" t="str">
        <f>IF(OR(AND(OR($J284="Retired",$J284="Permanent Low-Use"),$K284&lt;=2025),(AND($J284="New",$K284&gt;2025))),"N/A",IF($N284=0,0,IF(ISERROR(VLOOKUP($E284,'Source Data'!$B$29:$J$60, MATCH($L284, 'Source Data'!$B$26:$J$26,1),TRUE))=TRUE,"",VLOOKUP($E284,'Source Data'!$B$29:$J$60,MATCH($L284, 'Source Data'!$B$26:$J$26,1),TRUE))))</f>
        <v/>
      </c>
      <c r="R284" s="144" t="str">
        <f>IF(OR(AND(OR($J284="Retired",$J284="Permanent Low-Use"),$K284&lt;=2026),(AND($J284="New",$K284&gt;2026))),"N/A",IF($N284=0,0,IF(ISERROR(VLOOKUP($E284,'Source Data'!$B$29:$J$60, MATCH($L284, 'Source Data'!$B$26:$J$26,1),TRUE))=TRUE,"",VLOOKUP($E284,'Source Data'!$B$29:$J$60,MATCH($L284, 'Source Data'!$B$26:$J$26,1),TRUE))))</f>
        <v/>
      </c>
      <c r="S284" s="144" t="str">
        <f>IF(OR(AND(OR($J284="Retired",$J284="Permanent Low-Use"),$K284&lt;=2027),(AND($J284="New",$K284&gt;2027))),"N/A",IF($N284=0,0,IF(ISERROR(VLOOKUP($E284,'Source Data'!$B$29:$J$60, MATCH($L284, 'Source Data'!$B$26:$J$26,1),TRUE))=TRUE,"",VLOOKUP($E284,'Source Data'!$B$29:$J$60,MATCH($L284, 'Source Data'!$B$26:$J$26,1),TRUE))))</f>
        <v/>
      </c>
      <c r="T284" s="144" t="str">
        <f>IF(OR(AND(OR($J284="Retired",$J284="Permanent Low-Use"),$K284&lt;=2028),(AND($J284="New",$K284&gt;2028))),"N/A",IF($N284=0,0,IF(ISERROR(VLOOKUP($E284,'Source Data'!$B$29:$J$60, MATCH($L284, 'Source Data'!$B$26:$J$26,1),TRUE))=TRUE,"",VLOOKUP($E284,'Source Data'!$B$29:$J$60,MATCH($L284, 'Source Data'!$B$26:$J$26,1),TRUE))))</f>
        <v/>
      </c>
      <c r="U284" s="144" t="str">
        <f>IF(OR(AND(OR($J284="Retired",$J284="Permanent Low-Use"),$K284&lt;=2029),(AND($J284="New",$K284&gt;2029))),"N/A",IF($N284=0,0,IF(ISERROR(VLOOKUP($E284,'Source Data'!$B$29:$J$60, MATCH($L284, 'Source Data'!$B$26:$J$26,1),TRUE))=TRUE,"",VLOOKUP($E284,'Source Data'!$B$29:$J$60,MATCH($L284, 'Source Data'!$B$26:$J$26,1),TRUE))))</f>
        <v/>
      </c>
      <c r="V284" s="144" t="str">
        <f>IF(OR(AND(OR($J284="Retired",$J284="Permanent Low-Use"),$K284&lt;=2030),(AND($J284="New",$K284&gt;2030))),"N/A",IF($N284=0,0,IF(ISERROR(VLOOKUP($E284,'Source Data'!$B$29:$J$60, MATCH($L284, 'Source Data'!$B$26:$J$26,1),TRUE))=TRUE,"",VLOOKUP($E284,'Source Data'!$B$29:$J$60,MATCH($L284, 'Source Data'!$B$26:$J$26,1),TRUE))))</f>
        <v/>
      </c>
      <c r="W284" s="144" t="str">
        <f>IF(OR(AND(OR($J284="Retired",$J284="Permanent Low-Use"),$K284&lt;=2031),(AND($J284="New",$K284&gt;2031))),"N/A",IF($N284=0,0,IF(ISERROR(VLOOKUP($E284,'Source Data'!$B$29:$J$60, MATCH($L284, 'Source Data'!$B$26:$J$26,1),TRUE))=TRUE,"",VLOOKUP($E284,'Source Data'!$B$29:$J$60,MATCH($L284, 'Source Data'!$B$26:$J$26,1),TRUE))))</f>
        <v/>
      </c>
      <c r="X284" s="144" t="str">
        <f>IF(OR(AND(OR($J284="Retired",$J284="Permanent Low-Use"),$K284&lt;=2032),(AND($J284="New",$K284&gt;2032))),"N/A",IF($N284=0,0,IF(ISERROR(VLOOKUP($E284,'Source Data'!$B$29:$J$60, MATCH($L284, 'Source Data'!$B$26:$J$26,1),TRUE))=TRUE,"",VLOOKUP($E284,'Source Data'!$B$29:$J$60,MATCH($L284, 'Source Data'!$B$26:$J$26,1),TRUE))))</f>
        <v/>
      </c>
      <c r="Y284" s="144" t="str">
        <f>IF(OR(AND(OR($J284="Retired",$J284="Permanent Low-Use"),$K284&lt;=2033),(AND($J284="New",$K284&gt;2033))),"N/A",IF($N284=0,0,IF(ISERROR(VLOOKUP($E284,'Source Data'!$B$29:$J$60, MATCH($L284, 'Source Data'!$B$26:$J$26,1),TRUE))=TRUE,"",VLOOKUP($E284,'Source Data'!$B$29:$J$60,MATCH($L284, 'Source Data'!$B$26:$J$26,1),TRUE))))</f>
        <v/>
      </c>
      <c r="Z284" s="145" t="str">
        <f>IF(ISNUMBER($L284),IF(OR(AND(OR($J284="Retired",$J284="Permanent Low-Use"),$K284&lt;=2023),(AND($J284="New",$K284&gt;2023))),"N/A",VLOOKUP($F284,'Source Data'!$B$15:$I$22,7)),"")</f>
        <v/>
      </c>
      <c r="AA284" s="145" t="str">
        <f>IF(ISNUMBER($L284),IF(OR(AND(OR($J284="Retired",$J284="Permanent Low-Use"),$K284&lt;=2024),(AND($J284="New",$K284&gt;2024))),"N/A",VLOOKUP($F284,'Source Data'!$B$15:$I$22,7)),"")</f>
        <v/>
      </c>
      <c r="AB284" s="145" t="str">
        <f>IF(ISNUMBER($L284),IF(OR(AND(OR($J284="Retired",$J284="Permanent Low-Use"),$K284&lt;=2025),(AND($J284="New",$K284&gt;2025))),"N/A",VLOOKUP($F284,'Source Data'!$B$15:$I$22,5)),"")</f>
        <v/>
      </c>
      <c r="AC284" s="145" t="str">
        <f>IF(ISNUMBER($L284),IF(OR(AND(OR($J284="Retired",$J284="Permanent Low-Use"),$K284&lt;=2026),(AND($J284="New",$K284&gt;2026))),"N/A",VLOOKUP($F284,'Source Data'!$B$15:$I$22,5)),"")</f>
        <v/>
      </c>
      <c r="AD284" s="145" t="str">
        <f>IF(ISNUMBER($L284),IF(OR(AND(OR($J284="Retired",$J284="Permanent Low-Use"),$K284&lt;=2027),(AND($J284="New",$K284&gt;2027))),"N/A",VLOOKUP($F284,'Source Data'!$B$15:$I$22,5)),"")</f>
        <v/>
      </c>
      <c r="AE284" s="145" t="str">
        <f>IF(ISNUMBER($L284),IF(OR(AND(OR($J284="Retired",$J284="Permanent Low-Use"),$K284&lt;=2028),(AND($J284="New",$K284&gt;2028))),"N/A",VLOOKUP($F284,'Source Data'!$B$15:$I$22,5)),"")</f>
        <v/>
      </c>
      <c r="AF284" s="145" t="str">
        <f>IF(ISNUMBER($L284),IF(OR(AND(OR($J284="Retired",$J284="Permanent Low-Use"),$K284&lt;=2029),(AND($J284="New",$K284&gt;2029))),"N/A",VLOOKUP($F284,'Source Data'!$B$15:$I$22,5)),"")</f>
        <v/>
      </c>
      <c r="AG284" s="145" t="str">
        <f>IF(ISNUMBER($L284),IF(OR(AND(OR($J284="Retired",$J284="Permanent Low-Use"),$K284&lt;=2030),(AND($J284="New",$K284&gt;2030))),"N/A",VLOOKUP($F284,'Source Data'!$B$15:$I$22,5)),"")</f>
        <v/>
      </c>
      <c r="AH284" s="145" t="str">
        <f>IF(ISNUMBER($L284),IF(OR(AND(OR($J284="Retired",$J284="Permanent Low-Use"),$K284&lt;=2031),(AND($J284="New",$K284&gt;2031))),"N/A",VLOOKUP($F284,'Source Data'!$B$15:$I$22,5)),"")</f>
        <v/>
      </c>
      <c r="AI284" s="145" t="str">
        <f>IF(ISNUMBER($L284),IF(OR(AND(OR($J284="Retired",$J284="Permanent Low-Use"),$K284&lt;=2032),(AND($J284="New",$K284&gt;2032))),"N/A",VLOOKUP($F284,'Source Data'!$B$15:$I$22,5)),"")</f>
        <v/>
      </c>
      <c r="AJ284" s="145" t="str">
        <f>IF(ISNUMBER($L284),IF(OR(AND(OR($J284="Retired",$J284="Permanent Low-Use"),$K284&lt;=2033),(AND($J284="New",$K284&gt;2033))),"N/A",VLOOKUP($F284,'Source Data'!$B$15:$I$22,5)),"")</f>
        <v/>
      </c>
      <c r="AK284" s="145" t="str">
        <f>IF($N284= 0, "N/A", IF(ISERROR(VLOOKUP($F284, 'Source Data'!$B$4:$C$11,2)), "", VLOOKUP($F284, 'Source Data'!$B$4:$C$11,2)))</f>
        <v/>
      </c>
      <c r="AL284" s="158"/>
    </row>
    <row r="285" spans="1:38">
      <c r="A285" s="158"/>
      <c r="B285" s="80"/>
      <c r="C285" s="80"/>
      <c r="D285" s="80"/>
      <c r="E285" s="81"/>
      <c r="F285" s="81"/>
      <c r="G285" s="78"/>
      <c r="H285" s="79"/>
      <c r="I285" s="78"/>
      <c r="J285" s="78"/>
      <c r="K285" s="78"/>
      <c r="L285" s="142" t="str">
        <f t="shared" si="14"/>
        <v/>
      </c>
      <c r="M285" s="142" t="str">
        <f>IF(ISERROR(VLOOKUP(E285,'Source Data'!$B$67:$J$97, MATCH(F285, 'Source Data'!$B$64:$J$64,1),TRUE))=TRUE,"",VLOOKUP(E285,'Source Data'!$B$67:$J$97,MATCH(F285, 'Source Data'!$B$64:$J$64,1),TRUE))</f>
        <v/>
      </c>
      <c r="N285" s="143" t="str">
        <f t="shared" si="15"/>
        <v/>
      </c>
      <c r="O285" s="144" t="str">
        <f>IF(OR(AND(OR($J285="Retired",$J285="Permanent Low-Use"),$K285&lt;=2023),(AND($J285="New",$K285&gt;2023))),"N/A",IF($N285=0,0,IF(ISERROR(VLOOKUP($E285,'Source Data'!$B$29:$J$60, MATCH($L285, 'Source Data'!$B$26:$J$26,1),TRUE))=TRUE,"",VLOOKUP($E285,'Source Data'!$B$29:$J$60,MATCH($L285, 'Source Data'!$B$26:$J$26,1),TRUE))))</f>
        <v/>
      </c>
      <c r="P285" s="144" t="str">
        <f>IF(OR(AND(OR($J285="Retired",$J285="Permanent Low-Use"),$K285&lt;=2024),(AND($J285="New",$K285&gt;2024))),"N/A",IF($N285=0,0,IF(ISERROR(VLOOKUP($E285,'Source Data'!$B$29:$J$60, MATCH($L285, 'Source Data'!$B$26:$J$26,1),TRUE))=TRUE,"",VLOOKUP($E285,'Source Data'!$B$29:$J$60,MATCH($L285, 'Source Data'!$B$26:$J$26,1),TRUE))))</f>
        <v/>
      </c>
      <c r="Q285" s="144" t="str">
        <f>IF(OR(AND(OR($J285="Retired",$J285="Permanent Low-Use"),$K285&lt;=2025),(AND($J285="New",$K285&gt;2025))),"N/A",IF($N285=0,0,IF(ISERROR(VLOOKUP($E285,'Source Data'!$B$29:$J$60, MATCH($L285, 'Source Data'!$B$26:$J$26,1),TRUE))=TRUE,"",VLOOKUP($E285,'Source Data'!$B$29:$J$60,MATCH($L285, 'Source Data'!$B$26:$J$26,1),TRUE))))</f>
        <v/>
      </c>
      <c r="R285" s="144" t="str">
        <f>IF(OR(AND(OR($J285="Retired",$J285="Permanent Low-Use"),$K285&lt;=2026),(AND($J285="New",$K285&gt;2026))),"N/A",IF($N285=0,0,IF(ISERROR(VLOOKUP($E285,'Source Data'!$B$29:$J$60, MATCH($L285, 'Source Data'!$B$26:$J$26,1),TRUE))=TRUE,"",VLOOKUP($E285,'Source Data'!$B$29:$J$60,MATCH($L285, 'Source Data'!$B$26:$J$26,1),TRUE))))</f>
        <v/>
      </c>
      <c r="S285" s="144" t="str">
        <f>IF(OR(AND(OR($J285="Retired",$J285="Permanent Low-Use"),$K285&lt;=2027),(AND($J285="New",$K285&gt;2027))),"N/A",IF($N285=0,0,IF(ISERROR(VLOOKUP($E285,'Source Data'!$B$29:$J$60, MATCH($L285, 'Source Data'!$B$26:$J$26,1),TRUE))=TRUE,"",VLOOKUP($E285,'Source Data'!$B$29:$J$60,MATCH($L285, 'Source Data'!$B$26:$J$26,1),TRUE))))</f>
        <v/>
      </c>
      <c r="T285" s="144" t="str">
        <f>IF(OR(AND(OR($J285="Retired",$J285="Permanent Low-Use"),$K285&lt;=2028),(AND($J285="New",$K285&gt;2028))),"N/A",IF($N285=0,0,IF(ISERROR(VLOOKUP($E285,'Source Data'!$B$29:$J$60, MATCH($L285, 'Source Data'!$B$26:$J$26,1),TRUE))=TRUE,"",VLOOKUP($E285,'Source Data'!$B$29:$J$60,MATCH($L285, 'Source Data'!$B$26:$J$26,1),TRUE))))</f>
        <v/>
      </c>
      <c r="U285" s="144" t="str">
        <f>IF(OR(AND(OR($J285="Retired",$J285="Permanent Low-Use"),$K285&lt;=2029),(AND($J285="New",$K285&gt;2029))),"N/A",IF($N285=0,0,IF(ISERROR(VLOOKUP($E285,'Source Data'!$B$29:$J$60, MATCH($L285, 'Source Data'!$B$26:$J$26,1),TRUE))=TRUE,"",VLOOKUP($E285,'Source Data'!$B$29:$J$60,MATCH($L285, 'Source Data'!$B$26:$J$26,1),TRUE))))</f>
        <v/>
      </c>
      <c r="V285" s="144" t="str">
        <f>IF(OR(AND(OR($J285="Retired",$J285="Permanent Low-Use"),$K285&lt;=2030),(AND($J285="New",$K285&gt;2030))),"N/A",IF($N285=0,0,IF(ISERROR(VLOOKUP($E285,'Source Data'!$B$29:$J$60, MATCH($L285, 'Source Data'!$B$26:$J$26,1),TRUE))=TRUE,"",VLOOKUP($E285,'Source Data'!$B$29:$J$60,MATCH($L285, 'Source Data'!$B$26:$J$26,1),TRUE))))</f>
        <v/>
      </c>
      <c r="W285" s="144" t="str">
        <f>IF(OR(AND(OR($J285="Retired",$J285="Permanent Low-Use"),$K285&lt;=2031),(AND($J285="New",$K285&gt;2031))),"N/A",IF($N285=0,0,IF(ISERROR(VLOOKUP($E285,'Source Data'!$B$29:$J$60, MATCH($L285, 'Source Data'!$B$26:$J$26,1),TRUE))=TRUE,"",VLOOKUP($E285,'Source Data'!$B$29:$J$60,MATCH($L285, 'Source Data'!$B$26:$J$26,1),TRUE))))</f>
        <v/>
      </c>
      <c r="X285" s="144" t="str">
        <f>IF(OR(AND(OR($J285="Retired",$J285="Permanent Low-Use"),$K285&lt;=2032),(AND($J285="New",$K285&gt;2032))),"N/A",IF($N285=0,0,IF(ISERROR(VLOOKUP($E285,'Source Data'!$B$29:$J$60, MATCH($L285, 'Source Data'!$B$26:$J$26,1),TRUE))=TRUE,"",VLOOKUP($E285,'Source Data'!$B$29:$J$60,MATCH($L285, 'Source Data'!$B$26:$J$26,1),TRUE))))</f>
        <v/>
      </c>
      <c r="Y285" s="144" t="str">
        <f>IF(OR(AND(OR($J285="Retired",$J285="Permanent Low-Use"),$K285&lt;=2033),(AND($J285="New",$K285&gt;2033))),"N/A",IF($N285=0,0,IF(ISERROR(VLOOKUP($E285,'Source Data'!$B$29:$J$60, MATCH($L285, 'Source Data'!$B$26:$J$26,1),TRUE))=TRUE,"",VLOOKUP($E285,'Source Data'!$B$29:$J$60,MATCH($L285, 'Source Data'!$B$26:$J$26,1),TRUE))))</f>
        <v/>
      </c>
      <c r="Z285" s="145" t="str">
        <f>IF(ISNUMBER($L285),IF(OR(AND(OR($J285="Retired",$J285="Permanent Low-Use"),$K285&lt;=2023),(AND($J285="New",$K285&gt;2023))),"N/A",VLOOKUP($F285,'Source Data'!$B$15:$I$22,7)),"")</f>
        <v/>
      </c>
      <c r="AA285" s="145" t="str">
        <f>IF(ISNUMBER($L285),IF(OR(AND(OR($J285="Retired",$J285="Permanent Low-Use"),$K285&lt;=2024),(AND($J285="New",$K285&gt;2024))),"N/A",VLOOKUP($F285,'Source Data'!$B$15:$I$22,7)),"")</f>
        <v/>
      </c>
      <c r="AB285" s="145" t="str">
        <f>IF(ISNUMBER($L285),IF(OR(AND(OR($J285="Retired",$J285="Permanent Low-Use"),$K285&lt;=2025),(AND($J285="New",$K285&gt;2025))),"N/A",VLOOKUP($F285,'Source Data'!$B$15:$I$22,5)),"")</f>
        <v/>
      </c>
      <c r="AC285" s="145" t="str">
        <f>IF(ISNUMBER($L285),IF(OR(AND(OR($J285="Retired",$J285="Permanent Low-Use"),$K285&lt;=2026),(AND($J285="New",$K285&gt;2026))),"N/A",VLOOKUP($F285,'Source Data'!$B$15:$I$22,5)),"")</f>
        <v/>
      </c>
      <c r="AD285" s="145" t="str">
        <f>IF(ISNUMBER($L285),IF(OR(AND(OR($J285="Retired",$J285="Permanent Low-Use"),$K285&lt;=2027),(AND($J285="New",$K285&gt;2027))),"N/A",VLOOKUP($F285,'Source Data'!$B$15:$I$22,5)),"")</f>
        <v/>
      </c>
      <c r="AE285" s="145" t="str">
        <f>IF(ISNUMBER($L285),IF(OR(AND(OR($J285="Retired",$J285="Permanent Low-Use"),$K285&lt;=2028),(AND($J285="New",$K285&gt;2028))),"N/A",VLOOKUP($F285,'Source Data'!$B$15:$I$22,5)),"")</f>
        <v/>
      </c>
      <c r="AF285" s="145" t="str">
        <f>IF(ISNUMBER($L285),IF(OR(AND(OR($J285="Retired",$J285="Permanent Low-Use"),$K285&lt;=2029),(AND($J285="New",$K285&gt;2029))),"N/A",VLOOKUP($F285,'Source Data'!$B$15:$I$22,5)),"")</f>
        <v/>
      </c>
      <c r="AG285" s="145" t="str">
        <f>IF(ISNUMBER($L285),IF(OR(AND(OR($J285="Retired",$J285="Permanent Low-Use"),$K285&lt;=2030),(AND($J285="New",$K285&gt;2030))),"N/A",VLOOKUP($F285,'Source Data'!$B$15:$I$22,5)),"")</f>
        <v/>
      </c>
      <c r="AH285" s="145" t="str">
        <f>IF(ISNUMBER($L285),IF(OR(AND(OR($J285="Retired",$J285="Permanent Low-Use"),$K285&lt;=2031),(AND($J285="New",$K285&gt;2031))),"N/A",VLOOKUP($F285,'Source Data'!$B$15:$I$22,5)),"")</f>
        <v/>
      </c>
      <c r="AI285" s="145" t="str">
        <f>IF(ISNUMBER($L285),IF(OR(AND(OR($J285="Retired",$J285="Permanent Low-Use"),$K285&lt;=2032),(AND($J285="New",$K285&gt;2032))),"N/A",VLOOKUP($F285,'Source Data'!$B$15:$I$22,5)),"")</f>
        <v/>
      </c>
      <c r="AJ285" s="145" t="str">
        <f>IF(ISNUMBER($L285),IF(OR(AND(OR($J285="Retired",$J285="Permanent Low-Use"),$K285&lt;=2033),(AND($J285="New",$K285&gt;2033))),"N/A",VLOOKUP($F285,'Source Data'!$B$15:$I$22,5)),"")</f>
        <v/>
      </c>
      <c r="AK285" s="145" t="str">
        <f>IF($N285= 0, "N/A", IF(ISERROR(VLOOKUP($F285, 'Source Data'!$B$4:$C$11,2)), "", VLOOKUP($F285, 'Source Data'!$B$4:$C$11,2)))</f>
        <v/>
      </c>
      <c r="AL285" s="158"/>
    </row>
    <row r="286" spans="1:38">
      <c r="A286" s="158"/>
      <c r="B286" s="80"/>
      <c r="C286" s="80"/>
      <c r="D286" s="80"/>
      <c r="E286" s="81"/>
      <c r="F286" s="81"/>
      <c r="G286" s="78"/>
      <c r="H286" s="79"/>
      <c r="I286" s="78"/>
      <c r="J286" s="78"/>
      <c r="K286" s="78"/>
      <c r="L286" s="142" t="str">
        <f t="shared" si="14"/>
        <v/>
      </c>
      <c r="M286" s="142" t="str">
        <f>IF(ISERROR(VLOOKUP(E286,'Source Data'!$B$67:$J$97, MATCH(F286, 'Source Data'!$B$64:$J$64,1),TRUE))=TRUE,"",VLOOKUP(E286,'Source Data'!$B$67:$J$97,MATCH(F286, 'Source Data'!$B$64:$J$64,1),TRUE))</f>
        <v/>
      </c>
      <c r="N286" s="143" t="str">
        <f t="shared" si="15"/>
        <v/>
      </c>
      <c r="O286" s="144" t="str">
        <f>IF(OR(AND(OR($J286="Retired",$J286="Permanent Low-Use"),$K286&lt;=2023),(AND($J286="New",$K286&gt;2023))),"N/A",IF($N286=0,0,IF(ISERROR(VLOOKUP($E286,'Source Data'!$B$29:$J$60, MATCH($L286, 'Source Data'!$B$26:$J$26,1),TRUE))=TRUE,"",VLOOKUP($E286,'Source Data'!$B$29:$J$60,MATCH($L286, 'Source Data'!$B$26:$J$26,1),TRUE))))</f>
        <v/>
      </c>
      <c r="P286" s="144" t="str">
        <f>IF(OR(AND(OR($J286="Retired",$J286="Permanent Low-Use"),$K286&lt;=2024),(AND($J286="New",$K286&gt;2024))),"N/A",IF($N286=0,0,IF(ISERROR(VLOOKUP($E286,'Source Data'!$B$29:$J$60, MATCH($L286, 'Source Data'!$B$26:$J$26,1),TRUE))=TRUE,"",VLOOKUP($E286,'Source Data'!$B$29:$J$60,MATCH($L286, 'Source Data'!$B$26:$J$26,1),TRUE))))</f>
        <v/>
      </c>
      <c r="Q286" s="144" t="str">
        <f>IF(OR(AND(OR($J286="Retired",$J286="Permanent Low-Use"),$K286&lt;=2025),(AND($J286="New",$K286&gt;2025))),"N/A",IF($N286=0,0,IF(ISERROR(VLOOKUP($E286,'Source Data'!$B$29:$J$60, MATCH($L286, 'Source Data'!$B$26:$J$26,1),TRUE))=TRUE,"",VLOOKUP($E286,'Source Data'!$B$29:$J$60,MATCH($L286, 'Source Data'!$B$26:$J$26,1),TRUE))))</f>
        <v/>
      </c>
      <c r="R286" s="144" t="str">
        <f>IF(OR(AND(OR($J286="Retired",$J286="Permanent Low-Use"),$K286&lt;=2026),(AND($J286="New",$K286&gt;2026))),"N/A",IF($N286=0,0,IF(ISERROR(VLOOKUP($E286,'Source Data'!$B$29:$J$60, MATCH($L286, 'Source Data'!$B$26:$J$26,1),TRUE))=TRUE,"",VLOOKUP($E286,'Source Data'!$B$29:$J$60,MATCH($L286, 'Source Data'!$B$26:$J$26,1),TRUE))))</f>
        <v/>
      </c>
      <c r="S286" s="144" t="str">
        <f>IF(OR(AND(OR($J286="Retired",$J286="Permanent Low-Use"),$K286&lt;=2027),(AND($J286="New",$K286&gt;2027))),"N/A",IF($N286=0,0,IF(ISERROR(VLOOKUP($E286,'Source Data'!$B$29:$J$60, MATCH($L286, 'Source Data'!$B$26:$J$26,1),TRUE))=TRUE,"",VLOOKUP($E286,'Source Data'!$B$29:$J$60,MATCH($L286, 'Source Data'!$B$26:$J$26,1),TRUE))))</f>
        <v/>
      </c>
      <c r="T286" s="144" t="str">
        <f>IF(OR(AND(OR($J286="Retired",$J286="Permanent Low-Use"),$K286&lt;=2028),(AND($J286="New",$K286&gt;2028))),"N/A",IF($N286=0,0,IF(ISERROR(VLOOKUP($E286,'Source Data'!$B$29:$J$60, MATCH($L286, 'Source Data'!$B$26:$J$26,1),TRUE))=TRUE,"",VLOOKUP($E286,'Source Data'!$B$29:$J$60,MATCH($L286, 'Source Data'!$B$26:$J$26,1),TRUE))))</f>
        <v/>
      </c>
      <c r="U286" s="144" t="str">
        <f>IF(OR(AND(OR($J286="Retired",$J286="Permanent Low-Use"),$K286&lt;=2029),(AND($J286="New",$K286&gt;2029))),"N/A",IF($N286=0,0,IF(ISERROR(VLOOKUP($E286,'Source Data'!$B$29:$J$60, MATCH($L286, 'Source Data'!$B$26:$J$26,1),TRUE))=TRUE,"",VLOOKUP($E286,'Source Data'!$B$29:$J$60,MATCH($L286, 'Source Data'!$B$26:$J$26,1),TRUE))))</f>
        <v/>
      </c>
      <c r="V286" s="144" t="str">
        <f>IF(OR(AND(OR($J286="Retired",$J286="Permanent Low-Use"),$K286&lt;=2030),(AND($J286="New",$K286&gt;2030))),"N/A",IF($N286=0,0,IF(ISERROR(VLOOKUP($E286,'Source Data'!$B$29:$J$60, MATCH($L286, 'Source Data'!$B$26:$J$26,1),TRUE))=TRUE,"",VLOOKUP($E286,'Source Data'!$B$29:$J$60,MATCH($L286, 'Source Data'!$B$26:$J$26,1),TRUE))))</f>
        <v/>
      </c>
      <c r="W286" s="144" t="str">
        <f>IF(OR(AND(OR($J286="Retired",$J286="Permanent Low-Use"),$K286&lt;=2031),(AND($J286="New",$K286&gt;2031))),"N/A",IF($N286=0,0,IF(ISERROR(VLOOKUP($E286,'Source Data'!$B$29:$J$60, MATCH($L286, 'Source Data'!$B$26:$J$26,1),TRUE))=TRUE,"",VLOOKUP($E286,'Source Data'!$B$29:$J$60,MATCH($L286, 'Source Data'!$B$26:$J$26,1),TRUE))))</f>
        <v/>
      </c>
      <c r="X286" s="144" t="str">
        <f>IF(OR(AND(OR($J286="Retired",$J286="Permanent Low-Use"),$K286&lt;=2032),(AND($J286="New",$K286&gt;2032))),"N/A",IF($N286=0,0,IF(ISERROR(VLOOKUP($E286,'Source Data'!$B$29:$J$60, MATCH($L286, 'Source Data'!$B$26:$J$26,1),TRUE))=TRUE,"",VLOOKUP($E286,'Source Data'!$B$29:$J$60,MATCH($L286, 'Source Data'!$B$26:$J$26,1),TRUE))))</f>
        <v/>
      </c>
      <c r="Y286" s="144" t="str">
        <f>IF(OR(AND(OR($J286="Retired",$J286="Permanent Low-Use"),$K286&lt;=2033),(AND($J286="New",$K286&gt;2033))),"N/A",IF($N286=0,0,IF(ISERROR(VLOOKUP($E286,'Source Data'!$B$29:$J$60, MATCH($L286, 'Source Data'!$B$26:$J$26,1),TRUE))=TRUE,"",VLOOKUP($E286,'Source Data'!$B$29:$J$60,MATCH($L286, 'Source Data'!$B$26:$J$26,1),TRUE))))</f>
        <v/>
      </c>
      <c r="Z286" s="145" t="str">
        <f>IF(ISNUMBER($L286),IF(OR(AND(OR($J286="Retired",$J286="Permanent Low-Use"),$K286&lt;=2023),(AND($J286="New",$K286&gt;2023))),"N/A",VLOOKUP($F286,'Source Data'!$B$15:$I$22,7)),"")</f>
        <v/>
      </c>
      <c r="AA286" s="145" t="str">
        <f>IF(ISNUMBER($L286),IF(OR(AND(OR($J286="Retired",$J286="Permanent Low-Use"),$K286&lt;=2024),(AND($J286="New",$K286&gt;2024))),"N/A",VLOOKUP($F286,'Source Data'!$B$15:$I$22,7)),"")</f>
        <v/>
      </c>
      <c r="AB286" s="145" t="str">
        <f>IF(ISNUMBER($L286),IF(OR(AND(OR($J286="Retired",$J286="Permanent Low-Use"),$K286&lt;=2025),(AND($J286="New",$K286&gt;2025))),"N/A",VLOOKUP($F286,'Source Data'!$B$15:$I$22,5)),"")</f>
        <v/>
      </c>
      <c r="AC286" s="145" t="str">
        <f>IF(ISNUMBER($L286),IF(OR(AND(OR($J286="Retired",$J286="Permanent Low-Use"),$K286&lt;=2026),(AND($J286="New",$K286&gt;2026))),"N/A",VLOOKUP($F286,'Source Data'!$B$15:$I$22,5)),"")</f>
        <v/>
      </c>
      <c r="AD286" s="145" t="str">
        <f>IF(ISNUMBER($L286),IF(OR(AND(OR($J286="Retired",$J286="Permanent Low-Use"),$K286&lt;=2027),(AND($J286="New",$K286&gt;2027))),"N/A",VLOOKUP($F286,'Source Data'!$B$15:$I$22,5)),"")</f>
        <v/>
      </c>
      <c r="AE286" s="145" t="str">
        <f>IF(ISNUMBER($L286),IF(OR(AND(OR($J286="Retired",$J286="Permanent Low-Use"),$K286&lt;=2028),(AND($J286="New",$K286&gt;2028))),"N/A",VLOOKUP($F286,'Source Data'!$B$15:$I$22,5)),"")</f>
        <v/>
      </c>
      <c r="AF286" s="145" t="str">
        <f>IF(ISNUMBER($L286),IF(OR(AND(OR($J286="Retired",$J286="Permanent Low-Use"),$K286&lt;=2029),(AND($J286="New",$K286&gt;2029))),"N/A",VLOOKUP($F286,'Source Data'!$B$15:$I$22,5)),"")</f>
        <v/>
      </c>
      <c r="AG286" s="145" t="str">
        <f>IF(ISNUMBER($L286),IF(OR(AND(OR($J286="Retired",$J286="Permanent Low-Use"),$K286&lt;=2030),(AND($J286="New",$K286&gt;2030))),"N/A",VLOOKUP($F286,'Source Data'!$B$15:$I$22,5)),"")</f>
        <v/>
      </c>
      <c r="AH286" s="145" t="str">
        <f>IF(ISNUMBER($L286),IF(OR(AND(OR($J286="Retired",$J286="Permanent Low-Use"),$K286&lt;=2031),(AND($J286="New",$K286&gt;2031))),"N/A",VLOOKUP($F286,'Source Data'!$B$15:$I$22,5)),"")</f>
        <v/>
      </c>
      <c r="AI286" s="145" t="str">
        <f>IF(ISNUMBER($L286),IF(OR(AND(OR($J286="Retired",$J286="Permanent Low-Use"),$K286&lt;=2032),(AND($J286="New",$K286&gt;2032))),"N/A",VLOOKUP($F286,'Source Data'!$B$15:$I$22,5)),"")</f>
        <v/>
      </c>
      <c r="AJ286" s="145" t="str">
        <f>IF(ISNUMBER($L286),IF(OR(AND(OR($J286="Retired",$J286="Permanent Low-Use"),$K286&lt;=2033),(AND($J286="New",$K286&gt;2033))),"N/A",VLOOKUP($F286,'Source Data'!$B$15:$I$22,5)),"")</f>
        <v/>
      </c>
      <c r="AK286" s="145" t="str">
        <f>IF($N286= 0, "N/A", IF(ISERROR(VLOOKUP($F286, 'Source Data'!$B$4:$C$11,2)), "", VLOOKUP($F286, 'Source Data'!$B$4:$C$11,2)))</f>
        <v/>
      </c>
      <c r="AL286" s="158"/>
    </row>
    <row r="287" spans="1:38">
      <c r="A287" s="158"/>
      <c r="B287" s="80"/>
      <c r="C287" s="80"/>
      <c r="D287" s="80"/>
      <c r="E287" s="81"/>
      <c r="F287" s="81"/>
      <c r="G287" s="78"/>
      <c r="H287" s="79"/>
      <c r="I287" s="78"/>
      <c r="J287" s="78"/>
      <c r="K287" s="78"/>
      <c r="L287" s="142" t="str">
        <f t="shared" si="14"/>
        <v/>
      </c>
      <c r="M287" s="142" t="str">
        <f>IF(ISERROR(VLOOKUP(E287,'Source Data'!$B$67:$J$97, MATCH(F287, 'Source Data'!$B$64:$J$64,1),TRUE))=TRUE,"",VLOOKUP(E287,'Source Data'!$B$67:$J$97,MATCH(F287, 'Source Data'!$B$64:$J$64,1),TRUE))</f>
        <v/>
      </c>
      <c r="N287" s="143" t="str">
        <f t="shared" si="15"/>
        <v/>
      </c>
      <c r="O287" s="144" t="str">
        <f>IF(OR(AND(OR($J287="Retired",$J287="Permanent Low-Use"),$K287&lt;=2023),(AND($J287="New",$K287&gt;2023))),"N/A",IF($N287=0,0,IF(ISERROR(VLOOKUP($E287,'Source Data'!$B$29:$J$60, MATCH($L287, 'Source Data'!$B$26:$J$26,1),TRUE))=TRUE,"",VLOOKUP($E287,'Source Data'!$B$29:$J$60,MATCH($L287, 'Source Data'!$B$26:$J$26,1),TRUE))))</f>
        <v/>
      </c>
      <c r="P287" s="144" t="str">
        <f>IF(OR(AND(OR($J287="Retired",$J287="Permanent Low-Use"),$K287&lt;=2024),(AND($J287="New",$K287&gt;2024))),"N/A",IF($N287=0,0,IF(ISERROR(VLOOKUP($E287,'Source Data'!$B$29:$J$60, MATCH($L287, 'Source Data'!$B$26:$J$26,1),TRUE))=TRUE,"",VLOOKUP($E287,'Source Data'!$B$29:$J$60,MATCH($L287, 'Source Data'!$B$26:$J$26,1),TRUE))))</f>
        <v/>
      </c>
      <c r="Q287" s="144" t="str">
        <f>IF(OR(AND(OR($J287="Retired",$J287="Permanent Low-Use"),$K287&lt;=2025),(AND($J287="New",$K287&gt;2025))),"N/A",IF($N287=0,0,IF(ISERROR(VLOOKUP($E287,'Source Data'!$B$29:$J$60, MATCH($L287, 'Source Data'!$B$26:$J$26,1),TRUE))=TRUE,"",VLOOKUP($E287,'Source Data'!$B$29:$J$60,MATCH($L287, 'Source Data'!$B$26:$J$26,1),TRUE))))</f>
        <v/>
      </c>
      <c r="R287" s="144" t="str">
        <f>IF(OR(AND(OR($J287="Retired",$J287="Permanent Low-Use"),$K287&lt;=2026),(AND($J287="New",$K287&gt;2026))),"N/A",IF($N287=0,0,IF(ISERROR(VLOOKUP($E287,'Source Data'!$B$29:$J$60, MATCH($L287, 'Source Data'!$B$26:$J$26,1),TRUE))=TRUE,"",VLOOKUP($E287,'Source Data'!$B$29:$J$60,MATCH($L287, 'Source Data'!$B$26:$J$26,1),TRUE))))</f>
        <v/>
      </c>
      <c r="S287" s="144" t="str">
        <f>IF(OR(AND(OR($J287="Retired",$J287="Permanent Low-Use"),$K287&lt;=2027),(AND($J287="New",$K287&gt;2027))),"N/A",IF($N287=0,0,IF(ISERROR(VLOOKUP($E287,'Source Data'!$B$29:$J$60, MATCH($L287, 'Source Data'!$B$26:$J$26,1),TRUE))=TRUE,"",VLOOKUP($E287,'Source Data'!$B$29:$J$60,MATCH($L287, 'Source Data'!$B$26:$J$26,1),TRUE))))</f>
        <v/>
      </c>
      <c r="T287" s="144" t="str">
        <f>IF(OR(AND(OR($J287="Retired",$J287="Permanent Low-Use"),$K287&lt;=2028),(AND($J287="New",$K287&gt;2028))),"N/A",IF($N287=0,0,IF(ISERROR(VLOOKUP($E287,'Source Data'!$B$29:$J$60, MATCH($L287, 'Source Data'!$B$26:$J$26,1),TRUE))=TRUE,"",VLOOKUP($E287,'Source Data'!$B$29:$J$60,MATCH($L287, 'Source Data'!$B$26:$J$26,1),TRUE))))</f>
        <v/>
      </c>
      <c r="U287" s="144" t="str">
        <f>IF(OR(AND(OR($J287="Retired",$J287="Permanent Low-Use"),$K287&lt;=2029),(AND($J287="New",$K287&gt;2029))),"N/A",IF($N287=0,0,IF(ISERROR(VLOOKUP($E287,'Source Data'!$B$29:$J$60, MATCH($L287, 'Source Data'!$B$26:$J$26,1),TRUE))=TRUE,"",VLOOKUP($E287,'Source Data'!$B$29:$J$60,MATCH($L287, 'Source Data'!$B$26:$J$26,1),TRUE))))</f>
        <v/>
      </c>
      <c r="V287" s="144" t="str">
        <f>IF(OR(AND(OR($J287="Retired",$J287="Permanent Low-Use"),$K287&lt;=2030),(AND($J287="New",$K287&gt;2030))),"N/A",IF($N287=0,0,IF(ISERROR(VLOOKUP($E287,'Source Data'!$B$29:$J$60, MATCH($L287, 'Source Data'!$B$26:$J$26,1),TRUE))=TRUE,"",VLOOKUP($E287,'Source Data'!$B$29:$J$60,MATCH($L287, 'Source Data'!$B$26:$J$26,1),TRUE))))</f>
        <v/>
      </c>
      <c r="W287" s="144" t="str">
        <f>IF(OR(AND(OR($J287="Retired",$J287="Permanent Low-Use"),$K287&lt;=2031),(AND($J287="New",$K287&gt;2031))),"N/A",IF($N287=0,0,IF(ISERROR(VLOOKUP($E287,'Source Data'!$B$29:$J$60, MATCH($L287, 'Source Data'!$B$26:$J$26,1),TRUE))=TRUE,"",VLOOKUP($E287,'Source Data'!$B$29:$J$60,MATCH($L287, 'Source Data'!$B$26:$J$26,1),TRUE))))</f>
        <v/>
      </c>
      <c r="X287" s="144" t="str">
        <f>IF(OR(AND(OR($J287="Retired",$J287="Permanent Low-Use"),$K287&lt;=2032),(AND($J287="New",$K287&gt;2032))),"N/A",IF($N287=0,0,IF(ISERROR(VLOOKUP($E287,'Source Data'!$B$29:$J$60, MATCH($L287, 'Source Data'!$B$26:$J$26,1),TRUE))=TRUE,"",VLOOKUP($E287,'Source Data'!$B$29:$J$60,MATCH($L287, 'Source Data'!$B$26:$J$26,1),TRUE))))</f>
        <v/>
      </c>
      <c r="Y287" s="144" t="str">
        <f>IF(OR(AND(OR($J287="Retired",$J287="Permanent Low-Use"),$K287&lt;=2033),(AND($J287="New",$K287&gt;2033))),"N/A",IF($N287=0,0,IF(ISERROR(VLOOKUP($E287,'Source Data'!$B$29:$J$60, MATCH($L287, 'Source Data'!$B$26:$J$26,1),TRUE))=TRUE,"",VLOOKUP($E287,'Source Data'!$B$29:$J$60,MATCH($L287, 'Source Data'!$B$26:$J$26,1),TRUE))))</f>
        <v/>
      </c>
      <c r="Z287" s="145" t="str">
        <f>IF(ISNUMBER($L287),IF(OR(AND(OR($J287="Retired",$J287="Permanent Low-Use"),$K287&lt;=2023),(AND($J287="New",$K287&gt;2023))),"N/A",VLOOKUP($F287,'Source Data'!$B$15:$I$22,7)),"")</f>
        <v/>
      </c>
      <c r="AA287" s="145" t="str">
        <f>IF(ISNUMBER($L287),IF(OR(AND(OR($J287="Retired",$J287="Permanent Low-Use"),$K287&lt;=2024),(AND($J287="New",$K287&gt;2024))),"N/A",VLOOKUP($F287,'Source Data'!$B$15:$I$22,7)),"")</f>
        <v/>
      </c>
      <c r="AB287" s="145" t="str">
        <f>IF(ISNUMBER($L287),IF(OR(AND(OR($J287="Retired",$J287="Permanent Low-Use"),$K287&lt;=2025),(AND($J287="New",$K287&gt;2025))),"N/A",VLOOKUP($F287,'Source Data'!$B$15:$I$22,5)),"")</f>
        <v/>
      </c>
      <c r="AC287" s="145" t="str">
        <f>IF(ISNUMBER($L287),IF(OR(AND(OR($J287="Retired",$J287="Permanent Low-Use"),$K287&lt;=2026),(AND($J287="New",$K287&gt;2026))),"N/A",VLOOKUP($F287,'Source Data'!$B$15:$I$22,5)),"")</f>
        <v/>
      </c>
      <c r="AD287" s="145" t="str">
        <f>IF(ISNUMBER($L287),IF(OR(AND(OR($J287="Retired",$J287="Permanent Low-Use"),$K287&lt;=2027),(AND($J287="New",$K287&gt;2027))),"N/A",VLOOKUP($F287,'Source Data'!$B$15:$I$22,5)),"")</f>
        <v/>
      </c>
      <c r="AE287" s="145" t="str">
        <f>IF(ISNUMBER($L287),IF(OR(AND(OR($J287="Retired",$J287="Permanent Low-Use"),$K287&lt;=2028),(AND($J287="New",$K287&gt;2028))),"N/A",VLOOKUP($F287,'Source Data'!$B$15:$I$22,5)),"")</f>
        <v/>
      </c>
      <c r="AF287" s="145" t="str">
        <f>IF(ISNUMBER($L287),IF(OR(AND(OR($J287="Retired",$J287="Permanent Low-Use"),$K287&lt;=2029),(AND($J287="New",$K287&gt;2029))),"N/A",VLOOKUP($F287,'Source Data'!$B$15:$I$22,5)),"")</f>
        <v/>
      </c>
      <c r="AG287" s="145" t="str">
        <f>IF(ISNUMBER($L287),IF(OR(AND(OR($J287="Retired",$J287="Permanent Low-Use"),$K287&lt;=2030),(AND($J287="New",$K287&gt;2030))),"N/A",VLOOKUP($F287,'Source Data'!$B$15:$I$22,5)),"")</f>
        <v/>
      </c>
      <c r="AH287" s="145" t="str">
        <f>IF(ISNUMBER($L287),IF(OR(AND(OR($J287="Retired",$J287="Permanent Low-Use"),$K287&lt;=2031),(AND($J287="New",$K287&gt;2031))),"N/A",VLOOKUP($F287,'Source Data'!$B$15:$I$22,5)),"")</f>
        <v/>
      </c>
      <c r="AI287" s="145" t="str">
        <f>IF(ISNUMBER($L287),IF(OR(AND(OR($J287="Retired",$J287="Permanent Low-Use"),$K287&lt;=2032),(AND($J287="New",$K287&gt;2032))),"N/A",VLOOKUP($F287,'Source Data'!$B$15:$I$22,5)),"")</f>
        <v/>
      </c>
      <c r="AJ287" s="145" t="str">
        <f>IF(ISNUMBER($L287),IF(OR(AND(OR($J287="Retired",$J287="Permanent Low-Use"),$K287&lt;=2033),(AND($J287="New",$K287&gt;2033))),"N/A",VLOOKUP($F287,'Source Data'!$B$15:$I$22,5)),"")</f>
        <v/>
      </c>
      <c r="AK287" s="145" t="str">
        <f>IF($N287= 0, "N/A", IF(ISERROR(VLOOKUP($F287, 'Source Data'!$B$4:$C$11,2)), "", VLOOKUP($F287, 'Source Data'!$B$4:$C$11,2)))</f>
        <v/>
      </c>
      <c r="AL287" s="158"/>
    </row>
    <row r="288" spans="1:38">
      <c r="A288" s="158"/>
      <c r="B288" s="80"/>
      <c r="C288" s="80"/>
      <c r="D288" s="80"/>
      <c r="E288" s="81"/>
      <c r="F288" s="81"/>
      <c r="G288" s="78"/>
      <c r="H288" s="79"/>
      <c r="I288" s="78"/>
      <c r="J288" s="78"/>
      <c r="K288" s="78"/>
      <c r="L288" s="142" t="str">
        <f t="shared" si="14"/>
        <v/>
      </c>
      <c r="M288" s="142" t="str">
        <f>IF(ISERROR(VLOOKUP(E288,'Source Data'!$B$67:$J$97, MATCH(F288, 'Source Data'!$B$64:$J$64,1),TRUE))=TRUE,"",VLOOKUP(E288,'Source Data'!$B$67:$J$97,MATCH(F288, 'Source Data'!$B$64:$J$64,1),TRUE))</f>
        <v/>
      </c>
      <c r="N288" s="143" t="str">
        <f t="shared" si="15"/>
        <v/>
      </c>
      <c r="O288" s="144" t="str">
        <f>IF(OR(AND(OR($J288="Retired",$J288="Permanent Low-Use"),$K288&lt;=2023),(AND($J288="New",$K288&gt;2023))),"N/A",IF($N288=0,0,IF(ISERROR(VLOOKUP($E288,'Source Data'!$B$29:$J$60, MATCH($L288, 'Source Data'!$B$26:$J$26,1),TRUE))=TRUE,"",VLOOKUP($E288,'Source Data'!$B$29:$J$60,MATCH($L288, 'Source Data'!$B$26:$J$26,1),TRUE))))</f>
        <v/>
      </c>
      <c r="P288" s="144" t="str">
        <f>IF(OR(AND(OR($J288="Retired",$J288="Permanent Low-Use"),$K288&lt;=2024),(AND($J288="New",$K288&gt;2024))),"N/A",IF($N288=0,0,IF(ISERROR(VLOOKUP($E288,'Source Data'!$B$29:$J$60, MATCH($L288, 'Source Data'!$B$26:$J$26,1),TRUE))=TRUE,"",VLOOKUP($E288,'Source Data'!$B$29:$J$60,MATCH($L288, 'Source Data'!$B$26:$J$26,1),TRUE))))</f>
        <v/>
      </c>
      <c r="Q288" s="144" t="str">
        <f>IF(OR(AND(OR($J288="Retired",$J288="Permanent Low-Use"),$K288&lt;=2025),(AND($J288="New",$K288&gt;2025))),"N/A",IF($N288=0,0,IF(ISERROR(VLOOKUP($E288,'Source Data'!$B$29:$J$60, MATCH($L288, 'Source Data'!$B$26:$J$26,1),TRUE))=TRUE,"",VLOOKUP($E288,'Source Data'!$B$29:$J$60,MATCH($L288, 'Source Data'!$B$26:$J$26,1),TRUE))))</f>
        <v/>
      </c>
      <c r="R288" s="144" t="str">
        <f>IF(OR(AND(OR($J288="Retired",$J288="Permanent Low-Use"),$K288&lt;=2026),(AND($J288="New",$K288&gt;2026))),"N/A",IF($N288=0,0,IF(ISERROR(VLOOKUP($E288,'Source Data'!$B$29:$J$60, MATCH($L288, 'Source Data'!$B$26:$J$26,1),TRUE))=TRUE,"",VLOOKUP($E288,'Source Data'!$B$29:$J$60,MATCH($L288, 'Source Data'!$B$26:$J$26,1),TRUE))))</f>
        <v/>
      </c>
      <c r="S288" s="144" t="str">
        <f>IF(OR(AND(OR($J288="Retired",$J288="Permanent Low-Use"),$K288&lt;=2027),(AND($J288="New",$K288&gt;2027))),"N/A",IF($N288=0,0,IF(ISERROR(VLOOKUP($E288,'Source Data'!$B$29:$J$60, MATCH($L288, 'Source Data'!$B$26:$J$26,1),TRUE))=TRUE,"",VLOOKUP($E288,'Source Data'!$B$29:$J$60,MATCH($L288, 'Source Data'!$B$26:$J$26,1),TRUE))))</f>
        <v/>
      </c>
      <c r="T288" s="144" t="str">
        <f>IF(OR(AND(OR($J288="Retired",$J288="Permanent Low-Use"),$K288&lt;=2028),(AND($J288="New",$K288&gt;2028))),"N/A",IF($N288=0,0,IF(ISERROR(VLOOKUP($E288,'Source Data'!$B$29:$J$60, MATCH($L288, 'Source Data'!$B$26:$J$26,1),TRUE))=TRUE,"",VLOOKUP($E288,'Source Data'!$B$29:$J$60,MATCH($L288, 'Source Data'!$B$26:$J$26,1),TRUE))))</f>
        <v/>
      </c>
      <c r="U288" s="144" t="str">
        <f>IF(OR(AND(OR($J288="Retired",$J288="Permanent Low-Use"),$K288&lt;=2029),(AND($J288="New",$K288&gt;2029))),"N/A",IF($N288=0,0,IF(ISERROR(VLOOKUP($E288,'Source Data'!$B$29:$J$60, MATCH($L288, 'Source Data'!$B$26:$J$26,1),TRUE))=TRUE,"",VLOOKUP($E288,'Source Data'!$B$29:$J$60,MATCH($L288, 'Source Data'!$B$26:$J$26,1),TRUE))))</f>
        <v/>
      </c>
      <c r="V288" s="144" t="str">
        <f>IF(OR(AND(OR($J288="Retired",$J288="Permanent Low-Use"),$K288&lt;=2030),(AND($J288="New",$K288&gt;2030))),"N/A",IF($N288=0,0,IF(ISERROR(VLOOKUP($E288,'Source Data'!$B$29:$J$60, MATCH($L288, 'Source Data'!$B$26:$J$26,1),TRUE))=TRUE,"",VLOOKUP($E288,'Source Data'!$B$29:$J$60,MATCH($L288, 'Source Data'!$B$26:$J$26,1),TRUE))))</f>
        <v/>
      </c>
      <c r="W288" s="144" t="str">
        <f>IF(OR(AND(OR($J288="Retired",$J288="Permanent Low-Use"),$K288&lt;=2031),(AND($J288="New",$K288&gt;2031))),"N/A",IF($N288=0,0,IF(ISERROR(VLOOKUP($E288,'Source Data'!$B$29:$J$60, MATCH($L288, 'Source Data'!$B$26:$J$26,1),TRUE))=TRUE,"",VLOOKUP($E288,'Source Data'!$B$29:$J$60,MATCH($L288, 'Source Data'!$B$26:$J$26,1),TRUE))))</f>
        <v/>
      </c>
      <c r="X288" s="144" t="str">
        <f>IF(OR(AND(OR($J288="Retired",$J288="Permanent Low-Use"),$K288&lt;=2032),(AND($J288="New",$K288&gt;2032))),"N/A",IF($N288=0,0,IF(ISERROR(VLOOKUP($E288,'Source Data'!$B$29:$J$60, MATCH($L288, 'Source Data'!$B$26:$J$26,1),TRUE))=TRUE,"",VLOOKUP($E288,'Source Data'!$B$29:$J$60,MATCH($L288, 'Source Data'!$B$26:$J$26,1),TRUE))))</f>
        <v/>
      </c>
      <c r="Y288" s="144" t="str">
        <f>IF(OR(AND(OR($J288="Retired",$J288="Permanent Low-Use"),$K288&lt;=2033),(AND($J288="New",$K288&gt;2033))),"N/A",IF($N288=0,0,IF(ISERROR(VLOOKUP($E288,'Source Data'!$B$29:$J$60, MATCH($L288, 'Source Data'!$B$26:$J$26,1),TRUE))=TRUE,"",VLOOKUP($E288,'Source Data'!$B$29:$J$60,MATCH($L288, 'Source Data'!$B$26:$J$26,1),TRUE))))</f>
        <v/>
      </c>
      <c r="Z288" s="145" t="str">
        <f>IF(ISNUMBER($L288),IF(OR(AND(OR($J288="Retired",$J288="Permanent Low-Use"),$K288&lt;=2023),(AND($J288="New",$K288&gt;2023))),"N/A",VLOOKUP($F288,'Source Data'!$B$15:$I$22,7)),"")</f>
        <v/>
      </c>
      <c r="AA288" s="145" t="str">
        <f>IF(ISNUMBER($L288),IF(OR(AND(OR($J288="Retired",$J288="Permanent Low-Use"),$K288&lt;=2024),(AND($J288="New",$K288&gt;2024))),"N/A",VLOOKUP($F288,'Source Data'!$B$15:$I$22,7)),"")</f>
        <v/>
      </c>
      <c r="AB288" s="145" t="str">
        <f>IF(ISNUMBER($L288),IF(OR(AND(OR($J288="Retired",$J288="Permanent Low-Use"),$K288&lt;=2025),(AND($J288="New",$K288&gt;2025))),"N/A",VLOOKUP($F288,'Source Data'!$B$15:$I$22,5)),"")</f>
        <v/>
      </c>
      <c r="AC288" s="145" t="str">
        <f>IF(ISNUMBER($L288),IF(OR(AND(OR($J288="Retired",$J288="Permanent Low-Use"),$K288&lt;=2026),(AND($J288="New",$K288&gt;2026))),"N/A",VLOOKUP($F288,'Source Data'!$B$15:$I$22,5)),"")</f>
        <v/>
      </c>
      <c r="AD288" s="145" t="str">
        <f>IF(ISNUMBER($L288),IF(OR(AND(OR($J288="Retired",$J288="Permanent Low-Use"),$K288&lt;=2027),(AND($J288="New",$K288&gt;2027))),"N/A",VLOOKUP($F288,'Source Data'!$B$15:$I$22,5)),"")</f>
        <v/>
      </c>
      <c r="AE288" s="145" t="str">
        <f>IF(ISNUMBER($L288),IF(OR(AND(OR($J288="Retired",$J288="Permanent Low-Use"),$K288&lt;=2028),(AND($J288="New",$K288&gt;2028))),"N/A",VLOOKUP($F288,'Source Data'!$B$15:$I$22,5)),"")</f>
        <v/>
      </c>
      <c r="AF288" s="145" t="str">
        <f>IF(ISNUMBER($L288),IF(OR(AND(OR($J288="Retired",$J288="Permanent Low-Use"),$K288&lt;=2029),(AND($J288="New",$K288&gt;2029))),"N/A",VLOOKUP($F288,'Source Data'!$B$15:$I$22,5)),"")</f>
        <v/>
      </c>
      <c r="AG288" s="145" t="str">
        <f>IF(ISNUMBER($L288),IF(OR(AND(OR($J288="Retired",$J288="Permanent Low-Use"),$K288&lt;=2030),(AND($J288="New",$K288&gt;2030))),"N/A",VLOOKUP($F288,'Source Data'!$B$15:$I$22,5)),"")</f>
        <v/>
      </c>
      <c r="AH288" s="145" t="str">
        <f>IF(ISNUMBER($L288),IF(OR(AND(OR($J288="Retired",$J288="Permanent Low-Use"),$K288&lt;=2031),(AND($J288="New",$K288&gt;2031))),"N/A",VLOOKUP($F288,'Source Data'!$B$15:$I$22,5)),"")</f>
        <v/>
      </c>
      <c r="AI288" s="145" t="str">
        <f>IF(ISNUMBER($L288),IF(OR(AND(OR($J288="Retired",$J288="Permanent Low-Use"),$K288&lt;=2032),(AND($J288="New",$K288&gt;2032))),"N/A",VLOOKUP($F288,'Source Data'!$B$15:$I$22,5)),"")</f>
        <v/>
      </c>
      <c r="AJ288" s="145" t="str">
        <f>IF(ISNUMBER($L288),IF(OR(AND(OR($J288="Retired",$J288="Permanent Low-Use"),$K288&lt;=2033),(AND($J288="New",$K288&gt;2033))),"N/A",VLOOKUP($F288,'Source Data'!$B$15:$I$22,5)),"")</f>
        <v/>
      </c>
      <c r="AK288" s="145" t="str">
        <f>IF($N288= 0, "N/A", IF(ISERROR(VLOOKUP($F288, 'Source Data'!$B$4:$C$11,2)), "", VLOOKUP($F288, 'Source Data'!$B$4:$C$11,2)))</f>
        <v/>
      </c>
      <c r="AL288" s="158"/>
    </row>
    <row r="289" spans="1:38">
      <c r="A289" s="158"/>
      <c r="B289" s="80"/>
      <c r="C289" s="80"/>
      <c r="D289" s="80"/>
      <c r="E289" s="81"/>
      <c r="F289" s="81"/>
      <c r="G289" s="78"/>
      <c r="H289" s="79"/>
      <c r="I289" s="78"/>
      <c r="J289" s="78"/>
      <c r="K289" s="78"/>
      <c r="L289" s="142" t="str">
        <f t="shared" si="14"/>
        <v/>
      </c>
      <c r="M289" s="142" t="str">
        <f>IF(ISERROR(VLOOKUP(E289,'Source Data'!$B$67:$J$97, MATCH(F289, 'Source Data'!$B$64:$J$64,1),TRUE))=TRUE,"",VLOOKUP(E289,'Source Data'!$B$67:$J$97,MATCH(F289, 'Source Data'!$B$64:$J$64,1),TRUE))</f>
        <v/>
      </c>
      <c r="N289" s="143" t="str">
        <f t="shared" si="15"/>
        <v/>
      </c>
      <c r="O289" s="144" t="str">
        <f>IF(OR(AND(OR($J289="Retired",$J289="Permanent Low-Use"),$K289&lt;=2023),(AND($J289="New",$K289&gt;2023))),"N/A",IF($N289=0,0,IF(ISERROR(VLOOKUP($E289,'Source Data'!$B$29:$J$60, MATCH($L289, 'Source Data'!$B$26:$J$26,1),TRUE))=TRUE,"",VLOOKUP($E289,'Source Data'!$B$29:$J$60,MATCH($L289, 'Source Data'!$B$26:$J$26,1),TRUE))))</f>
        <v/>
      </c>
      <c r="P289" s="144" t="str">
        <f>IF(OR(AND(OR($J289="Retired",$J289="Permanent Low-Use"),$K289&lt;=2024),(AND($J289="New",$K289&gt;2024))),"N/A",IF($N289=0,0,IF(ISERROR(VLOOKUP($E289,'Source Data'!$B$29:$J$60, MATCH($L289, 'Source Data'!$B$26:$J$26,1),TRUE))=TRUE,"",VLOOKUP($E289,'Source Data'!$B$29:$J$60,MATCH($L289, 'Source Data'!$B$26:$J$26,1),TRUE))))</f>
        <v/>
      </c>
      <c r="Q289" s="144" t="str">
        <f>IF(OR(AND(OR($J289="Retired",$J289="Permanent Low-Use"),$K289&lt;=2025),(AND($J289="New",$K289&gt;2025))),"N/A",IF($N289=0,0,IF(ISERROR(VLOOKUP($E289,'Source Data'!$B$29:$J$60, MATCH($L289, 'Source Data'!$B$26:$J$26,1),TRUE))=TRUE,"",VLOOKUP($E289,'Source Data'!$B$29:$J$60,MATCH($L289, 'Source Data'!$B$26:$J$26,1),TRUE))))</f>
        <v/>
      </c>
      <c r="R289" s="144" t="str">
        <f>IF(OR(AND(OR($J289="Retired",$J289="Permanent Low-Use"),$K289&lt;=2026),(AND($J289="New",$K289&gt;2026))),"N/A",IF($N289=0,0,IF(ISERROR(VLOOKUP($E289,'Source Data'!$B$29:$J$60, MATCH($L289, 'Source Data'!$B$26:$J$26,1),TRUE))=TRUE,"",VLOOKUP($E289,'Source Data'!$B$29:$J$60,MATCH($L289, 'Source Data'!$B$26:$J$26,1),TRUE))))</f>
        <v/>
      </c>
      <c r="S289" s="144" t="str">
        <f>IF(OR(AND(OR($J289="Retired",$J289="Permanent Low-Use"),$K289&lt;=2027),(AND($J289="New",$K289&gt;2027))),"N/A",IF($N289=0,0,IF(ISERROR(VLOOKUP($E289,'Source Data'!$B$29:$J$60, MATCH($L289, 'Source Data'!$B$26:$J$26,1),TRUE))=TRUE,"",VLOOKUP($E289,'Source Data'!$B$29:$J$60,MATCH($L289, 'Source Data'!$B$26:$J$26,1),TRUE))))</f>
        <v/>
      </c>
      <c r="T289" s="144" t="str">
        <f>IF(OR(AND(OR($J289="Retired",$J289="Permanent Low-Use"),$K289&lt;=2028),(AND($J289="New",$K289&gt;2028))),"N/A",IF($N289=0,0,IF(ISERROR(VLOOKUP($E289,'Source Data'!$B$29:$J$60, MATCH($L289, 'Source Data'!$B$26:$J$26,1),TRUE))=TRUE,"",VLOOKUP($E289,'Source Data'!$B$29:$J$60,MATCH($L289, 'Source Data'!$B$26:$J$26,1),TRUE))))</f>
        <v/>
      </c>
      <c r="U289" s="144" t="str">
        <f>IF(OR(AND(OR($J289="Retired",$J289="Permanent Low-Use"),$K289&lt;=2029),(AND($J289="New",$K289&gt;2029))),"N/A",IF($N289=0,0,IF(ISERROR(VLOOKUP($E289,'Source Data'!$B$29:$J$60, MATCH($L289, 'Source Data'!$B$26:$J$26,1),TRUE))=TRUE,"",VLOOKUP($E289,'Source Data'!$B$29:$J$60,MATCH($L289, 'Source Data'!$B$26:$J$26,1),TRUE))))</f>
        <v/>
      </c>
      <c r="V289" s="144" t="str">
        <f>IF(OR(AND(OR($J289="Retired",$J289="Permanent Low-Use"),$K289&lt;=2030),(AND($J289="New",$K289&gt;2030))),"N/A",IF($N289=0,0,IF(ISERROR(VLOOKUP($E289,'Source Data'!$B$29:$J$60, MATCH($L289, 'Source Data'!$B$26:$J$26,1),TRUE))=TRUE,"",VLOOKUP($E289,'Source Data'!$B$29:$J$60,MATCH($L289, 'Source Data'!$B$26:$J$26,1),TRUE))))</f>
        <v/>
      </c>
      <c r="W289" s="144" t="str">
        <f>IF(OR(AND(OR($J289="Retired",$J289="Permanent Low-Use"),$K289&lt;=2031),(AND($J289="New",$K289&gt;2031))),"N/A",IF($N289=0,0,IF(ISERROR(VLOOKUP($E289,'Source Data'!$B$29:$J$60, MATCH($L289, 'Source Data'!$B$26:$J$26,1),TRUE))=TRUE,"",VLOOKUP($E289,'Source Data'!$B$29:$J$60,MATCH($L289, 'Source Data'!$B$26:$J$26,1),TRUE))))</f>
        <v/>
      </c>
      <c r="X289" s="144" t="str">
        <f>IF(OR(AND(OR($J289="Retired",$J289="Permanent Low-Use"),$K289&lt;=2032),(AND($J289="New",$K289&gt;2032))),"N/A",IF($N289=0,0,IF(ISERROR(VLOOKUP($E289,'Source Data'!$B$29:$J$60, MATCH($L289, 'Source Data'!$B$26:$J$26,1),TRUE))=TRUE,"",VLOOKUP($E289,'Source Data'!$B$29:$J$60,MATCH($L289, 'Source Data'!$B$26:$J$26,1),TRUE))))</f>
        <v/>
      </c>
      <c r="Y289" s="144" t="str">
        <f>IF(OR(AND(OR($J289="Retired",$J289="Permanent Low-Use"),$K289&lt;=2033),(AND($J289="New",$K289&gt;2033))),"N/A",IF($N289=0,0,IF(ISERROR(VLOOKUP($E289,'Source Data'!$B$29:$J$60, MATCH($L289, 'Source Data'!$B$26:$J$26,1),TRUE))=TRUE,"",VLOOKUP($E289,'Source Data'!$B$29:$J$60,MATCH($L289, 'Source Data'!$B$26:$J$26,1),TRUE))))</f>
        <v/>
      </c>
      <c r="Z289" s="145" t="str">
        <f>IF(ISNUMBER($L289),IF(OR(AND(OR($J289="Retired",$J289="Permanent Low-Use"),$K289&lt;=2023),(AND($J289="New",$K289&gt;2023))),"N/A",VLOOKUP($F289,'Source Data'!$B$15:$I$22,7)),"")</f>
        <v/>
      </c>
      <c r="AA289" s="145" t="str">
        <f>IF(ISNUMBER($L289),IF(OR(AND(OR($J289="Retired",$J289="Permanent Low-Use"),$K289&lt;=2024),(AND($J289="New",$K289&gt;2024))),"N/A",VLOOKUP($F289,'Source Data'!$B$15:$I$22,7)),"")</f>
        <v/>
      </c>
      <c r="AB289" s="145" t="str">
        <f>IF(ISNUMBER($L289),IF(OR(AND(OR($J289="Retired",$J289="Permanent Low-Use"),$K289&lt;=2025),(AND($J289="New",$K289&gt;2025))),"N/A",VLOOKUP($F289,'Source Data'!$B$15:$I$22,5)),"")</f>
        <v/>
      </c>
      <c r="AC289" s="145" t="str">
        <f>IF(ISNUMBER($L289),IF(OR(AND(OR($J289="Retired",$J289="Permanent Low-Use"),$K289&lt;=2026),(AND($J289="New",$K289&gt;2026))),"N/A",VLOOKUP($F289,'Source Data'!$B$15:$I$22,5)),"")</f>
        <v/>
      </c>
      <c r="AD289" s="145" t="str">
        <f>IF(ISNUMBER($L289),IF(OR(AND(OR($J289="Retired",$J289="Permanent Low-Use"),$K289&lt;=2027),(AND($J289="New",$K289&gt;2027))),"N/A",VLOOKUP($F289,'Source Data'!$B$15:$I$22,5)),"")</f>
        <v/>
      </c>
      <c r="AE289" s="145" t="str">
        <f>IF(ISNUMBER($L289),IF(OR(AND(OR($J289="Retired",$J289="Permanent Low-Use"),$K289&lt;=2028),(AND($J289="New",$K289&gt;2028))),"N/A",VLOOKUP($F289,'Source Data'!$B$15:$I$22,5)),"")</f>
        <v/>
      </c>
      <c r="AF289" s="145" t="str">
        <f>IF(ISNUMBER($L289),IF(OR(AND(OR($J289="Retired",$J289="Permanent Low-Use"),$K289&lt;=2029),(AND($J289="New",$K289&gt;2029))),"N/A",VLOOKUP($F289,'Source Data'!$B$15:$I$22,5)),"")</f>
        <v/>
      </c>
      <c r="AG289" s="145" t="str">
        <f>IF(ISNUMBER($L289),IF(OR(AND(OR($J289="Retired",$J289="Permanent Low-Use"),$K289&lt;=2030),(AND($J289="New",$K289&gt;2030))),"N/A",VLOOKUP($F289,'Source Data'!$B$15:$I$22,5)),"")</f>
        <v/>
      </c>
      <c r="AH289" s="145" t="str">
        <f>IF(ISNUMBER($L289),IF(OR(AND(OR($J289="Retired",$J289="Permanent Low-Use"),$K289&lt;=2031),(AND($J289="New",$K289&gt;2031))),"N/A",VLOOKUP($F289,'Source Data'!$B$15:$I$22,5)),"")</f>
        <v/>
      </c>
      <c r="AI289" s="145" t="str">
        <f>IF(ISNUMBER($L289),IF(OR(AND(OR($J289="Retired",$J289="Permanent Low-Use"),$K289&lt;=2032),(AND($J289="New",$K289&gt;2032))),"N/A",VLOOKUP($F289,'Source Data'!$B$15:$I$22,5)),"")</f>
        <v/>
      </c>
      <c r="AJ289" s="145" t="str">
        <f>IF(ISNUMBER($L289),IF(OR(AND(OR($J289="Retired",$J289="Permanent Low-Use"),$K289&lt;=2033),(AND($J289="New",$K289&gt;2033))),"N/A",VLOOKUP($F289,'Source Data'!$B$15:$I$22,5)),"")</f>
        <v/>
      </c>
      <c r="AK289" s="145" t="str">
        <f>IF($N289= 0, "N/A", IF(ISERROR(VLOOKUP($F289, 'Source Data'!$B$4:$C$11,2)), "", VLOOKUP($F289, 'Source Data'!$B$4:$C$11,2)))</f>
        <v/>
      </c>
      <c r="AL289" s="158"/>
    </row>
    <row r="290" spans="1:38">
      <c r="A290" s="158"/>
      <c r="B290" s="80"/>
      <c r="C290" s="80"/>
      <c r="D290" s="80"/>
      <c r="E290" s="81"/>
      <c r="F290" s="81"/>
      <c r="G290" s="78"/>
      <c r="H290" s="79"/>
      <c r="I290" s="78"/>
      <c r="J290" s="78"/>
      <c r="K290" s="78"/>
      <c r="L290" s="142" t="str">
        <f t="shared" si="14"/>
        <v/>
      </c>
      <c r="M290" s="142" t="str">
        <f>IF(ISERROR(VLOOKUP(E290,'Source Data'!$B$67:$J$97, MATCH(F290, 'Source Data'!$B$64:$J$64,1),TRUE))=TRUE,"",VLOOKUP(E290,'Source Data'!$B$67:$J$97,MATCH(F290, 'Source Data'!$B$64:$J$64,1),TRUE))</f>
        <v/>
      </c>
      <c r="N290" s="143" t="str">
        <f t="shared" si="15"/>
        <v/>
      </c>
      <c r="O290" s="144" t="str">
        <f>IF(OR(AND(OR($J290="Retired",$J290="Permanent Low-Use"),$K290&lt;=2023),(AND($J290="New",$K290&gt;2023))),"N/A",IF($N290=0,0,IF(ISERROR(VLOOKUP($E290,'Source Data'!$B$29:$J$60, MATCH($L290, 'Source Data'!$B$26:$J$26,1),TRUE))=TRUE,"",VLOOKUP($E290,'Source Data'!$B$29:$J$60,MATCH($L290, 'Source Data'!$B$26:$J$26,1),TRUE))))</f>
        <v/>
      </c>
      <c r="P290" s="144" t="str">
        <f>IF(OR(AND(OR($J290="Retired",$J290="Permanent Low-Use"),$K290&lt;=2024),(AND($J290="New",$K290&gt;2024))),"N/A",IF($N290=0,0,IF(ISERROR(VLOOKUP($E290,'Source Data'!$B$29:$J$60, MATCH($L290, 'Source Data'!$B$26:$J$26,1),TRUE))=TRUE,"",VLOOKUP($E290,'Source Data'!$B$29:$J$60,MATCH($L290, 'Source Data'!$B$26:$J$26,1),TRUE))))</f>
        <v/>
      </c>
      <c r="Q290" s="144" t="str">
        <f>IF(OR(AND(OR($J290="Retired",$J290="Permanent Low-Use"),$K290&lt;=2025),(AND($J290="New",$K290&gt;2025))),"N/A",IF($N290=0,0,IF(ISERROR(VLOOKUP($E290,'Source Data'!$B$29:$J$60, MATCH($L290, 'Source Data'!$B$26:$J$26,1),TRUE))=TRUE,"",VLOOKUP($E290,'Source Data'!$B$29:$J$60,MATCH($L290, 'Source Data'!$B$26:$J$26,1),TRUE))))</f>
        <v/>
      </c>
      <c r="R290" s="144" t="str">
        <f>IF(OR(AND(OR($J290="Retired",$J290="Permanent Low-Use"),$K290&lt;=2026),(AND($J290="New",$K290&gt;2026))),"N/A",IF($N290=0,0,IF(ISERROR(VLOOKUP($E290,'Source Data'!$B$29:$J$60, MATCH($L290, 'Source Data'!$B$26:$J$26,1),TRUE))=TRUE,"",VLOOKUP($E290,'Source Data'!$B$29:$J$60,MATCH($L290, 'Source Data'!$B$26:$J$26,1),TRUE))))</f>
        <v/>
      </c>
      <c r="S290" s="144" t="str">
        <f>IF(OR(AND(OR($J290="Retired",$J290="Permanent Low-Use"),$K290&lt;=2027),(AND($J290="New",$K290&gt;2027))),"N/A",IF($N290=0,0,IF(ISERROR(VLOOKUP($E290,'Source Data'!$B$29:$J$60, MATCH($L290, 'Source Data'!$B$26:$J$26,1),TRUE))=TRUE,"",VLOOKUP($E290,'Source Data'!$B$29:$J$60,MATCH($L290, 'Source Data'!$B$26:$J$26,1),TRUE))))</f>
        <v/>
      </c>
      <c r="T290" s="144" t="str">
        <f>IF(OR(AND(OR($J290="Retired",$J290="Permanent Low-Use"),$K290&lt;=2028),(AND($J290="New",$K290&gt;2028))),"N/A",IF($N290=0,0,IF(ISERROR(VLOOKUP($E290,'Source Data'!$B$29:$J$60, MATCH($L290, 'Source Data'!$B$26:$J$26,1),TRUE))=TRUE,"",VLOOKUP($E290,'Source Data'!$B$29:$J$60,MATCH($L290, 'Source Data'!$B$26:$J$26,1),TRUE))))</f>
        <v/>
      </c>
      <c r="U290" s="144" t="str">
        <f>IF(OR(AND(OR($J290="Retired",$J290="Permanent Low-Use"),$K290&lt;=2029),(AND($J290="New",$K290&gt;2029))),"N/A",IF($N290=0,0,IF(ISERROR(VLOOKUP($E290,'Source Data'!$B$29:$J$60, MATCH($L290, 'Source Data'!$B$26:$J$26,1),TRUE))=TRUE,"",VLOOKUP($E290,'Source Data'!$B$29:$J$60,MATCH($L290, 'Source Data'!$B$26:$J$26,1),TRUE))))</f>
        <v/>
      </c>
      <c r="V290" s="144" t="str">
        <f>IF(OR(AND(OR($J290="Retired",$J290="Permanent Low-Use"),$K290&lt;=2030),(AND($J290="New",$K290&gt;2030))),"N/A",IF($N290=0,0,IF(ISERROR(VLOOKUP($E290,'Source Data'!$B$29:$J$60, MATCH($L290, 'Source Data'!$B$26:$J$26,1),TRUE))=TRUE,"",VLOOKUP($E290,'Source Data'!$B$29:$J$60,MATCH($L290, 'Source Data'!$B$26:$J$26,1),TRUE))))</f>
        <v/>
      </c>
      <c r="W290" s="144" t="str">
        <f>IF(OR(AND(OR($J290="Retired",$J290="Permanent Low-Use"),$K290&lt;=2031),(AND($J290="New",$K290&gt;2031))),"N/A",IF($N290=0,0,IF(ISERROR(VLOOKUP($E290,'Source Data'!$B$29:$J$60, MATCH($L290, 'Source Data'!$B$26:$J$26,1),TRUE))=TRUE,"",VLOOKUP($E290,'Source Data'!$B$29:$J$60,MATCH($L290, 'Source Data'!$B$26:$J$26,1),TRUE))))</f>
        <v/>
      </c>
      <c r="X290" s="144" t="str">
        <f>IF(OR(AND(OR($J290="Retired",$J290="Permanent Low-Use"),$K290&lt;=2032),(AND($J290="New",$K290&gt;2032))),"N/A",IF($N290=0,0,IF(ISERROR(VLOOKUP($E290,'Source Data'!$B$29:$J$60, MATCH($L290, 'Source Data'!$B$26:$J$26,1),TRUE))=TRUE,"",VLOOKUP($E290,'Source Data'!$B$29:$J$60,MATCH($L290, 'Source Data'!$B$26:$J$26,1),TRUE))))</f>
        <v/>
      </c>
      <c r="Y290" s="144" t="str">
        <f>IF(OR(AND(OR($J290="Retired",$J290="Permanent Low-Use"),$K290&lt;=2033),(AND($J290="New",$K290&gt;2033))),"N/A",IF($N290=0,0,IF(ISERROR(VLOOKUP($E290,'Source Data'!$B$29:$J$60, MATCH($L290, 'Source Data'!$B$26:$J$26,1),TRUE))=TRUE,"",VLOOKUP($E290,'Source Data'!$B$29:$J$60,MATCH($L290, 'Source Data'!$B$26:$J$26,1),TRUE))))</f>
        <v/>
      </c>
      <c r="Z290" s="145" t="str">
        <f>IF(ISNUMBER($L290),IF(OR(AND(OR($J290="Retired",$J290="Permanent Low-Use"),$K290&lt;=2023),(AND($J290="New",$K290&gt;2023))),"N/A",VLOOKUP($F290,'Source Data'!$B$15:$I$22,7)),"")</f>
        <v/>
      </c>
      <c r="AA290" s="145" t="str">
        <f>IF(ISNUMBER($L290),IF(OR(AND(OR($J290="Retired",$J290="Permanent Low-Use"),$K290&lt;=2024),(AND($J290="New",$K290&gt;2024))),"N/A",VLOOKUP($F290,'Source Data'!$B$15:$I$22,7)),"")</f>
        <v/>
      </c>
      <c r="AB290" s="145" t="str">
        <f>IF(ISNUMBER($L290),IF(OR(AND(OR($J290="Retired",$J290="Permanent Low-Use"),$K290&lt;=2025),(AND($J290="New",$K290&gt;2025))),"N/A",VLOOKUP($F290,'Source Data'!$B$15:$I$22,5)),"")</f>
        <v/>
      </c>
      <c r="AC290" s="145" t="str">
        <f>IF(ISNUMBER($L290),IF(OR(AND(OR($J290="Retired",$J290="Permanent Low-Use"),$K290&lt;=2026),(AND($J290="New",$K290&gt;2026))),"N/A",VLOOKUP($F290,'Source Data'!$B$15:$I$22,5)),"")</f>
        <v/>
      </c>
      <c r="AD290" s="145" t="str">
        <f>IF(ISNUMBER($L290),IF(OR(AND(OR($J290="Retired",$J290="Permanent Low-Use"),$K290&lt;=2027),(AND($J290="New",$K290&gt;2027))),"N/A",VLOOKUP($F290,'Source Data'!$B$15:$I$22,5)),"")</f>
        <v/>
      </c>
      <c r="AE290" s="145" t="str">
        <f>IF(ISNUMBER($L290),IF(OR(AND(OR($J290="Retired",$J290="Permanent Low-Use"),$K290&lt;=2028),(AND($J290="New",$K290&gt;2028))),"N/A",VLOOKUP($F290,'Source Data'!$B$15:$I$22,5)),"")</f>
        <v/>
      </c>
      <c r="AF290" s="145" t="str">
        <f>IF(ISNUMBER($L290),IF(OR(AND(OR($J290="Retired",$J290="Permanent Low-Use"),$K290&lt;=2029),(AND($J290="New",$K290&gt;2029))),"N/A",VLOOKUP($F290,'Source Data'!$B$15:$I$22,5)),"")</f>
        <v/>
      </c>
      <c r="AG290" s="145" t="str">
        <f>IF(ISNUMBER($L290),IF(OR(AND(OR($J290="Retired",$J290="Permanent Low-Use"),$K290&lt;=2030),(AND($J290="New",$K290&gt;2030))),"N/A",VLOOKUP($F290,'Source Data'!$B$15:$I$22,5)),"")</f>
        <v/>
      </c>
      <c r="AH290" s="145" t="str">
        <f>IF(ISNUMBER($L290),IF(OR(AND(OR($J290="Retired",$J290="Permanent Low-Use"),$K290&lt;=2031),(AND($J290="New",$K290&gt;2031))),"N/A",VLOOKUP($F290,'Source Data'!$B$15:$I$22,5)),"")</f>
        <v/>
      </c>
      <c r="AI290" s="145" t="str">
        <f>IF(ISNUMBER($L290),IF(OR(AND(OR($J290="Retired",$J290="Permanent Low-Use"),$K290&lt;=2032),(AND($J290="New",$K290&gt;2032))),"N/A",VLOOKUP($F290,'Source Data'!$B$15:$I$22,5)),"")</f>
        <v/>
      </c>
      <c r="AJ290" s="145" t="str">
        <f>IF(ISNUMBER($L290),IF(OR(AND(OR($J290="Retired",$J290="Permanent Low-Use"),$K290&lt;=2033),(AND($J290="New",$K290&gt;2033))),"N/A",VLOOKUP($F290,'Source Data'!$B$15:$I$22,5)),"")</f>
        <v/>
      </c>
      <c r="AK290" s="145" t="str">
        <f>IF($N290= 0, "N/A", IF(ISERROR(VLOOKUP($F290, 'Source Data'!$B$4:$C$11,2)), "", VLOOKUP($F290, 'Source Data'!$B$4:$C$11,2)))</f>
        <v/>
      </c>
      <c r="AL290" s="158"/>
    </row>
    <row r="291" spans="1:38">
      <c r="A291" s="158"/>
      <c r="B291" s="80"/>
      <c r="C291" s="80"/>
      <c r="D291" s="80"/>
      <c r="E291" s="81"/>
      <c r="F291" s="81"/>
      <c r="G291" s="78"/>
      <c r="H291" s="79"/>
      <c r="I291" s="78"/>
      <c r="J291" s="78"/>
      <c r="K291" s="78"/>
      <c r="L291" s="142" t="str">
        <f t="shared" si="14"/>
        <v/>
      </c>
      <c r="M291" s="142" t="str">
        <f>IF(ISERROR(VLOOKUP(E291,'Source Data'!$B$67:$J$97, MATCH(F291, 'Source Data'!$B$64:$J$64,1),TRUE))=TRUE,"",VLOOKUP(E291,'Source Data'!$B$67:$J$97,MATCH(F291, 'Source Data'!$B$64:$J$64,1),TRUE))</f>
        <v/>
      </c>
      <c r="N291" s="143" t="str">
        <f t="shared" si="15"/>
        <v/>
      </c>
      <c r="O291" s="144" t="str">
        <f>IF(OR(AND(OR($J291="Retired",$J291="Permanent Low-Use"),$K291&lt;=2023),(AND($J291="New",$K291&gt;2023))),"N/A",IF($N291=0,0,IF(ISERROR(VLOOKUP($E291,'Source Data'!$B$29:$J$60, MATCH($L291, 'Source Data'!$B$26:$J$26,1),TRUE))=TRUE,"",VLOOKUP($E291,'Source Data'!$B$29:$J$60,MATCH($L291, 'Source Data'!$B$26:$J$26,1),TRUE))))</f>
        <v/>
      </c>
      <c r="P291" s="144" t="str">
        <f>IF(OR(AND(OR($J291="Retired",$J291="Permanent Low-Use"),$K291&lt;=2024),(AND($J291="New",$K291&gt;2024))),"N/A",IF($N291=0,0,IF(ISERROR(VLOOKUP($E291,'Source Data'!$B$29:$J$60, MATCH($L291, 'Source Data'!$B$26:$J$26,1),TRUE))=TRUE,"",VLOOKUP($E291,'Source Data'!$B$29:$J$60,MATCH($L291, 'Source Data'!$B$26:$J$26,1),TRUE))))</f>
        <v/>
      </c>
      <c r="Q291" s="144" t="str">
        <f>IF(OR(AND(OR($J291="Retired",$J291="Permanent Low-Use"),$K291&lt;=2025),(AND($J291="New",$K291&gt;2025))),"N/A",IF($N291=0,0,IF(ISERROR(VLOOKUP($E291,'Source Data'!$B$29:$J$60, MATCH($L291, 'Source Data'!$B$26:$J$26,1),TRUE))=TRUE,"",VLOOKUP($E291,'Source Data'!$B$29:$J$60,MATCH($L291, 'Source Data'!$B$26:$J$26,1),TRUE))))</f>
        <v/>
      </c>
      <c r="R291" s="144" t="str">
        <f>IF(OR(AND(OR($J291="Retired",$J291="Permanent Low-Use"),$K291&lt;=2026),(AND($J291="New",$K291&gt;2026))),"N/A",IF($N291=0,0,IF(ISERROR(VLOOKUP($E291,'Source Data'!$B$29:$J$60, MATCH($L291, 'Source Data'!$B$26:$J$26,1),TRUE))=TRUE,"",VLOOKUP($E291,'Source Data'!$B$29:$J$60,MATCH($L291, 'Source Data'!$B$26:$J$26,1),TRUE))))</f>
        <v/>
      </c>
      <c r="S291" s="144" t="str">
        <f>IF(OR(AND(OR($J291="Retired",$J291="Permanent Low-Use"),$K291&lt;=2027),(AND($J291="New",$K291&gt;2027))),"N/A",IF($N291=0,0,IF(ISERROR(VLOOKUP($E291,'Source Data'!$B$29:$J$60, MATCH($L291, 'Source Data'!$B$26:$J$26,1),TRUE))=TRUE,"",VLOOKUP($E291,'Source Data'!$B$29:$J$60,MATCH($L291, 'Source Data'!$B$26:$J$26,1),TRUE))))</f>
        <v/>
      </c>
      <c r="T291" s="144" t="str">
        <f>IF(OR(AND(OR($J291="Retired",$J291="Permanent Low-Use"),$K291&lt;=2028),(AND($J291="New",$K291&gt;2028))),"N/A",IF($N291=0,0,IF(ISERROR(VLOOKUP($E291,'Source Data'!$B$29:$J$60, MATCH($L291, 'Source Data'!$B$26:$J$26,1),TRUE))=TRUE,"",VLOOKUP($E291,'Source Data'!$B$29:$J$60,MATCH($L291, 'Source Data'!$B$26:$J$26,1),TRUE))))</f>
        <v/>
      </c>
      <c r="U291" s="144" t="str">
        <f>IF(OR(AND(OR($J291="Retired",$J291="Permanent Low-Use"),$K291&lt;=2029),(AND($J291="New",$K291&gt;2029))),"N/A",IF($N291=0,0,IF(ISERROR(VLOOKUP($E291,'Source Data'!$B$29:$J$60, MATCH($L291, 'Source Data'!$B$26:$J$26,1),TRUE))=TRUE,"",VLOOKUP($E291,'Source Data'!$B$29:$J$60,MATCH($L291, 'Source Data'!$B$26:$J$26,1),TRUE))))</f>
        <v/>
      </c>
      <c r="V291" s="144" t="str">
        <f>IF(OR(AND(OR($J291="Retired",$J291="Permanent Low-Use"),$K291&lt;=2030),(AND($J291="New",$K291&gt;2030))),"N/A",IF($N291=0,0,IF(ISERROR(VLOOKUP($E291,'Source Data'!$B$29:$J$60, MATCH($L291, 'Source Data'!$B$26:$J$26,1),TRUE))=TRUE,"",VLOOKUP($E291,'Source Data'!$B$29:$J$60,MATCH($L291, 'Source Data'!$B$26:$J$26,1),TRUE))))</f>
        <v/>
      </c>
      <c r="W291" s="144" t="str">
        <f>IF(OR(AND(OR($J291="Retired",$J291="Permanent Low-Use"),$K291&lt;=2031),(AND($J291="New",$K291&gt;2031))),"N/A",IF($N291=0,0,IF(ISERROR(VLOOKUP($E291,'Source Data'!$B$29:$J$60, MATCH($L291, 'Source Data'!$B$26:$J$26,1),TRUE))=TRUE,"",VLOOKUP($E291,'Source Data'!$B$29:$J$60,MATCH($L291, 'Source Data'!$B$26:$J$26,1),TRUE))))</f>
        <v/>
      </c>
      <c r="X291" s="144" t="str">
        <f>IF(OR(AND(OR($J291="Retired",$J291="Permanent Low-Use"),$K291&lt;=2032),(AND($J291="New",$K291&gt;2032))),"N/A",IF($N291=0,0,IF(ISERROR(VLOOKUP($E291,'Source Data'!$B$29:$J$60, MATCH($L291, 'Source Data'!$B$26:$J$26,1),TRUE))=TRUE,"",VLOOKUP($E291,'Source Data'!$B$29:$J$60,MATCH($L291, 'Source Data'!$B$26:$J$26,1),TRUE))))</f>
        <v/>
      </c>
      <c r="Y291" s="144" t="str">
        <f>IF(OR(AND(OR($J291="Retired",$J291="Permanent Low-Use"),$K291&lt;=2033),(AND($J291="New",$K291&gt;2033))),"N/A",IF($N291=0,0,IF(ISERROR(VLOOKUP($E291,'Source Data'!$B$29:$J$60, MATCH($L291, 'Source Data'!$B$26:$J$26,1),TRUE))=TRUE,"",VLOOKUP($E291,'Source Data'!$B$29:$J$60,MATCH($L291, 'Source Data'!$B$26:$J$26,1),TRUE))))</f>
        <v/>
      </c>
      <c r="Z291" s="145" t="str">
        <f>IF(ISNUMBER($L291),IF(OR(AND(OR($J291="Retired",$J291="Permanent Low-Use"),$K291&lt;=2023),(AND($J291="New",$K291&gt;2023))),"N/A",VLOOKUP($F291,'Source Data'!$B$15:$I$22,7)),"")</f>
        <v/>
      </c>
      <c r="AA291" s="145" t="str">
        <f>IF(ISNUMBER($L291),IF(OR(AND(OR($J291="Retired",$J291="Permanent Low-Use"),$K291&lt;=2024),(AND($J291="New",$K291&gt;2024))),"N/A",VLOOKUP($F291,'Source Data'!$B$15:$I$22,7)),"")</f>
        <v/>
      </c>
      <c r="AB291" s="145" t="str">
        <f>IF(ISNUMBER($L291),IF(OR(AND(OR($J291="Retired",$J291="Permanent Low-Use"),$K291&lt;=2025),(AND($J291="New",$K291&gt;2025))),"N/A",VLOOKUP($F291,'Source Data'!$B$15:$I$22,5)),"")</f>
        <v/>
      </c>
      <c r="AC291" s="145" t="str">
        <f>IF(ISNUMBER($L291),IF(OR(AND(OR($J291="Retired",$J291="Permanent Low-Use"),$K291&lt;=2026),(AND($J291="New",$K291&gt;2026))),"N/A",VLOOKUP($F291,'Source Data'!$B$15:$I$22,5)),"")</f>
        <v/>
      </c>
      <c r="AD291" s="145" t="str">
        <f>IF(ISNUMBER($L291),IF(OR(AND(OR($J291="Retired",$J291="Permanent Low-Use"),$K291&lt;=2027),(AND($J291="New",$K291&gt;2027))),"N/A",VLOOKUP($F291,'Source Data'!$B$15:$I$22,5)),"")</f>
        <v/>
      </c>
      <c r="AE291" s="145" t="str">
        <f>IF(ISNUMBER($L291),IF(OR(AND(OR($J291="Retired",$J291="Permanent Low-Use"),$K291&lt;=2028),(AND($J291="New",$K291&gt;2028))),"N/A",VLOOKUP($F291,'Source Data'!$B$15:$I$22,5)),"")</f>
        <v/>
      </c>
      <c r="AF291" s="145" t="str">
        <f>IF(ISNUMBER($L291),IF(OR(AND(OR($J291="Retired",$J291="Permanent Low-Use"),$K291&lt;=2029),(AND($J291="New",$K291&gt;2029))),"N/A",VLOOKUP($F291,'Source Data'!$B$15:$I$22,5)),"")</f>
        <v/>
      </c>
      <c r="AG291" s="145" t="str">
        <f>IF(ISNUMBER($L291),IF(OR(AND(OR($J291="Retired",$J291="Permanent Low-Use"),$K291&lt;=2030),(AND($J291="New",$K291&gt;2030))),"N/A",VLOOKUP($F291,'Source Data'!$B$15:$I$22,5)),"")</f>
        <v/>
      </c>
      <c r="AH291" s="145" t="str">
        <f>IF(ISNUMBER($L291),IF(OR(AND(OR($J291="Retired",$J291="Permanent Low-Use"),$K291&lt;=2031),(AND($J291="New",$K291&gt;2031))),"N/A",VLOOKUP($F291,'Source Data'!$B$15:$I$22,5)),"")</f>
        <v/>
      </c>
      <c r="AI291" s="145" t="str">
        <f>IF(ISNUMBER($L291),IF(OR(AND(OR($J291="Retired",$J291="Permanent Low-Use"),$K291&lt;=2032),(AND($J291="New",$K291&gt;2032))),"N/A",VLOOKUP($F291,'Source Data'!$B$15:$I$22,5)),"")</f>
        <v/>
      </c>
      <c r="AJ291" s="145" t="str">
        <f>IF(ISNUMBER($L291),IF(OR(AND(OR($J291="Retired",$J291="Permanent Low-Use"),$K291&lt;=2033),(AND($J291="New",$K291&gt;2033))),"N/A",VLOOKUP($F291,'Source Data'!$B$15:$I$22,5)),"")</f>
        <v/>
      </c>
      <c r="AK291" s="145" t="str">
        <f>IF($N291= 0, "N/A", IF(ISERROR(VLOOKUP($F291, 'Source Data'!$B$4:$C$11,2)), "", VLOOKUP($F291, 'Source Data'!$B$4:$C$11,2)))</f>
        <v/>
      </c>
      <c r="AL291" s="158"/>
    </row>
    <row r="292" spans="1:38">
      <c r="A292" s="158"/>
      <c r="B292" s="80"/>
      <c r="C292" s="80"/>
      <c r="D292" s="80"/>
      <c r="E292" s="81"/>
      <c r="F292" s="81"/>
      <c r="G292" s="78"/>
      <c r="H292" s="79"/>
      <c r="I292" s="78"/>
      <c r="J292" s="78"/>
      <c r="K292" s="78"/>
      <c r="L292" s="142" t="str">
        <f t="shared" si="14"/>
        <v/>
      </c>
      <c r="M292" s="142" t="str">
        <f>IF(ISERROR(VLOOKUP(E292,'Source Data'!$B$67:$J$97, MATCH(F292, 'Source Data'!$B$64:$J$64,1),TRUE))=TRUE,"",VLOOKUP(E292,'Source Data'!$B$67:$J$97,MATCH(F292, 'Source Data'!$B$64:$J$64,1),TRUE))</f>
        <v/>
      </c>
      <c r="N292" s="143" t="str">
        <f t="shared" si="15"/>
        <v/>
      </c>
      <c r="O292" s="144" t="str">
        <f>IF(OR(AND(OR($J292="Retired",$J292="Permanent Low-Use"),$K292&lt;=2023),(AND($J292="New",$K292&gt;2023))),"N/A",IF($N292=0,0,IF(ISERROR(VLOOKUP($E292,'Source Data'!$B$29:$J$60, MATCH($L292, 'Source Data'!$B$26:$J$26,1),TRUE))=TRUE,"",VLOOKUP($E292,'Source Data'!$B$29:$J$60,MATCH($L292, 'Source Data'!$B$26:$J$26,1),TRUE))))</f>
        <v/>
      </c>
      <c r="P292" s="144" t="str">
        <f>IF(OR(AND(OR($J292="Retired",$J292="Permanent Low-Use"),$K292&lt;=2024),(AND($J292="New",$K292&gt;2024))),"N/A",IF($N292=0,0,IF(ISERROR(VLOOKUP($E292,'Source Data'!$B$29:$J$60, MATCH($L292, 'Source Data'!$B$26:$J$26,1),TRUE))=TRUE,"",VLOOKUP($E292,'Source Data'!$B$29:$J$60,MATCH($L292, 'Source Data'!$B$26:$J$26,1),TRUE))))</f>
        <v/>
      </c>
      <c r="Q292" s="144" t="str">
        <f>IF(OR(AND(OR($J292="Retired",$J292="Permanent Low-Use"),$K292&lt;=2025),(AND($J292="New",$K292&gt;2025))),"N/A",IF($N292=0,0,IF(ISERROR(VLOOKUP($E292,'Source Data'!$B$29:$J$60, MATCH($L292, 'Source Data'!$B$26:$J$26,1),TRUE))=TRUE,"",VLOOKUP($E292,'Source Data'!$B$29:$J$60,MATCH($L292, 'Source Data'!$B$26:$J$26,1),TRUE))))</f>
        <v/>
      </c>
      <c r="R292" s="144" t="str">
        <f>IF(OR(AND(OR($J292="Retired",$J292="Permanent Low-Use"),$K292&lt;=2026),(AND($J292="New",$K292&gt;2026))),"N/A",IF($N292=0,0,IF(ISERROR(VLOOKUP($E292,'Source Data'!$B$29:$J$60, MATCH($L292, 'Source Data'!$B$26:$J$26,1),TRUE))=TRUE,"",VLOOKUP($E292,'Source Data'!$B$29:$J$60,MATCH($L292, 'Source Data'!$B$26:$J$26,1),TRUE))))</f>
        <v/>
      </c>
      <c r="S292" s="144" t="str">
        <f>IF(OR(AND(OR($J292="Retired",$J292="Permanent Low-Use"),$K292&lt;=2027),(AND($J292="New",$K292&gt;2027))),"N/A",IF($N292=0,0,IF(ISERROR(VLOOKUP($E292,'Source Data'!$B$29:$J$60, MATCH($L292, 'Source Data'!$B$26:$J$26,1),TRUE))=TRUE,"",VLOOKUP($E292,'Source Data'!$B$29:$J$60,MATCH($L292, 'Source Data'!$B$26:$J$26,1),TRUE))))</f>
        <v/>
      </c>
      <c r="T292" s="144" t="str">
        <f>IF(OR(AND(OR($J292="Retired",$J292="Permanent Low-Use"),$K292&lt;=2028),(AND($J292="New",$K292&gt;2028))),"N/A",IF($N292=0,0,IF(ISERROR(VLOOKUP($E292,'Source Data'!$B$29:$J$60, MATCH($L292, 'Source Data'!$B$26:$J$26,1),TRUE))=TRUE,"",VLOOKUP($E292,'Source Data'!$B$29:$J$60,MATCH($L292, 'Source Data'!$B$26:$J$26,1),TRUE))))</f>
        <v/>
      </c>
      <c r="U292" s="144" t="str">
        <f>IF(OR(AND(OR($J292="Retired",$J292="Permanent Low-Use"),$K292&lt;=2029),(AND($J292="New",$K292&gt;2029))),"N/A",IF($N292=0,0,IF(ISERROR(VLOOKUP($E292,'Source Data'!$B$29:$J$60, MATCH($L292, 'Source Data'!$B$26:$J$26,1),TRUE))=TRUE,"",VLOOKUP($E292,'Source Data'!$B$29:$J$60,MATCH($L292, 'Source Data'!$B$26:$J$26,1),TRUE))))</f>
        <v/>
      </c>
      <c r="V292" s="144" t="str">
        <f>IF(OR(AND(OR($J292="Retired",$J292="Permanent Low-Use"),$K292&lt;=2030),(AND($J292="New",$K292&gt;2030))),"N/A",IF($N292=0,0,IF(ISERROR(VLOOKUP($E292,'Source Data'!$B$29:$J$60, MATCH($L292, 'Source Data'!$B$26:$J$26,1),TRUE))=TRUE,"",VLOOKUP($E292,'Source Data'!$B$29:$J$60,MATCH($L292, 'Source Data'!$B$26:$J$26,1),TRUE))))</f>
        <v/>
      </c>
      <c r="W292" s="144" t="str">
        <f>IF(OR(AND(OR($J292="Retired",$J292="Permanent Low-Use"),$K292&lt;=2031),(AND($J292="New",$K292&gt;2031))),"N/A",IF($N292=0,0,IF(ISERROR(VLOOKUP($E292,'Source Data'!$B$29:$J$60, MATCH($L292, 'Source Data'!$B$26:$J$26,1),TRUE))=TRUE,"",VLOOKUP($E292,'Source Data'!$B$29:$J$60,MATCH($L292, 'Source Data'!$B$26:$J$26,1),TRUE))))</f>
        <v/>
      </c>
      <c r="X292" s="144" t="str">
        <f>IF(OR(AND(OR($J292="Retired",$J292="Permanent Low-Use"),$K292&lt;=2032),(AND($J292="New",$K292&gt;2032))),"N/A",IF($N292=0,0,IF(ISERROR(VLOOKUP($E292,'Source Data'!$B$29:$J$60, MATCH($L292, 'Source Data'!$B$26:$J$26,1),TRUE))=TRUE,"",VLOOKUP($E292,'Source Data'!$B$29:$J$60,MATCH($L292, 'Source Data'!$B$26:$J$26,1),TRUE))))</f>
        <v/>
      </c>
      <c r="Y292" s="144" t="str">
        <f>IF(OR(AND(OR($J292="Retired",$J292="Permanent Low-Use"),$K292&lt;=2033),(AND($J292="New",$K292&gt;2033))),"N/A",IF($N292=0,0,IF(ISERROR(VLOOKUP($E292,'Source Data'!$B$29:$J$60, MATCH($L292, 'Source Data'!$B$26:$J$26,1),TRUE))=TRUE,"",VLOOKUP($E292,'Source Data'!$B$29:$J$60,MATCH($L292, 'Source Data'!$B$26:$J$26,1),TRUE))))</f>
        <v/>
      </c>
      <c r="Z292" s="145" t="str">
        <f>IF(ISNUMBER($L292),IF(OR(AND(OR($J292="Retired",$J292="Permanent Low-Use"),$K292&lt;=2023),(AND($J292="New",$K292&gt;2023))),"N/A",VLOOKUP($F292,'Source Data'!$B$15:$I$22,7)),"")</f>
        <v/>
      </c>
      <c r="AA292" s="145" t="str">
        <f>IF(ISNUMBER($L292),IF(OR(AND(OR($J292="Retired",$J292="Permanent Low-Use"),$K292&lt;=2024),(AND($J292="New",$K292&gt;2024))),"N/A",VLOOKUP($F292,'Source Data'!$B$15:$I$22,7)),"")</f>
        <v/>
      </c>
      <c r="AB292" s="145" t="str">
        <f>IF(ISNUMBER($L292),IF(OR(AND(OR($J292="Retired",$J292="Permanent Low-Use"),$K292&lt;=2025),(AND($J292="New",$K292&gt;2025))),"N/A",VLOOKUP($F292,'Source Data'!$B$15:$I$22,5)),"")</f>
        <v/>
      </c>
      <c r="AC292" s="145" t="str">
        <f>IF(ISNUMBER($L292),IF(OR(AND(OR($J292="Retired",$J292="Permanent Low-Use"),$K292&lt;=2026),(AND($J292="New",$K292&gt;2026))),"N/A",VLOOKUP($F292,'Source Data'!$B$15:$I$22,5)),"")</f>
        <v/>
      </c>
      <c r="AD292" s="145" t="str">
        <f>IF(ISNUMBER($L292),IF(OR(AND(OR($J292="Retired",$J292="Permanent Low-Use"),$K292&lt;=2027),(AND($J292="New",$K292&gt;2027))),"N/A",VLOOKUP($F292,'Source Data'!$B$15:$I$22,5)),"")</f>
        <v/>
      </c>
      <c r="AE292" s="145" t="str">
        <f>IF(ISNUMBER($L292),IF(OR(AND(OR($J292="Retired",$J292="Permanent Low-Use"),$K292&lt;=2028),(AND($J292="New",$K292&gt;2028))),"N/A",VLOOKUP($F292,'Source Data'!$B$15:$I$22,5)),"")</f>
        <v/>
      </c>
      <c r="AF292" s="145" t="str">
        <f>IF(ISNUMBER($L292),IF(OR(AND(OR($J292="Retired",$J292="Permanent Low-Use"),$K292&lt;=2029),(AND($J292="New",$K292&gt;2029))),"N/A",VLOOKUP($F292,'Source Data'!$B$15:$I$22,5)),"")</f>
        <v/>
      </c>
      <c r="AG292" s="145" t="str">
        <f>IF(ISNUMBER($L292),IF(OR(AND(OR($J292="Retired",$J292="Permanent Low-Use"),$K292&lt;=2030),(AND($J292="New",$K292&gt;2030))),"N/A",VLOOKUP($F292,'Source Data'!$B$15:$I$22,5)),"")</f>
        <v/>
      </c>
      <c r="AH292" s="145" t="str">
        <f>IF(ISNUMBER($L292),IF(OR(AND(OR($J292="Retired",$J292="Permanent Low-Use"),$K292&lt;=2031),(AND($J292="New",$K292&gt;2031))),"N/A",VLOOKUP($F292,'Source Data'!$B$15:$I$22,5)),"")</f>
        <v/>
      </c>
      <c r="AI292" s="145" t="str">
        <f>IF(ISNUMBER($L292),IF(OR(AND(OR($J292="Retired",$J292="Permanent Low-Use"),$K292&lt;=2032),(AND($J292="New",$K292&gt;2032))),"N/A",VLOOKUP($F292,'Source Data'!$B$15:$I$22,5)),"")</f>
        <v/>
      </c>
      <c r="AJ292" s="145" t="str">
        <f>IF(ISNUMBER($L292),IF(OR(AND(OR($J292="Retired",$J292="Permanent Low-Use"),$K292&lt;=2033),(AND($J292="New",$K292&gt;2033))),"N/A",VLOOKUP($F292,'Source Data'!$B$15:$I$22,5)),"")</f>
        <v/>
      </c>
      <c r="AK292" s="145" t="str">
        <f>IF($N292= 0, "N/A", IF(ISERROR(VLOOKUP($F292, 'Source Data'!$B$4:$C$11,2)), "", VLOOKUP($F292, 'Source Data'!$B$4:$C$11,2)))</f>
        <v/>
      </c>
      <c r="AL292" s="158"/>
    </row>
    <row r="293" spans="1:38">
      <c r="A293" s="158"/>
      <c r="B293" s="80"/>
      <c r="C293" s="80"/>
      <c r="D293" s="80"/>
      <c r="E293" s="81"/>
      <c r="F293" s="81"/>
      <c r="G293" s="78"/>
      <c r="H293" s="79"/>
      <c r="I293" s="78"/>
      <c r="J293" s="78"/>
      <c r="K293" s="78"/>
      <c r="L293" s="142" t="str">
        <f t="shared" si="14"/>
        <v/>
      </c>
      <c r="M293" s="142" t="str">
        <f>IF(ISERROR(VLOOKUP(E293,'Source Data'!$B$67:$J$97, MATCH(F293, 'Source Data'!$B$64:$J$64,1),TRUE))=TRUE,"",VLOOKUP(E293,'Source Data'!$B$67:$J$97,MATCH(F293, 'Source Data'!$B$64:$J$64,1),TRUE))</f>
        <v/>
      </c>
      <c r="N293" s="143" t="str">
        <f t="shared" si="15"/>
        <v/>
      </c>
      <c r="O293" s="144" t="str">
        <f>IF(OR(AND(OR($J293="Retired",$J293="Permanent Low-Use"),$K293&lt;=2023),(AND($J293="New",$K293&gt;2023))),"N/A",IF($N293=0,0,IF(ISERROR(VLOOKUP($E293,'Source Data'!$B$29:$J$60, MATCH($L293, 'Source Data'!$B$26:$J$26,1),TRUE))=TRUE,"",VLOOKUP($E293,'Source Data'!$B$29:$J$60,MATCH($L293, 'Source Data'!$B$26:$J$26,1),TRUE))))</f>
        <v/>
      </c>
      <c r="P293" s="144" t="str">
        <f>IF(OR(AND(OR($J293="Retired",$J293="Permanent Low-Use"),$K293&lt;=2024),(AND($J293="New",$K293&gt;2024))),"N/A",IF($N293=0,0,IF(ISERROR(VLOOKUP($E293,'Source Data'!$B$29:$J$60, MATCH($L293, 'Source Data'!$B$26:$J$26,1),TRUE))=TRUE,"",VLOOKUP($E293,'Source Data'!$B$29:$J$60,MATCH($L293, 'Source Data'!$B$26:$J$26,1),TRUE))))</f>
        <v/>
      </c>
      <c r="Q293" s="144" t="str">
        <f>IF(OR(AND(OR($J293="Retired",$J293="Permanent Low-Use"),$K293&lt;=2025),(AND($J293="New",$K293&gt;2025))),"N/A",IF($N293=0,0,IF(ISERROR(VLOOKUP($E293,'Source Data'!$B$29:$J$60, MATCH($L293, 'Source Data'!$B$26:$J$26,1),TRUE))=TRUE,"",VLOOKUP($E293,'Source Data'!$B$29:$J$60,MATCH($L293, 'Source Data'!$B$26:$J$26,1),TRUE))))</f>
        <v/>
      </c>
      <c r="R293" s="144" t="str">
        <f>IF(OR(AND(OR($J293="Retired",$J293="Permanent Low-Use"),$K293&lt;=2026),(AND($J293="New",$K293&gt;2026))),"N/A",IF($N293=0,0,IF(ISERROR(VLOOKUP($E293,'Source Data'!$B$29:$J$60, MATCH($L293, 'Source Data'!$B$26:$J$26,1),TRUE))=TRUE,"",VLOOKUP($E293,'Source Data'!$B$29:$J$60,MATCH($L293, 'Source Data'!$B$26:$J$26,1),TRUE))))</f>
        <v/>
      </c>
      <c r="S293" s="144" t="str">
        <f>IF(OR(AND(OR($J293="Retired",$J293="Permanent Low-Use"),$K293&lt;=2027),(AND($J293="New",$K293&gt;2027))),"N/A",IF($N293=0,0,IF(ISERROR(VLOOKUP($E293,'Source Data'!$B$29:$J$60, MATCH($L293, 'Source Data'!$B$26:$J$26,1),TRUE))=TRUE,"",VLOOKUP($E293,'Source Data'!$B$29:$J$60,MATCH($L293, 'Source Data'!$B$26:$J$26,1),TRUE))))</f>
        <v/>
      </c>
      <c r="T293" s="144" t="str">
        <f>IF(OR(AND(OR($J293="Retired",$J293="Permanent Low-Use"),$K293&lt;=2028),(AND($J293="New",$K293&gt;2028))),"N/A",IF($N293=0,0,IF(ISERROR(VLOOKUP($E293,'Source Data'!$B$29:$J$60, MATCH($L293, 'Source Data'!$B$26:$J$26,1),TRUE))=TRUE,"",VLOOKUP($E293,'Source Data'!$B$29:$J$60,MATCH($L293, 'Source Data'!$B$26:$J$26,1),TRUE))))</f>
        <v/>
      </c>
      <c r="U293" s="144" t="str">
        <f>IF(OR(AND(OR($J293="Retired",$J293="Permanent Low-Use"),$K293&lt;=2029),(AND($J293="New",$K293&gt;2029))),"N/A",IF($N293=0,0,IF(ISERROR(VLOOKUP($E293,'Source Data'!$B$29:$J$60, MATCH($L293, 'Source Data'!$B$26:$J$26,1),TRUE))=TRUE,"",VLOOKUP($E293,'Source Data'!$B$29:$J$60,MATCH($L293, 'Source Data'!$B$26:$J$26,1),TRUE))))</f>
        <v/>
      </c>
      <c r="V293" s="144" t="str">
        <f>IF(OR(AND(OR($J293="Retired",$J293="Permanent Low-Use"),$K293&lt;=2030),(AND($J293="New",$K293&gt;2030))),"N/A",IF($N293=0,0,IF(ISERROR(VLOOKUP($E293,'Source Data'!$B$29:$J$60, MATCH($L293, 'Source Data'!$B$26:$J$26,1),TRUE))=TRUE,"",VLOOKUP($E293,'Source Data'!$B$29:$J$60,MATCH($L293, 'Source Data'!$B$26:$J$26,1),TRUE))))</f>
        <v/>
      </c>
      <c r="W293" s="144" t="str">
        <f>IF(OR(AND(OR($J293="Retired",$J293="Permanent Low-Use"),$K293&lt;=2031),(AND($J293="New",$K293&gt;2031))),"N/A",IF($N293=0,0,IF(ISERROR(VLOOKUP($E293,'Source Data'!$B$29:$J$60, MATCH($L293, 'Source Data'!$B$26:$J$26,1),TRUE))=TRUE,"",VLOOKUP($E293,'Source Data'!$B$29:$J$60,MATCH($L293, 'Source Data'!$B$26:$J$26,1),TRUE))))</f>
        <v/>
      </c>
      <c r="X293" s="144" t="str">
        <f>IF(OR(AND(OR($J293="Retired",$J293="Permanent Low-Use"),$K293&lt;=2032),(AND($J293="New",$K293&gt;2032))),"N/A",IF($N293=0,0,IF(ISERROR(VLOOKUP($E293,'Source Data'!$B$29:$J$60, MATCH($L293, 'Source Data'!$B$26:$J$26,1),TRUE))=TRUE,"",VLOOKUP($E293,'Source Data'!$B$29:$J$60,MATCH($L293, 'Source Data'!$B$26:$J$26,1),TRUE))))</f>
        <v/>
      </c>
      <c r="Y293" s="144" t="str">
        <f>IF(OR(AND(OR($J293="Retired",$J293="Permanent Low-Use"),$K293&lt;=2033),(AND($J293="New",$K293&gt;2033))),"N/A",IF($N293=0,0,IF(ISERROR(VLOOKUP($E293,'Source Data'!$B$29:$J$60, MATCH($L293, 'Source Data'!$B$26:$J$26,1),TRUE))=TRUE,"",VLOOKUP($E293,'Source Data'!$B$29:$J$60,MATCH($L293, 'Source Data'!$B$26:$J$26,1),TRUE))))</f>
        <v/>
      </c>
      <c r="Z293" s="145" t="str">
        <f>IF(ISNUMBER($L293),IF(OR(AND(OR($J293="Retired",$J293="Permanent Low-Use"),$K293&lt;=2023),(AND($J293="New",$K293&gt;2023))),"N/A",VLOOKUP($F293,'Source Data'!$B$15:$I$22,7)),"")</f>
        <v/>
      </c>
      <c r="AA293" s="145" t="str">
        <f>IF(ISNUMBER($L293),IF(OR(AND(OR($J293="Retired",$J293="Permanent Low-Use"),$K293&lt;=2024),(AND($J293="New",$K293&gt;2024))),"N/A",VLOOKUP($F293,'Source Data'!$B$15:$I$22,7)),"")</f>
        <v/>
      </c>
      <c r="AB293" s="145" t="str">
        <f>IF(ISNUMBER($L293),IF(OR(AND(OR($J293="Retired",$J293="Permanent Low-Use"),$K293&lt;=2025),(AND($J293="New",$K293&gt;2025))),"N/A",VLOOKUP($F293,'Source Data'!$B$15:$I$22,5)),"")</f>
        <v/>
      </c>
      <c r="AC293" s="145" t="str">
        <f>IF(ISNUMBER($L293),IF(OR(AND(OR($J293="Retired",$J293="Permanent Low-Use"),$K293&lt;=2026),(AND($J293="New",$K293&gt;2026))),"N/A",VLOOKUP($F293,'Source Data'!$B$15:$I$22,5)),"")</f>
        <v/>
      </c>
      <c r="AD293" s="145" t="str">
        <f>IF(ISNUMBER($L293),IF(OR(AND(OR($J293="Retired",$J293="Permanent Low-Use"),$K293&lt;=2027),(AND($J293="New",$K293&gt;2027))),"N/A",VLOOKUP($F293,'Source Data'!$B$15:$I$22,5)),"")</f>
        <v/>
      </c>
      <c r="AE293" s="145" t="str">
        <f>IF(ISNUMBER($L293),IF(OR(AND(OR($J293="Retired",$J293="Permanent Low-Use"),$K293&lt;=2028),(AND($J293="New",$K293&gt;2028))),"N/A",VLOOKUP($F293,'Source Data'!$B$15:$I$22,5)),"")</f>
        <v/>
      </c>
      <c r="AF293" s="145" t="str">
        <f>IF(ISNUMBER($L293),IF(OR(AND(OR($J293="Retired",$J293="Permanent Low-Use"),$K293&lt;=2029),(AND($J293="New",$K293&gt;2029))),"N/A",VLOOKUP($F293,'Source Data'!$B$15:$I$22,5)),"")</f>
        <v/>
      </c>
      <c r="AG293" s="145" t="str">
        <f>IF(ISNUMBER($L293),IF(OR(AND(OR($J293="Retired",$J293="Permanent Low-Use"),$K293&lt;=2030),(AND($J293="New",$K293&gt;2030))),"N/A",VLOOKUP($F293,'Source Data'!$B$15:$I$22,5)),"")</f>
        <v/>
      </c>
      <c r="AH293" s="145" t="str">
        <f>IF(ISNUMBER($L293),IF(OR(AND(OR($J293="Retired",$J293="Permanent Low-Use"),$K293&lt;=2031),(AND($J293="New",$K293&gt;2031))),"N/A",VLOOKUP($F293,'Source Data'!$B$15:$I$22,5)),"")</f>
        <v/>
      </c>
      <c r="AI293" s="145" t="str">
        <f>IF(ISNUMBER($L293),IF(OR(AND(OR($J293="Retired",$J293="Permanent Low-Use"),$K293&lt;=2032),(AND($J293="New",$K293&gt;2032))),"N/A",VLOOKUP($F293,'Source Data'!$B$15:$I$22,5)),"")</f>
        <v/>
      </c>
      <c r="AJ293" s="145" t="str">
        <f>IF(ISNUMBER($L293),IF(OR(AND(OR($J293="Retired",$J293="Permanent Low-Use"),$K293&lt;=2033),(AND($J293="New",$K293&gt;2033))),"N/A",VLOOKUP($F293,'Source Data'!$B$15:$I$22,5)),"")</f>
        <v/>
      </c>
      <c r="AK293" s="145" t="str">
        <f>IF($N293= 0, "N/A", IF(ISERROR(VLOOKUP($F293, 'Source Data'!$B$4:$C$11,2)), "", VLOOKUP($F293, 'Source Data'!$B$4:$C$11,2)))</f>
        <v/>
      </c>
      <c r="AL293" s="158"/>
    </row>
    <row r="294" spans="1:38">
      <c r="A294" s="158"/>
      <c r="B294" s="80"/>
      <c r="C294" s="80"/>
      <c r="D294" s="80"/>
      <c r="E294" s="81"/>
      <c r="F294" s="81"/>
      <c r="G294" s="78"/>
      <c r="H294" s="79"/>
      <c r="I294" s="78"/>
      <c r="J294" s="78"/>
      <c r="K294" s="78"/>
      <c r="L294" s="142" t="str">
        <f t="shared" si="14"/>
        <v/>
      </c>
      <c r="M294" s="142" t="str">
        <f>IF(ISERROR(VLOOKUP(E294,'Source Data'!$B$67:$J$97, MATCH(F294, 'Source Data'!$B$64:$J$64,1),TRUE))=TRUE,"",VLOOKUP(E294,'Source Data'!$B$67:$J$97,MATCH(F294, 'Source Data'!$B$64:$J$64,1),TRUE))</f>
        <v/>
      </c>
      <c r="N294" s="143" t="str">
        <f t="shared" si="15"/>
        <v/>
      </c>
      <c r="O294" s="144" t="str">
        <f>IF(OR(AND(OR($J294="Retired",$J294="Permanent Low-Use"),$K294&lt;=2023),(AND($J294="New",$K294&gt;2023))),"N/A",IF($N294=0,0,IF(ISERROR(VLOOKUP($E294,'Source Data'!$B$29:$J$60, MATCH($L294, 'Source Data'!$B$26:$J$26,1),TRUE))=TRUE,"",VLOOKUP($E294,'Source Data'!$B$29:$J$60,MATCH($L294, 'Source Data'!$B$26:$J$26,1),TRUE))))</f>
        <v/>
      </c>
      <c r="P294" s="144" t="str">
        <f>IF(OR(AND(OR($J294="Retired",$J294="Permanent Low-Use"),$K294&lt;=2024),(AND($J294="New",$K294&gt;2024))),"N/A",IF($N294=0,0,IF(ISERROR(VLOOKUP($E294,'Source Data'!$B$29:$J$60, MATCH($L294, 'Source Data'!$B$26:$J$26,1),TRUE))=TRUE,"",VLOOKUP($E294,'Source Data'!$B$29:$J$60,MATCH($L294, 'Source Data'!$B$26:$J$26,1),TRUE))))</f>
        <v/>
      </c>
      <c r="Q294" s="144" t="str">
        <f>IF(OR(AND(OR($J294="Retired",$J294="Permanent Low-Use"),$K294&lt;=2025),(AND($J294="New",$K294&gt;2025))),"N/A",IF($N294=0,0,IF(ISERROR(VLOOKUP($E294,'Source Data'!$B$29:$J$60, MATCH($L294, 'Source Data'!$B$26:$J$26,1),TRUE))=TRUE,"",VLOOKUP($E294,'Source Data'!$B$29:$J$60,MATCH($L294, 'Source Data'!$B$26:$J$26,1),TRUE))))</f>
        <v/>
      </c>
      <c r="R294" s="144" t="str">
        <f>IF(OR(AND(OR($J294="Retired",$J294="Permanent Low-Use"),$K294&lt;=2026),(AND($J294="New",$K294&gt;2026))),"N/A",IF($N294=0,0,IF(ISERROR(VLOOKUP($E294,'Source Data'!$B$29:$J$60, MATCH($L294, 'Source Data'!$B$26:$J$26,1),TRUE))=TRUE,"",VLOOKUP($E294,'Source Data'!$B$29:$J$60,MATCH($L294, 'Source Data'!$B$26:$J$26,1),TRUE))))</f>
        <v/>
      </c>
      <c r="S294" s="144" t="str">
        <f>IF(OR(AND(OR($J294="Retired",$J294="Permanent Low-Use"),$K294&lt;=2027),(AND($J294="New",$K294&gt;2027))),"N/A",IF($N294=0,0,IF(ISERROR(VLOOKUP($E294,'Source Data'!$B$29:$J$60, MATCH($L294, 'Source Data'!$B$26:$J$26,1),TRUE))=TRUE,"",VLOOKUP($E294,'Source Data'!$B$29:$J$60,MATCH($L294, 'Source Data'!$B$26:$J$26,1),TRUE))))</f>
        <v/>
      </c>
      <c r="T294" s="144" t="str">
        <f>IF(OR(AND(OR($J294="Retired",$J294="Permanent Low-Use"),$K294&lt;=2028),(AND($J294="New",$K294&gt;2028))),"N/A",IF($N294=0,0,IF(ISERROR(VLOOKUP($E294,'Source Data'!$B$29:$J$60, MATCH($L294, 'Source Data'!$B$26:$J$26,1),TRUE))=TRUE,"",VLOOKUP($E294,'Source Data'!$B$29:$J$60,MATCH($L294, 'Source Data'!$B$26:$J$26,1),TRUE))))</f>
        <v/>
      </c>
      <c r="U294" s="144" t="str">
        <f>IF(OR(AND(OR($J294="Retired",$J294="Permanent Low-Use"),$K294&lt;=2029),(AND($J294="New",$K294&gt;2029))),"N/A",IF($N294=0,0,IF(ISERROR(VLOOKUP($E294,'Source Data'!$B$29:$J$60, MATCH($L294, 'Source Data'!$B$26:$J$26,1),TRUE))=TRUE,"",VLOOKUP($E294,'Source Data'!$B$29:$J$60,MATCH($L294, 'Source Data'!$B$26:$J$26,1),TRUE))))</f>
        <v/>
      </c>
      <c r="V294" s="144" t="str">
        <f>IF(OR(AND(OR($J294="Retired",$J294="Permanent Low-Use"),$K294&lt;=2030),(AND($J294="New",$K294&gt;2030))),"N/A",IF($N294=0,0,IF(ISERROR(VLOOKUP($E294,'Source Data'!$B$29:$J$60, MATCH($L294, 'Source Data'!$B$26:$J$26,1),TRUE))=TRUE,"",VLOOKUP($E294,'Source Data'!$B$29:$J$60,MATCH($L294, 'Source Data'!$B$26:$J$26,1),TRUE))))</f>
        <v/>
      </c>
      <c r="W294" s="144" t="str">
        <f>IF(OR(AND(OR($J294="Retired",$J294="Permanent Low-Use"),$K294&lt;=2031),(AND($J294="New",$K294&gt;2031))),"N/A",IF($N294=0,0,IF(ISERROR(VLOOKUP($E294,'Source Data'!$B$29:$J$60, MATCH($L294, 'Source Data'!$B$26:$J$26,1),TRUE))=TRUE,"",VLOOKUP($E294,'Source Data'!$B$29:$J$60,MATCH($L294, 'Source Data'!$B$26:$J$26,1),TRUE))))</f>
        <v/>
      </c>
      <c r="X294" s="144" t="str">
        <f>IF(OR(AND(OR($J294="Retired",$J294="Permanent Low-Use"),$K294&lt;=2032),(AND($J294="New",$K294&gt;2032))),"N/A",IF($N294=0,0,IF(ISERROR(VLOOKUP($E294,'Source Data'!$B$29:$J$60, MATCH($L294, 'Source Data'!$B$26:$J$26,1),TRUE))=TRUE,"",VLOOKUP($E294,'Source Data'!$B$29:$J$60,MATCH($L294, 'Source Data'!$B$26:$J$26,1),TRUE))))</f>
        <v/>
      </c>
      <c r="Y294" s="144" t="str">
        <f>IF(OR(AND(OR($J294="Retired",$J294="Permanent Low-Use"),$K294&lt;=2033),(AND($J294="New",$K294&gt;2033))),"N/A",IF($N294=0,0,IF(ISERROR(VLOOKUP($E294,'Source Data'!$B$29:$J$60, MATCH($L294, 'Source Data'!$B$26:$J$26,1),TRUE))=TRUE,"",VLOOKUP($E294,'Source Data'!$B$29:$J$60,MATCH($L294, 'Source Data'!$B$26:$J$26,1),TRUE))))</f>
        <v/>
      </c>
      <c r="Z294" s="145" t="str">
        <f>IF(ISNUMBER($L294),IF(OR(AND(OR($J294="Retired",$J294="Permanent Low-Use"),$K294&lt;=2023),(AND($J294="New",$K294&gt;2023))),"N/A",VLOOKUP($F294,'Source Data'!$B$15:$I$22,7)),"")</f>
        <v/>
      </c>
      <c r="AA294" s="145" t="str">
        <f>IF(ISNUMBER($L294),IF(OR(AND(OR($J294="Retired",$J294="Permanent Low-Use"),$K294&lt;=2024),(AND($J294="New",$K294&gt;2024))),"N/A",VLOOKUP($F294,'Source Data'!$B$15:$I$22,7)),"")</f>
        <v/>
      </c>
      <c r="AB294" s="145" t="str">
        <f>IF(ISNUMBER($L294),IF(OR(AND(OR($J294="Retired",$J294="Permanent Low-Use"),$K294&lt;=2025),(AND($J294="New",$K294&gt;2025))),"N/A",VLOOKUP($F294,'Source Data'!$B$15:$I$22,5)),"")</f>
        <v/>
      </c>
      <c r="AC294" s="145" t="str">
        <f>IF(ISNUMBER($L294),IF(OR(AND(OR($J294="Retired",$J294="Permanent Low-Use"),$K294&lt;=2026),(AND($J294="New",$K294&gt;2026))),"N/A",VLOOKUP($F294,'Source Data'!$B$15:$I$22,5)),"")</f>
        <v/>
      </c>
      <c r="AD294" s="145" t="str">
        <f>IF(ISNUMBER($L294),IF(OR(AND(OR($J294="Retired",$J294="Permanent Low-Use"),$K294&lt;=2027),(AND($J294="New",$K294&gt;2027))),"N/A",VLOOKUP($F294,'Source Data'!$B$15:$I$22,5)),"")</f>
        <v/>
      </c>
      <c r="AE294" s="145" t="str">
        <f>IF(ISNUMBER($L294),IF(OR(AND(OR($J294="Retired",$J294="Permanent Low-Use"),$K294&lt;=2028),(AND($J294="New",$K294&gt;2028))),"N/A",VLOOKUP($F294,'Source Data'!$B$15:$I$22,5)),"")</f>
        <v/>
      </c>
      <c r="AF294" s="145" t="str">
        <f>IF(ISNUMBER($L294),IF(OR(AND(OR($J294="Retired",$J294="Permanent Low-Use"),$K294&lt;=2029),(AND($J294="New",$K294&gt;2029))),"N/A",VLOOKUP($F294,'Source Data'!$B$15:$I$22,5)),"")</f>
        <v/>
      </c>
      <c r="AG294" s="145" t="str">
        <f>IF(ISNUMBER($L294),IF(OR(AND(OR($J294="Retired",$J294="Permanent Low-Use"),$K294&lt;=2030),(AND($J294="New",$K294&gt;2030))),"N/A",VLOOKUP($F294,'Source Data'!$B$15:$I$22,5)),"")</f>
        <v/>
      </c>
      <c r="AH294" s="145" t="str">
        <f>IF(ISNUMBER($L294),IF(OR(AND(OR($J294="Retired",$J294="Permanent Low-Use"),$K294&lt;=2031),(AND($J294="New",$K294&gt;2031))),"N/A",VLOOKUP($F294,'Source Data'!$B$15:$I$22,5)),"")</f>
        <v/>
      </c>
      <c r="AI294" s="145" t="str">
        <f>IF(ISNUMBER($L294),IF(OR(AND(OR($J294="Retired",$J294="Permanent Low-Use"),$K294&lt;=2032),(AND($J294="New",$K294&gt;2032))),"N/A",VLOOKUP($F294,'Source Data'!$B$15:$I$22,5)),"")</f>
        <v/>
      </c>
      <c r="AJ294" s="145" t="str">
        <f>IF(ISNUMBER($L294),IF(OR(AND(OR($J294="Retired",$J294="Permanent Low-Use"),$K294&lt;=2033),(AND($J294="New",$K294&gt;2033))),"N/A",VLOOKUP($F294,'Source Data'!$B$15:$I$22,5)),"")</f>
        <v/>
      </c>
      <c r="AK294" s="145" t="str">
        <f>IF($N294= 0, "N/A", IF(ISERROR(VLOOKUP($F294, 'Source Data'!$B$4:$C$11,2)), "", VLOOKUP($F294, 'Source Data'!$B$4:$C$11,2)))</f>
        <v/>
      </c>
      <c r="AL294" s="158"/>
    </row>
    <row r="295" spans="1:38">
      <c r="A295" s="158"/>
      <c r="B295" s="80"/>
      <c r="C295" s="80"/>
      <c r="D295" s="80"/>
      <c r="E295" s="81"/>
      <c r="F295" s="81"/>
      <c r="G295" s="78"/>
      <c r="H295" s="79"/>
      <c r="I295" s="78"/>
      <c r="J295" s="78"/>
      <c r="K295" s="78"/>
      <c r="L295" s="142" t="str">
        <f t="shared" si="14"/>
        <v/>
      </c>
      <c r="M295" s="142" t="str">
        <f>IF(ISERROR(VLOOKUP(E295,'Source Data'!$B$67:$J$97, MATCH(F295, 'Source Data'!$B$64:$J$64,1),TRUE))=TRUE,"",VLOOKUP(E295,'Source Data'!$B$67:$J$97,MATCH(F295, 'Source Data'!$B$64:$J$64,1),TRUE))</f>
        <v/>
      </c>
      <c r="N295" s="143" t="str">
        <f t="shared" si="15"/>
        <v/>
      </c>
      <c r="O295" s="144" t="str">
        <f>IF(OR(AND(OR($J295="Retired",$J295="Permanent Low-Use"),$K295&lt;=2023),(AND($J295="New",$K295&gt;2023))),"N/A",IF($N295=0,0,IF(ISERROR(VLOOKUP($E295,'Source Data'!$B$29:$J$60, MATCH($L295, 'Source Data'!$B$26:$J$26,1),TRUE))=TRUE,"",VLOOKUP($E295,'Source Data'!$B$29:$J$60,MATCH($L295, 'Source Data'!$B$26:$J$26,1),TRUE))))</f>
        <v/>
      </c>
      <c r="P295" s="144" t="str">
        <f>IF(OR(AND(OR($J295="Retired",$J295="Permanent Low-Use"),$K295&lt;=2024),(AND($J295="New",$K295&gt;2024))),"N/A",IF($N295=0,0,IF(ISERROR(VLOOKUP($E295,'Source Data'!$B$29:$J$60, MATCH($L295, 'Source Data'!$B$26:$J$26,1),TRUE))=TRUE,"",VLOOKUP($E295,'Source Data'!$B$29:$J$60,MATCH($L295, 'Source Data'!$B$26:$J$26,1),TRUE))))</f>
        <v/>
      </c>
      <c r="Q295" s="144" t="str">
        <f>IF(OR(AND(OR($J295="Retired",$J295="Permanent Low-Use"),$K295&lt;=2025),(AND($J295="New",$K295&gt;2025))),"N/A",IF($N295=0,0,IF(ISERROR(VLOOKUP($E295,'Source Data'!$B$29:$J$60, MATCH($L295, 'Source Data'!$B$26:$J$26,1),TRUE))=TRUE,"",VLOOKUP($E295,'Source Data'!$B$29:$J$60,MATCH($L295, 'Source Data'!$B$26:$J$26,1),TRUE))))</f>
        <v/>
      </c>
      <c r="R295" s="144" t="str">
        <f>IF(OR(AND(OR($J295="Retired",$J295="Permanent Low-Use"),$K295&lt;=2026),(AND($J295="New",$K295&gt;2026))),"N/A",IF($N295=0,0,IF(ISERROR(VLOOKUP($E295,'Source Data'!$B$29:$J$60, MATCH($L295, 'Source Data'!$B$26:$J$26,1),TRUE))=TRUE,"",VLOOKUP($E295,'Source Data'!$B$29:$J$60,MATCH($L295, 'Source Data'!$B$26:$J$26,1),TRUE))))</f>
        <v/>
      </c>
      <c r="S295" s="144" t="str">
        <f>IF(OR(AND(OR($J295="Retired",$J295="Permanent Low-Use"),$K295&lt;=2027),(AND($J295="New",$K295&gt;2027))),"N/A",IF($N295=0,0,IF(ISERROR(VLOOKUP($E295,'Source Data'!$B$29:$J$60, MATCH($L295, 'Source Data'!$B$26:$J$26,1),TRUE))=TRUE,"",VLOOKUP($E295,'Source Data'!$B$29:$J$60,MATCH($L295, 'Source Data'!$B$26:$J$26,1),TRUE))))</f>
        <v/>
      </c>
      <c r="T295" s="144" t="str">
        <f>IF(OR(AND(OR($J295="Retired",$J295="Permanent Low-Use"),$K295&lt;=2028),(AND($J295="New",$K295&gt;2028))),"N/A",IF($N295=0,0,IF(ISERROR(VLOOKUP($E295,'Source Data'!$B$29:$J$60, MATCH($L295, 'Source Data'!$B$26:$J$26,1),TRUE))=TRUE,"",VLOOKUP($E295,'Source Data'!$B$29:$J$60,MATCH($L295, 'Source Data'!$B$26:$J$26,1),TRUE))))</f>
        <v/>
      </c>
      <c r="U295" s="144" t="str">
        <f>IF(OR(AND(OR($J295="Retired",$J295="Permanent Low-Use"),$K295&lt;=2029),(AND($J295="New",$K295&gt;2029))),"N/A",IF($N295=0,0,IF(ISERROR(VLOOKUP($E295,'Source Data'!$B$29:$J$60, MATCH($L295, 'Source Data'!$B$26:$J$26,1),TRUE))=TRUE,"",VLOOKUP($E295,'Source Data'!$B$29:$J$60,MATCH($L295, 'Source Data'!$B$26:$J$26,1),TRUE))))</f>
        <v/>
      </c>
      <c r="V295" s="144" t="str">
        <f>IF(OR(AND(OR($J295="Retired",$J295="Permanent Low-Use"),$K295&lt;=2030),(AND($J295="New",$K295&gt;2030))),"N/A",IF($N295=0,0,IF(ISERROR(VLOOKUP($E295,'Source Data'!$B$29:$J$60, MATCH($L295, 'Source Data'!$B$26:$J$26,1),TRUE))=TRUE,"",VLOOKUP($E295,'Source Data'!$B$29:$J$60,MATCH($L295, 'Source Data'!$B$26:$J$26,1),TRUE))))</f>
        <v/>
      </c>
      <c r="W295" s="144" t="str">
        <f>IF(OR(AND(OR($J295="Retired",$J295="Permanent Low-Use"),$K295&lt;=2031),(AND($J295="New",$K295&gt;2031))),"N/A",IF($N295=0,0,IF(ISERROR(VLOOKUP($E295,'Source Data'!$B$29:$J$60, MATCH($L295, 'Source Data'!$B$26:$J$26,1),TRUE))=TRUE,"",VLOOKUP($E295,'Source Data'!$B$29:$J$60,MATCH($L295, 'Source Data'!$B$26:$J$26,1),TRUE))))</f>
        <v/>
      </c>
      <c r="X295" s="144" t="str">
        <f>IF(OR(AND(OR($J295="Retired",$J295="Permanent Low-Use"),$K295&lt;=2032),(AND($J295="New",$K295&gt;2032))),"N/A",IF($N295=0,0,IF(ISERROR(VLOOKUP($E295,'Source Data'!$B$29:$J$60, MATCH($L295, 'Source Data'!$B$26:$J$26,1),TRUE))=TRUE,"",VLOOKUP($E295,'Source Data'!$B$29:$J$60,MATCH($L295, 'Source Data'!$B$26:$J$26,1),TRUE))))</f>
        <v/>
      </c>
      <c r="Y295" s="144" t="str">
        <f>IF(OR(AND(OR($J295="Retired",$J295="Permanent Low-Use"),$K295&lt;=2033),(AND($J295="New",$K295&gt;2033))),"N/A",IF($N295=0,0,IF(ISERROR(VLOOKUP($E295,'Source Data'!$B$29:$J$60, MATCH($L295, 'Source Data'!$B$26:$J$26,1),TRUE))=TRUE,"",VLOOKUP($E295,'Source Data'!$B$29:$J$60,MATCH($L295, 'Source Data'!$B$26:$J$26,1),TRUE))))</f>
        <v/>
      </c>
      <c r="Z295" s="145" t="str">
        <f>IF(ISNUMBER($L295),IF(OR(AND(OR($J295="Retired",$J295="Permanent Low-Use"),$K295&lt;=2023),(AND($J295="New",$K295&gt;2023))),"N/A",VLOOKUP($F295,'Source Data'!$B$15:$I$22,7)),"")</f>
        <v/>
      </c>
      <c r="AA295" s="145" t="str">
        <f>IF(ISNUMBER($L295),IF(OR(AND(OR($J295="Retired",$J295="Permanent Low-Use"),$K295&lt;=2024),(AND($J295="New",$K295&gt;2024))),"N/A",VLOOKUP($F295,'Source Data'!$B$15:$I$22,7)),"")</f>
        <v/>
      </c>
      <c r="AB295" s="145" t="str">
        <f>IF(ISNUMBER($L295),IF(OR(AND(OR($J295="Retired",$J295="Permanent Low-Use"),$K295&lt;=2025),(AND($J295="New",$K295&gt;2025))),"N/A",VLOOKUP($F295,'Source Data'!$B$15:$I$22,5)),"")</f>
        <v/>
      </c>
      <c r="AC295" s="145" t="str">
        <f>IF(ISNUMBER($L295),IF(OR(AND(OR($J295="Retired",$J295="Permanent Low-Use"),$K295&lt;=2026),(AND($J295="New",$K295&gt;2026))),"N/A",VLOOKUP($F295,'Source Data'!$B$15:$I$22,5)),"")</f>
        <v/>
      </c>
      <c r="AD295" s="145" t="str">
        <f>IF(ISNUMBER($L295),IF(OR(AND(OR($J295="Retired",$J295="Permanent Low-Use"),$K295&lt;=2027),(AND($J295="New",$K295&gt;2027))),"N/A",VLOOKUP($F295,'Source Data'!$B$15:$I$22,5)),"")</f>
        <v/>
      </c>
      <c r="AE295" s="145" t="str">
        <f>IF(ISNUMBER($L295),IF(OR(AND(OR($J295="Retired",$J295="Permanent Low-Use"),$K295&lt;=2028),(AND($J295="New",$K295&gt;2028))),"N/A",VLOOKUP($F295,'Source Data'!$B$15:$I$22,5)),"")</f>
        <v/>
      </c>
      <c r="AF295" s="145" t="str">
        <f>IF(ISNUMBER($L295),IF(OR(AND(OR($J295="Retired",$J295="Permanent Low-Use"),$K295&lt;=2029),(AND($J295="New",$K295&gt;2029))),"N/A",VLOOKUP($F295,'Source Data'!$B$15:$I$22,5)),"")</f>
        <v/>
      </c>
      <c r="AG295" s="145" t="str">
        <f>IF(ISNUMBER($L295),IF(OR(AND(OR($J295="Retired",$J295="Permanent Low-Use"),$K295&lt;=2030),(AND($J295="New",$K295&gt;2030))),"N/A",VLOOKUP($F295,'Source Data'!$B$15:$I$22,5)),"")</f>
        <v/>
      </c>
      <c r="AH295" s="145" t="str">
        <f>IF(ISNUMBER($L295),IF(OR(AND(OR($J295="Retired",$J295="Permanent Low-Use"),$K295&lt;=2031),(AND($J295="New",$K295&gt;2031))),"N/A",VLOOKUP($F295,'Source Data'!$B$15:$I$22,5)),"")</f>
        <v/>
      </c>
      <c r="AI295" s="145" t="str">
        <f>IF(ISNUMBER($L295),IF(OR(AND(OR($J295="Retired",$J295="Permanent Low-Use"),$K295&lt;=2032),(AND($J295="New",$K295&gt;2032))),"N/A",VLOOKUP($F295,'Source Data'!$B$15:$I$22,5)),"")</f>
        <v/>
      </c>
      <c r="AJ295" s="145" t="str">
        <f>IF(ISNUMBER($L295),IF(OR(AND(OR($J295="Retired",$J295="Permanent Low-Use"),$K295&lt;=2033),(AND($J295="New",$K295&gt;2033))),"N/A",VLOOKUP($F295,'Source Data'!$B$15:$I$22,5)),"")</f>
        <v/>
      </c>
      <c r="AK295" s="145" t="str">
        <f>IF($N295= 0, "N/A", IF(ISERROR(VLOOKUP($F295, 'Source Data'!$B$4:$C$11,2)), "", VLOOKUP($F295, 'Source Data'!$B$4:$C$11,2)))</f>
        <v/>
      </c>
      <c r="AL295" s="158"/>
    </row>
    <row r="296" spans="1:38">
      <c r="A296" s="158"/>
      <c r="B296" s="80"/>
      <c r="C296" s="80"/>
      <c r="D296" s="80"/>
      <c r="E296" s="81"/>
      <c r="F296" s="81"/>
      <c r="G296" s="78"/>
      <c r="H296" s="79"/>
      <c r="I296" s="78"/>
      <c r="J296" s="78"/>
      <c r="K296" s="78"/>
      <c r="L296" s="142" t="str">
        <f t="shared" si="14"/>
        <v/>
      </c>
      <c r="M296" s="142" t="str">
        <f>IF(ISERROR(VLOOKUP(E296,'Source Data'!$B$67:$J$97, MATCH(F296, 'Source Data'!$B$64:$J$64,1),TRUE))=TRUE,"",VLOOKUP(E296,'Source Data'!$B$67:$J$97,MATCH(F296, 'Source Data'!$B$64:$J$64,1),TRUE))</f>
        <v/>
      </c>
      <c r="N296" s="143" t="str">
        <f t="shared" si="15"/>
        <v/>
      </c>
      <c r="O296" s="144" t="str">
        <f>IF(OR(AND(OR($J296="Retired",$J296="Permanent Low-Use"),$K296&lt;=2023),(AND($J296="New",$K296&gt;2023))),"N/A",IF($N296=0,0,IF(ISERROR(VLOOKUP($E296,'Source Data'!$B$29:$J$60, MATCH($L296, 'Source Data'!$B$26:$J$26,1),TRUE))=TRUE,"",VLOOKUP($E296,'Source Data'!$B$29:$J$60,MATCH($L296, 'Source Data'!$B$26:$J$26,1),TRUE))))</f>
        <v/>
      </c>
      <c r="P296" s="144" t="str">
        <f>IF(OR(AND(OR($J296="Retired",$J296="Permanent Low-Use"),$K296&lt;=2024),(AND($J296="New",$K296&gt;2024))),"N/A",IF($N296=0,0,IF(ISERROR(VLOOKUP($E296,'Source Data'!$B$29:$J$60, MATCH($L296, 'Source Data'!$B$26:$J$26,1),TRUE))=TRUE,"",VLOOKUP($E296,'Source Data'!$B$29:$J$60,MATCH($L296, 'Source Data'!$B$26:$J$26,1),TRUE))))</f>
        <v/>
      </c>
      <c r="Q296" s="144" t="str">
        <f>IF(OR(AND(OR($J296="Retired",$J296="Permanent Low-Use"),$K296&lt;=2025),(AND($J296="New",$K296&gt;2025))),"N/A",IF($N296=0,0,IF(ISERROR(VLOOKUP($E296,'Source Data'!$B$29:$J$60, MATCH($L296, 'Source Data'!$B$26:$J$26,1),TRUE))=TRUE,"",VLOOKUP($E296,'Source Data'!$B$29:$J$60,MATCH($L296, 'Source Data'!$B$26:$J$26,1),TRUE))))</f>
        <v/>
      </c>
      <c r="R296" s="144" t="str">
        <f>IF(OR(AND(OR($J296="Retired",$J296="Permanent Low-Use"),$K296&lt;=2026),(AND($J296="New",$K296&gt;2026))),"N/A",IF($N296=0,0,IF(ISERROR(VLOOKUP($E296,'Source Data'!$B$29:$J$60, MATCH($L296, 'Source Data'!$B$26:$J$26,1),TRUE))=TRUE,"",VLOOKUP($E296,'Source Data'!$B$29:$J$60,MATCH($L296, 'Source Data'!$B$26:$J$26,1),TRUE))))</f>
        <v/>
      </c>
      <c r="S296" s="144" t="str">
        <f>IF(OR(AND(OR($J296="Retired",$J296="Permanent Low-Use"),$K296&lt;=2027),(AND($J296="New",$K296&gt;2027))),"N/A",IF($N296=0,0,IF(ISERROR(VLOOKUP($E296,'Source Data'!$B$29:$J$60, MATCH($L296, 'Source Data'!$B$26:$J$26,1),TRUE))=TRUE,"",VLOOKUP($E296,'Source Data'!$B$29:$J$60,MATCH($L296, 'Source Data'!$B$26:$J$26,1),TRUE))))</f>
        <v/>
      </c>
      <c r="T296" s="144" t="str">
        <f>IF(OR(AND(OR($J296="Retired",$J296="Permanent Low-Use"),$K296&lt;=2028),(AND($J296="New",$K296&gt;2028))),"N/A",IF($N296=0,0,IF(ISERROR(VLOOKUP($E296,'Source Data'!$B$29:$J$60, MATCH($L296, 'Source Data'!$B$26:$J$26,1),TRUE))=TRUE,"",VLOOKUP($E296,'Source Data'!$B$29:$J$60,MATCH($L296, 'Source Data'!$B$26:$J$26,1),TRUE))))</f>
        <v/>
      </c>
      <c r="U296" s="144" t="str">
        <f>IF(OR(AND(OR($J296="Retired",$J296="Permanent Low-Use"),$K296&lt;=2029),(AND($J296="New",$K296&gt;2029))),"N/A",IF($N296=0,0,IF(ISERROR(VLOOKUP($E296,'Source Data'!$B$29:$J$60, MATCH($L296, 'Source Data'!$B$26:$J$26,1),TRUE))=TRUE,"",VLOOKUP($E296,'Source Data'!$B$29:$J$60,MATCH($L296, 'Source Data'!$B$26:$J$26,1),TRUE))))</f>
        <v/>
      </c>
      <c r="V296" s="144" t="str">
        <f>IF(OR(AND(OR($J296="Retired",$J296="Permanent Low-Use"),$K296&lt;=2030),(AND($J296="New",$K296&gt;2030))),"N/A",IF($N296=0,0,IF(ISERROR(VLOOKUP($E296,'Source Data'!$B$29:$J$60, MATCH($L296, 'Source Data'!$B$26:$J$26,1),TRUE))=TRUE,"",VLOOKUP($E296,'Source Data'!$B$29:$J$60,MATCH($L296, 'Source Data'!$B$26:$J$26,1),TRUE))))</f>
        <v/>
      </c>
      <c r="W296" s="144" t="str">
        <f>IF(OR(AND(OR($J296="Retired",$J296="Permanent Low-Use"),$K296&lt;=2031),(AND($J296="New",$K296&gt;2031))),"N/A",IF($N296=0,0,IF(ISERROR(VLOOKUP($E296,'Source Data'!$B$29:$J$60, MATCH($L296, 'Source Data'!$B$26:$J$26,1),TRUE))=TRUE,"",VLOOKUP($E296,'Source Data'!$B$29:$J$60,MATCH($L296, 'Source Data'!$B$26:$J$26,1),TRUE))))</f>
        <v/>
      </c>
      <c r="X296" s="144" t="str">
        <f>IF(OR(AND(OR($J296="Retired",$J296="Permanent Low-Use"),$K296&lt;=2032),(AND($J296="New",$K296&gt;2032))),"N/A",IF($N296=0,0,IF(ISERROR(VLOOKUP($E296,'Source Data'!$B$29:$J$60, MATCH($L296, 'Source Data'!$B$26:$J$26,1),TRUE))=TRUE,"",VLOOKUP($E296,'Source Data'!$B$29:$J$60,MATCH($L296, 'Source Data'!$B$26:$J$26,1),TRUE))))</f>
        <v/>
      </c>
      <c r="Y296" s="144" t="str">
        <f>IF(OR(AND(OR($J296="Retired",$J296="Permanent Low-Use"),$K296&lt;=2033),(AND($J296="New",$K296&gt;2033))),"N/A",IF($N296=0,0,IF(ISERROR(VLOOKUP($E296,'Source Data'!$B$29:$J$60, MATCH($L296, 'Source Data'!$B$26:$J$26,1),TRUE))=TRUE,"",VLOOKUP($E296,'Source Data'!$B$29:$J$60,MATCH($L296, 'Source Data'!$B$26:$J$26,1),TRUE))))</f>
        <v/>
      </c>
      <c r="Z296" s="145" t="str">
        <f>IF(ISNUMBER($L296),IF(OR(AND(OR($J296="Retired",$J296="Permanent Low-Use"),$K296&lt;=2023),(AND($J296="New",$K296&gt;2023))),"N/A",VLOOKUP($F296,'Source Data'!$B$15:$I$22,7)),"")</f>
        <v/>
      </c>
      <c r="AA296" s="145" t="str">
        <f>IF(ISNUMBER($L296),IF(OR(AND(OR($J296="Retired",$J296="Permanent Low-Use"),$K296&lt;=2024),(AND($J296="New",$K296&gt;2024))),"N/A",VLOOKUP($F296,'Source Data'!$B$15:$I$22,7)),"")</f>
        <v/>
      </c>
      <c r="AB296" s="145" t="str">
        <f>IF(ISNUMBER($L296),IF(OR(AND(OR($J296="Retired",$J296="Permanent Low-Use"),$K296&lt;=2025),(AND($J296="New",$K296&gt;2025))),"N/A",VLOOKUP($F296,'Source Data'!$B$15:$I$22,5)),"")</f>
        <v/>
      </c>
      <c r="AC296" s="145" t="str">
        <f>IF(ISNUMBER($L296),IF(OR(AND(OR($J296="Retired",$J296="Permanent Low-Use"),$K296&lt;=2026),(AND($J296="New",$K296&gt;2026))),"N/A",VLOOKUP($F296,'Source Data'!$B$15:$I$22,5)),"")</f>
        <v/>
      </c>
      <c r="AD296" s="145" t="str">
        <f>IF(ISNUMBER($L296),IF(OR(AND(OR($J296="Retired",$J296="Permanent Low-Use"),$K296&lt;=2027),(AND($J296="New",$K296&gt;2027))),"N/A",VLOOKUP($F296,'Source Data'!$B$15:$I$22,5)),"")</f>
        <v/>
      </c>
      <c r="AE296" s="145" t="str">
        <f>IF(ISNUMBER($L296),IF(OR(AND(OR($J296="Retired",$J296="Permanent Low-Use"),$K296&lt;=2028),(AND($J296="New",$K296&gt;2028))),"N/A",VLOOKUP($F296,'Source Data'!$B$15:$I$22,5)),"")</f>
        <v/>
      </c>
      <c r="AF296" s="145" t="str">
        <f>IF(ISNUMBER($L296),IF(OR(AND(OR($J296="Retired",$J296="Permanent Low-Use"),$K296&lt;=2029),(AND($J296="New",$K296&gt;2029))),"N/A",VLOOKUP($F296,'Source Data'!$B$15:$I$22,5)),"")</f>
        <v/>
      </c>
      <c r="AG296" s="145" t="str">
        <f>IF(ISNUMBER($L296),IF(OR(AND(OR($J296="Retired",$J296="Permanent Low-Use"),$K296&lt;=2030),(AND($J296="New",$K296&gt;2030))),"N/A",VLOOKUP($F296,'Source Data'!$B$15:$I$22,5)),"")</f>
        <v/>
      </c>
      <c r="AH296" s="145" t="str">
        <f>IF(ISNUMBER($L296),IF(OR(AND(OR($J296="Retired",$J296="Permanent Low-Use"),$K296&lt;=2031),(AND($J296="New",$K296&gt;2031))),"N/A",VLOOKUP($F296,'Source Data'!$B$15:$I$22,5)),"")</f>
        <v/>
      </c>
      <c r="AI296" s="145" t="str">
        <f>IF(ISNUMBER($L296),IF(OR(AND(OR($J296="Retired",$J296="Permanent Low-Use"),$K296&lt;=2032),(AND($J296="New",$K296&gt;2032))),"N/A",VLOOKUP($F296,'Source Data'!$B$15:$I$22,5)),"")</f>
        <v/>
      </c>
      <c r="AJ296" s="145" t="str">
        <f>IF(ISNUMBER($L296),IF(OR(AND(OR($J296="Retired",$J296="Permanent Low-Use"),$K296&lt;=2033),(AND($J296="New",$K296&gt;2033))),"N/A",VLOOKUP($F296,'Source Data'!$B$15:$I$22,5)),"")</f>
        <v/>
      </c>
      <c r="AK296" s="145" t="str">
        <f>IF($N296= 0, "N/A", IF(ISERROR(VLOOKUP($F296, 'Source Data'!$B$4:$C$11,2)), "", VLOOKUP($F296, 'Source Data'!$B$4:$C$11,2)))</f>
        <v/>
      </c>
      <c r="AL296" s="158"/>
    </row>
    <row r="297" spans="1:38">
      <c r="A297" s="158"/>
      <c r="B297" s="80"/>
      <c r="C297" s="80"/>
      <c r="D297" s="80"/>
      <c r="E297" s="81"/>
      <c r="F297" s="81"/>
      <c r="G297" s="78"/>
      <c r="H297" s="79"/>
      <c r="I297" s="78"/>
      <c r="J297" s="78"/>
      <c r="K297" s="78"/>
      <c r="L297" s="142" t="str">
        <f t="shared" si="14"/>
        <v/>
      </c>
      <c r="M297" s="142" t="str">
        <f>IF(ISERROR(VLOOKUP(E297,'Source Data'!$B$67:$J$97, MATCH(F297, 'Source Data'!$B$64:$J$64,1),TRUE))=TRUE,"",VLOOKUP(E297,'Source Data'!$B$67:$J$97,MATCH(F297, 'Source Data'!$B$64:$J$64,1),TRUE))</f>
        <v/>
      </c>
      <c r="N297" s="143" t="str">
        <f t="shared" si="15"/>
        <v/>
      </c>
      <c r="O297" s="144" t="str">
        <f>IF(OR(AND(OR($J297="Retired",$J297="Permanent Low-Use"),$K297&lt;=2023),(AND($J297="New",$K297&gt;2023))),"N/A",IF($N297=0,0,IF(ISERROR(VLOOKUP($E297,'Source Data'!$B$29:$J$60, MATCH($L297, 'Source Data'!$B$26:$J$26,1),TRUE))=TRUE,"",VLOOKUP($E297,'Source Data'!$B$29:$J$60,MATCH($L297, 'Source Data'!$B$26:$J$26,1),TRUE))))</f>
        <v/>
      </c>
      <c r="P297" s="144" t="str">
        <f>IF(OR(AND(OR($J297="Retired",$J297="Permanent Low-Use"),$K297&lt;=2024),(AND($J297="New",$K297&gt;2024))),"N/A",IF($N297=0,0,IF(ISERROR(VLOOKUP($E297,'Source Data'!$B$29:$J$60, MATCH($L297, 'Source Data'!$B$26:$J$26,1),TRUE))=TRUE,"",VLOOKUP($E297,'Source Data'!$B$29:$J$60,MATCH($L297, 'Source Data'!$B$26:$J$26,1),TRUE))))</f>
        <v/>
      </c>
      <c r="Q297" s="144" t="str">
        <f>IF(OR(AND(OR($J297="Retired",$J297="Permanent Low-Use"),$K297&lt;=2025),(AND($J297="New",$K297&gt;2025))),"N/A",IF($N297=0,0,IF(ISERROR(VLOOKUP($E297,'Source Data'!$B$29:$J$60, MATCH($L297, 'Source Data'!$B$26:$J$26,1),TRUE))=TRUE,"",VLOOKUP($E297,'Source Data'!$B$29:$J$60,MATCH($L297, 'Source Data'!$B$26:$J$26,1),TRUE))))</f>
        <v/>
      </c>
      <c r="R297" s="144" t="str">
        <f>IF(OR(AND(OR($J297="Retired",$J297="Permanent Low-Use"),$K297&lt;=2026),(AND($J297="New",$K297&gt;2026))),"N/A",IF($N297=0,0,IF(ISERROR(VLOOKUP($E297,'Source Data'!$B$29:$J$60, MATCH($L297, 'Source Data'!$B$26:$J$26,1),TRUE))=TRUE,"",VLOOKUP($E297,'Source Data'!$B$29:$J$60,MATCH($L297, 'Source Data'!$B$26:$J$26,1),TRUE))))</f>
        <v/>
      </c>
      <c r="S297" s="144" t="str">
        <f>IF(OR(AND(OR($J297="Retired",$J297="Permanent Low-Use"),$K297&lt;=2027),(AND($J297="New",$K297&gt;2027))),"N/A",IF($N297=0,0,IF(ISERROR(VLOOKUP($E297,'Source Data'!$B$29:$J$60, MATCH($L297, 'Source Data'!$B$26:$J$26,1),TRUE))=TRUE,"",VLOOKUP($E297,'Source Data'!$B$29:$J$60,MATCH($L297, 'Source Data'!$B$26:$J$26,1),TRUE))))</f>
        <v/>
      </c>
      <c r="T297" s="144" t="str">
        <f>IF(OR(AND(OR($J297="Retired",$J297="Permanent Low-Use"),$K297&lt;=2028),(AND($J297="New",$K297&gt;2028))),"N/A",IF($N297=0,0,IF(ISERROR(VLOOKUP($E297,'Source Data'!$B$29:$J$60, MATCH($L297, 'Source Data'!$B$26:$J$26,1),TRUE))=TRUE,"",VLOOKUP($E297,'Source Data'!$B$29:$J$60,MATCH($L297, 'Source Data'!$B$26:$J$26,1),TRUE))))</f>
        <v/>
      </c>
      <c r="U297" s="144" t="str">
        <f>IF(OR(AND(OR($J297="Retired",$J297="Permanent Low-Use"),$K297&lt;=2029),(AND($J297="New",$K297&gt;2029))),"N/A",IF($N297=0,0,IF(ISERROR(VLOOKUP($E297,'Source Data'!$B$29:$J$60, MATCH($L297, 'Source Data'!$B$26:$J$26,1),TRUE))=TRUE,"",VLOOKUP($E297,'Source Data'!$B$29:$J$60,MATCH($L297, 'Source Data'!$B$26:$J$26,1),TRUE))))</f>
        <v/>
      </c>
      <c r="V297" s="144" t="str">
        <f>IF(OR(AND(OR($J297="Retired",$J297="Permanent Low-Use"),$K297&lt;=2030),(AND($J297="New",$K297&gt;2030))),"N/A",IF($N297=0,0,IF(ISERROR(VLOOKUP($E297,'Source Data'!$B$29:$J$60, MATCH($L297, 'Source Data'!$B$26:$J$26,1),TRUE))=TRUE,"",VLOOKUP($E297,'Source Data'!$B$29:$J$60,MATCH($L297, 'Source Data'!$B$26:$J$26,1),TRUE))))</f>
        <v/>
      </c>
      <c r="W297" s="144" t="str">
        <f>IF(OR(AND(OR($J297="Retired",$J297="Permanent Low-Use"),$K297&lt;=2031),(AND($J297="New",$K297&gt;2031))),"N/A",IF($N297=0,0,IF(ISERROR(VLOOKUP($E297,'Source Data'!$B$29:$J$60, MATCH($L297, 'Source Data'!$B$26:$J$26,1),TRUE))=TRUE,"",VLOOKUP($E297,'Source Data'!$B$29:$J$60,MATCH($L297, 'Source Data'!$B$26:$J$26,1),TRUE))))</f>
        <v/>
      </c>
      <c r="X297" s="144" t="str">
        <f>IF(OR(AND(OR($J297="Retired",$J297="Permanent Low-Use"),$K297&lt;=2032),(AND($J297="New",$K297&gt;2032))),"N/A",IF($N297=0,0,IF(ISERROR(VLOOKUP($E297,'Source Data'!$B$29:$J$60, MATCH($L297, 'Source Data'!$B$26:$J$26,1),TRUE))=TRUE,"",VLOOKUP($E297,'Source Data'!$B$29:$J$60,MATCH($L297, 'Source Data'!$B$26:$J$26,1),TRUE))))</f>
        <v/>
      </c>
      <c r="Y297" s="144" t="str">
        <f>IF(OR(AND(OR($J297="Retired",$J297="Permanent Low-Use"),$K297&lt;=2033),(AND($J297="New",$K297&gt;2033))),"N/A",IF($N297=0,0,IF(ISERROR(VLOOKUP($E297,'Source Data'!$B$29:$J$60, MATCH($L297, 'Source Data'!$B$26:$J$26,1),TRUE))=TRUE,"",VLOOKUP($E297,'Source Data'!$B$29:$J$60,MATCH($L297, 'Source Data'!$B$26:$J$26,1),TRUE))))</f>
        <v/>
      </c>
      <c r="Z297" s="145" t="str">
        <f>IF(ISNUMBER($L297),IF(OR(AND(OR($J297="Retired",$J297="Permanent Low-Use"),$K297&lt;=2023),(AND($J297="New",$K297&gt;2023))),"N/A",VLOOKUP($F297,'Source Data'!$B$15:$I$22,7)),"")</f>
        <v/>
      </c>
      <c r="AA297" s="145" t="str">
        <f>IF(ISNUMBER($L297),IF(OR(AND(OR($J297="Retired",$J297="Permanent Low-Use"),$K297&lt;=2024),(AND($J297="New",$K297&gt;2024))),"N/A",VLOOKUP($F297,'Source Data'!$B$15:$I$22,7)),"")</f>
        <v/>
      </c>
      <c r="AB297" s="145" t="str">
        <f>IF(ISNUMBER($L297),IF(OR(AND(OR($J297="Retired",$J297="Permanent Low-Use"),$K297&lt;=2025),(AND($J297="New",$K297&gt;2025))),"N/A",VLOOKUP($F297,'Source Data'!$B$15:$I$22,5)),"")</f>
        <v/>
      </c>
      <c r="AC297" s="145" t="str">
        <f>IF(ISNUMBER($L297),IF(OR(AND(OR($J297="Retired",$J297="Permanent Low-Use"),$K297&lt;=2026),(AND($J297="New",$K297&gt;2026))),"N/A",VLOOKUP($F297,'Source Data'!$B$15:$I$22,5)),"")</f>
        <v/>
      </c>
      <c r="AD297" s="145" t="str">
        <f>IF(ISNUMBER($L297),IF(OR(AND(OR($J297="Retired",$J297="Permanent Low-Use"),$K297&lt;=2027),(AND($J297="New",$K297&gt;2027))),"N/A",VLOOKUP($F297,'Source Data'!$B$15:$I$22,5)),"")</f>
        <v/>
      </c>
      <c r="AE297" s="145" t="str">
        <f>IF(ISNUMBER($L297),IF(OR(AND(OR($J297="Retired",$J297="Permanent Low-Use"),$K297&lt;=2028),(AND($J297="New",$K297&gt;2028))),"N/A",VLOOKUP($F297,'Source Data'!$B$15:$I$22,5)),"")</f>
        <v/>
      </c>
      <c r="AF297" s="145" t="str">
        <f>IF(ISNUMBER($L297),IF(OR(AND(OR($J297="Retired",$J297="Permanent Low-Use"),$K297&lt;=2029),(AND($J297="New",$K297&gt;2029))),"N/A",VLOOKUP($F297,'Source Data'!$B$15:$I$22,5)),"")</f>
        <v/>
      </c>
      <c r="AG297" s="145" t="str">
        <f>IF(ISNUMBER($L297),IF(OR(AND(OR($J297="Retired",$J297="Permanent Low-Use"),$K297&lt;=2030),(AND($J297="New",$K297&gt;2030))),"N/A",VLOOKUP($F297,'Source Data'!$B$15:$I$22,5)),"")</f>
        <v/>
      </c>
      <c r="AH297" s="145" t="str">
        <f>IF(ISNUMBER($L297),IF(OR(AND(OR($J297="Retired",$J297="Permanent Low-Use"),$K297&lt;=2031),(AND($J297="New",$K297&gt;2031))),"N/A",VLOOKUP($F297,'Source Data'!$B$15:$I$22,5)),"")</f>
        <v/>
      </c>
      <c r="AI297" s="145" t="str">
        <f>IF(ISNUMBER($L297),IF(OR(AND(OR($J297="Retired",$J297="Permanent Low-Use"),$K297&lt;=2032),(AND($J297="New",$K297&gt;2032))),"N/A",VLOOKUP($F297,'Source Data'!$B$15:$I$22,5)),"")</f>
        <v/>
      </c>
      <c r="AJ297" s="145" t="str">
        <f>IF(ISNUMBER($L297),IF(OR(AND(OR($J297="Retired",$J297="Permanent Low-Use"),$K297&lt;=2033),(AND($J297="New",$K297&gt;2033))),"N/A",VLOOKUP($F297,'Source Data'!$B$15:$I$22,5)),"")</f>
        <v/>
      </c>
      <c r="AK297" s="145" t="str">
        <f>IF($N297= 0, "N/A", IF(ISERROR(VLOOKUP($F297, 'Source Data'!$B$4:$C$11,2)), "", VLOOKUP($F297, 'Source Data'!$B$4:$C$11,2)))</f>
        <v/>
      </c>
      <c r="AL297" s="158"/>
    </row>
    <row r="298" spans="1:38">
      <c r="A298" s="158"/>
      <c r="B298" s="80"/>
      <c r="C298" s="80"/>
      <c r="D298" s="80"/>
      <c r="E298" s="81"/>
      <c r="F298" s="81"/>
      <c r="G298" s="78"/>
      <c r="H298" s="79"/>
      <c r="I298" s="78"/>
      <c r="J298" s="78"/>
      <c r="K298" s="78"/>
      <c r="L298" s="142" t="str">
        <f t="shared" si="14"/>
        <v/>
      </c>
      <c r="M298" s="142" t="str">
        <f>IF(ISERROR(VLOOKUP(E298,'Source Data'!$B$67:$J$97, MATCH(F298, 'Source Data'!$B$64:$J$64,1),TRUE))=TRUE,"",VLOOKUP(E298,'Source Data'!$B$67:$J$97,MATCH(F298, 'Source Data'!$B$64:$J$64,1),TRUE))</f>
        <v/>
      </c>
      <c r="N298" s="143" t="str">
        <f t="shared" si="15"/>
        <v/>
      </c>
      <c r="O298" s="144" t="str">
        <f>IF(OR(AND(OR($J298="Retired",$J298="Permanent Low-Use"),$K298&lt;=2023),(AND($J298="New",$K298&gt;2023))),"N/A",IF($N298=0,0,IF(ISERROR(VLOOKUP($E298,'Source Data'!$B$29:$J$60, MATCH($L298, 'Source Data'!$B$26:$J$26,1),TRUE))=TRUE,"",VLOOKUP($E298,'Source Data'!$B$29:$J$60,MATCH($L298, 'Source Data'!$B$26:$J$26,1),TRUE))))</f>
        <v/>
      </c>
      <c r="P298" s="144" t="str">
        <f>IF(OR(AND(OR($J298="Retired",$J298="Permanent Low-Use"),$K298&lt;=2024),(AND($J298="New",$K298&gt;2024))),"N/A",IF($N298=0,0,IF(ISERROR(VLOOKUP($E298,'Source Data'!$B$29:$J$60, MATCH($L298, 'Source Data'!$B$26:$J$26,1),TRUE))=TRUE,"",VLOOKUP($E298,'Source Data'!$B$29:$J$60,MATCH($L298, 'Source Data'!$B$26:$J$26,1),TRUE))))</f>
        <v/>
      </c>
      <c r="Q298" s="144" t="str">
        <f>IF(OR(AND(OR($J298="Retired",$J298="Permanent Low-Use"),$K298&lt;=2025),(AND($J298="New",$K298&gt;2025))),"N/A",IF($N298=0,0,IF(ISERROR(VLOOKUP($E298,'Source Data'!$B$29:$J$60, MATCH($L298, 'Source Data'!$B$26:$J$26,1),TRUE))=TRUE,"",VLOOKUP($E298,'Source Data'!$B$29:$J$60,MATCH($L298, 'Source Data'!$B$26:$J$26,1),TRUE))))</f>
        <v/>
      </c>
      <c r="R298" s="144" t="str">
        <f>IF(OR(AND(OR($J298="Retired",$J298="Permanent Low-Use"),$K298&lt;=2026),(AND($J298="New",$K298&gt;2026))),"N/A",IF($N298=0,0,IF(ISERROR(VLOOKUP($E298,'Source Data'!$B$29:$J$60, MATCH($L298, 'Source Data'!$B$26:$J$26,1),TRUE))=TRUE,"",VLOOKUP($E298,'Source Data'!$B$29:$J$60,MATCH($L298, 'Source Data'!$B$26:$J$26,1),TRUE))))</f>
        <v/>
      </c>
      <c r="S298" s="144" t="str">
        <f>IF(OR(AND(OR($J298="Retired",$J298="Permanent Low-Use"),$K298&lt;=2027),(AND($J298="New",$K298&gt;2027))),"N/A",IF($N298=0,0,IF(ISERROR(VLOOKUP($E298,'Source Data'!$B$29:$J$60, MATCH($L298, 'Source Data'!$B$26:$J$26,1),TRUE))=TRUE,"",VLOOKUP($E298,'Source Data'!$B$29:$J$60,MATCH($L298, 'Source Data'!$B$26:$J$26,1),TRUE))))</f>
        <v/>
      </c>
      <c r="T298" s="144" t="str">
        <f>IF(OR(AND(OR($J298="Retired",$J298="Permanent Low-Use"),$K298&lt;=2028),(AND($J298="New",$K298&gt;2028))),"N/A",IF($N298=0,0,IF(ISERROR(VLOOKUP($E298,'Source Data'!$B$29:$J$60, MATCH($L298, 'Source Data'!$B$26:$J$26,1),TRUE))=TRUE,"",VLOOKUP($E298,'Source Data'!$B$29:$J$60,MATCH($L298, 'Source Data'!$B$26:$J$26,1),TRUE))))</f>
        <v/>
      </c>
      <c r="U298" s="144" t="str">
        <f>IF(OR(AND(OR($J298="Retired",$J298="Permanent Low-Use"),$K298&lt;=2029),(AND($J298="New",$K298&gt;2029))),"N/A",IF($N298=0,0,IF(ISERROR(VLOOKUP($E298,'Source Data'!$B$29:$J$60, MATCH($L298, 'Source Data'!$B$26:$J$26,1),TRUE))=TRUE,"",VLOOKUP($E298,'Source Data'!$B$29:$J$60,MATCH($L298, 'Source Data'!$B$26:$J$26,1),TRUE))))</f>
        <v/>
      </c>
      <c r="V298" s="144" t="str">
        <f>IF(OR(AND(OR($J298="Retired",$J298="Permanent Low-Use"),$K298&lt;=2030),(AND($J298="New",$K298&gt;2030))),"N/A",IF($N298=0,0,IF(ISERROR(VLOOKUP($E298,'Source Data'!$B$29:$J$60, MATCH($L298, 'Source Data'!$B$26:$J$26,1),TRUE))=TRUE,"",VLOOKUP($E298,'Source Data'!$B$29:$J$60,MATCH($L298, 'Source Data'!$B$26:$J$26,1),TRUE))))</f>
        <v/>
      </c>
      <c r="W298" s="144" t="str">
        <f>IF(OR(AND(OR($J298="Retired",$J298="Permanent Low-Use"),$K298&lt;=2031),(AND($J298="New",$K298&gt;2031))),"N/A",IF($N298=0,0,IF(ISERROR(VLOOKUP($E298,'Source Data'!$B$29:$J$60, MATCH($L298, 'Source Data'!$B$26:$J$26,1),TRUE))=TRUE,"",VLOOKUP($E298,'Source Data'!$B$29:$J$60,MATCH($L298, 'Source Data'!$B$26:$J$26,1),TRUE))))</f>
        <v/>
      </c>
      <c r="X298" s="144" t="str">
        <f>IF(OR(AND(OR($J298="Retired",$J298="Permanent Low-Use"),$K298&lt;=2032),(AND($J298="New",$K298&gt;2032))),"N/A",IF($N298=0,0,IF(ISERROR(VLOOKUP($E298,'Source Data'!$B$29:$J$60, MATCH($L298, 'Source Data'!$B$26:$J$26,1),TRUE))=TRUE,"",VLOOKUP($E298,'Source Data'!$B$29:$J$60,MATCH($L298, 'Source Data'!$B$26:$J$26,1),TRUE))))</f>
        <v/>
      </c>
      <c r="Y298" s="144" t="str">
        <f>IF(OR(AND(OR($J298="Retired",$J298="Permanent Low-Use"),$K298&lt;=2033),(AND($J298="New",$K298&gt;2033))),"N/A",IF($N298=0,0,IF(ISERROR(VLOOKUP($E298,'Source Data'!$B$29:$J$60, MATCH($L298, 'Source Data'!$B$26:$J$26,1),TRUE))=TRUE,"",VLOOKUP($E298,'Source Data'!$B$29:$J$60,MATCH($L298, 'Source Data'!$B$26:$J$26,1),TRUE))))</f>
        <v/>
      </c>
      <c r="Z298" s="145" t="str">
        <f>IF(ISNUMBER($L298),IF(OR(AND(OR($J298="Retired",$J298="Permanent Low-Use"),$K298&lt;=2023),(AND($J298="New",$K298&gt;2023))),"N/A",VLOOKUP($F298,'Source Data'!$B$15:$I$22,7)),"")</f>
        <v/>
      </c>
      <c r="AA298" s="145" t="str">
        <f>IF(ISNUMBER($L298),IF(OR(AND(OR($J298="Retired",$J298="Permanent Low-Use"),$K298&lt;=2024),(AND($J298="New",$K298&gt;2024))),"N/A",VLOOKUP($F298,'Source Data'!$B$15:$I$22,7)),"")</f>
        <v/>
      </c>
      <c r="AB298" s="145" t="str">
        <f>IF(ISNUMBER($L298),IF(OR(AND(OR($J298="Retired",$J298="Permanent Low-Use"),$K298&lt;=2025),(AND($J298="New",$K298&gt;2025))),"N/A",VLOOKUP($F298,'Source Data'!$B$15:$I$22,5)),"")</f>
        <v/>
      </c>
      <c r="AC298" s="145" t="str">
        <f>IF(ISNUMBER($L298),IF(OR(AND(OR($J298="Retired",$J298="Permanent Low-Use"),$K298&lt;=2026),(AND($J298="New",$K298&gt;2026))),"N/A",VLOOKUP($F298,'Source Data'!$B$15:$I$22,5)),"")</f>
        <v/>
      </c>
      <c r="AD298" s="145" t="str">
        <f>IF(ISNUMBER($L298),IF(OR(AND(OR($J298="Retired",$J298="Permanent Low-Use"),$K298&lt;=2027),(AND($J298="New",$K298&gt;2027))),"N/A",VLOOKUP($F298,'Source Data'!$B$15:$I$22,5)),"")</f>
        <v/>
      </c>
      <c r="AE298" s="145" t="str">
        <f>IF(ISNUMBER($L298),IF(OR(AND(OR($J298="Retired",$J298="Permanent Low-Use"),$K298&lt;=2028),(AND($J298="New",$K298&gt;2028))),"N/A",VLOOKUP($F298,'Source Data'!$B$15:$I$22,5)),"")</f>
        <v/>
      </c>
      <c r="AF298" s="145" t="str">
        <f>IF(ISNUMBER($L298),IF(OR(AND(OR($J298="Retired",$J298="Permanent Low-Use"),$K298&lt;=2029),(AND($J298="New",$K298&gt;2029))),"N/A",VLOOKUP($F298,'Source Data'!$B$15:$I$22,5)),"")</f>
        <v/>
      </c>
      <c r="AG298" s="145" t="str">
        <f>IF(ISNUMBER($L298),IF(OR(AND(OR($J298="Retired",$J298="Permanent Low-Use"),$K298&lt;=2030),(AND($J298="New",$K298&gt;2030))),"N/A",VLOOKUP($F298,'Source Data'!$B$15:$I$22,5)),"")</f>
        <v/>
      </c>
      <c r="AH298" s="145" t="str">
        <f>IF(ISNUMBER($L298),IF(OR(AND(OR($J298="Retired",$J298="Permanent Low-Use"),$K298&lt;=2031),(AND($J298="New",$K298&gt;2031))),"N/A",VLOOKUP($F298,'Source Data'!$B$15:$I$22,5)),"")</f>
        <v/>
      </c>
      <c r="AI298" s="145" t="str">
        <f>IF(ISNUMBER($L298),IF(OR(AND(OR($J298="Retired",$J298="Permanent Low-Use"),$K298&lt;=2032),(AND($J298="New",$K298&gt;2032))),"N/A",VLOOKUP($F298,'Source Data'!$B$15:$I$22,5)),"")</f>
        <v/>
      </c>
      <c r="AJ298" s="145" t="str">
        <f>IF(ISNUMBER($L298),IF(OR(AND(OR($J298="Retired",$J298="Permanent Low-Use"),$K298&lt;=2033),(AND($J298="New",$K298&gt;2033))),"N/A",VLOOKUP($F298,'Source Data'!$B$15:$I$22,5)),"")</f>
        <v/>
      </c>
      <c r="AK298" s="145" t="str">
        <f>IF($N298= 0, "N/A", IF(ISERROR(VLOOKUP($F298, 'Source Data'!$B$4:$C$11,2)), "", VLOOKUP($F298, 'Source Data'!$B$4:$C$11,2)))</f>
        <v/>
      </c>
      <c r="AL298" s="158"/>
    </row>
    <row r="299" spans="1:38">
      <c r="A299" s="158"/>
      <c r="B299" s="80"/>
      <c r="C299" s="80"/>
      <c r="D299" s="80"/>
      <c r="E299" s="81"/>
      <c r="F299" s="81"/>
      <c r="G299" s="78"/>
      <c r="H299" s="79"/>
      <c r="I299" s="78"/>
      <c r="J299" s="78"/>
      <c r="K299" s="78"/>
      <c r="L299" s="142" t="str">
        <f t="shared" si="14"/>
        <v/>
      </c>
      <c r="M299" s="142" t="str">
        <f>IF(ISERROR(VLOOKUP(E299,'Source Data'!$B$67:$J$97, MATCH(F299, 'Source Data'!$B$64:$J$64,1),TRUE))=TRUE,"",VLOOKUP(E299,'Source Data'!$B$67:$J$97,MATCH(F299, 'Source Data'!$B$64:$J$64,1),TRUE))</f>
        <v/>
      </c>
      <c r="N299" s="143" t="str">
        <f t="shared" si="15"/>
        <v/>
      </c>
      <c r="O299" s="144" t="str">
        <f>IF(OR(AND(OR($J299="Retired",$J299="Permanent Low-Use"),$K299&lt;=2023),(AND($J299="New",$K299&gt;2023))),"N/A",IF($N299=0,0,IF(ISERROR(VLOOKUP($E299,'Source Data'!$B$29:$J$60, MATCH($L299, 'Source Data'!$B$26:$J$26,1),TRUE))=TRUE,"",VLOOKUP($E299,'Source Data'!$B$29:$J$60,MATCH($L299, 'Source Data'!$B$26:$J$26,1),TRUE))))</f>
        <v/>
      </c>
      <c r="P299" s="144" t="str">
        <f>IF(OR(AND(OR($J299="Retired",$J299="Permanent Low-Use"),$K299&lt;=2024),(AND($J299="New",$K299&gt;2024))),"N/A",IF($N299=0,0,IF(ISERROR(VLOOKUP($E299,'Source Data'!$B$29:$J$60, MATCH($L299, 'Source Data'!$B$26:$J$26,1),TRUE))=TRUE,"",VLOOKUP($E299,'Source Data'!$B$29:$J$60,MATCH($L299, 'Source Data'!$B$26:$J$26,1),TRUE))))</f>
        <v/>
      </c>
      <c r="Q299" s="144" t="str">
        <f>IF(OR(AND(OR($J299="Retired",$J299="Permanent Low-Use"),$K299&lt;=2025),(AND($J299="New",$K299&gt;2025))),"N/A",IF($N299=0,0,IF(ISERROR(VLOOKUP($E299,'Source Data'!$B$29:$J$60, MATCH($L299, 'Source Data'!$B$26:$J$26,1),TRUE))=TRUE,"",VLOOKUP($E299,'Source Data'!$B$29:$J$60,MATCH($L299, 'Source Data'!$B$26:$J$26,1),TRUE))))</f>
        <v/>
      </c>
      <c r="R299" s="144" t="str">
        <f>IF(OR(AND(OR($J299="Retired",$J299="Permanent Low-Use"),$K299&lt;=2026),(AND($J299="New",$K299&gt;2026))),"N/A",IF($N299=0,0,IF(ISERROR(VLOOKUP($E299,'Source Data'!$B$29:$J$60, MATCH($L299, 'Source Data'!$B$26:$J$26,1),TRUE))=TRUE,"",VLOOKUP($E299,'Source Data'!$B$29:$J$60,MATCH($L299, 'Source Data'!$B$26:$J$26,1),TRUE))))</f>
        <v/>
      </c>
      <c r="S299" s="144" t="str">
        <f>IF(OR(AND(OR($J299="Retired",$J299="Permanent Low-Use"),$K299&lt;=2027),(AND($J299="New",$K299&gt;2027))),"N/A",IF($N299=0,0,IF(ISERROR(VLOOKUP($E299,'Source Data'!$B$29:$J$60, MATCH($L299, 'Source Data'!$B$26:$J$26,1),TRUE))=TRUE,"",VLOOKUP($E299,'Source Data'!$B$29:$J$60,MATCH($L299, 'Source Data'!$B$26:$J$26,1),TRUE))))</f>
        <v/>
      </c>
      <c r="T299" s="144" t="str">
        <f>IF(OR(AND(OR($J299="Retired",$J299="Permanent Low-Use"),$K299&lt;=2028),(AND($J299="New",$K299&gt;2028))),"N/A",IF($N299=0,0,IF(ISERROR(VLOOKUP($E299,'Source Data'!$B$29:$J$60, MATCH($L299, 'Source Data'!$B$26:$J$26,1),TRUE))=TRUE,"",VLOOKUP($E299,'Source Data'!$B$29:$J$60,MATCH($L299, 'Source Data'!$B$26:$J$26,1),TRUE))))</f>
        <v/>
      </c>
      <c r="U299" s="144" t="str">
        <f>IF(OR(AND(OR($J299="Retired",$J299="Permanent Low-Use"),$K299&lt;=2029),(AND($J299="New",$K299&gt;2029))),"N/A",IF($N299=0,0,IF(ISERROR(VLOOKUP($E299,'Source Data'!$B$29:$J$60, MATCH($L299, 'Source Data'!$B$26:$J$26,1),TRUE))=TRUE,"",VLOOKUP($E299,'Source Data'!$B$29:$J$60,MATCH($L299, 'Source Data'!$B$26:$J$26,1),TRUE))))</f>
        <v/>
      </c>
      <c r="V299" s="144" t="str">
        <f>IF(OR(AND(OR($J299="Retired",$J299="Permanent Low-Use"),$K299&lt;=2030),(AND($J299="New",$K299&gt;2030))),"N/A",IF($N299=0,0,IF(ISERROR(VLOOKUP($E299,'Source Data'!$B$29:$J$60, MATCH($L299, 'Source Data'!$B$26:$J$26,1),TRUE))=TRUE,"",VLOOKUP($E299,'Source Data'!$B$29:$J$60,MATCH($L299, 'Source Data'!$B$26:$J$26,1),TRUE))))</f>
        <v/>
      </c>
      <c r="W299" s="144" t="str">
        <f>IF(OR(AND(OR($J299="Retired",$J299="Permanent Low-Use"),$K299&lt;=2031),(AND($J299="New",$K299&gt;2031))),"N/A",IF($N299=0,0,IF(ISERROR(VLOOKUP($E299,'Source Data'!$B$29:$J$60, MATCH($L299, 'Source Data'!$B$26:$J$26,1),TRUE))=TRUE,"",VLOOKUP($E299,'Source Data'!$B$29:$J$60,MATCH($L299, 'Source Data'!$B$26:$J$26,1),TRUE))))</f>
        <v/>
      </c>
      <c r="X299" s="144" t="str">
        <f>IF(OR(AND(OR($J299="Retired",$J299="Permanent Low-Use"),$K299&lt;=2032),(AND($J299="New",$K299&gt;2032))),"N/A",IF($N299=0,0,IF(ISERROR(VLOOKUP($E299,'Source Data'!$B$29:$J$60, MATCH($L299, 'Source Data'!$B$26:$J$26,1),TRUE))=TRUE,"",VLOOKUP($E299,'Source Data'!$B$29:$J$60,MATCH($L299, 'Source Data'!$B$26:$J$26,1),TRUE))))</f>
        <v/>
      </c>
      <c r="Y299" s="144" t="str">
        <f>IF(OR(AND(OR($J299="Retired",$J299="Permanent Low-Use"),$K299&lt;=2033),(AND($J299="New",$K299&gt;2033))),"N/A",IF($N299=0,0,IF(ISERROR(VLOOKUP($E299,'Source Data'!$B$29:$J$60, MATCH($L299, 'Source Data'!$B$26:$J$26,1),TRUE))=TRUE,"",VLOOKUP($E299,'Source Data'!$B$29:$J$60,MATCH($L299, 'Source Data'!$B$26:$J$26,1),TRUE))))</f>
        <v/>
      </c>
      <c r="Z299" s="145" t="str">
        <f>IF(ISNUMBER($L299),IF(OR(AND(OR($J299="Retired",$J299="Permanent Low-Use"),$K299&lt;=2023),(AND($J299="New",$K299&gt;2023))),"N/A",VLOOKUP($F299,'Source Data'!$B$15:$I$22,7)),"")</f>
        <v/>
      </c>
      <c r="AA299" s="145" t="str">
        <f>IF(ISNUMBER($L299),IF(OR(AND(OR($J299="Retired",$J299="Permanent Low-Use"),$K299&lt;=2024),(AND($J299="New",$K299&gt;2024))),"N/A",VLOOKUP($F299,'Source Data'!$B$15:$I$22,7)),"")</f>
        <v/>
      </c>
      <c r="AB299" s="145" t="str">
        <f>IF(ISNUMBER($L299),IF(OR(AND(OR($J299="Retired",$J299="Permanent Low-Use"),$K299&lt;=2025),(AND($J299="New",$K299&gt;2025))),"N/A",VLOOKUP($F299,'Source Data'!$B$15:$I$22,5)),"")</f>
        <v/>
      </c>
      <c r="AC299" s="145" t="str">
        <f>IF(ISNUMBER($L299),IF(OR(AND(OR($J299="Retired",$J299="Permanent Low-Use"),$K299&lt;=2026),(AND($J299="New",$K299&gt;2026))),"N/A",VLOOKUP($F299,'Source Data'!$B$15:$I$22,5)),"")</f>
        <v/>
      </c>
      <c r="AD299" s="145" t="str">
        <f>IF(ISNUMBER($L299),IF(OR(AND(OR($J299="Retired",$J299="Permanent Low-Use"),$K299&lt;=2027),(AND($J299="New",$K299&gt;2027))),"N/A",VLOOKUP($F299,'Source Data'!$B$15:$I$22,5)),"")</f>
        <v/>
      </c>
      <c r="AE299" s="145" t="str">
        <f>IF(ISNUMBER($L299),IF(OR(AND(OR($J299="Retired",$J299="Permanent Low-Use"),$K299&lt;=2028),(AND($J299="New",$K299&gt;2028))),"N/A",VLOOKUP($F299,'Source Data'!$B$15:$I$22,5)),"")</f>
        <v/>
      </c>
      <c r="AF299" s="145" t="str">
        <f>IF(ISNUMBER($L299),IF(OR(AND(OR($J299="Retired",$J299="Permanent Low-Use"),$K299&lt;=2029),(AND($J299="New",$K299&gt;2029))),"N/A",VLOOKUP($F299,'Source Data'!$B$15:$I$22,5)),"")</f>
        <v/>
      </c>
      <c r="AG299" s="145" t="str">
        <f>IF(ISNUMBER($L299),IF(OR(AND(OR($J299="Retired",$J299="Permanent Low-Use"),$K299&lt;=2030),(AND($J299="New",$K299&gt;2030))),"N/A",VLOOKUP($F299,'Source Data'!$B$15:$I$22,5)),"")</f>
        <v/>
      </c>
      <c r="AH299" s="145" t="str">
        <f>IF(ISNUMBER($L299),IF(OR(AND(OR($J299="Retired",$J299="Permanent Low-Use"),$K299&lt;=2031),(AND($J299="New",$K299&gt;2031))),"N/A",VLOOKUP($F299,'Source Data'!$B$15:$I$22,5)),"")</f>
        <v/>
      </c>
      <c r="AI299" s="145" t="str">
        <f>IF(ISNUMBER($L299),IF(OR(AND(OR($J299="Retired",$J299="Permanent Low-Use"),$K299&lt;=2032),(AND($J299="New",$K299&gt;2032))),"N/A",VLOOKUP($F299,'Source Data'!$B$15:$I$22,5)),"")</f>
        <v/>
      </c>
      <c r="AJ299" s="145" t="str">
        <f>IF(ISNUMBER($L299),IF(OR(AND(OR($J299="Retired",$J299="Permanent Low-Use"),$K299&lt;=2033),(AND($J299="New",$K299&gt;2033))),"N/A",VLOOKUP($F299,'Source Data'!$B$15:$I$22,5)),"")</f>
        <v/>
      </c>
      <c r="AK299" s="145" t="str">
        <f>IF($N299= 0, "N/A", IF(ISERROR(VLOOKUP($F299, 'Source Data'!$B$4:$C$11,2)), "", VLOOKUP($F299, 'Source Data'!$B$4:$C$11,2)))</f>
        <v/>
      </c>
      <c r="AL299" s="158"/>
    </row>
    <row r="300" spans="1:38">
      <c r="A300" s="158"/>
      <c r="B300" s="80"/>
      <c r="C300" s="80"/>
      <c r="D300" s="80"/>
      <c r="E300" s="81"/>
      <c r="F300" s="81"/>
      <c r="G300" s="78"/>
      <c r="H300" s="79"/>
      <c r="I300" s="78"/>
      <c r="J300" s="78"/>
      <c r="K300" s="78"/>
      <c r="L300" s="142" t="str">
        <f t="shared" si="14"/>
        <v/>
      </c>
      <c r="M300" s="142" t="str">
        <f>IF(ISERROR(VLOOKUP(E300,'Source Data'!$B$67:$J$97, MATCH(F300, 'Source Data'!$B$64:$J$64,1),TRUE))=TRUE,"",VLOOKUP(E300,'Source Data'!$B$67:$J$97,MATCH(F300, 'Source Data'!$B$64:$J$64,1),TRUE))</f>
        <v/>
      </c>
      <c r="N300" s="143" t="str">
        <f t="shared" si="15"/>
        <v/>
      </c>
      <c r="O300" s="144" t="str">
        <f>IF(OR(AND(OR($J300="Retired",$J300="Permanent Low-Use"),$K300&lt;=2023),(AND($J300="New",$K300&gt;2023))),"N/A",IF($N300=0,0,IF(ISERROR(VLOOKUP($E300,'Source Data'!$B$29:$J$60, MATCH($L300, 'Source Data'!$B$26:$J$26,1),TRUE))=TRUE,"",VLOOKUP($E300,'Source Data'!$B$29:$J$60,MATCH($L300, 'Source Data'!$B$26:$J$26,1),TRUE))))</f>
        <v/>
      </c>
      <c r="P300" s="144" t="str">
        <f>IF(OR(AND(OR($J300="Retired",$J300="Permanent Low-Use"),$K300&lt;=2024),(AND($J300="New",$K300&gt;2024))),"N/A",IF($N300=0,0,IF(ISERROR(VLOOKUP($E300,'Source Data'!$B$29:$J$60, MATCH($L300, 'Source Data'!$B$26:$J$26,1),TRUE))=TRUE,"",VLOOKUP($E300,'Source Data'!$B$29:$J$60,MATCH($L300, 'Source Data'!$B$26:$J$26,1),TRUE))))</f>
        <v/>
      </c>
      <c r="Q300" s="144" t="str">
        <f>IF(OR(AND(OR($J300="Retired",$J300="Permanent Low-Use"),$K300&lt;=2025),(AND($J300="New",$K300&gt;2025))),"N/A",IF($N300=0,0,IF(ISERROR(VLOOKUP($E300,'Source Data'!$B$29:$J$60, MATCH($L300, 'Source Data'!$B$26:$J$26,1),TRUE))=TRUE,"",VLOOKUP($E300,'Source Data'!$B$29:$J$60,MATCH($L300, 'Source Data'!$B$26:$J$26,1),TRUE))))</f>
        <v/>
      </c>
      <c r="R300" s="144" t="str">
        <f>IF(OR(AND(OR($J300="Retired",$J300="Permanent Low-Use"),$K300&lt;=2026),(AND($J300="New",$K300&gt;2026))),"N/A",IF($N300=0,0,IF(ISERROR(VLOOKUP($E300,'Source Data'!$B$29:$J$60, MATCH($L300, 'Source Data'!$B$26:$J$26,1),TRUE))=TRUE,"",VLOOKUP($E300,'Source Data'!$B$29:$J$60,MATCH($L300, 'Source Data'!$B$26:$J$26,1),TRUE))))</f>
        <v/>
      </c>
      <c r="S300" s="144" t="str">
        <f>IF(OR(AND(OR($J300="Retired",$J300="Permanent Low-Use"),$K300&lt;=2027),(AND($J300="New",$K300&gt;2027))),"N/A",IF($N300=0,0,IF(ISERROR(VLOOKUP($E300,'Source Data'!$B$29:$J$60, MATCH($L300, 'Source Data'!$B$26:$J$26,1),TRUE))=TRUE,"",VLOOKUP($E300,'Source Data'!$B$29:$J$60,MATCH($L300, 'Source Data'!$B$26:$J$26,1),TRUE))))</f>
        <v/>
      </c>
      <c r="T300" s="144" t="str">
        <f>IF(OR(AND(OR($J300="Retired",$J300="Permanent Low-Use"),$K300&lt;=2028),(AND($J300="New",$K300&gt;2028))),"N/A",IF($N300=0,0,IF(ISERROR(VLOOKUP($E300,'Source Data'!$B$29:$J$60, MATCH($L300, 'Source Data'!$B$26:$J$26,1),TRUE))=TRUE,"",VLOOKUP($E300,'Source Data'!$B$29:$J$60,MATCH($L300, 'Source Data'!$B$26:$J$26,1),TRUE))))</f>
        <v/>
      </c>
      <c r="U300" s="144" t="str">
        <f>IF(OR(AND(OR($J300="Retired",$J300="Permanent Low-Use"),$K300&lt;=2029),(AND($J300="New",$K300&gt;2029))),"N/A",IF($N300=0,0,IF(ISERROR(VLOOKUP($E300,'Source Data'!$B$29:$J$60, MATCH($L300, 'Source Data'!$B$26:$J$26,1),TRUE))=TRUE,"",VLOOKUP($E300,'Source Data'!$B$29:$J$60,MATCH($L300, 'Source Data'!$B$26:$J$26,1),TRUE))))</f>
        <v/>
      </c>
      <c r="V300" s="144" t="str">
        <f>IF(OR(AND(OR($J300="Retired",$J300="Permanent Low-Use"),$K300&lt;=2030),(AND($J300="New",$K300&gt;2030))),"N/A",IF($N300=0,0,IF(ISERROR(VLOOKUP($E300,'Source Data'!$B$29:$J$60, MATCH($L300, 'Source Data'!$B$26:$J$26,1),TRUE))=TRUE,"",VLOOKUP($E300,'Source Data'!$B$29:$J$60,MATCH($L300, 'Source Data'!$B$26:$J$26,1),TRUE))))</f>
        <v/>
      </c>
      <c r="W300" s="144" t="str">
        <f>IF(OR(AND(OR($J300="Retired",$J300="Permanent Low-Use"),$K300&lt;=2031),(AND($J300="New",$K300&gt;2031))),"N/A",IF($N300=0,0,IF(ISERROR(VLOOKUP($E300,'Source Data'!$B$29:$J$60, MATCH($L300, 'Source Data'!$B$26:$J$26,1),TRUE))=TRUE,"",VLOOKUP($E300,'Source Data'!$B$29:$J$60,MATCH($L300, 'Source Data'!$B$26:$J$26,1),TRUE))))</f>
        <v/>
      </c>
      <c r="X300" s="144" t="str">
        <f>IF(OR(AND(OR($J300="Retired",$J300="Permanent Low-Use"),$K300&lt;=2032),(AND($J300="New",$K300&gt;2032))),"N/A",IF($N300=0,0,IF(ISERROR(VLOOKUP($E300,'Source Data'!$B$29:$J$60, MATCH($L300, 'Source Data'!$B$26:$J$26,1),TRUE))=TRUE,"",VLOOKUP($E300,'Source Data'!$B$29:$J$60,MATCH($L300, 'Source Data'!$B$26:$J$26,1),TRUE))))</f>
        <v/>
      </c>
      <c r="Y300" s="144" t="str">
        <f>IF(OR(AND(OR($J300="Retired",$J300="Permanent Low-Use"),$K300&lt;=2033),(AND($J300="New",$K300&gt;2033))),"N/A",IF($N300=0,0,IF(ISERROR(VLOOKUP($E300,'Source Data'!$B$29:$J$60, MATCH($L300, 'Source Data'!$B$26:$J$26,1),TRUE))=TRUE,"",VLOOKUP($E300,'Source Data'!$B$29:$J$60,MATCH($L300, 'Source Data'!$B$26:$J$26,1),TRUE))))</f>
        <v/>
      </c>
      <c r="Z300" s="145" t="str">
        <f>IF(ISNUMBER($L300),IF(OR(AND(OR($J300="Retired",$J300="Permanent Low-Use"),$K300&lt;=2023),(AND($J300="New",$K300&gt;2023))),"N/A",VLOOKUP($F300,'Source Data'!$B$15:$I$22,7)),"")</f>
        <v/>
      </c>
      <c r="AA300" s="145" t="str">
        <f>IF(ISNUMBER($L300),IF(OR(AND(OR($J300="Retired",$J300="Permanent Low-Use"),$K300&lt;=2024),(AND($J300="New",$K300&gt;2024))),"N/A",VLOOKUP($F300,'Source Data'!$B$15:$I$22,7)),"")</f>
        <v/>
      </c>
      <c r="AB300" s="145" t="str">
        <f>IF(ISNUMBER($L300),IF(OR(AND(OR($J300="Retired",$J300="Permanent Low-Use"),$K300&lt;=2025),(AND($J300="New",$K300&gt;2025))),"N/A",VLOOKUP($F300,'Source Data'!$B$15:$I$22,5)),"")</f>
        <v/>
      </c>
      <c r="AC300" s="145" t="str">
        <f>IF(ISNUMBER($L300),IF(OR(AND(OR($J300="Retired",$J300="Permanent Low-Use"),$K300&lt;=2026),(AND($J300="New",$K300&gt;2026))),"N/A",VLOOKUP($F300,'Source Data'!$B$15:$I$22,5)),"")</f>
        <v/>
      </c>
      <c r="AD300" s="145" t="str">
        <f>IF(ISNUMBER($L300),IF(OR(AND(OR($J300="Retired",$J300="Permanent Low-Use"),$K300&lt;=2027),(AND($J300="New",$K300&gt;2027))),"N/A",VLOOKUP($F300,'Source Data'!$B$15:$I$22,5)),"")</f>
        <v/>
      </c>
      <c r="AE300" s="145" t="str">
        <f>IF(ISNUMBER($L300),IF(OR(AND(OR($J300="Retired",$J300="Permanent Low-Use"),$K300&lt;=2028),(AND($J300="New",$K300&gt;2028))),"N/A",VLOOKUP($F300,'Source Data'!$B$15:$I$22,5)),"")</f>
        <v/>
      </c>
      <c r="AF300" s="145" t="str">
        <f>IF(ISNUMBER($L300),IF(OR(AND(OR($J300="Retired",$J300="Permanent Low-Use"),$K300&lt;=2029),(AND($J300="New",$K300&gt;2029))),"N/A",VLOOKUP($F300,'Source Data'!$B$15:$I$22,5)),"")</f>
        <v/>
      </c>
      <c r="AG300" s="145" t="str">
        <f>IF(ISNUMBER($L300),IF(OR(AND(OR($J300="Retired",$J300="Permanent Low-Use"),$K300&lt;=2030),(AND($J300="New",$K300&gt;2030))),"N/A",VLOOKUP($F300,'Source Data'!$B$15:$I$22,5)),"")</f>
        <v/>
      </c>
      <c r="AH300" s="145" t="str">
        <f>IF(ISNUMBER($L300),IF(OR(AND(OR($J300="Retired",$J300="Permanent Low-Use"),$K300&lt;=2031),(AND($J300="New",$K300&gt;2031))),"N/A",VLOOKUP($F300,'Source Data'!$B$15:$I$22,5)),"")</f>
        <v/>
      </c>
      <c r="AI300" s="145" t="str">
        <f>IF(ISNUMBER($L300),IF(OR(AND(OR($J300="Retired",$J300="Permanent Low-Use"),$K300&lt;=2032),(AND($J300="New",$K300&gt;2032))),"N/A",VLOOKUP($F300,'Source Data'!$B$15:$I$22,5)),"")</f>
        <v/>
      </c>
      <c r="AJ300" s="145" t="str">
        <f>IF(ISNUMBER($L300),IF(OR(AND(OR($J300="Retired",$J300="Permanent Low-Use"),$K300&lt;=2033),(AND($J300="New",$K300&gt;2033))),"N/A",VLOOKUP($F300,'Source Data'!$B$15:$I$22,5)),"")</f>
        <v/>
      </c>
      <c r="AK300" s="145" t="str">
        <f>IF($N300= 0, "N/A", IF(ISERROR(VLOOKUP($F300, 'Source Data'!$B$4:$C$11,2)), "", VLOOKUP($F300, 'Source Data'!$B$4:$C$11,2)))</f>
        <v/>
      </c>
      <c r="AL300" s="158"/>
    </row>
    <row r="301" spans="1:38">
      <c r="A301" s="158"/>
      <c r="B301" s="80"/>
      <c r="C301" s="80"/>
      <c r="D301" s="80"/>
      <c r="E301" s="81"/>
      <c r="F301" s="81"/>
      <c r="G301" s="78"/>
      <c r="H301" s="79"/>
      <c r="I301" s="78"/>
      <c r="J301" s="78"/>
      <c r="K301" s="78"/>
      <c r="L301" s="142" t="str">
        <f t="shared" si="14"/>
        <v/>
      </c>
      <c r="M301" s="142" t="str">
        <f>IF(ISERROR(VLOOKUP(E301,'Source Data'!$B$67:$J$97, MATCH(F301, 'Source Data'!$B$64:$J$64,1),TRUE))=TRUE,"",VLOOKUP(E301,'Source Data'!$B$67:$J$97,MATCH(F301, 'Source Data'!$B$64:$J$64,1),TRUE))</f>
        <v/>
      </c>
      <c r="N301" s="143" t="str">
        <f t="shared" si="15"/>
        <v/>
      </c>
      <c r="O301" s="144" t="str">
        <f>IF(OR(AND(OR($J301="Retired",$J301="Permanent Low-Use"),$K301&lt;=2023),(AND($J301="New",$K301&gt;2023))),"N/A",IF($N301=0,0,IF(ISERROR(VLOOKUP($E301,'Source Data'!$B$29:$J$60, MATCH($L301, 'Source Data'!$B$26:$J$26,1),TRUE))=TRUE,"",VLOOKUP($E301,'Source Data'!$B$29:$J$60,MATCH($L301, 'Source Data'!$B$26:$J$26,1),TRUE))))</f>
        <v/>
      </c>
      <c r="P301" s="144" t="str">
        <f>IF(OR(AND(OR($J301="Retired",$J301="Permanent Low-Use"),$K301&lt;=2024),(AND($J301="New",$K301&gt;2024))),"N/A",IF($N301=0,0,IF(ISERROR(VLOOKUP($E301,'Source Data'!$B$29:$J$60, MATCH($L301, 'Source Data'!$B$26:$J$26,1),TRUE))=TRUE,"",VLOOKUP($E301,'Source Data'!$B$29:$J$60,MATCH($L301, 'Source Data'!$B$26:$J$26,1),TRUE))))</f>
        <v/>
      </c>
      <c r="Q301" s="144" t="str">
        <f>IF(OR(AND(OR($J301="Retired",$J301="Permanent Low-Use"),$K301&lt;=2025),(AND($J301="New",$K301&gt;2025))),"N/A",IF($N301=0,0,IF(ISERROR(VLOOKUP($E301,'Source Data'!$B$29:$J$60, MATCH($L301, 'Source Data'!$B$26:$J$26,1),TRUE))=TRUE,"",VLOOKUP($E301,'Source Data'!$B$29:$J$60,MATCH($L301, 'Source Data'!$B$26:$J$26,1),TRUE))))</f>
        <v/>
      </c>
      <c r="R301" s="144" t="str">
        <f>IF(OR(AND(OR($J301="Retired",$J301="Permanent Low-Use"),$K301&lt;=2026),(AND($J301="New",$K301&gt;2026))),"N/A",IF($N301=0,0,IF(ISERROR(VLOOKUP($E301,'Source Data'!$B$29:$J$60, MATCH($L301, 'Source Data'!$B$26:$J$26,1),TRUE))=TRUE,"",VLOOKUP($E301,'Source Data'!$B$29:$J$60,MATCH($L301, 'Source Data'!$B$26:$J$26,1),TRUE))))</f>
        <v/>
      </c>
      <c r="S301" s="144" t="str">
        <f>IF(OR(AND(OR($J301="Retired",$J301="Permanent Low-Use"),$K301&lt;=2027),(AND($J301="New",$K301&gt;2027))),"N/A",IF($N301=0,0,IF(ISERROR(VLOOKUP($E301,'Source Data'!$B$29:$J$60, MATCH($L301, 'Source Data'!$B$26:$J$26,1),TRUE))=TRUE,"",VLOOKUP($E301,'Source Data'!$B$29:$J$60,MATCH($L301, 'Source Data'!$B$26:$J$26,1),TRUE))))</f>
        <v/>
      </c>
      <c r="T301" s="144" t="str">
        <f>IF(OR(AND(OR($J301="Retired",$J301="Permanent Low-Use"),$K301&lt;=2028),(AND($J301="New",$K301&gt;2028))),"N/A",IF($N301=0,0,IF(ISERROR(VLOOKUP($E301,'Source Data'!$B$29:$J$60, MATCH($L301, 'Source Data'!$B$26:$J$26,1),TRUE))=TRUE,"",VLOOKUP($E301,'Source Data'!$B$29:$J$60,MATCH($L301, 'Source Data'!$B$26:$J$26,1),TRUE))))</f>
        <v/>
      </c>
      <c r="U301" s="144" t="str">
        <f>IF(OR(AND(OR($J301="Retired",$J301="Permanent Low-Use"),$K301&lt;=2029),(AND($J301="New",$K301&gt;2029))),"N/A",IF($N301=0,0,IF(ISERROR(VLOOKUP($E301,'Source Data'!$B$29:$J$60, MATCH($L301, 'Source Data'!$B$26:$J$26,1),TRUE))=TRUE,"",VLOOKUP($E301,'Source Data'!$B$29:$J$60,MATCH($L301, 'Source Data'!$B$26:$J$26,1),TRUE))))</f>
        <v/>
      </c>
      <c r="V301" s="144" t="str">
        <f>IF(OR(AND(OR($J301="Retired",$J301="Permanent Low-Use"),$K301&lt;=2030),(AND($J301="New",$K301&gt;2030))),"N/A",IF($N301=0,0,IF(ISERROR(VLOOKUP($E301,'Source Data'!$B$29:$J$60, MATCH($L301, 'Source Data'!$B$26:$J$26,1),TRUE))=TRUE,"",VLOOKUP($E301,'Source Data'!$B$29:$J$60,MATCH($L301, 'Source Data'!$B$26:$J$26,1),TRUE))))</f>
        <v/>
      </c>
      <c r="W301" s="144" t="str">
        <f>IF(OR(AND(OR($J301="Retired",$J301="Permanent Low-Use"),$K301&lt;=2031),(AND($J301="New",$K301&gt;2031))),"N/A",IF($N301=0,0,IF(ISERROR(VLOOKUP($E301,'Source Data'!$B$29:$J$60, MATCH($L301, 'Source Data'!$B$26:$J$26,1),TRUE))=TRUE,"",VLOOKUP($E301,'Source Data'!$B$29:$J$60,MATCH($L301, 'Source Data'!$B$26:$J$26,1),TRUE))))</f>
        <v/>
      </c>
      <c r="X301" s="144" t="str">
        <f>IF(OR(AND(OR($J301="Retired",$J301="Permanent Low-Use"),$K301&lt;=2032),(AND($J301="New",$K301&gt;2032))),"N/A",IF($N301=0,0,IF(ISERROR(VLOOKUP($E301,'Source Data'!$B$29:$J$60, MATCH($L301, 'Source Data'!$B$26:$J$26,1),TRUE))=TRUE,"",VLOOKUP($E301,'Source Data'!$B$29:$J$60,MATCH($L301, 'Source Data'!$B$26:$J$26,1),TRUE))))</f>
        <v/>
      </c>
      <c r="Y301" s="144" t="str">
        <f>IF(OR(AND(OR($J301="Retired",$J301="Permanent Low-Use"),$K301&lt;=2033),(AND($J301="New",$K301&gt;2033))),"N/A",IF($N301=0,0,IF(ISERROR(VLOOKUP($E301,'Source Data'!$B$29:$J$60, MATCH($L301, 'Source Data'!$B$26:$J$26,1),TRUE))=TRUE,"",VLOOKUP($E301,'Source Data'!$B$29:$J$60,MATCH($L301, 'Source Data'!$B$26:$J$26,1),TRUE))))</f>
        <v/>
      </c>
      <c r="Z301" s="145" t="str">
        <f>IF(ISNUMBER($L301),IF(OR(AND(OR($J301="Retired",$J301="Permanent Low-Use"),$K301&lt;=2023),(AND($J301="New",$K301&gt;2023))),"N/A",VLOOKUP($F301,'Source Data'!$B$15:$I$22,7)),"")</f>
        <v/>
      </c>
      <c r="AA301" s="145" t="str">
        <f>IF(ISNUMBER($L301),IF(OR(AND(OR($J301="Retired",$J301="Permanent Low-Use"),$K301&lt;=2024),(AND($J301="New",$K301&gt;2024))),"N/A",VLOOKUP($F301,'Source Data'!$B$15:$I$22,7)),"")</f>
        <v/>
      </c>
      <c r="AB301" s="145" t="str">
        <f>IF(ISNUMBER($L301),IF(OR(AND(OR($J301="Retired",$J301="Permanent Low-Use"),$K301&lt;=2025),(AND($J301="New",$K301&gt;2025))),"N/A",VLOOKUP($F301,'Source Data'!$B$15:$I$22,5)),"")</f>
        <v/>
      </c>
      <c r="AC301" s="145" t="str">
        <f>IF(ISNUMBER($L301),IF(OR(AND(OR($J301="Retired",$J301="Permanent Low-Use"),$K301&lt;=2026),(AND($J301="New",$K301&gt;2026))),"N/A",VLOOKUP($F301,'Source Data'!$B$15:$I$22,5)),"")</f>
        <v/>
      </c>
      <c r="AD301" s="145" t="str">
        <f>IF(ISNUMBER($L301),IF(OR(AND(OR($J301="Retired",$J301="Permanent Low-Use"),$K301&lt;=2027),(AND($J301="New",$K301&gt;2027))),"N/A",VLOOKUP($F301,'Source Data'!$B$15:$I$22,5)),"")</f>
        <v/>
      </c>
      <c r="AE301" s="145" t="str">
        <f>IF(ISNUMBER($L301),IF(OR(AND(OR($J301="Retired",$J301="Permanent Low-Use"),$K301&lt;=2028),(AND($J301="New",$K301&gt;2028))),"N/A",VLOOKUP($F301,'Source Data'!$B$15:$I$22,5)),"")</f>
        <v/>
      </c>
      <c r="AF301" s="145" t="str">
        <f>IF(ISNUMBER($L301),IF(OR(AND(OR($J301="Retired",$J301="Permanent Low-Use"),$K301&lt;=2029),(AND($J301="New",$K301&gt;2029))),"N/A",VLOOKUP($F301,'Source Data'!$B$15:$I$22,5)),"")</f>
        <v/>
      </c>
      <c r="AG301" s="145" t="str">
        <f>IF(ISNUMBER($L301),IF(OR(AND(OR($J301="Retired",$J301="Permanent Low-Use"),$K301&lt;=2030),(AND($J301="New",$K301&gt;2030))),"N/A",VLOOKUP($F301,'Source Data'!$B$15:$I$22,5)),"")</f>
        <v/>
      </c>
      <c r="AH301" s="145" t="str">
        <f>IF(ISNUMBER($L301),IF(OR(AND(OR($J301="Retired",$J301="Permanent Low-Use"),$K301&lt;=2031),(AND($J301="New",$K301&gt;2031))),"N/A",VLOOKUP($F301,'Source Data'!$B$15:$I$22,5)),"")</f>
        <v/>
      </c>
      <c r="AI301" s="145" t="str">
        <f>IF(ISNUMBER($L301),IF(OR(AND(OR($J301="Retired",$J301="Permanent Low-Use"),$K301&lt;=2032),(AND($J301="New",$K301&gt;2032))),"N/A",VLOOKUP($F301,'Source Data'!$B$15:$I$22,5)),"")</f>
        <v/>
      </c>
      <c r="AJ301" s="145" t="str">
        <f>IF(ISNUMBER($L301),IF(OR(AND(OR($J301="Retired",$J301="Permanent Low-Use"),$K301&lt;=2033),(AND($J301="New",$K301&gt;2033))),"N/A",VLOOKUP($F301,'Source Data'!$B$15:$I$22,5)),"")</f>
        <v/>
      </c>
      <c r="AK301" s="145" t="str">
        <f>IF($N301= 0, "N/A", IF(ISERROR(VLOOKUP($F301, 'Source Data'!$B$4:$C$11,2)), "", VLOOKUP($F301, 'Source Data'!$B$4:$C$11,2)))</f>
        <v/>
      </c>
      <c r="AL301" s="158"/>
    </row>
    <row r="302" spans="1:38">
      <c r="A302" s="158"/>
      <c r="B302" s="80"/>
      <c r="C302" s="80"/>
      <c r="D302" s="80"/>
      <c r="E302" s="81"/>
      <c r="F302" s="81"/>
      <c r="G302" s="78"/>
      <c r="H302" s="79"/>
      <c r="I302" s="78"/>
      <c r="J302" s="78"/>
      <c r="K302" s="78"/>
      <c r="L302" s="142" t="str">
        <f t="shared" si="14"/>
        <v/>
      </c>
      <c r="M302" s="142" t="str">
        <f>IF(ISERROR(VLOOKUP(E302,'Source Data'!$B$67:$J$97, MATCH(F302, 'Source Data'!$B$64:$J$64,1),TRUE))=TRUE,"",VLOOKUP(E302,'Source Data'!$B$67:$J$97,MATCH(F302, 'Source Data'!$B$64:$J$64,1),TRUE))</f>
        <v/>
      </c>
      <c r="N302" s="143" t="str">
        <f t="shared" si="15"/>
        <v/>
      </c>
      <c r="O302" s="144" t="str">
        <f>IF(OR(AND(OR($J302="Retired",$J302="Permanent Low-Use"),$K302&lt;=2023),(AND($J302="New",$K302&gt;2023))),"N/A",IF($N302=0,0,IF(ISERROR(VLOOKUP($E302,'Source Data'!$B$29:$J$60, MATCH($L302, 'Source Data'!$B$26:$J$26,1),TRUE))=TRUE,"",VLOOKUP($E302,'Source Data'!$B$29:$J$60,MATCH($L302, 'Source Data'!$B$26:$J$26,1),TRUE))))</f>
        <v/>
      </c>
      <c r="P302" s="144" t="str">
        <f>IF(OR(AND(OR($J302="Retired",$J302="Permanent Low-Use"),$K302&lt;=2024),(AND($J302="New",$K302&gt;2024))),"N/A",IF($N302=0,0,IF(ISERROR(VLOOKUP($E302,'Source Data'!$B$29:$J$60, MATCH($L302, 'Source Data'!$B$26:$J$26,1),TRUE))=TRUE,"",VLOOKUP($E302,'Source Data'!$B$29:$J$60,MATCH($L302, 'Source Data'!$B$26:$J$26,1),TRUE))))</f>
        <v/>
      </c>
      <c r="Q302" s="144" t="str">
        <f>IF(OR(AND(OR($J302="Retired",$J302="Permanent Low-Use"),$K302&lt;=2025),(AND($J302="New",$K302&gt;2025))),"N/A",IF($N302=0,0,IF(ISERROR(VLOOKUP($E302,'Source Data'!$B$29:$J$60, MATCH($L302, 'Source Data'!$B$26:$J$26,1),TRUE))=TRUE,"",VLOOKUP($E302,'Source Data'!$B$29:$J$60,MATCH($L302, 'Source Data'!$B$26:$J$26,1),TRUE))))</f>
        <v/>
      </c>
      <c r="R302" s="144" t="str">
        <f>IF(OR(AND(OR($J302="Retired",$J302="Permanent Low-Use"),$K302&lt;=2026),(AND($J302="New",$K302&gt;2026))),"N/A",IF($N302=0,0,IF(ISERROR(VLOOKUP($E302,'Source Data'!$B$29:$J$60, MATCH($L302, 'Source Data'!$B$26:$J$26,1),TRUE))=TRUE,"",VLOOKUP($E302,'Source Data'!$B$29:$J$60,MATCH($L302, 'Source Data'!$B$26:$J$26,1),TRUE))))</f>
        <v/>
      </c>
      <c r="S302" s="144" t="str">
        <f>IF(OR(AND(OR($J302="Retired",$J302="Permanent Low-Use"),$K302&lt;=2027),(AND($J302="New",$K302&gt;2027))),"N/A",IF($N302=0,0,IF(ISERROR(VLOOKUP($E302,'Source Data'!$B$29:$J$60, MATCH($L302, 'Source Data'!$B$26:$J$26,1),TRUE))=TRUE,"",VLOOKUP($E302,'Source Data'!$B$29:$J$60,MATCH($L302, 'Source Data'!$B$26:$J$26,1),TRUE))))</f>
        <v/>
      </c>
      <c r="T302" s="144" t="str">
        <f>IF(OR(AND(OR($J302="Retired",$J302="Permanent Low-Use"),$K302&lt;=2028),(AND($J302="New",$K302&gt;2028))),"N/A",IF($N302=0,0,IF(ISERROR(VLOOKUP($E302,'Source Data'!$B$29:$J$60, MATCH($L302, 'Source Data'!$B$26:$J$26,1),TRUE))=TRUE,"",VLOOKUP($E302,'Source Data'!$B$29:$J$60,MATCH($L302, 'Source Data'!$B$26:$J$26,1),TRUE))))</f>
        <v/>
      </c>
      <c r="U302" s="144" t="str">
        <f>IF(OR(AND(OR($J302="Retired",$J302="Permanent Low-Use"),$K302&lt;=2029),(AND($J302="New",$K302&gt;2029))),"N/A",IF($N302=0,0,IF(ISERROR(VLOOKUP($E302,'Source Data'!$B$29:$J$60, MATCH($L302, 'Source Data'!$B$26:$J$26,1),TRUE))=TRUE,"",VLOOKUP($E302,'Source Data'!$B$29:$J$60,MATCH($L302, 'Source Data'!$B$26:$J$26,1),TRUE))))</f>
        <v/>
      </c>
      <c r="V302" s="144" t="str">
        <f>IF(OR(AND(OR($J302="Retired",$J302="Permanent Low-Use"),$K302&lt;=2030),(AND($J302="New",$K302&gt;2030))),"N/A",IF($N302=0,0,IF(ISERROR(VLOOKUP($E302,'Source Data'!$B$29:$J$60, MATCH($L302, 'Source Data'!$B$26:$J$26,1),TRUE))=TRUE,"",VLOOKUP($E302,'Source Data'!$B$29:$J$60,MATCH($L302, 'Source Data'!$B$26:$J$26,1),TRUE))))</f>
        <v/>
      </c>
      <c r="W302" s="144" t="str">
        <f>IF(OR(AND(OR($J302="Retired",$J302="Permanent Low-Use"),$K302&lt;=2031),(AND($J302="New",$K302&gt;2031))),"N/A",IF($N302=0,0,IF(ISERROR(VLOOKUP($E302,'Source Data'!$B$29:$J$60, MATCH($L302, 'Source Data'!$B$26:$J$26,1),TRUE))=TRUE,"",VLOOKUP($E302,'Source Data'!$B$29:$J$60,MATCH($L302, 'Source Data'!$B$26:$J$26,1),TRUE))))</f>
        <v/>
      </c>
      <c r="X302" s="144" t="str">
        <f>IF(OR(AND(OR($J302="Retired",$J302="Permanent Low-Use"),$K302&lt;=2032),(AND($J302="New",$K302&gt;2032))),"N/A",IF($N302=0,0,IF(ISERROR(VLOOKUP($E302,'Source Data'!$B$29:$J$60, MATCH($L302, 'Source Data'!$B$26:$J$26,1),TRUE))=TRUE,"",VLOOKUP($E302,'Source Data'!$B$29:$J$60,MATCH($L302, 'Source Data'!$B$26:$J$26,1),TRUE))))</f>
        <v/>
      </c>
      <c r="Y302" s="144" t="str">
        <f>IF(OR(AND(OR($J302="Retired",$J302="Permanent Low-Use"),$K302&lt;=2033),(AND($J302="New",$K302&gt;2033))),"N/A",IF($N302=0,0,IF(ISERROR(VLOOKUP($E302,'Source Data'!$B$29:$J$60, MATCH($L302, 'Source Data'!$B$26:$J$26,1),TRUE))=TRUE,"",VLOOKUP($E302,'Source Data'!$B$29:$J$60,MATCH($L302, 'Source Data'!$B$26:$J$26,1),TRUE))))</f>
        <v/>
      </c>
      <c r="Z302" s="145" t="str">
        <f>IF(ISNUMBER($L302),IF(OR(AND(OR($J302="Retired",$J302="Permanent Low-Use"),$K302&lt;=2023),(AND($J302="New",$K302&gt;2023))),"N/A",VLOOKUP($F302,'Source Data'!$B$15:$I$22,7)),"")</f>
        <v/>
      </c>
      <c r="AA302" s="145" t="str">
        <f>IF(ISNUMBER($L302),IF(OR(AND(OR($J302="Retired",$J302="Permanent Low-Use"),$K302&lt;=2024),(AND($J302="New",$K302&gt;2024))),"N/A",VLOOKUP($F302,'Source Data'!$B$15:$I$22,7)),"")</f>
        <v/>
      </c>
      <c r="AB302" s="145" t="str">
        <f>IF(ISNUMBER($L302),IF(OR(AND(OR($J302="Retired",$J302="Permanent Low-Use"),$K302&lt;=2025),(AND($J302="New",$K302&gt;2025))),"N/A",VLOOKUP($F302,'Source Data'!$B$15:$I$22,5)),"")</f>
        <v/>
      </c>
      <c r="AC302" s="145" t="str">
        <f>IF(ISNUMBER($L302),IF(OR(AND(OR($J302="Retired",$J302="Permanent Low-Use"),$K302&lt;=2026),(AND($J302="New",$K302&gt;2026))),"N/A",VLOOKUP($F302,'Source Data'!$B$15:$I$22,5)),"")</f>
        <v/>
      </c>
      <c r="AD302" s="145" t="str">
        <f>IF(ISNUMBER($L302),IF(OR(AND(OR($J302="Retired",$J302="Permanent Low-Use"),$K302&lt;=2027),(AND($J302="New",$K302&gt;2027))),"N/A",VLOOKUP($F302,'Source Data'!$B$15:$I$22,5)),"")</f>
        <v/>
      </c>
      <c r="AE302" s="145" t="str">
        <f>IF(ISNUMBER($L302),IF(OR(AND(OR($J302="Retired",$J302="Permanent Low-Use"),$K302&lt;=2028),(AND($J302="New",$K302&gt;2028))),"N/A",VLOOKUP($F302,'Source Data'!$B$15:$I$22,5)),"")</f>
        <v/>
      </c>
      <c r="AF302" s="145" t="str">
        <f>IF(ISNUMBER($L302),IF(OR(AND(OR($J302="Retired",$J302="Permanent Low-Use"),$K302&lt;=2029),(AND($J302="New",$K302&gt;2029))),"N/A",VLOOKUP($F302,'Source Data'!$B$15:$I$22,5)),"")</f>
        <v/>
      </c>
      <c r="AG302" s="145" t="str">
        <f>IF(ISNUMBER($L302),IF(OR(AND(OR($J302="Retired",$J302="Permanent Low-Use"),$K302&lt;=2030),(AND($J302="New",$K302&gt;2030))),"N/A",VLOOKUP($F302,'Source Data'!$B$15:$I$22,5)),"")</f>
        <v/>
      </c>
      <c r="AH302" s="145" t="str">
        <f>IF(ISNUMBER($L302),IF(OR(AND(OR($J302="Retired",$J302="Permanent Low-Use"),$K302&lt;=2031),(AND($J302="New",$K302&gt;2031))),"N/A",VLOOKUP($F302,'Source Data'!$B$15:$I$22,5)),"")</f>
        <v/>
      </c>
      <c r="AI302" s="145" t="str">
        <f>IF(ISNUMBER($L302),IF(OR(AND(OR($J302="Retired",$J302="Permanent Low-Use"),$K302&lt;=2032),(AND($J302="New",$K302&gt;2032))),"N/A",VLOOKUP($F302,'Source Data'!$B$15:$I$22,5)),"")</f>
        <v/>
      </c>
      <c r="AJ302" s="145" t="str">
        <f>IF(ISNUMBER($L302),IF(OR(AND(OR($J302="Retired",$J302="Permanent Low-Use"),$K302&lt;=2033),(AND($J302="New",$K302&gt;2033))),"N/A",VLOOKUP($F302,'Source Data'!$B$15:$I$22,5)),"")</f>
        <v/>
      </c>
      <c r="AK302" s="145" t="str">
        <f>IF($N302= 0, "N/A", IF(ISERROR(VLOOKUP($F302, 'Source Data'!$B$4:$C$11,2)), "", VLOOKUP($F302, 'Source Data'!$B$4:$C$11,2)))</f>
        <v/>
      </c>
      <c r="AL302" s="158"/>
    </row>
    <row r="303" spans="1:38">
      <c r="A303" s="158"/>
      <c r="B303" s="80"/>
      <c r="C303" s="80"/>
      <c r="D303" s="80"/>
      <c r="E303" s="81"/>
      <c r="F303" s="81"/>
      <c r="G303" s="78"/>
      <c r="H303" s="79"/>
      <c r="I303" s="78"/>
      <c r="J303" s="78"/>
      <c r="K303" s="78"/>
      <c r="L303" s="142" t="str">
        <f t="shared" si="14"/>
        <v/>
      </c>
      <c r="M303" s="142" t="str">
        <f>IF(ISERROR(VLOOKUP(E303,'Source Data'!$B$67:$J$97, MATCH(F303, 'Source Data'!$B$64:$J$64,1),TRUE))=TRUE,"",VLOOKUP(E303,'Source Data'!$B$67:$J$97,MATCH(F303, 'Source Data'!$B$64:$J$64,1),TRUE))</f>
        <v/>
      </c>
      <c r="N303" s="143" t="str">
        <f t="shared" si="15"/>
        <v/>
      </c>
      <c r="O303" s="144" t="str">
        <f>IF(OR(AND(OR($J303="Retired",$J303="Permanent Low-Use"),$K303&lt;=2023),(AND($J303="New",$K303&gt;2023))),"N/A",IF($N303=0,0,IF(ISERROR(VLOOKUP($E303,'Source Data'!$B$29:$J$60, MATCH($L303, 'Source Data'!$B$26:$J$26,1),TRUE))=TRUE,"",VLOOKUP($E303,'Source Data'!$B$29:$J$60,MATCH($L303, 'Source Data'!$B$26:$J$26,1),TRUE))))</f>
        <v/>
      </c>
      <c r="P303" s="144" t="str">
        <f>IF(OR(AND(OR($J303="Retired",$J303="Permanent Low-Use"),$K303&lt;=2024),(AND($J303="New",$K303&gt;2024))),"N/A",IF($N303=0,0,IF(ISERROR(VLOOKUP($E303,'Source Data'!$B$29:$J$60, MATCH($L303, 'Source Data'!$B$26:$J$26,1),TRUE))=TRUE,"",VLOOKUP($E303,'Source Data'!$B$29:$J$60,MATCH($L303, 'Source Data'!$B$26:$J$26,1),TRUE))))</f>
        <v/>
      </c>
      <c r="Q303" s="144" t="str">
        <f>IF(OR(AND(OR($J303="Retired",$J303="Permanent Low-Use"),$K303&lt;=2025),(AND($J303="New",$K303&gt;2025))),"N/A",IF($N303=0,0,IF(ISERROR(VLOOKUP($E303,'Source Data'!$B$29:$J$60, MATCH($L303, 'Source Data'!$B$26:$J$26,1),TRUE))=TRUE,"",VLOOKUP($E303,'Source Data'!$B$29:$J$60,MATCH($L303, 'Source Data'!$B$26:$J$26,1),TRUE))))</f>
        <v/>
      </c>
      <c r="R303" s="144" t="str">
        <f>IF(OR(AND(OR($J303="Retired",$J303="Permanent Low-Use"),$K303&lt;=2026),(AND($J303="New",$K303&gt;2026))),"N/A",IF($N303=0,0,IF(ISERROR(VLOOKUP($E303,'Source Data'!$B$29:$J$60, MATCH($L303, 'Source Data'!$B$26:$J$26,1),TRUE))=TRUE,"",VLOOKUP($E303,'Source Data'!$B$29:$J$60,MATCH($L303, 'Source Data'!$B$26:$J$26,1),TRUE))))</f>
        <v/>
      </c>
      <c r="S303" s="144" t="str">
        <f>IF(OR(AND(OR($J303="Retired",$J303="Permanent Low-Use"),$K303&lt;=2027),(AND($J303="New",$K303&gt;2027))),"N/A",IF($N303=0,0,IF(ISERROR(VLOOKUP($E303,'Source Data'!$B$29:$J$60, MATCH($L303, 'Source Data'!$B$26:$J$26,1),TRUE))=TRUE,"",VLOOKUP($E303,'Source Data'!$B$29:$J$60,MATCH($L303, 'Source Data'!$B$26:$J$26,1),TRUE))))</f>
        <v/>
      </c>
      <c r="T303" s="144" t="str">
        <f>IF(OR(AND(OR($J303="Retired",$J303="Permanent Low-Use"),$K303&lt;=2028),(AND($J303="New",$K303&gt;2028))),"N/A",IF($N303=0,0,IF(ISERROR(VLOOKUP($E303,'Source Data'!$B$29:$J$60, MATCH($L303, 'Source Data'!$B$26:$J$26,1),TRUE))=TRUE,"",VLOOKUP($E303,'Source Data'!$B$29:$J$60,MATCH($L303, 'Source Data'!$B$26:$J$26,1),TRUE))))</f>
        <v/>
      </c>
      <c r="U303" s="144" t="str">
        <f>IF(OR(AND(OR($J303="Retired",$J303="Permanent Low-Use"),$K303&lt;=2029),(AND($J303="New",$K303&gt;2029))),"N/A",IF($N303=0,0,IF(ISERROR(VLOOKUP($E303,'Source Data'!$B$29:$J$60, MATCH($L303, 'Source Data'!$B$26:$J$26,1),TRUE))=TRUE,"",VLOOKUP($E303,'Source Data'!$B$29:$J$60,MATCH($L303, 'Source Data'!$B$26:$J$26,1),TRUE))))</f>
        <v/>
      </c>
      <c r="V303" s="144" t="str">
        <f>IF(OR(AND(OR($J303="Retired",$J303="Permanent Low-Use"),$K303&lt;=2030),(AND($J303="New",$K303&gt;2030))),"N/A",IF($N303=0,0,IF(ISERROR(VLOOKUP($E303,'Source Data'!$B$29:$J$60, MATCH($L303, 'Source Data'!$B$26:$J$26,1),TRUE))=TRUE,"",VLOOKUP($E303,'Source Data'!$B$29:$J$60,MATCH($L303, 'Source Data'!$B$26:$J$26,1),TRUE))))</f>
        <v/>
      </c>
      <c r="W303" s="144" t="str">
        <f>IF(OR(AND(OR($J303="Retired",$J303="Permanent Low-Use"),$K303&lt;=2031),(AND($J303="New",$K303&gt;2031))),"N/A",IF($N303=0,0,IF(ISERROR(VLOOKUP($E303,'Source Data'!$B$29:$J$60, MATCH($L303, 'Source Data'!$B$26:$J$26,1),TRUE))=TRUE,"",VLOOKUP($E303,'Source Data'!$B$29:$J$60,MATCH($L303, 'Source Data'!$B$26:$J$26,1),TRUE))))</f>
        <v/>
      </c>
      <c r="X303" s="144" t="str">
        <f>IF(OR(AND(OR($J303="Retired",$J303="Permanent Low-Use"),$K303&lt;=2032),(AND($J303="New",$K303&gt;2032))),"N/A",IF($N303=0,0,IF(ISERROR(VLOOKUP($E303,'Source Data'!$B$29:$J$60, MATCH($L303, 'Source Data'!$B$26:$J$26,1),TRUE))=TRUE,"",VLOOKUP($E303,'Source Data'!$B$29:$J$60,MATCH($L303, 'Source Data'!$B$26:$J$26,1),TRUE))))</f>
        <v/>
      </c>
      <c r="Y303" s="144" t="str">
        <f>IF(OR(AND(OR($J303="Retired",$J303="Permanent Low-Use"),$K303&lt;=2033),(AND($J303="New",$K303&gt;2033))),"N/A",IF($N303=0,0,IF(ISERROR(VLOOKUP($E303,'Source Data'!$B$29:$J$60, MATCH($L303, 'Source Data'!$B$26:$J$26,1),TRUE))=TRUE,"",VLOOKUP($E303,'Source Data'!$B$29:$J$60,MATCH($L303, 'Source Data'!$B$26:$J$26,1),TRUE))))</f>
        <v/>
      </c>
      <c r="Z303" s="145" t="str">
        <f>IF(ISNUMBER($L303),IF(OR(AND(OR($J303="Retired",$J303="Permanent Low-Use"),$K303&lt;=2023),(AND($J303="New",$K303&gt;2023))),"N/A",VLOOKUP($F303,'Source Data'!$B$15:$I$22,7)),"")</f>
        <v/>
      </c>
      <c r="AA303" s="145" t="str">
        <f>IF(ISNUMBER($L303),IF(OR(AND(OR($J303="Retired",$J303="Permanent Low-Use"),$K303&lt;=2024),(AND($J303="New",$K303&gt;2024))),"N/A",VLOOKUP($F303,'Source Data'!$B$15:$I$22,7)),"")</f>
        <v/>
      </c>
      <c r="AB303" s="145" t="str">
        <f>IF(ISNUMBER($L303),IF(OR(AND(OR($J303="Retired",$J303="Permanent Low-Use"),$K303&lt;=2025),(AND($J303="New",$K303&gt;2025))),"N/A",VLOOKUP($F303,'Source Data'!$B$15:$I$22,5)),"")</f>
        <v/>
      </c>
      <c r="AC303" s="145" t="str">
        <f>IF(ISNUMBER($L303),IF(OR(AND(OR($J303="Retired",$J303="Permanent Low-Use"),$K303&lt;=2026),(AND($J303="New",$K303&gt;2026))),"N/A",VLOOKUP($F303,'Source Data'!$B$15:$I$22,5)),"")</f>
        <v/>
      </c>
      <c r="AD303" s="145" t="str">
        <f>IF(ISNUMBER($L303),IF(OR(AND(OR($J303="Retired",$J303="Permanent Low-Use"),$K303&lt;=2027),(AND($J303="New",$K303&gt;2027))),"N/A",VLOOKUP($F303,'Source Data'!$B$15:$I$22,5)),"")</f>
        <v/>
      </c>
      <c r="AE303" s="145" t="str">
        <f>IF(ISNUMBER($L303),IF(OR(AND(OR($J303="Retired",$J303="Permanent Low-Use"),$K303&lt;=2028),(AND($J303="New",$K303&gt;2028))),"N/A",VLOOKUP($F303,'Source Data'!$B$15:$I$22,5)),"")</f>
        <v/>
      </c>
      <c r="AF303" s="145" t="str">
        <f>IF(ISNUMBER($L303),IF(OR(AND(OR($J303="Retired",$J303="Permanent Low-Use"),$K303&lt;=2029),(AND($J303="New",$K303&gt;2029))),"N/A",VLOOKUP($F303,'Source Data'!$B$15:$I$22,5)),"")</f>
        <v/>
      </c>
      <c r="AG303" s="145" t="str">
        <f>IF(ISNUMBER($L303),IF(OR(AND(OR($J303="Retired",$J303="Permanent Low-Use"),$K303&lt;=2030),(AND($J303="New",$K303&gt;2030))),"N/A",VLOOKUP($F303,'Source Data'!$B$15:$I$22,5)),"")</f>
        <v/>
      </c>
      <c r="AH303" s="145" t="str">
        <f>IF(ISNUMBER($L303),IF(OR(AND(OR($J303="Retired",$J303="Permanent Low-Use"),$K303&lt;=2031),(AND($J303="New",$K303&gt;2031))),"N/A",VLOOKUP($F303,'Source Data'!$B$15:$I$22,5)),"")</f>
        <v/>
      </c>
      <c r="AI303" s="145" t="str">
        <f>IF(ISNUMBER($L303),IF(OR(AND(OR($J303="Retired",$J303="Permanent Low-Use"),$K303&lt;=2032),(AND($J303="New",$K303&gt;2032))),"N/A",VLOOKUP($F303,'Source Data'!$B$15:$I$22,5)),"")</f>
        <v/>
      </c>
      <c r="AJ303" s="145" t="str">
        <f>IF(ISNUMBER($L303),IF(OR(AND(OR($J303="Retired",$J303="Permanent Low-Use"),$K303&lt;=2033),(AND($J303="New",$K303&gt;2033))),"N/A",VLOOKUP($F303,'Source Data'!$B$15:$I$22,5)),"")</f>
        <v/>
      </c>
      <c r="AK303" s="145" t="str">
        <f>IF($N303= 0, "N/A", IF(ISERROR(VLOOKUP($F303, 'Source Data'!$B$4:$C$11,2)), "", VLOOKUP($F303, 'Source Data'!$B$4:$C$11,2)))</f>
        <v/>
      </c>
      <c r="AL303" s="158"/>
    </row>
    <row r="304" spans="1:38">
      <c r="A304" s="158"/>
      <c r="B304" s="80"/>
      <c r="C304" s="80"/>
      <c r="D304" s="80"/>
      <c r="E304" s="81"/>
      <c r="F304" s="81"/>
      <c r="G304" s="78"/>
      <c r="H304" s="79"/>
      <c r="I304" s="78"/>
      <c r="J304" s="78"/>
      <c r="K304" s="78"/>
      <c r="L304" s="142" t="str">
        <f t="shared" si="14"/>
        <v/>
      </c>
      <c r="M304" s="142" t="str">
        <f>IF(ISERROR(VLOOKUP(E304,'Source Data'!$B$67:$J$97, MATCH(F304, 'Source Data'!$B$64:$J$64,1),TRUE))=TRUE,"",VLOOKUP(E304,'Source Data'!$B$67:$J$97,MATCH(F304, 'Source Data'!$B$64:$J$64,1),TRUE))</f>
        <v/>
      </c>
      <c r="N304" s="143" t="str">
        <f t="shared" si="15"/>
        <v/>
      </c>
      <c r="O304" s="144" t="str">
        <f>IF(OR(AND(OR($J304="Retired",$J304="Permanent Low-Use"),$K304&lt;=2023),(AND($J304="New",$K304&gt;2023))),"N/A",IF($N304=0,0,IF(ISERROR(VLOOKUP($E304,'Source Data'!$B$29:$J$60, MATCH($L304, 'Source Data'!$B$26:$J$26,1),TRUE))=TRUE,"",VLOOKUP($E304,'Source Data'!$B$29:$J$60,MATCH($L304, 'Source Data'!$B$26:$J$26,1),TRUE))))</f>
        <v/>
      </c>
      <c r="P304" s="144" t="str">
        <f>IF(OR(AND(OR($J304="Retired",$J304="Permanent Low-Use"),$K304&lt;=2024),(AND($J304="New",$K304&gt;2024))),"N/A",IF($N304=0,0,IF(ISERROR(VLOOKUP($E304,'Source Data'!$B$29:$J$60, MATCH($L304, 'Source Data'!$B$26:$J$26,1),TRUE))=TRUE,"",VLOOKUP($E304,'Source Data'!$B$29:$J$60,MATCH($L304, 'Source Data'!$B$26:$J$26,1),TRUE))))</f>
        <v/>
      </c>
      <c r="Q304" s="144" t="str">
        <f>IF(OR(AND(OR($J304="Retired",$J304="Permanent Low-Use"),$K304&lt;=2025),(AND($J304="New",$K304&gt;2025))),"N/A",IF($N304=0,0,IF(ISERROR(VLOOKUP($E304,'Source Data'!$B$29:$J$60, MATCH($L304, 'Source Data'!$B$26:$J$26,1),TRUE))=TRUE,"",VLOOKUP($E304,'Source Data'!$B$29:$J$60,MATCH($L304, 'Source Data'!$B$26:$J$26,1),TRUE))))</f>
        <v/>
      </c>
      <c r="R304" s="144" t="str">
        <f>IF(OR(AND(OR($J304="Retired",$J304="Permanent Low-Use"),$K304&lt;=2026),(AND($J304="New",$K304&gt;2026))),"N/A",IF($N304=0,0,IF(ISERROR(VLOOKUP($E304,'Source Data'!$B$29:$J$60, MATCH($L304, 'Source Data'!$B$26:$J$26,1),TRUE))=TRUE,"",VLOOKUP($E304,'Source Data'!$B$29:$J$60,MATCH($L304, 'Source Data'!$B$26:$J$26,1),TRUE))))</f>
        <v/>
      </c>
      <c r="S304" s="144" t="str">
        <f>IF(OR(AND(OR($J304="Retired",$J304="Permanent Low-Use"),$K304&lt;=2027),(AND($J304="New",$K304&gt;2027))),"N/A",IF($N304=0,0,IF(ISERROR(VLOOKUP($E304,'Source Data'!$B$29:$J$60, MATCH($L304, 'Source Data'!$B$26:$J$26,1),TRUE))=TRUE,"",VLOOKUP($E304,'Source Data'!$B$29:$J$60,MATCH($L304, 'Source Data'!$B$26:$J$26,1),TRUE))))</f>
        <v/>
      </c>
      <c r="T304" s="144" t="str">
        <f>IF(OR(AND(OR($J304="Retired",$J304="Permanent Low-Use"),$K304&lt;=2028),(AND($J304="New",$K304&gt;2028))),"N/A",IF($N304=0,0,IF(ISERROR(VLOOKUP($E304,'Source Data'!$B$29:$J$60, MATCH($L304, 'Source Data'!$B$26:$J$26,1),TRUE))=TRUE,"",VLOOKUP($E304,'Source Data'!$B$29:$J$60,MATCH($L304, 'Source Data'!$B$26:$J$26,1),TRUE))))</f>
        <v/>
      </c>
      <c r="U304" s="144" t="str">
        <f>IF(OR(AND(OR($J304="Retired",$J304="Permanent Low-Use"),$K304&lt;=2029),(AND($J304="New",$K304&gt;2029))),"N/A",IF($N304=0,0,IF(ISERROR(VLOOKUP($E304,'Source Data'!$B$29:$J$60, MATCH($L304, 'Source Data'!$B$26:$J$26,1),TRUE))=TRUE,"",VLOOKUP($E304,'Source Data'!$B$29:$J$60,MATCH($L304, 'Source Data'!$B$26:$J$26,1),TRUE))))</f>
        <v/>
      </c>
      <c r="V304" s="144" t="str">
        <f>IF(OR(AND(OR($J304="Retired",$J304="Permanent Low-Use"),$K304&lt;=2030),(AND($J304="New",$K304&gt;2030))),"N/A",IF($N304=0,0,IF(ISERROR(VLOOKUP($E304,'Source Data'!$B$29:$J$60, MATCH($L304, 'Source Data'!$B$26:$J$26,1),TRUE))=TRUE,"",VLOOKUP($E304,'Source Data'!$B$29:$J$60,MATCH($L304, 'Source Data'!$B$26:$J$26,1),TRUE))))</f>
        <v/>
      </c>
      <c r="W304" s="144" t="str">
        <f>IF(OR(AND(OR($J304="Retired",$J304="Permanent Low-Use"),$K304&lt;=2031),(AND($J304="New",$K304&gt;2031))),"N/A",IF($N304=0,0,IF(ISERROR(VLOOKUP($E304,'Source Data'!$B$29:$J$60, MATCH($L304, 'Source Data'!$B$26:$J$26,1),TRUE))=TRUE,"",VLOOKUP($E304,'Source Data'!$B$29:$J$60,MATCH($L304, 'Source Data'!$B$26:$J$26,1),TRUE))))</f>
        <v/>
      </c>
      <c r="X304" s="144" t="str">
        <f>IF(OR(AND(OR($J304="Retired",$J304="Permanent Low-Use"),$K304&lt;=2032),(AND($J304="New",$K304&gt;2032))),"N/A",IF($N304=0,0,IF(ISERROR(VLOOKUP($E304,'Source Data'!$B$29:$J$60, MATCH($L304, 'Source Data'!$B$26:$J$26,1),TRUE))=TRUE,"",VLOOKUP($E304,'Source Data'!$B$29:$J$60,MATCH($L304, 'Source Data'!$B$26:$J$26,1),TRUE))))</f>
        <v/>
      </c>
      <c r="Y304" s="144" t="str">
        <f>IF(OR(AND(OR($J304="Retired",$J304="Permanent Low-Use"),$K304&lt;=2033),(AND($J304="New",$K304&gt;2033))),"N/A",IF($N304=0,0,IF(ISERROR(VLOOKUP($E304,'Source Data'!$B$29:$J$60, MATCH($L304, 'Source Data'!$B$26:$J$26,1),TRUE))=TRUE,"",VLOOKUP($E304,'Source Data'!$B$29:$J$60,MATCH($L304, 'Source Data'!$B$26:$J$26,1),TRUE))))</f>
        <v/>
      </c>
      <c r="Z304" s="145" t="str">
        <f>IF(ISNUMBER($L304),IF(OR(AND(OR($J304="Retired",$J304="Permanent Low-Use"),$K304&lt;=2023),(AND($J304="New",$K304&gt;2023))),"N/A",VLOOKUP($F304,'Source Data'!$B$15:$I$22,7)),"")</f>
        <v/>
      </c>
      <c r="AA304" s="145" t="str">
        <f>IF(ISNUMBER($L304),IF(OR(AND(OR($J304="Retired",$J304="Permanent Low-Use"),$K304&lt;=2024),(AND($J304="New",$K304&gt;2024))),"N/A",VLOOKUP($F304,'Source Data'!$B$15:$I$22,7)),"")</f>
        <v/>
      </c>
      <c r="AB304" s="145" t="str">
        <f>IF(ISNUMBER($L304),IF(OR(AND(OR($J304="Retired",$J304="Permanent Low-Use"),$K304&lt;=2025),(AND($J304="New",$K304&gt;2025))),"N/A",VLOOKUP($F304,'Source Data'!$B$15:$I$22,5)),"")</f>
        <v/>
      </c>
      <c r="AC304" s="145" t="str">
        <f>IF(ISNUMBER($L304),IF(OR(AND(OR($J304="Retired",$J304="Permanent Low-Use"),$K304&lt;=2026),(AND($J304="New",$K304&gt;2026))),"N/A",VLOOKUP($F304,'Source Data'!$B$15:$I$22,5)),"")</f>
        <v/>
      </c>
      <c r="AD304" s="145" t="str">
        <f>IF(ISNUMBER($L304),IF(OR(AND(OR($J304="Retired",$J304="Permanent Low-Use"),$K304&lt;=2027),(AND($J304="New",$K304&gt;2027))),"N/A",VLOOKUP($F304,'Source Data'!$B$15:$I$22,5)),"")</f>
        <v/>
      </c>
      <c r="AE304" s="145" t="str">
        <f>IF(ISNUMBER($L304),IF(OR(AND(OR($J304="Retired",$J304="Permanent Low-Use"),$K304&lt;=2028),(AND($J304="New",$K304&gt;2028))),"N/A",VLOOKUP($F304,'Source Data'!$B$15:$I$22,5)),"")</f>
        <v/>
      </c>
      <c r="AF304" s="145" t="str">
        <f>IF(ISNUMBER($L304),IF(OR(AND(OR($J304="Retired",$J304="Permanent Low-Use"),$K304&lt;=2029),(AND($J304="New",$K304&gt;2029))),"N/A",VLOOKUP($F304,'Source Data'!$B$15:$I$22,5)),"")</f>
        <v/>
      </c>
      <c r="AG304" s="145" t="str">
        <f>IF(ISNUMBER($L304),IF(OR(AND(OR($J304="Retired",$J304="Permanent Low-Use"),$K304&lt;=2030),(AND($J304="New",$K304&gt;2030))),"N/A",VLOOKUP($F304,'Source Data'!$B$15:$I$22,5)),"")</f>
        <v/>
      </c>
      <c r="AH304" s="145" t="str">
        <f>IF(ISNUMBER($L304),IF(OR(AND(OR($J304="Retired",$J304="Permanent Low-Use"),$K304&lt;=2031),(AND($J304="New",$K304&gt;2031))),"N/A",VLOOKUP($F304,'Source Data'!$B$15:$I$22,5)),"")</f>
        <v/>
      </c>
      <c r="AI304" s="145" t="str">
        <f>IF(ISNUMBER($L304),IF(OR(AND(OR($J304="Retired",$J304="Permanent Low-Use"),$K304&lt;=2032),(AND($J304="New",$K304&gt;2032))),"N/A",VLOOKUP($F304,'Source Data'!$B$15:$I$22,5)),"")</f>
        <v/>
      </c>
      <c r="AJ304" s="145" t="str">
        <f>IF(ISNUMBER($L304),IF(OR(AND(OR($J304="Retired",$J304="Permanent Low-Use"),$K304&lt;=2033),(AND($J304="New",$K304&gt;2033))),"N/A",VLOOKUP($F304,'Source Data'!$B$15:$I$22,5)),"")</f>
        <v/>
      </c>
      <c r="AK304" s="145" t="str">
        <f>IF($N304= 0, "N/A", IF(ISERROR(VLOOKUP($F304, 'Source Data'!$B$4:$C$11,2)), "", VLOOKUP($F304, 'Source Data'!$B$4:$C$11,2)))</f>
        <v/>
      </c>
      <c r="AL304" s="158"/>
    </row>
    <row r="305" spans="1:38">
      <c r="A305" s="158"/>
      <c r="B305" s="80"/>
      <c r="C305" s="80"/>
      <c r="D305" s="80"/>
      <c r="E305" s="81"/>
      <c r="F305" s="81"/>
      <c r="G305" s="78"/>
      <c r="H305" s="79"/>
      <c r="I305" s="78"/>
      <c r="J305" s="78"/>
      <c r="K305" s="78"/>
      <c r="L305" s="142" t="str">
        <f t="shared" si="14"/>
        <v/>
      </c>
      <c r="M305" s="142" t="str">
        <f>IF(ISERROR(VLOOKUP(E305,'Source Data'!$B$67:$J$97, MATCH(F305, 'Source Data'!$B$64:$J$64,1),TRUE))=TRUE,"",VLOOKUP(E305,'Source Data'!$B$67:$J$97,MATCH(F305, 'Source Data'!$B$64:$J$64,1),TRUE))</f>
        <v/>
      </c>
      <c r="N305" s="143" t="str">
        <f t="shared" si="15"/>
        <v/>
      </c>
      <c r="O305" s="144" t="str">
        <f>IF(OR(AND(OR($J305="Retired",$J305="Permanent Low-Use"),$K305&lt;=2023),(AND($J305="New",$K305&gt;2023))),"N/A",IF($N305=0,0,IF(ISERROR(VLOOKUP($E305,'Source Data'!$B$29:$J$60, MATCH($L305, 'Source Data'!$B$26:$J$26,1),TRUE))=TRUE,"",VLOOKUP($E305,'Source Data'!$B$29:$J$60,MATCH($L305, 'Source Data'!$B$26:$J$26,1),TRUE))))</f>
        <v/>
      </c>
      <c r="P305" s="144" t="str">
        <f>IF(OR(AND(OR($J305="Retired",$J305="Permanent Low-Use"),$K305&lt;=2024),(AND($J305="New",$K305&gt;2024))),"N/A",IF($N305=0,0,IF(ISERROR(VLOOKUP($E305,'Source Data'!$B$29:$J$60, MATCH($L305, 'Source Data'!$B$26:$J$26,1),TRUE))=TRUE,"",VLOOKUP($E305,'Source Data'!$B$29:$J$60,MATCH($L305, 'Source Data'!$B$26:$J$26,1),TRUE))))</f>
        <v/>
      </c>
      <c r="Q305" s="144" t="str">
        <f>IF(OR(AND(OR($J305="Retired",$J305="Permanent Low-Use"),$K305&lt;=2025),(AND($J305="New",$K305&gt;2025))),"N/A",IF($N305=0,0,IF(ISERROR(VLOOKUP($E305,'Source Data'!$B$29:$J$60, MATCH($L305, 'Source Data'!$B$26:$J$26,1),TRUE))=TRUE,"",VLOOKUP($E305,'Source Data'!$B$29:$J$60,MATCH($L305, 'Source Data'!$B$26:$J$26,1),TRUE))))</f>
        <v/>
      </c>
      <c r="R305" s="144" t="str">
        <f>IF(OR(AND(OR($J305="Retired",$J305="Permanent Low-Use"),$K305&lt;=2026),(AND($J305="New",$K305&gt;2026))),"N/A",IF($N305=0,0,IF(ISERROR(VLOOKUP($E305,'Source Data'!$B$29:$J$60, MATCH($L305, 'Source Data'!$B$26:$J$26,1),TRUE))=TRUE,"",VLOOKUP($E305,'Source Data'!$B$29:$J$60,MATCH($L305, 'Source Data'!$B$26:$J$26,1),TRUE))))</f>
        <v/>
      </c>
      <c r="S305" s="144" t="str">
        <f>IF(OR(AND(OR($J305="Retired",$J305="Permanent Low-Use"),$K305&lt;=2027),(AND($J305="New",$K305&gt;2027))),"N/A",IF($N305=0,0,IF(ISERROR(VLOOKUP($E305,'Source Data'!$B$29:$J$60, MATCH($L305, 'Source Data'!$B$26:$J$26,1),TRUE))=TRUE,"",VLOOKUP($E305,'Source Data'!$B$29:$J$60,MATCH($L305, 'Source Data'!$B$26:$J$26,1),TRUE))))</f>
        <v/>
      </c>
      <c r="T305" s="144" t="str">
        <f>IF(OR(AND(OR($J305="Retired",$J305="Permanent Low-Use"),$K305&lt;=2028),(AND($J305="New",$K305&gt;2028))),"N/A",IF($N305=0,0,IF(ISERROR(VLOOKUP($E305,'Source Data'!$B$29:$J$60, MATCH($L305, 'Source Data'!$B$26:$J$26,1),TRUE))=TRUE,"",VLOOKUP($E305,'Source Data'!$B$29:$J$60,MATCH($L305, 'Source Data'!$B$26:$J$26,1),TRUE))))</f>
        <v/>
      </c>
      <c r="U305" s="144" t="str">
        <f>IF(OR(AND(OR($J305="Retired",$J305="Permanent Low-Use"),$K305&lt;=2029),(AND($J305="New",$K305&gt;2029))),"N/A",IF($N305=0,0,IF(ISERROR(VLOOKUP($E305,'Source Data'!$B$29:$J$60, MATCH($L305, 'Source Data'!$B$26:$J$26,1),TRUE))=TRUE,"",VLOOKUP($E305,'Source Data'!$B$29:$J$60,MATCH($L305, 'Source Data'!$B$26:$J$26,1),TRUE))))</f>
        <v/>
      </c>
      <c r="V305" s="144" t="str">
        <f>IF(OR(AND(OR($J305="Retired",$J305="Permanent Low-Use"),$K305&lt;=2030),(AND($J305="New",$K305&gt;2030))),"N/A",IF($N305=0,0,IF(ISERROR(VLOOKUP($E305,'Source Data'!$B$29:$J$60, MATCH($L305, 'Source Data'!$B$26:$J$26,1),TRUE))=TRUE,"",VLOOKUP($E305,'Source Data'!$B$29:$J$60,MATCH($L305, 'Source Data'!$B$26:$J$26,1),TRUE))))</f>
        <v/>
      </c>
      <c r="W305" s="144" t="str">
        <f>IF(OR(AND(OR($J305="Retired",$J305="Permanent Low-Use"),$K305&lt;=2031),(AND($J305="New",$K305&gt;2031))),"N/A",IF($N305=0,0,IF(ISERROR(VLOOKUP($E305,'Source Data'!$B$29:$J$60, MATCH($L305, 'Source Data'!$B$26:$J$26,1),TRUE))=TRUE,"",VLOOKUP($E305,'Source Data'!$B$29:$J$60,MATCH($L305, 'Source Data'!$B$26:$J$26,1),TRUE))))</f>
        <v/>
      </c>
      <c r="X305" s="144" t="str">
        <f>IF(OR(AND(OR($J305="Retired",$J305="Permanent Low-Use"),$K305&lt;=2032),(AND($J305="New",$K305&gt;2032))),"N/A",IF($N305=0,0,IF(ISERROR(VLOOKUP($E305,'Source Data'!$B$29:$J$60, MATCH($L305, 'Source Data'!$B$26:$J$26,1),TRUE))=TRUE,"",VLOOKUP($E305,'Source Data'!$B$29:$J$60,MATCH($L305, 'Source Data'!$B$26:$J$26,1),TRUE))))</f>
        <v/>
      </c>
      <c r="Y305" s="144" t="str">
        <f>IF(OR(AND(OR($J305="Retired",$J305="Permanent Low-Use"),$K305&lt;=2033),(AND($J305="New",$K305&gt;2033))),"N/A",IF($N305=0,0,IF(ISERROR(VLOOKUP($E305,'Source Data'!$B$29:$J$60, MATCH($L305, 'Source Data'!$B$26:$J$26,1),TRUE))=TRUE,"",VLOOKUP($E305,'Source Data'!$B$29:$J$60,MATCH($L305, 'Source Data'!$B$26:$J$26,1),TRUE))))</f>
        <v/>
      </c>
      <c r="Z305" s="145" t="str">
        <f>IF(ISNUMBER($L305),IF(OR(AND(OR($J305="Retired",$J305="Permanent Low-Use"),$K305&lt;=2023),(AND($J305="New",$K305&gt;2023))),"N/A",VLOOKUP($F305,'Source Data'!$B$15:$I$22,7)),"")</f>
        <v/>
      </c>
      <c r="AA305" s="145" t="str">
        <f>IF(ISNUMBER($L305),IF(OR(AND(OR($J305="Retired",$J305="Permanent Low-Use"),$K305&lt;=2024),(AND($J305="New",$K305&gt;2024))),"N/A",VLOOKUP($F305,'Source Data'!$B$15:$I$22,7)),"")</f>
        <v/>
      </c>
      <c r="AB305" s="145" t="str">
        <f>IF(ISNUMBER($L305),IF(OR(AND(OR($J305="Retired",$J305="Permanent Low-Use"),$K305&lt;=2025),(AND($J305="New",$K305&gt;2025))),"N/A",VLOOKUP($F305,'Source Data'!$B$15:$I$22,5)),"")</f>
        <v/>
      </c>
      <c r="AC305" s="145" t="str">
        <f>IF(ISNUMBER($L305),IF(OR(AND(OR($J305="Retired",$J305="Permanent Low-Use"),$K305&lt;=2026),(AND($J305="New",$K305&gt;2026))),"N/A",VLOOKUP($F305,'Source Data'!$B$15:$I$22,5)),"")</f>
        <v/>
      </c>
      <c r="AD305" s="145" t="str">
        <f>IF(ISNUMBER($L305),IF(OR(AND(OR($J305="Retired",$J305="Permanent Low-Use"),$K305&lt;=2027),(AND($J305="New",$K305&gt;2027))),"N/A",VLOOKUP($F305,'Source Data'!$B$15:$I$22,5)),"")</f>
        <v/>
      </c>
      <c r="AE305" s="145" t="str">
        <f>IF(ISNUMBER($L305),IF(OR(AND(OR($J305="Retired",$J305="Permanent Low-Use"),$K305&lt;=2028),(AND($J305="New",$K305&gt;2028))),"N/A",VLOOKUP($F305,'Source Data'!$B$15:$I$22,5)),"")</f>
        <v/>
      </c>
      <c r="AF305" s="145" t="str">
        <f>IF(ISNUMBER($L305),IF(OR(AND(OR($J305="Retired",$J305="Permanent Low-Use"),$K305&lt;=2029),(AND($J305="New",$K305&gt;2029))),"N/A",VLOOKUP($F305,'Source Data'!$B$15:$I$22,5)),"")</f>
        <v/>
      </c>
      <c r="AG305" s="145" t="str">
        <f>IF(ISNUMBER($L305),IF(OR(AND(OR($J305="Retired",$J305="Permanent Low-Use"),$K305&lt;=2030),(AND($J305="New",$K305&gt;2030))),"N/A",VLOOKUP($F305,'Source Data'!$B$15:$I$22,5)),"")</f>
        <v/>
      </c>
      <c r="AH305" s="145" t="str">
        <f>IF(ISNUMBER($L305),IF(OR(AND(OR($J305="Retired",$J305="Permanent Low-Use"),$K305&lt;=2031),(AND($J305="New",$K305&gt;2031))),"N/A",VLOOKUP($F305,'Source Data'!$B$15:$I$22,5)),"")</f>
        <v/>
      </c>
      <c r="AI305" s="145" t="str">
        <f>IF(ISNUMBER($L305),IF(OR(AND(OR($J305="Retired",$J305="Permanent Low-Use"),$K305&lt;=2032),(AND($J305="New",$K305&gt;2032))),"N/A",VLOOKUP($F305,'Source Data'!$B$15:$I$22,5)),"")</f>
        <v/>
      </c>
      <c r="AJ305" s="145" t="str">
        <f>IF(ISNUMBER($L305),IF(OR(AND(OR($J305="Retired",$J305="Permanent Low-Use"),$K305&lt;=2033),(AND($J305="New",$K305&gt;2033))),"N/A",VLOOKUP($F305,'Source Data'!$B$15:$I$22,5)),"")</f>
        <v/>
      </c>
      <c r="AK305" s="145" t="str">
        <f>IF($N305= 0, "N/A", IF(ISERROR(VLOOKUP($F305, 'Source Data'!$B$4:$C$11,2)), "", VLOOKUP($F305, 'Source Data'!$B$4:$C$11,2)))</f>
        <v/>
      </c>
      <c r="AL305" s="158"/>
    </row>
    <row r="306" spans="1:38">
      <c r="A306" s="158"/>
      <c r="B306" s="80"/>
      <c r="C306" s="80"/>
      <c r="D306" s="80"/>
      <c r="E306" s="81"/>
      <c r="F306" s="81"/>
      <c r="G306" s="78"/>
      <c r="H306" s="79"/>
      <c r="I306" s="78"/>
      <c r="J306" s="78"/>
      <c r="K306" s="78"/>
      <c r="L306" s="142" t="str">
        <f t="shared" si="14"/>
        <v/>
      </c>
      <c r="M306" s="142" t="str">
        <f>IF(ISERROR(VLOOKUP(E306,'Source Data'!$B$67:$J$97, MATCH(F306, 'Source Data'!$B$64:$J$64,1),TRUE))=TRUE,"",VLOOKUP(E306,'Source Data'!$B$67:$J$97,MATCH(F306, 'Source Data'!$B$64:$J$64,1),TRUE))</f>
        <v/>
      </c>
      <c r="N306" s="143" t="str">
        <f t="shared" si="15"/>
        <v/>
      </c>
      <c r="O306" s="144" t="str">
        <f>IF(OR(AND(OR($J306="Retired",$J306="Permanent Low-Use"),$K306&lt;=2023),(AND($J306="New",$K306&gt;2023))),"N/A",IF($N306=0,0,IF(ISERROR(VLOOKUP($E306,'Source Data'!$B$29:$J$60, MATCH($L306, 'Source Data'!$B$26:$J$26,1),TRUE))=TRUE,"",VLOOKUP($E306,'Source Data'!$B$29:$J$60,MATCH($L306, 'Source Data'!$B$26:$J$26,1),TRUE))))</f>
        <v/>
      </c>
      <c r="P306" s="144" t="str">
        <f>IF(OR(AND(OR($J306="Retired",$J306="Permanent Low-Use"),$K306&lt;=2024),(AND($J306="New",$K306&gt;2024))),"N/A",IF($N306=0,0,IF(ISERROR(VLOOKUP($E306,'Source Data'!$B$29:$J$60, MATCH($L306, 'Source Data'!$B$26:$J$26,1),TRUE))=TRUE,"",VLOOKUP($E306,'Source Data'!$B$29:$J$60,MATCH($L306, 'Source Data'!$B$26:$J$26,1),TRUE))))</f>
        <v/>
      </c>
      <c r="Q306" s="144" t="str">
        <f>IF(OR(AND(OR($J306="Retired",$J306="Permanent Low-Use"),$K306&lt;=2025),(AND($J306="New",$K306&gt;2025))),"N/A",IF($N306=0,0,IF(ISERROR(VLOOKUP($E306,'Source Data'!$B$29:$J$60, MATCH($L306, 'Source Data'!$B$26:$J$26,1),TRUE))=TRUE,"",VLOOKUP($E306,'Source Data'!$B$29:$J$60,MATCH($L306, 'Source Data'!$B$26:$J$26,1),TRUE))))</f>
        <v/>
      </c>
      <c r="R306" s="144" t="str">
        <f>IF(OR(AND(OR($J306="Retired",$J306="Permanent Low-Use"),$K306&lt;=2026),(AND($J306="New",$K306&gt;2026))),"N/A",IF($N306=0,0,IF(ISERROR(VLOOKUP($E306,'Source Data'!$B$29:$J$60, MATCH($L306, 'Source Data'!$B$26:$J$26,1),TRUE))=TRUE,"",VLOOKUP($E306,'Source Data'!$B$29:$J$60,MATCH($L306, 'Source Data'!$B$26:$J$26,1),TRUE))))</f>
        <v/>
      </c>
      <c r="S306" s="144" t="str">
        <f>IF(OR(AND(OR($J306="Retired",$J306="Permanent Low-Use"),$K306&lt;=2027),(AND($J306="New",$K306&gt;2027))),"N/A",IF($N306=0,0,IF(ISERROR(VLOOKUP($E306,'Source Data'!$B$29:$J$60, MATCH($L306, 'Source Data'!$B$26:$J$26,1),TRUE))=TRUE,"",VLOOKUP($E306,'Source Data'!$B$29:$J$60,MATCH($L306, 'Source Data'!$B$26:$J$26,1),TRUE))))</f>
        <v/>
      </c>
      <c r="T306" s="144" t="str">
        <f>IF(OR(AND(OR($J306="Retired",$J306="Permanent Low-Use"),$K306&lt;=2028),(AND($J306="New",$K306&gt;2028))),"N/A",IF($N306=0,0,IF(ISERROR(VLOOKUP($E306,'Source Data'!$B$29:$J$60, MATCH($L306, 'Source Data'!$B$26:$J$26,1),TRUE))=TRUE,"",VLOOKUP($E306,'Source Data'!$B$29:$J$60,MATCH($L306, 'Source Data'!$B$26:$J$26,1),TRUE))))</f>
        <v/>
      </c>
      <c r="U306" s="144" t="str">
        <f>IF(OR(AND(OR($J306="Retired",$J306="Permanent Low-Use"),$K306&lt;=2029),(AND($J306="New",$K306&gt;2029))),"N/A",IF($N306=0,0,IF(ISERROR(VLOOKUP($E306,'Source Data'!$B$29:$J$60, MATCH($L306, 'Source Data'!$B$26:$J$26,1),TRUE))=TRUE,"",VLOOKUP($E306,'Source Data'!$B$29:$J$60,MATCH($L306, 'Source Data'!$B$26:$J$26,1),TRUE))))</f>
        <v/>
      </c>
      <c r="V306" s="144" t="str">
        <f>IF(OR(AND(OR($J306="Retired",$J306="Permanent Low-Use"),$K306&lt;=2030),(AND($J306="New",$K306&gt;2030))),"N/A",IF($N306=0,0,IF(ISERROR(VLOOKUP($E306,'Source Data'!$B$29:$J$60, MATCH($L306, 'Source Data'!$B$26:$J$26,1),TRUE))=TRUE,"",VLOOKUP($E306,'Source Data'!$B$29:$J$60,MATCH($L306, 'Source Data'!$B$26:$J$26,1),TRUE))))</f>
        <v/>
      </c>
      <c r="W306" s="144" t="str">
        <f>IF(OR(AND(OR($J306="Retired",$J306="Permanent Low-Use"),$K306&lt;=2031),(AND($J306="New",$K306&gt;2031))),"N/A",IF($N306=0,0,IF(ISERROR(VLOOKUP($E306,'Source Data'!$B$29:$J$60, MATCH($L306, 'Source Data'!$B$26:$J$26,1),TRUE))=TRUE,"",VLOOKUP($E306,'Source Data'!$B$29:$J$60,MATCH($L306, 'Source Data'!$B$26:$J$26,1),TRUE))))</f>
        <v/>
      </c>
      <c r="X306" s="144" t="str">
        <f>IF(OR(AND(OR($J306="Retired",$J306="Permanent Low-Use"),$K306&lt;=2032),(AND($J306="New",$K306&gt;2032))),"N/A",IF($N306=0,0,IF(ISERROR(VLOOKUP($E306,'Source Data'!$B$29:$J$60, MATCH($L306, 'Source Data'!$B$26:$J$26,1),TRUE))=TRUE,"",VLOOKUP($E306,'Source Data'!$B$29:$J$60,MATCH($L306, 'Source Data'!$B$26:$J$26,1),TRUE))))</f>
        <v/>
      </c>
      <c r="Y306" s="144" t="str">
        <f>IF(OR(AND(OR($J306="Retired",$J306="Permanent Low-Use"),$K306&lt;=2033),(AND($J306="New",$K306&gt;2033))),"N/A",IF($N306=0,0,IF(ISERROR(VLOOKUP($E306,'Source Data'!$B$29:$J$60, MATCH($L306, 'Source Data'!$B$26:$J$26,1),TRUE))=TRUE,"",VLOOKUP($E306,'Source Data'!$B$29:$J$60,MATCH($L306, 'Source Data'!$B$26:$J$26,1),TRUE))))</f>
        <v/>
      </c>
      <c r="Z306" s="145" t="str">
        <f>IF(ISNUMBER($L306),IF(OR(AND(OR($J306="Retired",$J306="Permanent Low-Use"),$K306&lt;=2023),(AND($J306="New",$K306&gt;2023))),"N/A",VLOOKUP($F306,'Source Data'!$B$15:$I$22,7)),"")</f>
        <v/>
      </c>
      <c r="AA306" s="145" t="str">
        <f>IF(ISNUMBER($L306),IF(OR(AND(OR($J306="Retired",$J306="Permanent Low-Use"),$K306&lt;=2024),(AND($J306="New",$K306&gt;2024))),"N/A",VLOOKUP($F306,'Source Data'!$B$15:$I$22,7)),"")</f>
        <v/>
      </c>
      <c r="AB306" s="145" t="str">
        <f>IF(ISNUMBER($L306),IF(OR(AND(OR($J306="Retired",$J306="Permanent Low-Use"),$K306&lt;=2025),(AND($J306="New",$K306&gt;2025))),"N/A",VLOOKUP($F306,'Source Data'!$B$15:$I$22,5)),"")</f>
        <v/>
      </c>
      <c r="AC306" s="145" t="str">
        <f>IF(ISNUMBER($L306),IF(OR(AND(OR($J306="Retired",$J306="Permanent Low-Use"),$K306&lt;=2026),(AND($J306="New",$K306&gt;2026))),"N/A",VLOOKUP($F306,'Source Data'!$B$15:$I$22,5)),"")</f>
        <v/>
      </c>
      <c r="AD306" s="145" t="str">
        <f>IF(ISNUMBER($L306),IF(OR(AND(OR($J306="Retired",$J306="Permanent Low-Use"),$K306&lt;=2027),(AND($J306="New",$K306&gt;2027))),"N/A",VLOOKUP($F306,'Source Data'!$B$15:$I$22,5)),"")</f>
        <v/>
      </c>
      <c r="AE306" s="145" t="str">
        <f>IF(ISNUMBER($L306),IF(OR(AND(OR($J306="Retired",$J306="Permanent Low-Use"),$K306&lt;=2028),(AND($J306="New",$K306&gt;2028))),"N/A",VLOOKUP($F306,'Source Data'!$B$15:$I$22,5)),"")</f>
        <v/>
      </c>
      <c r="AF306" s="145" t="str">
        <f>IF(ISNUMBER($L306),IF(OR(AND(OR($J306="Retired",$J306="Permanent Low-Use"),$K306&lt;=2029),(AND($J306="New",$K306&gt;2029))),"N/A",VLOOKUP($F306,'Source Data'!$B$15:$I$22,5)),"")</f>
        <v/>
      </c>
      <c r="AG306" s="145" t="str">
        <f>IF(ISNUMBER($L306),IF(OR(AND(OR($J306="Retired",$J306="Permanent Low-Use"),$K306&lt;=2030),(AND($J306="New",$K306&gt;2030))),"N/A",VLOOKUP($F306,'Source Data'!$B$15:$I$22,5)),"")</f>
        <v/>
      </c>
      <c r="AH306" s="145" t="str">
        <f>IF(ISNUMBER($L306),IF(OR(AND(OR($J306="Retired",$J306="Permanent Low-Use"),$K306&lt;=2031),(AND($J306="New",$K306&gt;2031))),"N/A",VLOOKUP($F306,'Source Data'!$B$15:$I$22,5)),"")</f>
        <v/>
      </c>
      <c r="AI306" s="145" t="str">
        <f>IF(ISNUMBER($L306),IF(OR(AND(OR($J306="Retired",$J306="Permanent Low-Use"),$K306&lt;=2032),(AND($J306="New",$K306&gt;2032))),"N/A",VLOOKUP($F306,'Source Data'!$B$15:$I$22,5)),"")</f>
        <v/>
      </c>
      <c r="AJ306" s="145" t="str">
        <f>IF(ISNUMBER($L306),IF(OR(AND(OR($J306="Retired",$J306="Permanent Low-Use"),$K306&lt;=2033),(AND($J306="New",$K306&gt;2033))),"N/A",VLOOKUP($F306,'Source Data'!$B$15:$I$22,5)),"")</f>
        <v/>
      </c>
      <c r="AK306" s="145" t="str">
        <f>IF($N306= 0, "N/A", IF(ISERROR(VLOOKUP($F306, 'Source Data'!$B$4:$C$11,2)), "", VLOOKUP($F306, 'Source Data'!$B$4:$C$11,2)))</f>
        <v/>
      </c>
      <c r="AL306" s="158"/>
    </row>
    <row r="307" spans="1:38">
      <c r="A307" s="158"/>
      <c r="B307" s="80"/>
      <c r="C307" s="80"/>
      <c r="D307" s="80"/>
      <c r="E307" s="81"/>
      <c r="F307" s="81"/>
      <c r="G307" s="78"/>
      <c r="H307" s="79"/>
      <c r="I307" s="78"/>
      <c r="J307" s="78"/>
      <c r="K307" s="78"/>
      <c r="L307" s="142" t="str">
        <f t="shared" si="14"/>
        <v/>
      </c>
      <c r="M307" s="142" t="str">
        <f>IF(ISERROR(VLOOKUP(E307,'Source Data'!$B$67:$J$97, MATCH(F307, 'Source Data'!$B$64:$J$64,1),TRUE))=TRUE,"",VLOOKUP(E307,'Source Data'!$B$67:$J$97,MATCH(F307, 'Source Data'!$B$64:$J$64,1),TRUE))</f>
        <v/>
      </c>
      <c r="N307" s="143" t="str">
        <f t="shared" si="15"/>
        <v/>
      </c>
      <c r="O307" s="144" t="str">
        <f>IF(OR(AND(OR($J307="Retired",$J307="Permanent Low-Use"),$K307&lt;=2023),(AND($J307="New",$K307&gt;2023))),"N/A",IF($N307=0,0,IF(ISERROR(VLOOKUP($E307,'Source Data'!$B$29:$J$60, MATCH($L307, 'Source Data'!$B$26:$J$26,1),TRUE))=TRUE,"",VLOOKUP($E307,'Source Data'!$B$29:$J$60,MATCH($L307, 'Source Data'!$B$26:$J$26,1),TRUE))))</f>
        <v/>
      </c>
      <c r="P307" s="144" t="str">
        <f>IF(OR(AND(OR($J307="Retired",$J307="Permanent Low-Use"),$K307&lt;=2024),(AND($J307="New",$K307&gt;2024))),"N/A",IF($N307=0,0,IF(ISERROR(VLOOKUP($E307,'Source Data'!$B$29:$J$60, MATCH($L307, 'Source Data'!$B$26:$J$26,1),TRUE))=TRUE,"",VLOOKUP($E307,'Source Data'!$B$29:$J$60,MATCH($L307, 'Source Data'!$B$26:$J$26,1),TRUE))))</f>
        <v/>
      </c>
      <c r="Q307" s="144" t="str">
        <f>IF(OR(AND(OR($J307="Retired",$J307="Permanent Low-Use"),$K307&lt;=2025),(AND($J307="New",$K307&gt;2025))),"N/A",IF($N307=0,0,IF(ISERROR(VLOOKUP($E307,'Source Data'!$B$29:$J$60, MATCH($L307, 'Source Data'!$B$26:$J$26,1),TRUE))=TRUE,"",VLOOKUP($E307,'Source Data'!$B$29:$J$60,MATCH($L307, 'Source Data'!$B$26:$J$26,1),TRUE))))</f>
        <v/>
      </c>
      <c r="R307" s="144" t="str">
        <f>IF(OR(AND(OR($J307="Retired",$J307="Permanent Low-Use"),$K307&lt;=2026),(AND($J307="New",$K307&gt;2026))),"N/A",IF($N307=0,0,IF(ISERROR(VLOOKUP($E307,'Source Data'!$B$29:$J$60, MATCH($L307, 'Source Data'!$B$26:$J$26,1),TRUE))=TRUE,"",VLOOKUP($E307,'Source Data'!$B$29:$J$60,MATCH($L307, 'Source Data'!$B$26:$J$26,1),TRUE))))</f>
        <v/>
      </c>
      <c r="S307" s="144" t="str">
        <f>IF(OR(AND(OR($J307="Retired",$J307="Permanent Low-Use"),$K307&lt;=2027),(AND($J307="New",$K307&gt;2027))),"N/A",IF($N307=0,0,IF(ISERROR(VLOOKUP($E307,'Source Data'!$B$29:$J$60, MATCH($L307, 'Source Data'!$B$26:$J$26,1),TRUE))=TRUE,"",VLOOKUP($E307,'Source Data'!$B$29:$J$60,MATCH($L307, 'Source Data'!$B$26:$J$26,1),TRUE))))</f>
        <v/>
      </c>
      <c r="T307" s="144" t="str">
        <f>IF(OR(AND(OR($J307="Retired",$J307="Permanent Low-Use"),$K307&lt;=2028),(AND($J307="New",$K307&gt;2028))),"N/A",IF($N307=0,0,IF(ISERROR(VLOOKUP($E307,'Source Data'!$B$29:$J$60, MATCH($L307, 'Source Data'!$B$26:$J$26,1),TRUE))=TRUE,"",VLOOKUP($E307,'Source Data'!$B$29:$J$60,MATCH($L307, 'Source Data'!$B$26:$J$26,1),TRUE))))</f>
        <v/>
      </c>
      <c r="U307" s="144" t="str">
        <f>IF(OR(AND(OR($J307="Retired",$J307="Permanent Low-Use"),$K307&lt;=2029),(AND($J307="New",$K307&gt;2029))),"N/A",IF($N307=0,0,IF(ISERROR(VLOOKUP($E307,'Source Data'!$B$29:$J$60, MATCH($L307, 'Source Data'!$B$26:$J$26,1),TRUE))=TRUE,"",VLOOKUP($E307,'Source Data'!$B$29:$J$60,MATCH($L307, 'Source Data'!$B$26:$J$26,1),TRUE))))</f>
        <v/>
      </c>
      <c r="V307" s="144" t="str">
        <f>IF(OR(AND(OR($J307="Retired",$J307="Permanent Low-Use"),$K307&lt;=2030),(AND($J307="New",$K307&gt;2030))),"N/A",IF($N307=0,0,IF(ISERROR(VLOOKUP($E307,'Source Data'!$B$29:$J$60, MATCH($L307, 'Source Data'!$B$26:$J$26,1),TRUE))=TRUE,"",VLOOKUP($E307,'Source Data'!$B$29:$J$60,MATCH($L307, 'Source Data'!$B$26:$J$26,1),TRUE))))</f>
        <v/>
      </c>
      <c r="W307" s="144" t="str">
        <f>IF(OR(AND(OR($J307="Retired",$J307="Permanent Low-Use"),$K307&lt;=2031),(AND($J307="New",$K307&gt;2031))),"N/A",IF($N307=0,0,IF(ISERROR(VLOOKUP($E307,'Source Data'!$B$29:$J$60, MATCH($L307, 'Source Data'!$B$26:$J$26,1),TRUE))=TRUE,"",VLOOKUP($E307,'Source Data'!$B$29:$J$60,MATCH($L307, 'Source Data'!$B$26:$J$26,1),TRUE))))</f>
        <v/>
      </c>
      <c r="X307" s="144" t="str">
        <f>IF(OR(AND(OR($J307="Retired",$J307="Permanent Low-Use"),$K307&lt;=2032),(AND($J307="New",$K307&gt;2032))),"N/A",IF($N307=0,0,IF(ISERROR(VLOOKUP($E307,'Source Data'!$B$29:$J$60, MATCH($L307, 'Source Data'!$B$26:$J$26,1),TRUE))=TRUE,"",VLOOKUP($E307,'Source Data'!$B$29:$J$60,MATCH($L307, 'Source Data'!$B$26:$J$26,1),TRUE))))</f>
        <v/>
      </c>
      <c r="Y307" s="144" t="str">
        <f>IF(OR(AND(OR($J307="Retired",$J307="Permanent Low-Use"),$K307&lt;=2033),(AND($J307="New",$K307&gt;2033))),"N/A",IF($N307=0,0,IF(ISERROR(VLOOKUP($E307,'Source Data'!$B$29:$J$60, MATCH($L307, 'Source Data'!$B$26:$J$26,1),TRUE))=TRUE,"",VLOOKUP($E307,'Source Data'!$B$29:$J$60,MATCH($L307, 'Source Data'!$B$26:$J$26,1),TRUE))))</f>
        <v/>
      </c>
      <c r="Z307" s="145" t="str">
        <f>IF(ISNUMBER($L307),IF(OR(AND(OR($J307="Retired",$J307="Permanent Low-Use"),$K307&lt;=2023),(AND($J307="New",$K307&gt;2023))),"N/A",VLOOKUP($F307,'Source Data'!$B$15:$I$22,7)),"")</f>
        <v/>
      </c>
      <c r="AA307" s="145" t="str">
        <f>IF(ISNUMBER($L307),IF(OR(AND(OR($J307="Retired",$J307="Permanent Low-Use"),$K307&lt;=2024),(AND($J307="New",$K307&gt;2024))),"N/A",VLOOKUP($F307,'Source Data'!$B$15:$I$22,7)),"")</f>
        <v/>
      </c>
      <c r="AB307" s="145" t="str">
        <f>IF(ISNUMBER($L307),IF(OR(AND(OR($J307="Retired",$J307="Permanent Low-Use"),$K307&lt;=2025),(AND($J307="New",$K307&gt;2025))),"N/A",VLOOKUP($F307,'Source Data'!$B$15:$I$22,5)),"")</f>
        <v/>
      </c>
      <c r="AC307" s="145" t="str">
        <f>IF(ISNUMBER($L307),IF(OR(AND(OR($J307="Retired",$J307="Permanent Low-Use"),$K307&lt;=2026),(AND($J307="New",$K307&gt;2026))),"N/A",VLOOKUP($F307,'Source Data'!$B$15:$I$22,5)),"")</f>
        <v/>
      </c>
      <c r="AD307" s="145" t="str">
        <f>IF(ISNUMBER($L307),IF(OR(AND(OR($J307="Retired",$J307="Permanent Low-Use"),$K307&lt;=2027),(AND($J307="New",$K307&gt;2027))),"N/A",VLOOKUP($F307,'Source Data'!$B$15:$I$22,5)),"")</f>
        <v/>
      </c>
      <c r="AE307" s="145" t="str">
        <f>IF(ISNUMBER($L307),IF(OR(AND(OR($J307="Retired",$J307="Permanent Low-Use"),$K307&lt;=2028),(AND($J307="New",$K307&gt;2028))),"N/A",VLOOKUP($F307,'Source Data'!$B$15:$I$22,5)),"")</f>
        <v/>
      </c>
      <c r="AF307" s="145" t="str">
        <f>IF(ISNUMBER($L307),IF(OR(AND(OR($J307="Retired",$J307="Permanent Low-Use"),$K307&lt;=2029),(AND($J307="New",$K307&gt;2029))),"N/A",VLOOKUP($F307,'Source Data'!$B$15:$I$22,5)),"")</f>
        <v/>
      </c>
      <c r="AG307" s="145" t="str">
        <f>IF(ISNUMBER($L307),IF(OR(AND(OR($J307="Retired",$J307="Permanent Low-Use"),$K307&lt;=2030),(AND($J307="New",$K307&gt;2030))),"N/A",VLOOKUP($F307,'Source Data'!$B$15:$I$22,5)),"")</f>
        <v/>
      </c>
      <c r="AH307" s="145" t="str">
        <f>IF(ISNUMBER($L307),IF(OR(AND(OR($J307="Retired",$J307="Permanent Low-Use"),$K307&lt;=2031),(AND($J307="New",$K307&gt;2031))),"N/A",VLOOKUP($F307,'Source Data'!$B$15:$I$22,5)),"")</f>
        <v/>
      </c>
      <c r="AI307" s="145" t="str">
        <f>IF(ISNUMBER($L307),IF(OR(AND(OR($J307="Retired",$J307="Permanent Low-Use"),$K307&lt;=2032),(AND($J307="New",$K307&gt;2032))),"N/A",VLOOKUP($F307,'Source Data'!$B$15:$I$22,5)),"")</f>
        <v/>
      </c>
      <c r="AJ307" s="145" t="str">
        <f>IF(ISNUMBER($L307),IF(OR(AND(OR($J307="Retired",$J307="Permanent Low-Use"),$K307&lt;=2033),(AND($J307="New",$K307&gt;2033))),"N/A",VLOOKUP($F307,'Source Data'!$B$15:$I$22,5)),"")</f>
        <v/>
      </c>
      <c r="AK307" s="145" t="str">
        <f>IF($N307= 0, "N/A", IF(ISERROR(VLOOKUP($F307, 'Source Data'!$B$4:$C$11,2)), "", VLOOKUP($F307, 'Source Data'!$B$4:$C$11,2)))</f>
        <v/>
      </c>
      <c r="AL307" s="158"/>
    </row>
    <row r="308" spans="1:38">
      <c r="A308" s="158"/>
      <c r="B308" s="80"/>
      <c r="C308" s="80"/>
      <c r="D308" s="80"/>
      <c r="E308" s="81"/>
      <c r="F308" s="81"/>
      <c r="G308" s="78"/>
      <c r="H308" s="79"/>
      <c r="I308" s="78"/>
      <c r="J308" s="78"/>
      <c r="K308" s="78"/>
      <c r="L308" s="142" t="str">
        <f t="shared" si="14"/>
        <v/>
      </c>
      <c r="M308" s="142" t="str">
        <f>IF(ISERROR(VLOOKUP(E308,'Source Data'!$B$67:$J$97, MATCH(F308, 'Source Data'!$B$64:$J$64,1),TRUE))=TRUE,"",VLOOKUP(E308,'Source Data'!$B$67:$J$97,MATCH(F308, 'Source Data'!$B$64:$J$64,1),TRUE))</f>
        <v/>
      </c>
      <c r="N308" s="143" t="str">
        <f t="shared" si="15"/>
        <v/>
      </c>
      <c r="O308" s="144" t="str">
        <f>IF(OR(AND(OR($J308="Retired",$J308="Permanent Low-Use"),$K308&lt;=2023),(AND($J308="New",$K308&gt;2023))),"N/A",IF($N308=0,0,IF(ISERROR(VLOOKUP($E308,'Source Data'!$B$29:$J$60, MATCH($L308, 'Source Data'!$B$26:$J$26,1),TRUE))=TRUE,"",VLOOKUP($E308,'Source Data'!$B$29:$J$60,MATCH($L308, 'Source Data'!$B$26:$J$26,1),TRUE))))</f>
        <v/>
      </c>
      <c r="P308" s="144" t="str">
        <f>IF(OR(AND(OR($J308="Retired",$J308="Permanent Low-Use"),$K308&lt;=2024),(AND($J308="New",$K308&gt;2024))),"N/A",IF($N308=0,0,IF(ISERROR(VLOOKUP($E308,'Source Data'!$B$29:$J$60, MATCH($L308, 'Source Data'!$B$26:$J$26,1),TRUE))=TRUE,"",VLOOKUP($E308,'Source Data'!$B$29:$J$60,MATCH($L308, 'Source Data'!$B$26:$J$26,1),TRUE))))</f>
        <v/>
      </c>
      <c r="Q308" s="144" t="str">
        <f>IF(OR(AND(OR($J308="Retired",$J308="Permanent Low-Use"),$K308&lt;=2025),(AND($J308="New",$K308&gt;2025))),"N/A",IF($N308=0,0,IF(ISERROR(VLOOKUP($E308,'Source Data'!$B$29:$J$60, MATCH($L308, 'Source Data'!$B$26:$J$26,1),TRUE))=TRUE,"",VLOOKUP($E308,'Source Data'!$B$29:$J$60,MATCH($L308, 'Source Data'!$B$26:$J$26,1),TRUE))))</f>
        <v/>
      </c>
      <c r="R308" s="144" t="str">
        <f>IF(OR(AND(OR($J308="Retired",$J308="Permanent Low-Use"),$K308&lt;=2026),(AND($J308="New",$K308&gt;2026))),"N/A",IF($N308=0,0,IF(ISERROR(VLOOKUP($E308,'Source Data'!$B$29:$J$60, MATCH($L308, 'Source Data'!$B$26:$J$26,1),TRUE))=TRUE,"",VLOOKUP($E308,'Source Data'!$B$29:$J$60,MATCH($L308, 'Source Data'!$B$26:$J$26,1),TRUE))))</f>
        <v/>
      </c>
      <c r="S308" s="144" t="str">
        <f>IF(OR(AND(OR($J308="Retired",$J308="Permanent Low-Use"),$K308&lt;=2027),(AND($J308="New",$K308&gt;2027))),"N/A",IF($N308=0,0,IF(ISERROR(VLOOKUP($E308,'Source Data'!$B$29:$J$60, MATCH($L308, 'Source Data'!$B$26:$J$26,1),TRUE))=TRUE,"",VLOOKUP($E308,'Source Data'!$B$29:$J$60,MATCH($L308, 'Source Data'!$B$26:$J$26,1),TRUE))))</f>
        <v/>
      </c>
      <c r="T308" s="144" t="str">
        <f>IF(OR(AND(OR($J308="Retired",$J308="Permanent Low-Use"),$K308&lt;=2028),(AND($J308="New",$K308&gt;2028))),"N/A",IF($N308=0,0,IF(ISERROR(VLOOKUP($E308,'Source Data'!$B$29:$J$60, MATCH($L308, 'Source Data'!$B$26:$J$26,1),TRUE))=TRUE,"",VLOOKUP($E308,'Source Data'!$B$29:$J$60,MATCH($L308, 'Source Data'!$B$26:$J$26,1),TRUE))))</f>
        <v/>
      </c>
      <c r="U308" s="144" t="str">
        <f>IF(OR(AND(OR($J308="Retired",$J308="Permanent Low-Use"),$K308&lt;=2029),(AND($J308="New",$K308&gt;2029))),"N/A",IF($N308=0,0,IF(ISERROR(VLOOKUP($E308,'Source Data'!$B$29:$J$60, MATCH($L308, 'Source Data'!$B$26:$J$26,1),TRUE))=TRUE,"",VLOOKUP($E308,'Source Data'!$B$29:$J$60,MATCH($L308, 'Source Data'!$B$26:$J$26,1),TRUE))))</f>
        <v/>
      </c>
      <c r="V308" s="144" t="str">
        <f>IF(OR(AND(OR($J308="Retired",$J308="Permanent Low-Use"),$K308&lt;=2030),(AND($J308="New",$K308&gt;2030))),"N/A",IF($N308=0,0,IF(ISERROR(VLOOKUP($E308,'Source Data'!$B$29:$J$60, MATCH($L308, 'Source Data'!$B$26:$J$26,1),TRUE))=TRUE,"",VLOOKUP($E308,'Source Data'!$B$29:$J$60,MATCH($L308, 'Source Data'!$B$26:$J$26,1),TRUE))))</f>
        <v/>
      </c>
      <c r="W308" s="144" t="str">
        <f>IF(OR(AND(OR($J308="Retired",$J308="Permanent Low-Use"),$K308&lt;=2031),(AND($J308="New",$K308&gt;2031))),"N/A",IF($N308=0,0,IF(ISERROR(VLOOKUP($E308,'Source Data'!$B$29:$J$60, MATCH($L308, 'Source Data'!$B$26:$J$26,1),TRUE))=TRUE,"",VLOOKUP($E308,'Source Data'!$B$29:$J$60,MATCH($L308, 'Source Data'!$B$26:$J$26,1),TRUE))))</f>
        <v/>
      </c>
      <c r="X308" s="144" t="str">
        <f>IF(OR(AND(OR($J308="Retired",$J308="Permanent Low-Use"),$K308&lt;=2032),(AND($J308="New",$K308&gt;2032))),"N/A",IF($N308=0,0,IF(ISERROR(VLOOKUP($E308,'Source Data'!$B$29:$J$60, MATCH($L308, 'Source Data'!$B$26:$J$26,1),TRUE))=TRUE,"",VLOOKUP($E308,'Source Data'!$B$29:$J$60,MATCH($L308, 'Source Data'!$B$26:$J$26,1),TRUE))))</f>
        <v/>
      </c>
      <c r="Y308" s="144" t="str">
        <f>IF(OR(AND(OR($J308="Retired",$J308="Permanent Low-Use"),$K308&lt;=2033),(AND($J308="New",$K308&gt;2033))),"N/A",IF($N308=0,0,IF(ISERROR(VLOOKUP($E308,'Source Data'!$B$29:$J$60, MATCH($L308, 'Source Data'!$B$26:$J$26,1),TRUE))=TRUE,"",VLOOKUP($E308,'Source Data'!$B$29:$J$60,MATCH($L308, 'Source Data'!$B$26:$J$26,1),TRUE))))</f>
        <v/>
      </c>
      <c r="Z308" s="145" t="str">
        <f>IF(ISNUMBER($L308),IF(OR(AND(OR($J308="Retired",$J308="Permanent Low-Use"),$K308&lt;=2023),(AND($J308="New",$K308&gt;2023))),"N/A",VLOOKUP($F308,'Source Data'!$B$15:$I$22,7)),"")</f>
        <v/>
      </c>
      <c r="AA308" s="145" t="str">
        <f>IF(ISNUMBER($L308),IF(OR(AND(OR($J308="Retired",$J308="Permanent Low-Use"),$K308&lt;=2024),(AND($J308="New",$K308&gt;2024))),"N/A",VLOOKUP($F308,'Source Data'!$B$15:$I$22,7)),"")</f>
        <v/>
      </c>
      <c r="AB308" s="145" t="str">
        <f>IF(ISNUMBER($L308),IF(OR(AND(OR($J308="Retired",$J308="Permanent Low-Use"),$K308&lt;=2025),(AND($J308="New",$K308&gt;2025))),"N/A",VLOOKUP($F308,'Source Data'!$B$15:$I$22,5)),"")</f>
        <v/>
      </c>
      <c r="AC308" s="145" t="str">
        <f>IF(ISNUMBER($L308),IF(OR(AND(OR($J308="Retired",$J308="Permanent Low-Use"),$K308&lt;=2026),(AND($J308="New",$K308&gt;2026))),"N/A",VLOOKUP($F308,'Source Data'!$B$15:$I$22,5)),"")</f>
        <v/>
      </c>
      <c r="AD308" s="145" t="str">
        <f>IF(ISNUMBER($L308),IF(OR(AND(OR($J308="Retired",$J308="Permanent Low-Use"),$K308&lt;=2027),(AND($J308="New",$K308&gt;2027))),"N/A",VLOOKUP($F308,'Source Data'!$B$15:$I$22,5)),"")</f>
        <v/>
      </c>
      <c r="AE308" s="145" t="str">
        <f>IF(ISNUMBER($L308),IF(OR(AND(OR($J308="Retired",$J308="Permanent Low-Use"),$K308&lt;=2028),(AND($J308="New",$K308&gt;2028))),"N/A",VLOOKUP($F308,'Source Data'!$B$15:$I$22,5)),"")</f>
        <v/>
      </c>
      <c r="AF308" s="145" t="str">
        <f>IF(ISNUMBER($L308),IF(OR(AND(OR($J308="Retired",$J308="Permanent Low-Use"),$K308&lt;=2029),(AND($J308="New",$K308&gt;2029))),"N/A",VLOOKUP($F308,'Source Data'!$B$15:$I$22,5)),"")</f>
        <v/>
      </c>
      <c r="AG308" s="145" t="str">
        <f>IF(ISNUMBER($L308),IF(OR(AND(OR($J308="Retired",$J308="Permanent Low-Use"),$K308&lt;=2030),(AND($J308="New",$K308&gt;2030))),"N/A",VLOOKUP($F308,'Source Data'!$B$15:$I$22,5)),"")</f>
        <v/>
      </c>
      <c r="AH308" s="145" t="str">
        <f>IF(ISNUMBER($L308),IF(OR(AND(OR($J308="Retired",$J308="Permanent Low-Use"),$K308&lt;=2031),(AND($J308="New",$K308&gt;2031))),"N/A",VLOOKUP($F308,'Source Data'!$B$15:$I$22,5)),"")</f>
        <v/>
      </c>
      <c r="AI308" s="145" t="str">
        <f>IF(ISNUMBER($L308),IF(OR(AND(OR($J308="Retired",$J308="Permanent Low-Use"),$K308&lt;=2032),(AND($J308="New",$K308&gt;2032))),"N/A",VLOOKUP($F308,'Source Data'!$B$15:$I$22,5)),"")</f>
        <v/>
      </c>
      <c r="AJ308" s="145" t="str">
        <f>IF(ISNUMBER($L308),IF(OR(AND(OR($J308="Retired",$J308="Permanent Low-Use"),$K308&lt;=2033),(AND($J308="New",$K308&gt;2033))),"N/A",VLOOKUP($F308,'Source Data'!$B$15:$I$22,5)),"")</f>
        <v/>
      </c>
      <c r="AK308" s="145" t="str">
        <f>IF($N308= 0, "N/A", IF(ISERROR(VLOOKUP($F308, 'Source Data'!$B$4:$C$11,2)), "", VLOOKUP($F308, 'Source Data'!$B$4:$C$11,2)))</f>
        <v/>
      </c>
      <c r="AL308" s="158"/>
    </row>
    <row r="309" spans="1:38">
      <c r="A309" s="158"/>
      <c r="B309" s="80"/>
      <c r="C309" s="80"/>
      <c r="D309" s="80"/>
      <c r="E309" s="81"/>
      <c r="F309" s="81"/>
      <c r="G309" s="78"/>
      <c r="H309" s="79"/>
      <c r="I309" s="78"/>
      <c r="J309" s="78"/>
      <c r="K309" s="78"/>
      <c r="L309" s="142" t="str">
        <f t="shared" si="14"/>
        <v/>
      </c>
      <c r="M309" s="142" t="str">
        <f>IF(ISERROR(VLOOKUP(E309,'Source Data'!$B$67:$J$97, MATCH(F309, 'Source Data'!$B$64:$J$64,1),TRUE))=TRUE,"",VLOOKUP(E309,'Source Data'!$B$67:$J$97,MATCH(F309, 'Source Data'!$B$64:$J$64,1),TRUE))</f>
        <v/>
      </c>
      <c r="N309" s="143" t="str">
        <f t="shared" si="15"/>
        <v/>
      </c>
      <c r="O309" s="144" t="str">
        <f>IF(OR(AND(OR($J309="Retired",$J309="Permanent Low-Use"),$K309&lt;=2023),(AND($J309="New",$K309&gt;2023))),"N/A",IF($N309=0,0,IF(ISERROR(VLOOKUP($E309,'Source Data'!$B$29:$J$60, MATCH($L309, 'Source Data'!$B$26:$J$26,1),TRUE))=TRUE,"",VLOOKUP($E309,'Source Data'!$B$29:$J$60,MATCH($L309, 'Source Data'!$B$26:$J$26,1),TRUE))))</f>
        <v/>
      </c>
      <c r="P309" s="144" t="str">
        <f>IF(OR(AND(OR($J309="Retired",$J309="Permanent Low-Use"),$K309&lt;=2024),(AND($J309="New",$K309&gt;2024))),"N/A",IF($N309=0,0,IF(ISERROR(VLOOKUP($E309,'Source Data'!$B$29:$J$60, MATCH($L309, 'Source Data'!$B$26:$J$26,1),TRUE))=TRUE,"",VLOOKUP($E309,'Source Data'!$B$29:$J$60,MATCH($L309, 'Source Data'!$B$26:$J$26,1),TRUE))))</f>
        <v/>
      </c>
      <c r="Q309" s="144" t="str">
        <f>IF(OR(AND(OR($J309="Retired",$J309="Permanent Low-Use"),$K309&lt;=2025),(AND($J309="New",$K309&gt;2025))),"N/A",IF($N309=0,0,IF(ISERROR(VLOOKUP($E309,'Source Data'!$B$29:$J$60, MATCH($L309, 'Source Data'!$B$26:$J$26,1),TRUE))=TRUE,"",VLOOKUP($E309,'Source Data'!$B$29:$J$60,MATCH($L309, 'Source Data'!$B$26:$J$26,1),TRUE))))</f>
        <v/>
      </c>
      <c r="R309" s="144" t="str">
        <f>IF(OR(AND(OR($J309="Retired",$J309="Permanent Low-Use"),$K309&lt;=2026),(AND($J309="New",$K309&gt;2026))),"N/A",IF($N309=0,0,IF(ISERROR(VLOOKUP($E309,'Source Data'!$B$29:$J$60, MATCH($L309, 'Source Data'!$B$26:$J$26,1),TRUE))=TRUE,"",VLOOKUP($E309,'Source Data'!$B$29:$J$60,MATCH($L309, 'Source Data'!$B$26:$J$26,1),TRUE))))</f>
        <v/>
      </c>
      <c r="S309" s="144" t="str">
        <f>IF(OR(AND(OR($J309="Retired",$J309="Permanent Low-Use"),$K309&lt;=2027),(AND($J309="New",$K309&gt;2027))),"N/A",IF($N309=0,0,IF(ISERROR(VLOOKUP($E309,'Source Data'!$B$29:$J$60, MATCH($L309, 'Source Data'!$B$26:$J$26,1),TRUE))=TRUE,"",VLOOKUP($E309,'Source Data'!$B$29:$J$60,MATCH($L309, 'Source Data'!$B$26:$J$26,1),TRUE))))</f>
        <v/>
      </c>
      <c r="T309" s="144" t="str">
        <f>IF(OR(AND(OR($J309="Retired",$J309="Permanent Low-Use"),$K309&lt;=2028),(AND($J309="New",$K309&gt;2028))),"N/A",IF($N309=0,0,IF(ISERROR(VLOOKUP($E309,'Source Data'!$B$29:$J$60, MATCH($L309, 'Source Data'!$B$26:$J$26,1),TRUE))=TRUE,"",VLOOKUP($E309,'Source Data'!$B$29:$J$60,MATCH($L309, 'Source Data'!$B$26:$J$26,1),TRUE))))</f>
        <v/>
      </c>
      <c r="U309" s="144" t="str">
        <f>IF(OR(AND(OR($J309="Retired",$J309="Permanent Low-Use"),$K309&lt;=2029),(AND($J309="New",$K309&gt;2029))),"N/A",IF($N309=0,0,IF(ISERROR(VLOOKUP($E309,'Source Data'!$B$29:$J$60, MATCH($L309, 'Source Data'!$B$26:$J$26,1),TRUE))=TRUE,"",VLOOKUP($E309,'Source Data'!$B$29:$J$60,MATCH($L309, 'Source Data'!$B$26:$J$26,1),TRUE))))</f>
        <v/>
      </c>
      <c r="V309" s="144" t="str">
        <f>IF(OR(AND(OR($J309="Retired",$J309="Permanent Low-Use"),$K309&lt;=2030),(AND($J309="New",$K309&gt;2030))),"N/A",IF($N309=0,0,IF(ISERROR(VLOOKUP($E309,'Source Data'!$B$29:$J$60, MATCH($L309, 'Source Data'!$B$26:$J$26,1),TRUE))=TRUE,"",VLOOKUP($E309,'Source Data'!$B$29:$J$60,MATCH($L309, 'Source Data'!$B$26:$J$26,1),TRUE))))</f>
        <v/>
      </c>
      <c r="W309" s="144" t="str">
        <f>IF(OR(AND(OR($J309="Retired",$J309="Permanent Low-Use"),$K309&lt;=2031),(AND($J309="New",$K309&gt;2031))),"N/A",IF($N309=0,0,IF(ISERROR(VLOOKUP($E309,'Source Data'!$B$29:$J$60, MATCH($L309, 'Source Data'!$B$26:$J$26,1),TRUE))=TRUE,"",VLOOKUP($E309,'Source Data'!$B$29:$J$60,MATCH($L309, 'Source Data'!$B$26:$J$26,1),TRUE))))</f>
        <v/>
      </c>
      <c r="X309" s="144" t="str">
        <f>IF(OR(AND(OR($J309="Retired",$J309="Permanent Low-Use"),$K309&lt;=2032),(AND($J309="New",$K309&gt;2032))),"N/A",IF($N309=0,0,IF(ISERROR(VLOOKUP($E309,'Source Data'!$B$29:$J$60, MATCH($L309, 'Source Data'!$B$26:$J$26,1),TRUE))=TRUE,"",VLOOKUP($E309,'Source Data'!$B$29:$J$60,MATCH($L309, 'Source Data'!$B$26:$J$26,1),TRUE))))</f>
        <v/>
      </c>
      <c r="Y309" s="144" t="str">
        <f>IF(OR(AND(OR($J309="Retired",$J309="Permanent Low-Use"),$K309&lt;=2033),(AND($J309="New",$K309&gt;2033))),"N/A",IF($N309=0,0,IF(ISERROR(VLOOKUP($E309,'Source Data'!$B$29:$J$60, MATCH($L309, 'Source Data'!$B$26:$J$26,1),TRUE))=TRUE,"",VLOOKUP($E309,'Source Data'!$B$29:$J$60,MATCH($L309, 'Source Data'!$B$26:$J$26,1),TRUE))))</f>
        <v/>
      </c>
      <c r="Z309" s="145" t="str">
        <f>IF(ISNUMBER($L309),IF(OR(AND(OR($J309="Retired",$J309="Permanent Low-Use"),$K309&lt;=2023),(AND($J309="New",$K309&gt;2023))),"N/A",VLOOKUP($F309,'Source Data'!$B$15:$I$22,7)),"")</f>
        <v/>
      </c>
      <c r="AA309" s="145" t="str">
        <f>IF(ISNUMBER($L309),IF(OR(AND(OR($J309="Retired",$J309="Permanent Low-Use"),$K309&lt;=2024),(AND($J309="New",$K309&gt;2024))),"N/A",VLOOKUP($F309,'Source Data'!$B$15:$I$22,7)),"")</f>
        <v/>
      </c>
      <c r="AB309" s="145" t="str">
        <f>IF(ISNUMBER($L309),IF(OR(AND(OR($J309="Retired",$J309="Permanent Low-Use"),$K309&lt;=2025),(AND($J309="New",$K309&gt;2025))),"N/A",VLOOKUP($F309,'Source Data'!$B$15:$I$22,5)),"")</f>
        <v/>
      </c>
      <c r="AC309" s="145" t="str">
        <f>IF(ISNUMBER($L309),IF(OR(AND(OR($J309="Retired",$J309="Permanent Low-Use"),$K309&lt;=2026),(AND($J309="New",$K309&gt;2026))),"N/A",VLOOKUP($F309,'Source Data'!$B$15:$I$22,5)),"")</f>
        <v/>
      </c>
      <c r="AD309" s="145" t="str">
        <f>IF(ISNUMBER($L309),IF(OR(AND(OR($J309="Retired",$J309="Permanent Low-Use"),$K309&lt;=2027),(AND($J309="New",$K309&gt;2027))),"N/A",VLOOKUP($F309,'Source Data'!$B$15:$I$22,5)),"")</f>
        <v/>
      </c>
      <c r="AE309" s="145" t="str">
        <f>IF(ISNUMBER($L309),IF(OR(AND(OR($J309="Retired",$J309="Permanent Low-Use"),$K309&lt;=2028),(AND($J309="New",$K309&gt;2028))),"N/A",VLOOKUP($F309,'Source Data'!$B$15:$I$22,5)),"")</f>
        <v/>
      </c>
      <c r="AF309" s="145" t="str">
        <f>IF(ISNUMBER($L309),IF(OR(AND(OR($J309="Retired",$J309="Permanent Low-Use"),$K309&lt;=2029),(AND($J309="New",$K309&gt;2029))),"N/A",VLOOKUP($F309,'Source Data'!$B$15:$I$22,5)),"")</f>
        <v/>
      </c>
      <c r="AG309" s="145" t="str">
        <f>IF(ISNUMBER($L309),IF(OR(AND(OR($J309="Retired",$J309="Permanent Low-Use"),$K309&lt;=2030),(AND($J309="New",$K309&gt;2030))),"N/A",VLOOKUP($F309,'Source Data'!$B$15:$I$22,5)),"")</f>
        <v/>
      </c>
      <c r="AH309" s="145" t="str">
        <f>IF(ISNUMBER($L309),IF(OR(AND(OR($J309="Retired",$J309="Permanent Low-Use"),$K309&lt;=2031),(AND($J309="New",$K309&gt;2031))),"N/A",VLOOKUP($F309,'Source Data'!$B$15:$I$22,5)),"")</f>
        <v/>
      </c>
      <c r="AI309" s="145" t="str">
        <f>IF(ISNUMBER($L309),IF(OR(AND(OR($J309="Retired",$J309="Permanent Low-Use"),$K309&lt;=2032),(AND($J309="New",$K309&gt;2032))),"N/A",VLOOKUP($F309,'Source Data'!$B$15:$I$22,5)),"")</f>
        <v/>
      </c>
      <c r="AJ309" s="145" t="str">
        <f>IF(ISNUMBER($L309),IF(OR(AND(OR($J309="Retired",$J309="Permanent Low-Use"),$K309&lt;=2033),(AND($J309="New",$K309&gt;2033))),"N/A",VLOOKUP($F309,'Source Data'!$B$15:$I$22,5)),"")</f>
        <v/>
      </c>
      <c r="AK309" s="145" t="str">
        <f>IF($N309= 0, "N/A", IF(ISERROR(VLOOKUP($F309, 'Source Data'!$B$4:$C$11,2)), "", VLOOKUP($F309, 'Source Data'!$B$4:$C$11,2)))</f>
        <v/>
      </c>
      <c r="AL309" s="158"/>
    </row>
    <row r="310" spans="1:38">
      <c r="A310" s="158"/>
      <c r="B310" s="80"/>
      <c r="C310" s="80"/>
      <c r="D310" s="80"/>
      <c r="E310" s="81"/>
      <c r="F310" s="81"/>
      <c r="G310" s="78"/>
      <c r="H310" s="79"/>
      <c r="I310" s="78"/>
      <c r="J310" s="78"/>
      <c r="K310" s="78"/>
      <c r="L310" s="142" t="str">
        <f t="shared" si="14"/>
        <v/>
      </c>
      <c r="M310" s="142" t="str">
        <f>IF(ISERROR(VLOOKUP(E310,'Source Data'!$B$67:$J$97, MATCH(F310, 'Source Data'!$B$64:$J$64,1),TRUE))=TRUE,"",VLOOKUP(E310,'Source Data'!$B$67:$J$97,MATCH(F310, 'Source Data'!$B$64:$J$64,1),TRUE))</f>
        <v/>
      </c>
      <c r="N310" s="143" t="str">
        <f t="shared" si="15"/>
        <v/>
      </c>
      <c r="O310" s="144" t="str">
        <f>IF(OR(AND(OR($J310="Retired",$J310="Permanent Low-Use"),$K310&lt;=2023),(AND($J310="New",$K310&gt;2023))),"N/A",IF($N310=0,0,IF(ISERROR(VLOOKUP($E310,'Source Data'!$B$29:$J$60, MATCH($L310, 'Source Data'!$B$26:$J$26,1),TRUE))=TRUE,"",VLOOKUP($E310,'Source Data'!$B$29:$J$60,MATCH($L310, 'Source Data'!$B$26:$J$26,1),TRUE))))</f>
        <v/>
      </c>
      <c r="P310" s="144" t="str">
        <f>IF(OR(AND(OR($J310="Retired",$J310="Permanent Low-Use"),$K310&lt;=2024),(AND($J310="New",$K310&gt;2024))),"N/A",IF($N310=0,0,IF(ISERROR(VLOOKUP($E310,'Source Data'!$B$29:$J$60, MATCH($L310, 'Source Data'!$B$26:$J$26,1),TRUE))=TRUE,"",VLOOKUP($E310,'Source Data'!$B$29:$J$60,MATCH($L310, 'Source Data'!$B$26:$J$26,1),TRUE))))</f>
        <v/>
      </c>
      <c r="Q310" s="144" t="str">
        <f>IF(OR(AND(OR($J310="Retired",$J310="Permanent Low-Use"),$K310&lt;=2025),(AND($J310="New",$K310&gt;2025))),"N/A",IF($N310=0,0,IF(ISERROR(VLOOKUP($E310,'Source Data'!$B$29:$J$60, MATCH($L310, 'Source Data'!$B$26:$J$26,1),TRUE))=TRUE,"",VLOOKUP($E310,'Source Data'!$B$29:$J$60,MATCH($L310, 'Source Data'!$B$26:$J$26,1),TRUE))))</f>
        <v/>
      </c>
      <c r="R310" s="144" t="str">
        <f>IF(OR(AND(OR($J310="Retired",$J310="Permanent Low-Use"),$K310&lt;=2026),(AND($J310="New",$K310&gt;2026))),"N/A",IF($N310=0,0,IF(ISERROR(VLOOKUP($E310,'Source Data'!$B$29:$J$60, MATCH($L310, 'Source Data'!$B$26:$J$26,1),TRUE))=TRUE,"",VLOOKUP($E310,'Source Data'!$B$29:$J$60,MATCH($L310, 'Source Data'!$B$26:$J$26,1),TRUE))))</f>
        <v/>
      </c>
      <c r="S310" s="144" t="str">
        <f>IF(OR(AND(OR($J310="Retired",$J310="Permanent Low-Use"),$K310&lt;=2027),(AND($J310="New",$K310&gt;2027))),"N/A",IF($N310=0,0,IF(ISERROR(VLOOKUP($E310,'Source Data'!$B$29:$J$60, MATCH($L310, 'Source Data'!$B$26:$J$26,1),TRUE))=TRUE,"",VLOOKUP($E310,'Source Data'!$B$29:$J$60,MATCH($L310, 'Source Data'!$B$26:$J$26,1),TRUE))))</f>
        <v/>
      </c>
      <c r="T310" s="144" t="str">
        <f>IF(OR(AND(OR($J310="Retired",$J310="Permanent Low-Use"),$K310&lt;=2028),(AND($J310="New",$K310&gt;2028))),"N/A",IF($N310=0,0,IF(ISERROR(VLOOKUP($E310,'Source Data'!$B$29:$J$60, MATCH($L310, 'Source Data'!$B$26:$J$26,1),TRUE))=TRUE,"",VLOOKUP($E310,'Source Data'!$B$29:$J$60,MATCH($L310, 'Source Data'!$B$26:$J$26,1),TRUE))))</f>
        <v/>
      </c>
      <c r="U310" s="144" t="str">
        <f>IF(OR(AND(OR($J310="Retired",$J310="Permanent Low-Use"),$K310&lt;=2029),(AND($J310="New",$K310&gt;2029))),"N/A",IF($N310=0,0,IF(ISERROR(VLOOKUP($E310,'Source Data'!$B$29:$J$60, MATCH($L310, 'Source Data'!$B$26:$J$26,1),TRUE))=TRUE,"",VLOOKUP($E310,'Source Data'!$B$29:$J$60,MATCH($L310, 'Source Data'!$B$26:$J$26,1),TRUE))))</f>
        <v/>
      </c>
      <c r="V310" s="144" t="str">
        <f>IF(OR(AND(OR($J310="Retired",$J310="Permanent Low-Use"),$K310&lt;=2030),(AND($J310="New",$K310&gt;2030))),"N/A",IF($N310=0,0,IF(ISERROR(VLOOKUP($E310,'Source Data'!$B$29:$J$60, MATCH($L310, 'Source Data'!$B$26:$J$26,1),TRUE))=TRUE,"",VLOOKUP($E310,'Source Data'!$B$29:$J$60,MATCH($L310, 'Source Data'!$B$26:$J$26,1),TRUE))))</f>
        <v/>
      </c>
      <c r="W310" s="144" t="str">
        <f>IF(OR(AND(OR($J310="Retired",$J310="Permanent Low-Use"),$K310&lt;=2031),(AND($J310="New",$K310&gt;2031))),"N/A",IF($N310=0,0,IF(ISERROR(VLOOKUP($E310,'Source Data'!$B$29:$J$60, MATCH($L310, 'Source Data'!$B$26:$J$26,1),TRUE))=TRUE,"",VLOOKUP($E310,'Source Data'!$B$29:$J$60,MATCH($L310, 'Source Data'!$B$26:$J$26,1),TRUE))))</f>
        <v/>
      </c>
      <c r="X310" s="144" t="str">
        <f>IF(OR(AND(OR($J310="Retired",$J310="Permanent Low-Use"),$K310&lt;=2032),(AND($J310="New",$K310&gt;2032))),"N/A",IF($N310=0,0,IF(ISERROR(VLOOKUP($E310,'Source Data'!$B$29:$J$60, MATCH($L310, 'Source Data'!$B$26:$J$26,1),TRUE))=TRUE,"",VLOOKUP($E310,'Source Data'!$B$29:$J$60,MATCH($L310, 'Source Data'!$B$26:$J$26,1),TRUE))))</f>
        <v/>
      </c>
      <c r="Y310" s="144" t="str">
        <f>IF(OR(AND(OR($J310="Retired",$J310="Permanent Low-Use"),$K310&lt;=2033),(AND($J310="New",$K310&gt;2033))),"N/A",IF($N310=0,0,IF(ISERROR(VLOOKUP($E310,'Source Data'!$B$29:$J$60, MATCH($L310, 'Source Data'!$B$26:$J$26,1),TRUE))=TRUE,"",VLOOKUP($E310,'Source Data'!$B$29:$J$60,MATCH($L310, 'Source Data'!$B$26:$J$26,1),TRUE))))</f>
        <v/>
      </c>
      <c r="Z310" s="145" t="str">
        <f>IF(ISNUMBER($L310),IF(OR(AND(OR($J310="Retired",$J310="Permanent Low-Use"),$K310&lt;=2023),(AND($J310="New",$K310&gt;2023))),"N/A",VLOOKUP($F310,'Source Data'!$B$15:$I$22,7)),"")</f>
        <v/>
      </c>
      <c r="AA310" s="145" t="str">
        <f>IF(ISNUMBER($L310),IF(OR(AND(OR($J310="Retired",$J310="Permanent Low-Use"),$K310&lt;=2024),(AND($J310="New",$K310&gt;2024))),"N/A",VLOOKUP($F310,'Source Data'!$B$15:$I$22,7)),"")</f>
        <v/>
      </c>
      <c r="AB310" s="145" t="str">
        <f>IF(ISNUMBER($L310),IF(OR(AND(OR($J310="Retired",$J310="Permanent Low-Use"),$K310&lt;=2025),(AND($J310="New",$K310&gt;2025))),"N/A",VLOOKUP($F310,'Source Data'!$B$15:$I$22,5)),"")</f>
        <v/>
      </c>
      <c r="AC310" s="145" t="str">
        <f>IF(ISNUMBER($L310),IF(OR(AND(OR($J310="Retired",$J310="Permanent Low-Use"),$K310&lt;=2026),(AND($J310="New",$K310&gt;2026))),"N/A",VLOOKUP($F310,'Source Data'!$B$15:$I$22,5)),"")</f>
        <v/>
      </c>
      <c r="AD310" s="145" t="str">
        <f>IF(ISNUMBER($L310),IF(OR(AND(OR($J310="Retired",$J310="Permanent Low-Use"),$K310&lt;=2027),(AND($J310="New",$K310&gt;2027))),"N/A",VLOOKUP($F310,'Source Data'!$B$15:$I$22,5)),"")</f>
        <v/>
      </c>
      <c r="AE310" s="145" t="str">
        <f>IF(ISNUMBER($L310),IF(OR(AND(OR($J310="Retired",$J310="Permanent Low-Use"),$K310&lt;=2028),(AND($J310="New",$K310&gt;2028))),"N/A",VLOOKUP($F310,'Source Data'!$B$15:$I$22,5)),"")</f>
        <v/>
      </c>
      <c r="AF310" s="145" t="str">
        <f>IF(ISNUMBER($L310),IF(OR(AND(OR($J310="Retired",$J310="Permanent Low-Use"),$K310&lt;=2029),(AND($J310="New",$K310&gt;2029))),"N/A",VLOOKUP($F310,'Source Data'!$B$15:$I$22,5)),"")</f>
        <v/>
      </c>
      <c r="AG310" s="145" t="str">
        <f>IF(ISNUMBER($L310),IF(OR(AND(OR($J310="Retired",$J310="Permanent Low-Use"),$K310&lt;=2030),(AND($J310="New",$K310&gt;2030))),"N/A",VLOOKUP($F310,'Source Data'!$B$15:$I$22,5)),"")</f>
        <v/>
      </c>
      <c r="AH310" s="145" t="str">
        <f>IF(ISNUMBER($L310),IF(OR(AND(OR($J310="Retired",$J310="Permanent Low-Use"),$K310&lt;=2031),(AND($J310="New",$K310&gt;2031))),"N/A",VLOOKUP($F310,'Source Data'!$B$15:$I$22,5)),"")</f>
        <v/>
      </c>
      <c r="AI310" s="145" t="str">
        <f>IF(ISNUMBER($L310),IF(OR(AND(OR($J310="Retired",$J310="Permanent Low-Use"),$K310&lt;=2032),(AND($J310="New",$K310&gt;2032))),"N/A",VLOOKUP($F310,'Source Data'!$B$15:$I$22,5)),"")</f>
        <v/>
      </c>
      <c r="AJ310" s="145" t="str">
        <f>IF(ISNUMBER($L310),IF(OR(AND(OR($J310="Retired",$J310="Permanent Low-Use"),$K310&lt;=2033),(AND($J310="New",$K310&gt;2033))),"N/A",VLOOKUP($F310,'Source Data'!$B$15:$I$22,5)),"")</f>
        <v/>
      </c>
      <c r="AK310" s="145" t="str">
        <f>IF($N310= 0, "N/A", IF(ISERROR(VLOOKUP($F310, 'Source Data'!$B$4:$C$11,2)), "", VLOOKUP($F310, 'Source Data'!$B$4:$C$11,2)))</f>
        <v/>
      </c>
      <c r="AL310" s="158"/>
    </row>
    <row r="311" spans="1:38">
      <c r="A311" s="158"/>
      <c r="B311" s="80"/>
      <c r="C311" s="80"/>
      <c r="D311" s="80"/>
      <c r="E311" s="81"/>
      <c r="F311" s="81"/>
      <c r="G311" s="78"/>
      <c r="H311" s="79"/>
      <c r="I311" s="78"/>
      <c r="J311" s="78"/>
      <c r="K311" s="78"/>
      <c r="L311" s="142" t="str">
        <f t="shared" si="14"/>
        <v/>
      </c>
      <c r="M311" s="142" t="str">
        <f>IF(ISERROR(VLOOKUP(E311,'Source Data'!$B$67:$J$97, MATCH(F311, 'Source Data'!$B$64:$J$64,1),TRUE))=TRUE,"",VLOOKUP(E311,'Source Data'!$B$67:$J$97,MATCH(F311, 'Source Data'!$B$64:$J$64,1),TRUE))</f>
        <v/>
      </c>
      <c r="N311" s="143" t="str">
        <f t="shared" si="15"/>
        <v/>
      </c>
      <c r="O311" s="144" t="str">
        <f>IF(OR(AND(OR($J311="Retired",$J311="Permanent Low-Use"),$K311&lt;=2023),(AND($J311="New",$K311&gt;2023))),"N/A",IF($N311=0,0,IF(ISERROR(VLOOKUP($E311,'Source Data'!$B$29:$J$60, MATCH($L311, 'Source Data'!$B$26:$J$26,1),TRUE))=TRUE,"",VLOOKUP($E311,'Source Data'!$B$29:$J$60,MATCH($L311, 'Source Data'!$B$26:$J$26,1),TRUE))))</f>
        <v/>
      </c>
      <c r="P311" s="144" t="str">
        <f>IF(OR(AND(OR($J311="Retired",$J311="Permanent Low-Use"),$K311&lt;=2024),(AND($J311="New",$K311&gt;2024))),"N/A",IF($N311=0,0,IF(ISERROR(VLOOKUP($E311,'Source Data'!$B$29:$J$60, MATCH($L311, 'Source Data'!$B$26:$J$26,1),TRUE))=TRUE,"",VLOOKUP($E311,'Source Data'!$B$29:$J$60,MATCH($L311, 'Source Data'!$B$26:$J$26,1),TRUE))))</f>
        <v/>
      </c>
      <c r="Q311" s="144" t="str">
        <f>IF(OR(AND(OR($J311="Retired",$J311="Permanent Low-Use"),$K311&lt;=2025),(AND($J311="New",$K311&gt;2025))),"N/A",IF($N311=0,0,IF(ISERROR(VLOOKUP($E311,'Source Data'!$B$29:$J$60, MATCH($L311, 'Source Data'!$B$26:$J$26,1),TRUE))=TRUE,"",VLOOKUP($E311,'Source Data'!$B$29:$J$60,MATCH($L311, 'Source Data'!$B$26:$J$26,1),TRUE))))</f>
        <v/>
      </c>
      <c r="R311" s="144" t="str">
        <f>IF(OR(AND(OR($J311="Retired",$J311="Permanent Low-Use"),$K311&lt;=2026),(AND($J311="New",$K311&gt;2026))),"N/A",IF($N311=0,0,IF(ISERROR(VLOOKUP($E311,'Source Data'!$B$29:$J$60, MATCH($L311, 'Source Data'!$B$26:$J$26,1),TRUE))=TRUE,"",VLOOKUP($E311,'Source Data'!$B$29:$J$60,MATCH($L311, 'Source Data'!$B$26:$J$26,1),TRUE))))</f>
        <v/>
      </c>
      <c r="S311" s="144" t="str">
        <f>IF(OR(AND(OR($J311="Retired",$J311="Permanent Low-Use"),$K311&lt;=2027),(AND($J311="New",$K311&gt;2027))),"N/A",IF($N311=0,0,IF(ISERROR(VLOOKUP($E311,'Source Data'!$B$29:$J$60, MATCH($L311, 'Source Data'!$B$26:$J$26,1),TRUE))=TRUE,"",VLOOKUP($E311,'Source Data'!$B$29:$J$60,MATCH($L311, 'Source Data'!$B$26:$J$26,1),TRUE))))</f>
        <v/>
      </c>
      <c r="T311" s="144" t="str">
        <f>IF(OR(AND(OR($J311="Retired",$J311="Permanent Low-Use"),$K311&lt;=2028),(AND($J311="New",$K311&gt;2028))),"N/A",IF($N311=0,0,IF(ISERROR(VLOOKUP($E311,'Source Data'!$B$29:$J$60, MATCH($L311, 'Source Data'!$B$26:$J$26,1),TRUE))=TRUE,"",VLOOKUP($E311,'Source Data'!$B$29:$J$60,MATCH($L311, 'Source Data'!$B$26:$J$26,1),TRUE))))</f>
        <v/>
      </c>
      <c r="U311" s="144" t="str">
        <f>IF(OR(AND(OR($J311="Retired",$J311="Permanent Low-Use"),$K311&lt;=2029),(AND($J311="New",$K311&gt;2029))),"N/A",IF($N311=0,0,IF(ISERROR(VLOOKUP($E311,'Source Data'!$B$29:$J$60, MATCH($L311, 'Source Data'!$B$26:$J$26,1),TRUE))=TRUE,"",VLOOKUP($E311,'Source Data'!$B$29:$J$60,MATCH($L311, 'Source Data'!$B$26:$J$26,1),TRUE))))</f>
        <v/>
      </c>
      <c r="V311" s="144" t="str">
        <f>IF(OR(AND(OR($J311="Retired",$J311="Permanent Low-Use"),$K311&lt;=2030),(AND($J311="New",$K311&gt;2030))),"N/A",IF($N311=0,0,IF(ISERROR(VLOOKUP($E311,'Source Data'!$B$29:$J$60, MATCH($L311, 'Source Data'!$B$26:$J$26,1),TRUE))=TRUE,"",VLOOKUP($E311,'Source Data'!$B$29:$J$60,MATCH($L311, 'Source Data'!$B$26:$J$26,1),TRUE))))</f>
        <v/>
      </c>
      <c r="W311" s="144" t="str">
        <f>IF(OR(AND(OR($J311="Retired",$J311="Permanent Low-Use"),$K311&lt;=2031),(AND($J311="New",$K311&gt;2031))),"N/A",IF($N311=0,0,IF(ISERROR(VLOOKUP($E311,'Source Data'!$B$29:$J$60, MATCH($L311, 'Source Data'!$B$26:$J$26,1),TRUE))=TRUE,"",VLOOKUP($E311,'Source Data'!$B$29:$J$60,MATCH($L311, 'Source Data'!$B$26:$J$26,1),TRUE))))</f>
        <v/>
      </c>
      <c r="X311" s="144" t="str">
        <f>IF(OR(AND(OR($J311="Retired",$J311="Permanent Low-Use"),$K311&lt;=2032),(AND($J311="New",$K311&gt;2032))),"N/A",IF($N311=0,0,IF(ISERROR(VLOOKUP($E311,'Source Data'!$B$29:$J$60, MATCH($L311, 'Source Data'!$B$26:$J$26,1),TRUE))=TRUE,"",VLOOKUP($E311,'Source Data'!$B$29:$J$60,MATCH($L311, 'Source Data'!$B$26:$J$26,1),TRUE))))</f>
        <v/>
      </c>
      <c r="Y311" s="144" t="str">
        <f>IF(OR(AND(OR($J311="Retired",$J311="Permanent Low-Use"),$K311&lt;=2033),(AND($J311="New",$K311&gt;2033))),"N/A",IF($N311=0,0,IF(ISERROR(VLOOKUP($E311,'Source Data'!$B$29:$J$60, MATCH($L311, 'Source Data'!$B$26:$J$26,1),TRUE))=TRUE,"",VLOOKUP($E311,'Source Data'!$B$29:$J$60,MATCH($L311, 'Source Data'!$B$26:$J$26,1),TRUE))))</f>
        <v/>
      </c>
      <c r="Z311" s="145" t="str">
        <f>IF(ISNUMBER($L311),IF(OR(AND(OR($J311="Retired",$J311="Permanent Low-Use"),$K311&lt;=2023),(AND($J311="New",$K311&gt;2023))),"N/A",VLOOKUP($F311,'Source Data'!$B$15:$I$22,7)),"")</f>
        <v/>
      </c>
      <c r="AA311" s="145" t="str">
        <f>IF(ISNUMBER($L311),IF(OR(AND(OR($J311="Retired",$J311="Permanent Low-Use"),$K311&lt;=2024),(AND($J311="New",$K311&gt;2024))),"N/A",VLOOKUP($F311,'Source Data'!$B$15:$I$22,7)),"")</f>
        <v/>
      </c>
      <c r="AB311" s="145" t="str">
        <f>IF(ISNUMBER($L311),IF(OR(AND(OR($J311="Retired",$J311="Permanent Low-Use"),$K311&lt;=2025),(AND($J311="New",$K311&gt;2025))),"N/A",VLOOKUP($F311,'Source Data'!$B$15:$I$22,5)),"")</f>
        <v/>
      </c>
      <c r="AC311" s="145" t="str">
        <f>IF(ISNUMBER($L311),IF(OR(AND(OR($J311="Retired",$J311="Permanent Low-Use"),$K311&lt;=2026),(AND($J311="New",$K311&gt;2026))),"N/A",VLOOKUP($F311,'Source Data'!$B$15:$I$22,5)),"")</f>
        <v/>
      </c>
      <c r="AD311" s="145" t="str">
        <f>IF(ISNUMBER($L311),IF(OR(AND(OR($J311="Retired",$J311="Permanent Low-Use"),$K311&lt;=2027),(AND($J311="New",$K311&gt;2027))),"N/A",VLOOKUP($F311,'Source Data'!$B$15:$I$22,5)),"")</f>
        <v/>
      </c>
      <c r="AE311" s="145" t="str">
        <f>IF(ISNUMBER($L311),IF(OR(AND(OR($J311="Retired",$J311="Permanent Low-Use"),$K311&lt;=2028),(AND($J311="New",$K311&gt;2028))),"N/A",VLOOKUP($F311,'Source Data'!$B$15:$I$22,5)),"")</f>
        <v/>
      </c>
      <c r="AF311" s="145" t="str">
        <f>IF(ISNUMBER($L311),IF(OR(AND(OR($J311="Retired",$J311="Permanent Low-Use"),$K311&lt;=2029),(AND($J311="New",$K311&gt;2029))),"N/A",VLOOKUP($F311,'Source Data'!$B$15:$I$22,5)),"")</f>
        <v/>
      </c>
      <c r="AG311" s="145" t="str">
        <f>IF(ISNUMBER($L311),IF(OR(AND(OR($J311="Retired",$J311="Permanent Low-Use"),$K311&lt;=2030),(AND($J311="New",$K311&gt;2030))),"N/A",VLOOKUP($F311,'Source Data'!$B$15:$I$22,5)),"")</f>
        <v/>
      </c>
      <c r="AH311" s="145" t="str">
        <f>IF(ISNUMBER($L311),IF(OR(AND(OR($J311="Retired",$J311="Permanent Low-Use"),$K311&lt;=2031),(AND($J311="New",$K311&gt;2031))),"N/A",VLOOKUP($F311,'Source Data'!$B$15:$I$22,5)),"")</f>
        <v/>
      </c>
      <c r="AI311" s="145" t="str">
        <f>IF(ISNUMBER($L311),IF(OR(AND(OR($J311="Retired",$J311="Permanent Low-Use"),$K311&lt;=2032),(AND($J311="New",$K311&gt;2032))),"N/A",VLOOKUP($F311,'Source Data'!$B$15:$I$22,5)),"")</f>
        <v/>
      </c>
      <c r="AJ311" s="145" t="str">
        <f>IF(ISNUMBER($L311),IF(OR(AND(OR($J311="Retired",$J311="Permanent Low-Use"),$K311&lt;=2033),(AND($J311="New",$K311&gt;2033))),"N/A",VLOOKUP($F311,'Source Data'!$B$15:$I$22,5)),"")</f>
        <v/>
      </c>
      <c r="AK311" s="145" t="str">
        <f>IF($N311= 0, "N/A", IF(ISERROR(VLOOKUP($F311, 'Source Data'!$B$4:$C$11,2)), "", VLOOKUP($F311, 'Source Data'!$B$4:$C$11,2)))</f>
        <v/>
      </c>
      <c r="AL311" s="158"/>
    </row>
    <row r="312" spans="1:38">
      <c r="A312" s="158"/>
      <c r="B312" s="80"/>
      <c r="C312" s="80"/>
      <c r="D312" s="80"/>
      <c r="E312" s="81"/>
      <c r="F312" s="81"/>
      <c r="G312" s="78"/>
      <c r="H312" s="79"/>
      <c r="I312" s="78"/>
      <c r="J312" s="78"/>
      <c r="K312" s="78"/>
      <c r="L312" s="142" t="str">
        <f t="shared" si="14"/>
        <v/>
      </c>
      <c r="M312" s="142" t="str">
        <f>IF(ISERROR(VLOOKUP(E312,'Source Data'!$B$67:$J$97, MATCH(F312, 'Source Data'!$B$64:$J$64,1),TRUE))=TRUE,"",VLOOKUP(E312,'Source Data'!$B$67:$J$97,MATCH(F312, 'Source Data'!$B$64:$J$64,1),TRUE))</f>
        <v/>
      </c>
      <c r="N312" s="143" t="str">
        <f t="shared" si="15"/>
        <v/>
      </c>
      <c r="O312" s="144" t="str">
        <f>IF(OR(AND(OR($J312="Retired",$J312="Permanent Low-Use"),$K312&lt;=2023),(AND($J312="New",$K312&gt;2023))),"N/A",IF($N312=0,0,IF(ISERROR(VLOOKUP($E312,'Source Data'!$B$29:$J$60, MATCH($L312, 'Source Data'!$B$26:$J$26,1),TRUE))=TRUE,"",VLOOKUP($E312,'Source Data'!$B$29:$J$60,MATCH($L312, 'Source Data'!$B$26:$J$26,1),TRUE))))</f>
        <v/>
      </c>
      <c r="P312" s="144" t="str">
        <f>IF(OR(AND(OR($J312="Retired",$J312="Permanent Low-Use"),$K312&lt;=2024),(AND($J312="New",$K312&gt;2024))),"N/A",IF($N312=0,0,IF(ISERROR(VLOOKUP($E312,'Source Data'!$B$29:$J$60, MATCH($L312, 'Source Data'!$B$26:$J$26,1),TRUE))=TRUE,"",VLOOKUP($E312,'Source Data'!$B$29:$J$60,MATCH($L312, 'Source Data'!$B$26:$J$26,1),TRUE))))</f>
        <v/>
      </c>
      <c r="Q312" s="144" t="str">
        <f>IF(OR(AND(OR($J312="Retired",$J312="Permanent Low-Use"),$K312&lt;=2025),(AND($J312="New",$K312&gt;2025))),"N/A",IF($N312=0,0,IF(ISERROR(VLOOKUP($E312,'Source Data'!$B$29:$J$60, MATCH($L312, 'Source Data'!$B$26:$J$26,1),TRUE))=TRUE,"",VLOOKUP($E312,'Source Data'!$B$29:$J$60,MATCH($L312, 'Source Data'!$B$26:$J$26,1),TRUE))))</f>
        <v/>
      </c>
      <c r="R312" s="144" t="str">
        <f>IF(OR(AND(OR($J312="Retired",$J312="Permanent Low-Use"),$K312&lt;=2026),(AND($J312="New",$K312&gt;2026))),"N/A",IF($N312=0,0,IF(ISERROR(VLOOKUP($E312,'Source Data'!$B$29:$J$60, MATCH($L312, 'Source Data'!$B$26:$J$26,1),TRUE))=TRUE,"",VLOOKUP($E312,'Source Data'!$B$29:$J$60,MATCH($L312, 'Source Data'!$B$26:$J$26,1),TRUE))))</f>
        <v/>
      </c>
      <c r="S312" s="144" t="str">
        <f>IF(OR(AND(OR($J312="Retired",$J312="Permanent Low-Use"),$K312&lt;=2027),(AND($J312="New",$K312&gt;2027))),"N/A",IF($N312=0,0,IF(ISERROR(VLOOKUP($E312,'Source Data'!$B$29:$J$60, MATCH($L312, 'Source Data'!$B$26:$J$26,1),TRUE))=TRUE,"",VLOOKUP($E312,'Source Data'!$B$29:$J$60,MATCH($L312, 'Source Data'!$B$26:$J$26,1),TRUE))))</f>
        <v/>
      </c>
      <c r="T312" s="144" t="str">
        <f>IF(OR(AND(OR($J312="Retired",$J312="Permanent Low-Use"),$K312&lt;=2028),(AND($J312="New",$K312&gt;2028))),"N/A",IF($N312=0,0,IF(ISERROR(VLOOKUP($E312,'Source Data'!$B$29:$J$60, MATCH($L312, 'Source Data'!$B$26:$J$26,1),TRUE))=TRUE,"",VLOOKUP($E312,'Source Data'!$B$29:$J$60,MATCH($L312, 'Source Data'!$B$26:$J$26,1),TRUE))))</f>
        <v/>
      </c>
      <c r="U312" s="144" t="str">
        <f>IF(OR(AND(OR($J312="Retired",$J312="Permanent Low-Use"),$K312&lt;=2029),(AND($J312="New",$K312&gt;2029))),"N/A",IF($N312=0,0,IF(ISERROR(VLOOKUP($E312,'Source Data'!$B$29:$J$60, MATCH($L312, 'Source Data'!$B$26:$J$26,1),TRUE))=TRUE,"",VLOOKUP($E312,'Source Data'!$B$29:$J$60,MATCH($L312, 'Source Data'!$B$26:$J$26,1),TRUE))))</f>
        <v/>
      </c>
      <c r="V312" s="144" t="str">
        <f>IF(OR(AND(OR($J312="Retired",$J312="Permanent Low-Use"),$K312&lt;=2030),(AND($J312="New",$K312&gt;2030))),"N/A",IF($N312=0,0,IF(ISERROR(VLOOKUP($E312,'Source Data'!$B$29:$J$60, MATCH($L312, 'Source Data'!$B$26:$J$26,1),TRUE))=TRUE,"",VLOOKUP($E312,'Source Data'!$B$29:$J$60,MATCH($L312, 'Source Data'!$B$26:$J$26,1),TRUE))))</f>
        <v/>
      </c>
      <c r="W312" s="144" t="str">
        <f>IF(OR(AND(OR($J312="Retired",$J312="Permanent Low-Use"),$K312&lt;=2031),(AND($J312="New",$K312&gt;2031))),"N/A",IF($N312=0,0,IF(ISERROR(VLOOKUP($E312,'Source Data'!$B$29:$J$60, MATCH($L312, 'Source Data'!$B$26:$J$26,1),TRUE))=TRUE,"",VLOOKUP($E312,'Source Data'!$B$29:$J$60,MATCH($L312, 'Source Data'!$B$26:$J$26,1),TRUE))))</f>
        <v/>
      </c>
      <c r="X312" s="144" t="str">
        <f>IF(OR(AND(OR($J312="Retired",$J312="Permanent Low-Use"),$K312&lt;=2032),(AND($J312="New",$K312&gt;2032))),"N/A",IF($N312=0,0,IF(ISERROR(VLOOKUP($E312,'Source Data'!$B$29:$J$60, MATCH($L312, 'Source Data'!$B$26:$J$26,1),TRUE))=TRUE,"",VLOOKUP($E312,'Source Data'!$B$29:$J$60,MATCH($L312, 'Source Data'!$B$26:$J$26,1),TRUE))))</f>
        <v/>
      </c>
      <c r="Y312" s="144" t="str">
        <f>IF(OR(AND(OR($J312="Retired",$J312="Permanent Low-Use"),$K312&lt;=2033),(AND($J312="New",$K312&gt;2033))),"N/A",IF($N312=0,0,IF(ISERROR(VLOOKUP($E312,'Source Data'!$B$29:$J$60, MATCH($L312, 'Source Data'!$B$26:$J$26,1),TRUE))=TRUE,"",VLOOKUP($E312,'Source Data'!$B$29:$J$60,MATCH($L312, 'Source Data'!$B$26:$J$26,1),TRUE))))</f>
        <v/>
      </c>
      <c r="Z312" s="145" t="str">
        <f>IF(ISNUMBER($L312),IF(OR(AND(OR($J312="Retired",$J312="Permanent Low-Use"),$K312&lt;=2023),(AND($J312="New",$K312&gt;2023))),"N/A",VLOOKUP($F312,'Source Data'!$B$15:$I$22,7)),"")</f>
        <v/>
      </c>
      <c r="AA312" s="145" t="str">
        <f>IF(ISNUMBER($L312),IF(OR(AND(OR($J312="Retired",$J312="Permanent Low-Use"),$K312&lt;=2024),(AND($J312="New",$K312&gt;2024))),"N/A",VLOOKUP($F312,'Source Data'!$B$15:$I$22,7)),"")</f>
        <v/>
      </c>
      <c r="AB312" s="145" t="str">
        <f>IF(ISNUMBER($L312),IF(OR(AND(OR($J312="Retired",$J312="Permanent Low-Use"),$K312&lt;=2025),(AND($J312="New",$K312&gt;2025))),"N/A",VLOOKUP($F312,'Source Data'!$B$15:$I$22,5)),"")</f>
        <v/>
      </c>
      <c r="AC312" s="145" t="str">
        <f>IF(ISNUMBER($L312),IF(OR(AND(OR($J312="Retired",$J312="Permanent Low-Use"),$K312&lt;=2026),(AND($J312="New",$K312&gt;2026))),"N/A",VLOOKUP($F312,'Source Data'!$B$15:$I$22,5)),"")</f>
        <v/>
      </c>
      <c r="AD312" s="145" t="str">
        <f>IF(ISNUMBER($L312),IF(OR(AND(OR($J312="Retired",$J312="Permanent Low-Use"),$K312&lt;=2027),(AND($J312="New",$K312&gt;2027))),"N/A",VLOOKUP($F312,'Source Data'!$B$15:$I$22,5)),"")</f>
        <v/>
      </c>
      <c r="AE312" s="145" t="str">
        <f>IF(ISNUMBER($L312),IF(OR(AND(OR($J312="Retired",$J312="Permanent Low-Use"),$K312&lt;=2028),(AND($J312="New",$K312&gt;2028))),"N/A",VLOOKUP($F312,'Source Data'!$B$15:$I$22,5)),"")</f>
        <v/>
      </c>
      <c r="AF312" s="145" t="str">
        <f>IF(ISNUMBER($L312),IF(OR(AND(OR($J312="Retired",$J312="Permanent Low-Use"),$K312&lt;=2029),(AND($J312="New",$K312&gt;2029))),"N/A",VLOOKUP($F312,'Source Data'!$B$15:$I$22,5)),"")</f>
        <v/>
      </c>
      <c r="AG312" s="145" t="str">
        <f>IF(ISNUMBER($L312),IF(OR(AND(OR($J312="Retired",$J312="Permanent Low-Use"),$K312&lt;=2030),(AND($J312="New",$K312&gt;2030))),"N/A",VLOOKUP($F312,'Source Data'!$B$15:$I$22,5)),"")</f>
        <v/>
      </c>
      <c r="AH312" s="145" t="str">
        <f>IF(ISNUMBER($L312),IF(OR(AND(OR($J312="Retired",$J312="Permanent Low-Use"),$K312&lt;=2031),(AND($J312="New",$K312&gt;2031))),"N/A",VLOOKUP($F312,'Source Data'!$B$15:$I$22,5)),"")</f>
        <v/>
      </c>
      <c r="AI312" s="145" t="str">
        <f>IF(ISNUMBER($L312),IF(OR(AND(OR($J312="Retired",$J312="Permanent Low-Use"),$K312&lt;=2032),(AND($J312="New",$K312&gt;2032))),"N/A",VLOOKUP($F312,'Source Data'!$B$15:$I$22,5)),"")</f>
        <v/>
      </c>
      <c r="AJ312" s="145" t="str">
        <f>IF(ISNUMBER($L312),IF(OR(AND(OR($J312="Retired",$J312="Permanent Low-Use"),$K312&lt;=2033),(AND($J312="New",$K312&gt;2033))),"N/A",VLOOKUP($F312,'Source Data'!$B$15:$I$22,5)),"")</f>
        <v/>
      </c>
      <c r="AK312" s="145" t="str">
        <f>IF($N312= 0, "N/A", IF(ISERROR(VLOOKUP($F312, 'Source Data'!$B$4:$C$11,2)), "", VLOOKUP($F312, 'Source Data'!$B$4:$C$11,2)))</f>
        <v/>
      </c>
      <c r="AL312" s="158"/>
    </row>
    <row r="313" spans="1:38">
      <c r="A313" s="158"/>
      <c r="B313" s="80"/>
      <c r="C313" s="80"/>
      <c r="D313" s="80"/>
      <c r="E313" s="81"/>
      <c r="F313" s="81"/>
      <c r="G313" s="78"/>
      <c r="H313" s="79"/>
      <c r="I313" s="78"/>
      <c r="J313" s="78"/>
      <c r="K313" s="78"/>
      <c r="L313" s="142" t="str">
        <f t="shared" si="14"/>
        <v/>
      </c>
      <c r="M313" s="142" t="str">
        <f>IF(ISERROR(VLOOKUP(E313,'Source Data'!$B$67:$J$97, MATCH(F313, 'Source Data'!$B$64:$J$64,1),TRUE))=TRUE,"",VLOOKUP(E313,'Source Data'!$B$67:$J$97,MATCH(F313, 'Source Data'!$B$64:$J$64,1),TRUE))</f>
        <v/>
      </c>
      <c r="N313" s="143" t="str">
        <f t="shared" si="15"/>
        <v/>
      </c>
      <c r="O313" s="144" t="str">
        <f>IF(OR(AND(OR($J313="Retired",$J313="Permanent Low-Use"),$K313&lt;=2023),(AND($J313="New",$K313&gt;2023))),"N/A",IF($N313=0,0,IF(ISERROR(VLOOKUP($E313,'Source Data'!$B$29:$J$60, MATCH($L313, 'Source Data'!$B$26:$J$26,1),TRUE))=TRUE,"",VLOOKUP($E313,'Source Data'!$B$29:$J$60,MATCH($L313, 'Source Data'!$B$26:$J$26,1),TRUE))))</f>
        <v/>
      </c>
      <c r="P313" s="144" t="str">
        <f>IF(OR(AND(OR($J313="Retired",$J313="Permanent Low-Use"),$K313&lt;=2024),(AND($J313="New",$K313&gt;2024))),"N/A",IF($N313=0,0,IF(ISERROR(VLOOKUP($E313,'Source Data'!$B$29:$J$60, MATCH($L313, 'Source Data'!$B$26:$J$26,1),TRUE))=TRUE,"",VLOOKUP($E313,'Source Data'!$B$29:$J$60,MATCH($L313, 'Source Data'!$B$26:$J$26,1),TRUE))))</f>
        <v/>
      </c>
      <c r="Q313" s="144" t="str">
        <f>IF(OR(AND(OR($J313="Retired",$J313="Permanent Low-Use"),$K313&lt;=2025),(AND($J313="New",$K313&gt;2025))),"N/A",IF($N313=0,0,IF(ISERROR(VLOOKUP($E313,'Source Data'!$B$29:$J$60, MATCH($L313, 'Source Data'!$B$26:$J$26,1),TRUE))=TRUE,"",VLOOKUP($E313,'Source Data'!$B$29:$J$60,MATCH($L313, 'Source Data'!$B$26:$J$26,1),TRUE))))</f>
        <v/>
      </c>
      <c r="R313" s="144" t="str">
        <f>IF(OR(AND(OR($J313="Retired",$J313="Permanent Low-Use"),$K313&lt;=2026),(AND($J313="New",$K313&gt;2026))),"N/A",IF($N313=0,0,IF(ISERROR(VLOOKUP($E313,'Source Data'!$B$29:$J$60, MATCH($L313, 'Source Data'!$B$26:$J$26,1),TRUE))=TRUE,"",VLOOKUP($E313,'Source Data'!$B$29:$J$60,MATCH($L313, 'Source Data'!$B$26:$J$26,1),TRUE))))</f>
        <v/>
      </c>
      <c r="S313" s="144" t="str">
        <f>IF(OR(AND(OR($J313="Retired",$J313="Permanent Low-Use"),$K313&lt;=2027),(AND($J313="New",$K313&gt;2027))),"N/A",IF($N313=0,0,IF(ISERROR(VLOOKUP($E313,'Source Data'!$B$29:$J$60, MATCH($L313, 'Source Data'!$B$26:$J$26,1),TRUE))=TRUE,"",VLOOKUP($E313,'Source Data'!$B$29:$J$60,MATCH($L313, 'Source Data'!$B$26:$J$26,1),TRUE))))</f>
        <v/>
      </c>
      <c r="T313" s="144" t="str">
        <f>IF(OR(AND(OR($J313="Retired",$J313="Permanent Low-Use"),$K313&lt;=2028),(AND($J313="New",$K313&gt;2028))),"N/A",IF($N313=0,0,IF(ISERROR(VLOOKUP($E313,'Source Data'!$B$29:$J$60, MATCH($L313, 'Source Data'!$B$26:$J$26,1),TRUE))=TRUE,"",VLOOKUP($E313,'Source Data'!$B$29:$J$60,MATCH($L313, 'Source Data'!$B$26:$J$26,1),TRUE))))</f>
        <v/>
      </c>
      <c r="U313" s="144" t="str">
        <f>IF(OR(AND(OR($J313="Retired",$J313="Permanent Low-Use"),$K313&lt;=2029),(AND($J313="New",$K313&gt;2029))),"N/A",IF($N313=0,0,IF(ISERROR(VLOOKUP($E313,'Source Data'!$B$29:$J$60, MATCH($L313, 'Source Data'!$B$26:$J$26,1),TRUE))=TRUE,"",VLOOKUP($E313,'Source Data'!$B$29:$J$60,MATCH($L313, 'Source Data'!$B$26:$J$26,1),TRUE))))</f>
        <v/>
      </c>
      <c r="V313" s="144" t="str">
        <f>IF(OR(AND(OR($J313="Retired",$J313="Permanent Low-Use"),$K313&lt;=2030),(AND($J313="New",$K313&gt;2030))),"N/A",IF($N313=0,0,IF(ISERROR(VLOOKUP($E313,'Source Data'!$B$29:$J$60, MATCH($L313, 'Source Data'!$B$26:$J$26,1),TRUE))=TRUE,"",VLOOKUP($E313,'Source Data'!$B$29:$J$60,MATCH($L313, 'Source Data'!$B$26:$J$26,1),TRUE))))</f>
        <v/>
      </c>
      <c r="W313" s="144" t="str">
        <f>IF(OR(AND(OR($J313="Retired",$J313="Permanent Low-Use"),$K313&lt;=2031),(AND($J313="New",$K313&gt;2031))),"N/A",IF($N313=0,0,IF(ISERROR(VLOOKUP($E313,'Source Data'!$B$29:$J$60, MATCH($L313, 'Source Data'!$B$26:$J$26,1),TRUE))=TRUE,"",VLOOKUP($E313,'Source Data'!$B$29:$J$60,MATCH($L313, 'Source Data'!$B$26:$J$26,1),TRUE))))</f>
        <v/>
      </c>
      <c r="X313" s="144" t="str">
        <f>IF(OR(AND(OR($J313="Retired",$J313="Permanent Low-Use"),$K313&lt;=2032),(AND($J313="New",$K313&gt;2032))),"N/A",IF($N313=0,0,IF(ISERROR(VLOOKUP($E313,'Source Data'!$B$29:$J$60, MATCH($L313, 'Source Data'!$B$26:$J$26,1),TRUE))=TRUE,"",VLOOKUP($E313,'Source Data'!$B$29:$J$60,MATCH($L313, 'Source Data'!$B$26:$J$26,1),TRUE))))</f>
        <v/>
      </c>
      <c r="Y313" s="144" t="str">
        <f>IF(OR(AND(OR($J313="Retired",$J313="Permanent Low-Use"),$K313&lt;=2033),(AND($J313="New",$K313&gt;2033))),"N/A",IF($N313=0,0,IF(ISERROR(VLOOKUP($E313,'Source Data'!$B$29:$J$60, MATCH($L313, 'Source Data'!$B$26:$J$26,1),TRUE))=TRUE,"",VLOOKUP($E313,'Source Data'!$B$29:$J$60,MATCH($L313, 'Source Data'!$B$26:$J$26,1),TRUE))))</f>
        <v/>
      </c>
      <c r="Z313" s="145" t="str">
        <f>IF(ISNUMBER($L313),IF(OR(AND(OR($J313="Retired",$J313="Permanent Low-Use"),$K313&lt;=2023),(AND($J313="New",$K313&gt;2023))),"N/A",VLOOKUP($F313,'Source Data'!$B$15:$I$22,7)),"")</f>
        <v/>
      </c>
      <c r="AA313" s="145" t="str">
        <f>IF(ISNUMBER($L313),IF(OR(AND(OR($J313="Retired",$J313="Permanent Low-Use"),$K313&lt;=2024),(AND($J313="New",$K313&gt;2024))),"N/A",VLOOKUP($F313,'Source Data'!$B$15:$I$22,7)),"")</f>
        <v/>
      </c>
      <c r="AB313" s="145" t="str">
        <f>IF(ISNUMBER($L313),IF(OR(AND(OR($J313="Retired",$J313="Permanent Low-Use"),$K313&lt;=2025),(AND($J313="New",$K313&gt;2025))),"N/A",VLOOKUP($F313,'Source Data'!$B$15:$I$22,5)),"")</f>
        <v/>
      </c>
      <c r="AC313" s="145" t="str">
        <f>IF(ISNUMBER($L313),IF(OR(AND(OR($J313="Retired",$J313="Permanent Low-Use"),$K313&lt;=2026),(AND($J313="New",$K313&gt;2026))),"N/A",VLOOKUP($F313,'Source Data'!$B$15:$I$22,5)),"")</f>
        <v/>
      </c>
      <c r="AD313" s="145" t="str">
        <f>IF(ISNUMBER($L313),IF(OR(AND(OR($J313="Retired",$J313="Permanent Low-Use"),$K313&lt;=2027),(AND($J313="New",$K313&gt;2027))),"N/A",VLOOKUP($F313,'Source Data'!$B$15:$I$22,5)),"")</f>
        <v/>
      </c>
      <c r="AE313" s="145" t="str">
        <f>IF(ISNUMBER($L313),IF(OR(AND(OR($J313="Retired",$J313="Permanent Low-Use"),$K313&lt;=2028),(AND($J313="New",$K313&gt;2028))),"N/A",VLOOKUP($F313,'Source Data'!$B$15:$I$22,5)),"")</f>
        <v/>
      </c>
      <c r="AF313" s="145" t="str">
        <f>IF(ISNUMBER($L313),IF(OR(AND(OR($J313="Retired",$J313="Permanent Low-Use"),$K313&lt;=2029),(AND($J313="New",$K313&gt;2029))),"N/A",VLOOKUP($F313,'Source Data'!$B$15:$I$22,5)),"")</f>
        <v/>
      </c>
      <c r="AG313" s="145" t="str">
        <f>IF(ISNUMBER($L313),IF(OR(AND(OR($J313="Retired",$J313="Permanent Low-Use"),$K313&lt;=2030),(AND($J313="New",$K313&gt;2030))),"N/A",VLOOKUP($F313,'Source Data'!$B$15:$I$22,5)),"")</f>
        <v/>
      </c>
      <c r="AH313" s="145" t="str">
        <f>IF(ISNUMBER($L313),IF(OR(AND(OR($J313="Retired",$J313="Permanent Low-Use"),$K313&lt;=2031),(AND($J313="New",$K313&gt;2031))),"N/A",VLOOKUP($F313,'Source Data'!$B$15:$I$22,5)),"")</f>
        <v/>
      </c>
      <c r="AI313" s="145" t="str">
        <f>IF(ISNUMBER($L313),IF(OR(AND(OR($J313="Retired",$J313="Permanent Low-Use"),$K313&lt;=2032),(AND($J313="New",$K313&gt;2032))),"N/A",VLOOKUP($F313,'Source Data'!$B$15:$I$22,5)),"")</f>
        <v/>
      </c>
      <c r="AJ313" s="145" t="str">
        <f>IF(ISNUMBER($L313),IF(OR(AND(OR($J313="Retired",$J313="Permanent Low-Use"),$K313&lt;=2033),(AND($J313="New",$K313&gt;2033))),"N/A",VLOOKUP($F313,'Source Data'!$B$15:$I$22,5)),"")</f>
        <v/>
      </c>
      <c r="AK313" s="145" t="str">
        <f>IF($N313= 0, "N/A", IF(ISERROR(VLOOKUP($F313, 'Source Data'!$B$4:$C$11,2)), "", VLOOKUP($F313, 'Source Data'!$B$4:$C$11,2)))</f>
        <v/>
      </c>
      <c r="AL313" s="158"/>
    </row>
    <row r="314" spans="1:38">
      <c r="A314" s="158"/>
      <c r="B314" s="80"/>
      <c r="C314" s="80"/>
      <c r="D314" s="80"/>
      <c r="E314" s="81"/>
      <c r="F314" s="81"/>
      <c r="G314" s="78"/>
      <c r="H314" s="79"/>
      <c r="I314" s="78"/>
      <c r="J314" s="78"/>
      <c r="K314" s="78"/>
      <c r="L314" s="142" t="str">
        <f t="shared" si="14"/>
        <v/>
      </c>
      <c r="M314" s="142" t="str">
        <f>IF(ISERROR(VLOOKUP(E314,'Source Data'!$B$67:$J$97, MATCH(F314, 'Source Data'!$B$64:$J$64,1),TRUE))=TRUE,"",VLOOKUP(E314,'Source Data'!$B$67:$J$97,MATCH(F314, 'Source Data'!$B$64:$J$64,1),TRUE))</f>
        <v/>
      </c>
      <c r="N314" s="143" t="str">
        <f t="shared" si="15"/>
        <v/>
      </c>
      <c r="O314" s="144" t="str">
        <f>IF(OR(AND(OR($J314="Retired",$J314="Permanent Low-Use"),$K314&lt;=2023),(AND($J314="New",$K314&gt;2023))),"N/A",IF($N314=0,0,IF(ISERROR(VLOOKUP($E314,'Source Data'!$B$29:$J$60, MATCH($L314, 'Source Data'!$B$26:$J$26,1),TRUE))=TRUE,"",VLOOKUP($E314,'Source Data'!$B$29:$J$60,MATCH($L314, 'Source Data'!$B$26:$J$26,1),TRUE))))</f>
        <v/>
      </c>
      <c r="P314" s="144" t="str">
        <f>IF(OR(AND(OR($J314="Retired",$J314="Permanent Low-Use"),$K314&lt;=2024),(AND($J314="New",$K314&gt;2024))),"N/A",IF($N314=0,0,IF(ISERROR(VLOOKUP($E314,'Source Data'!$B$29:$J$60, MATCH($L314, 'Source Data'!$B$26:$J$26,1),TRUE))=TRUE,"",VLOOKUP($E314,'Source Data'!$B$29:$J$60,MATCH($L314, 'Source Data'!$B$26:$J$26,1),TRUE))))</f>
        <v/>
      </c>
      <c r="Q314" s="144" t="str">
        <f>IF(OR(AND(OR($J314="Retired",$J314="Permanent Low-Use"),$K314&lt;=2025),(AND($J314="New",$K314&gt;2025))),"N/A",IF($N314=0,0,IF(ISERROR(VLOOKUP($E314,'Source Data'!$B$29:$J$60, MATCH($L314, 'Source Data'!$B$26:$J$26,1),TRUE))=TRUE,"",VLOOKUP($E314,'Source Data'!$B$29:$J$60,MATCH($L314, 'Source Data'!$B$26:$J$26,1),TRUE))))</f>
        <v/>
      </c>
      <c r="R314" s="144" t="str">
        <f>IF(OR(AND(OR($J314="Retired",$J314="Permanent Low-Use"),$K314&lt;=2026),(AND($J314="New",$K314&gt;2026))),"N/A",IF($N314=0,0,IF(ISERROR(VLOOKUP($E314,'Source Data'!$B$29:$J$60, MATCH($L314, 'Source Data'!$B$26:$J$26,1),TRUE))=TRUE,"",VLOOKUP($E314,'Source Data'!$B$29:$J$60,MATCH($L314, 'Source Data'!$B$26:$J$26,1),TRUE))))</f>
        <v/>
      </c>
      <c r="S314" s="144" t="str">
        <f>IF(OR(AND(OR($J314="Retired",$J314="Permanent Low-Use"),$K314&lt;=2027),(AND($J314="New",$K314&gt;2027))),"N/A",IF($N314=0,0,IF(ISERROR(VLOOKUP($E314,'Source Data'!$B$29:$J$60, MATCH($L314, 'Source Data'!$B$26:$J$26,1),TRUE))=TRUE,"",VLOOKUP($E314,'Source Data'!$B$29:$J$60,MATCH($L314, 'Source Data'!$B$26:$J$26,1),TRUE))))</f>
        <v/>
      </c>
      <c r="T314" s="144" t="str">
        <f>IF(OR(AND(OR($J314="Retired",$J314="Permanent Low-Use"),$K314&lt;=2028),(AND($J314="New",$K314&gt;2028))),"N/A",IF($N314=0,0,IF(ISERROR(VLOOKUP($E314,'Source Data'!$B$29:$J$60, MATCH($L314, 'Source Data'!$B$26:$J$26,1),TRUE))=TRUE,"",VLOOKUP($E314,'Source Data'!$B$29:$J$60,MATCH($L314, 'Source Data'!$B$26:$J$26,1),TRUE))))</f>
        <v/>
      </c>
      <c r="U314" s="144" t="str">
        <f>IF(OR(AND(OR($J314="Retired",$J314="Permanent Low-Use"),$K314&lt;=2029),(AND($J314="New",$K314&gt;2029))),"N/A",IF($N314=0,0,IF(ISERROR(VLOOKUP($E314,'Source Data'!$B$29:$J$60, MATCH($L314, 'Source Data'!$B$26:$J$26,1),TRUE))=TRUE,"",VLOOKUP($E314,'Source Data'!$B$29:$J$60,MATCH($L314, 'Source Data'!$B$26:$J$26,1),TRUE))))</f>
        <v/>
      </c>
      <c r="V314" s="144" t="str">
        <f>IF(OR(AND(OR($J314="Retired",$J314="Permanent Low-Use"),$K314&lt;=2030),(AND($J314="New",$K314&gt;2030))),"N/A",IF($N314=0,0,IF(ISERROR(VLOOKUP($E314,'Source Data'!$B$29:$J$60, MATCH($L314, 'Source Data'!$B$26:$J$26,1),TRUE))=TRUE,"",VLOOKUP($E314,'Source Data'!$B$29:$J$60,MATCH($L314, 'Source Data'!$B$26:$J$26,1),TRUE))))</f>
        <v/>
      </c>
      <c r="W314" s="144" t="str">
        <f>IF(OR(AND(OR($J314="Retired",$J314="Permanent Low-Use"),$K314&lt;=2031),(AND($J314="New",$K314&gt;2031))),"N/A",IF($N314=0,0,IF(ISERROR(VLOOKUP($E314,'Source Data'!$B$29:$J$60, MATCH($L314, 'Source Data'!$B$26:$J$26,1),TRUE))=TRUE,"",VLOOKUP($E314,'Source Data'!$B$29:$J$60,MATCH($L314, 'Source Data'!$B$26:$J$26,1),TRUE))))</f>
        <v/>
      </c>
      <c r="X314" s="144" t="str">
        <f>IF(OR(AND(OR($J314="Retired",$J314="Permanent Low-Use"),$K314&lt;=2032),(AND($J314="New",$K314&gt;2032))),"N/A",IF($N314=0,0,IF(ISERROR(VLOOKUP($E314,'Source Data'!$B$29:$J$60, MATCH($L314, 'Source Data'!$B$26:$J$26,1),TRUE))=TRUE,"",VLOOKUP($E314,'Source Data'!$B$29:$J$60,MATCH($L314, 'Source Data'!$B$26:$J$26,1),TRUE))))</f>
        <v/>
      </c>
      <c r="Y314" s="144" t="str">
        <f>IF(OR(AND(OR($J314="Retired",$J314="Permanent Low-Use"),$K314&lt;=2033),(AND($J314="New",$K314&gt;2033))),"N/A",IF($N314=0,0,IF(ISERROR(VLOOKUP($E314,'Source Data'!$B$29:$J$60, MATCH($L314, 'Source Data'!$B$26:$J$26,1),TRUE))=TRUE,"",VLOOKUP($E314,'Source Data'!$B$29:$J$60,MATCH($L314, 'Source Data'!$B$26:$J$26,1),TRUE))))</f>
        <v/>
      </c>
      <c r="Z314" s="145" t="str">
        <f>IF(ISNUMBER($L314),IF(OR(AND(OR($J314="Retired",$J314="Permanent Low-Use"),$K314&lt;=2023),(AND($J314="New",$K314&gt;2023))),"N/A",VLOOKUP($F314,'Source Data'!$B$15:$I$22,7)),"")</f>
        <v/>
      </c>
      <c r="AA314" s="145" t="str">
        <f>IF(ISNUMBER($L314),IF(OR(AND(OR($J314="Retired",$J314="Permanent Low-Use"),$K314&lt;=2024),(AND($J314="New",$K314&gt;2024))),"N/A",VLOOKUP($F314,'Source Data'!$B$15:$I$22,7)),"")</f>
        <v/>
      </c>
      <c r="AB314" s="145" t="str">
        <f>IF(ISNUMBER($L314),IF(OR(AND(OR($J314="Retired",$J314="Permanent Low-Use"),$K314&lt;=2025),(AND($J314="New",$K314&gt;2025))),"N/A",VLOOKUP($F314,'Source Data'!$B$15:$I$22,5)),"")</f>
        <v/>
      </c>
      <c r="AC314" s="145" t="str">
        <f>IF(ISNUMBER($L314),IF(OR(AND(OR($J314="Retired",$J314="Permanent Low-Use"),$K314&lt;=2026),(AND($J314="New",$K314&gt;2026))),"N/A",VLOOKUP($F314,'Source Data'!$B$15:$I$22,5)),"")</f>
        <v/>
      </c>
      <c r="AD314" s="145" t="str">
        <f>IF(ISNUMBER($L314),IF(OR(AND(OR($J314="Retired",$J314="Permanent Low-Use"),$K314&lt;=2027),(AND($J314="New",$K314&gt;2027))),"N/A",VLOOKUP($F314,'Source Data'!$B$15:$I$22,5)),"")</f>
        <v/>
      </c>
      <c r="AE314" s="145" t="str">
        <f>IF(ISNUMBER($L314),IF(OR(AND(OR($J314="Retired",$J314="Permanent Low-Use"),$K314&lt;=2028),(AND($J314="New",$K314&gt;2028))),"N/A",VLOOKUP($F314,'Source Data'!$B$15:$I$22,5)),"")</f>
        <v/>
      </c>
      <c r="AF314" s="145" t="str">
        <f>IF(ISNUMBER($L314),IF(OR(AND(OR($J314="Retired",$J314="Permanent Low-Use"),$K314&lt;=2029),(AND($J314="New",$K314&gt;2029))),"N/A",VLOOKUP($F314,'Source Data'!$B$15:$I$22,5)),"")</f>
        <v/>
      </c>
      <c r="AG314" s="145" t="str">
        <f>IF(ISNUMBER($L314),IF(OR(AND(OR($J314="Retired",$J314="Permanent Low-Use"),$K314&lt;=2030),(AND($J314="New",$K314&gt;2030))),"N/A",VLOOKUP($F314,'Source Data'!$B$15:$I$22,5)),"")</f>
        <v/>
      </c>
      <c r="AH314" s="145" t="str">
        <f>IF(ISNUMBER($L314),IF(OR(AND(OR($J314="Retired",$J314="Permanent Low-Use"),$K314&lt;=2031),(AND($J314="New",$K314&gt;2031))),"N/A",VLOOKUP($F314,'Source Data'!$B$15:$I$22,5)),"")</f>
        <v/>
      </c>
      <c r="AI314" s="145" t="str">
        <f>IF(ISNUMBER($L314),IF(OR(AND(OR($J314="Retired",$J314="Permanent Low-Use"),$K314&lt;=2032),(AND($J314="New",$K314&gt;2032))),"N/A",VLOOKUP($F314,'Source Data'!$B$15:$I$22,5)),"")</f>
        <v/>
      </c>
      <c r="AJ314" s="145" t="str">
        <f>IF(ISNUMBER($L314),IF(OR(AND(OR($J314="Retired",$J314="Permanent Low-Use"),$K314&lt;=2033),(AND($J314="New",$K314&gt;2033))),"N/A",VLOOKUP($F314,'Source Data'!$B$15:$I$22,5)),"")</f>
        <v/>
      </c>
      <c r="AK314" s="145" t="str">
        <f>IF($N314= 0, "N/A", IF(ISERROR(VLOOKUP($F314, 'Source Data'!$B$4:$C$11,2)), "", VLOOKUP($F314, 'Source Data'!$B$4:$C$11,2)))</f>
        <v/>
      </c>
      <c r="AL314" s="158"/>
    </row>
    <row r="315" spans="1:38">
      <c r="A315" s="158"/>
      <c r="B315" s="80"/>
      <c r="C315" s="80"/>
      <c r="D315" s="80"/>
      <c r="E315" s="81"/>
      <c r="F315" s="81"/>
      <c r="G315" s="78"/>
      <c r="H315" s="79"/>
      <c r="I315" s="78"/>
      <c r="J315" s="78"/>
      <c r="K315" s="78"/>
      <c r="L315" s="142" t="str">
        <f t="shared" si="14"/>
        <v/>
      </c>
      <c r="M315" s="142" t="str">
        <f>IF(ISERROR(VLOOKUP(E315,'Source Data'!$B$67:$J$97, MATCH(F315, 'Source Data'!$B$64:$J$64,1),TRUE))=TRUE,"",VLOOKUP(E315,'Source Data'!$B$67:$J$97,MATCH(F315, 'Source Data'!$B$64:$J$64,1),TRUE))</f>
        <v/>
      </c>
      <c r="N315" s="143" t="str">
        <f t="shared" si="15"/>
        <v/>
      </c>
      <c r="O315" s="144" t="str">
        <f>IF(OR(AND(OR($J315="Retired",$J315="Permanent Low-Use"),$K315&lt;=2023),(AND($J315="New",$K315&gt;2023))),"N/A",IF($N315=0,0,IF(ISERROR(VLOOKUP($E315,'Source Data'!$B$29:$J$60, MATCH($L315, 'Source Data'!$B$26:$J$26,1),TRUE))=TRUE,"",VLOOKUP($E315,'Source Data'!$B$29:$J$60,MATCH($L315, 'Source Data'!$B$26:$J$26,1),TRUE))))</f>
        <v/>
      </c>
      <c r="P315" s="144" t="str">
        <f>IF(OR(AND(OR($J315="Retired",$J315="Permanent Low-Use"),$K315&lt;=2024),(AND($J315="New",$K315&gt;2024))),"N/A",IF($N315=0,0,IF(ISERROR(VLOOKUP($E315,'Source Data'!$B$29:$J$60, MATCH($L315, 'Source Data'!$B$26:$J$26,1),TRUE))=TRUE,"",VLOOKUP($E315,'Source Data'!$B$29:$J$60,MATCH($L315, 'Source Data'!$B$26:$J$26,1),TRUE))))</f>
        <v/>
      </c>
      <c r="Q315" s="144" t="str">
        <f>IF(OR(AND(OR($J315="Retired",$J315="Permanent Low-Use"),$K315&lt;=2025),(AND($J315="New",$K315&gt;2025))),"N/A",IF($N315=0,0,IF(ISERROR(VLOOKUP($E315,'Source Data'!$B$29:$J$60, MATCH($L315, 'Source Data'!$B$26:$J$26,1),TRUE))=TRUE,"",VLOOKUP($E315,'Source Data'!$B$29:$J$60,MATCH($L315, 'Source Data'!$B$26:$J$26,1),TRUE))))</f>
        <v/>
      </c>
      <c r="R315" s="144" t="str">
        <f>IF(OR(AND(OR($J315="Retired",$J315="Permanent Low-Use"),$K315&lt;=2026),(AND($J315="New",$K315&gt;2026))),"N/A",IF($N315=0,0,IF(ISERROR(VLOOKUP($E315,'Source Data'!$B$29:$J$60, MATCH($L315, 'Source Data'!$B$26:$J$26,1),TRUE))=TRUE,"",VLOOKUP($E315,'Source Data'!$B$29:$J$60,MATCH($L315, 'Source Data'!$B$26:$J$26,1),TRUE))))</f>
        <v/>
      </c>
      <c r="S315" s="144" t="str">
        <f>IF(OR(AND(OR($J315="Retired",$J315="Permanent Low-Use"),$K315&lt;=2027),(AND($J315="New",$K315&gt;2027))),"N/A",IF($N315=0,0,IF(ISERROR(VLOOKUP($E315,'Source Data'!$B$29:$J$60, MATCH($L315, 'Source Data'!$B$26:$J$26,1),TRUE))=TRUE,"",VLOOKUP($E315,'Source Data'!$B$29:$J$60,MATCH($L315, 'Source Data'!$B$26:$J$26,1),TRUE))))</f>
        <v/>
      </c>
      <c r="T315" s="144" t="str">
        <f>IF(OR(AND(OR($J315="Retired",$J315="Permanent Low-Use"),$K315&lt;=2028),(AND($J315="New",$K315&gt;2028))),"N/A",IF($N315=0,0,IF(ISERROR(VLOOKUP($E315,'Source Data'!$B$29:$J$60, MATCH($L315, 'Source Data'!$B$26:$J$26,1),TRUE))=TRUE,"",VLOOKUP($E315,'Source Data'!$B$29:$J$60,MATCH($L315, 'Source Data'!$B$26:$J$26,1),TRUE))))</f>
        <v/>
      </c>
      <c r="U315" s="144" t="str">
        <f>IF(OR(AND(OR($J315="Retired",$J315="Permanent Low-Use"),$K315&lt;=2029),(AND($J315="New",$K315&gt;2029))),"N/A",IF($N315=0,0,IF(ISERROR(VLOOKUP($E315,'Source Data'!$B$29:$J$60, MATCH($L315, 'Source Data'!$B$26:$J$26,1),TRUE))=TRUE,"",VLOOKUP($E315,'Source Data'!$B$29:$J$60,MATCH($L315, 'Source Data'!$B$26:$J$26,1),TRUE))))</f>
        <v/>
      </c>
      <c r="V315" s="144" t="str">
        <f>IF(OR(AND(OR($J315="Retired",$J315="Permanent Low-Use"),$K315&lt;=2030),(AND($J315="New",$K315&gt;2030))),"N/A",IF($N315=0,0,IF(ISERROR(VLOOKUP($E315,'Source Data'!$B$29:$J$60, MATCH($L315, 'Source Data'!$B$26:$J$26,1),TRUE))=TRUE,"",VLOOKUP($E315,'Source Data'!$B$29:$J$60,MATCH($L315, 'Source Data'!$B$26:$J$26,1),TRUE))))</f>
        <v/>
      </c>
      <c r="W315" s="144" t="str">
        <f>IF(OR(AND(OR($J315="Retired",$J315="Permanent Low-Use"),$K315&lt;=2031),(AND($J315="New",$K315&gt;2031))),"N/A",IF($N315=0,0,IF(ISERROR(VLOOKUP($E315,'Source Data'!$B$29:$J$60, MATCH($L315, 'Source Data'!$B$26:$J$26,1),TRUE))=TRUE,"",VLOOKUP($E315,'Source Data'!$B$29:$J$60,MATCH($L315, 'Source Data'!$B$26:$J$26,1),TRUE))))</f>
        <v/>
      </c>
      <c r="X315" s="144" t="str">
        <f>IF(OR(AND(OR($J315="Retired",$J315="Permanent Low-Use"),$K315&lt;=2032),(AND($J315="New",$K315&gt;2032))),"N/A",IF($N315=0,0,IF(ISERROR(VLOOKUP($E315,'Source Data'!$B$29:$J$60, MATCH($L315, 'Source Data'!$B$26:$J$26,1),TRUE))=TRUE,"",VLOOKUP($E315,'Source Data'!$B$29:$J$60,MATCH($L315, 'Source Data'!$B$26:$J$26,1),TRUE))))</f>
        <v/>
      </c>
      <c r="Y315" s="144" t="str">
        <f>IF(OR(AND(OR($J315="Retired",$J315="Permanent Low-Use"),$K315&lt;=2033),(AND($J315="New",$K315&gt;2033))),"N/A",IF($N315=0,0,IF(ISERROR(VLOOKUP($E315,'Source Data'!$B$29:$J$60, MATCH($L315, 'Source Data'!$B$26:$J$26,1),TRUE))=TRUE,"",VLOOKUP($E315,'Source Data'!$B$29:$J$60,MATCH($L315, 'Source Data'!$B$26:$J$26,1),TRUE))))</f>
        <v/>
      </c>
      <c r="Z315" s="145" t="str">
        <f>IF(ISNUMBER($L315),IF(OR(AND(OR($J315="Retired",$J315="Permanent Low-Use"),$K315&lt;=2023),(AND($J315="New",$K315&gt;2023))),"N/A",VLOOKUP($F315,'Source Data'!$B$15:$I$22,7)),"")</f>
        <v/>
      </c>
      <c r="AA315" s="145" t="str">
        <f>IF(ISNUMBER($L315),IF(OR(AND(OR($J315="Retired",$J315="Permanent Low-Use"),$K315&lt;=2024),(AND($J315="New",$K315&gt;2024))),"N/A",VLOOKUP($F315,'Source Data'!$B$15:$I$22,7)),"")</f>
        <v/>
      </c>
      <c r="AB315" s="145" t="str">
        <f>IF(ISNUMBER($L315),IF(OR(AND(OR($J315="Retired",$J315="Permanent Low-Use"),$K315&lt;=2025),(AND($J315="New",$K315&gt;2025))),"N/A",VLOOKUP($F315,'Source Data'!$B$15:$I$22,5)),"")</f>
        <v/>
      </c>
      <c r="AC315" s="145" t="str">
        <f>IF(ISNUMBER($L315),IF(OR(AND(OR($J315="Retired",$J315="Permanent Low-Use"),$K315&lt;=2026),(AND($J315="New",$K315&gt;2026))),"N/A",VLOOKUP($F315,'Source Data'!$B$15:$I$22,5)),"")</f>
        <v/>
      </c>
      <c r="AD315" s="145" t="str">
        <f>IF(ISNUMBER($L315),IF(OR(AND(OR($J315="Retired",$J315="Permanent Low-Use"),$K315&lt;=2027),(AND($J315="New",$K315&gt;2027))),"N/A",VLOOKUP($F315,'Source Data'!$B$15:$I$22,5)),"")</f>
        <v/>
      </c>
      <c r="AE315" s="145" t="str">
        <f>IF(ISNUMBER($L315),IF(OR(AND(OR($J315="Retired",$J315="Permanent Low-Use"),$K315&lt;=2028),(AND($J315="New",$K315&gt;2028))),"N/A",VLOOKUP($F315,'Source Data'!$B$15:$I$22,5)),"")</f>
        <v/>
      </c>
      <c r="AF315" s="145" t="str">
        <f>IF(ISNUMBER($L315),IF(OR(AND(OR($J315="Retired",$J315="Permanent Low-Use"),$K315&lt;=2029),(AND($J315="New",$K315&gt;2029))),"N/A",VLOOKUP($F315,'Source Data'!$B$15:$I$22,5)),"")</f>
        <v/>
      </c>
      <c r="AG315" s="145" t="str">
        <f>IF(ISNUMBER($L315),IF(OR(AND(OR($J315="Retired",$J315="Permanent Low-Use"),$K315&lt;=2030),(AND($J315="New",$K315&gt;2030))),"N/A",VLOOKUP($F315,'Source Data'!$B$15:$I$22,5)),"")</f>
        <v/>
      </c>
      <c r="AH315" s="145" t="str">
        <f>IF(ISNUMBER($L315),IF(OR(AND(OR($J315="Retired",$J315="Permanent Low-Use"),$K315&lt;=2031),(AND($J315="New",$K315&gt;2031))),"N/A",VLOOKUP($F315,'Source Data'!$B$15:$I$22,5)),"")</f>
        <v/>
      </c>
      <c r="AI315" s="145" t="str">
        <f>IF(ISNUMBER($L315),IF(OR(AND(OR($J315="Retired",$J315="Permanent Low-Use"),$K315&lt;=2032),(AND($J315="New",$K315&gt;2032))),"N/A",VLOOKUP($F315,'Source Data'!$B$15:$I$22,5)),"")</f>
        <v/>
      </c>
      <c r="AJ315" s="145" t="str">
        <f>IF(ISNUMBER($L315),IF(OR(AND(OR($J315="Retired",$J315="Permanent Low-Use"),$K315&lt;=2033),(AND($J315="New",$K315&gt;2033))),"N/A",VLOOKUP($F315,'Source Data'!$B$15:$I$22,5)),"")</f>
        <v/>
      </c>
      <c r="AK315" s="145" t="str">
        <f>IF($N315= 0, "N/A", IF(ISERROR(VLOOKUP($F315, 'Source Data'!$B$4:$C$11,2)), "", VLOOKUP($F315, 'Source Data'!$B$4:$C$11,2)))</f>
        <v/>
      </c>
      <c r="AL315" s="158"/>
    </row>
    <row r="316" spans="1:38">
      <c r="A316" s="158"/>
      <c r="B316" s="80"/>
      <c r="C316" s="80"/>
      <c r="D316" s="80"/>
      <c r="E316" s="81"/>
      <c r="F316" s="81"/>
      <c r="G316" s="78"/>
      <c r="H316" s="79"/>
      <c r="I316" s="78"/>
      <c r="J316" s="78"/>
      <c r="K316" s="78"/>
      <c r="L316" s="142" t="str">
        <f t="shared" si="14"/>
        <v/>
      </c>
      <c r="M316" s="142" t="str">
        <f>IF(ISERROR(VLOOKUP(E316,'Source Data'!$B$67:$J$97, MATCH(F316, 'Source Data'!$B$64:$J$64,1),TRUE))=TRUE,"",VLOOKUP(E316,'Source Data'!$B$67:$J$97,MATCH(F316, 'Source Data'!$B$64:$J$64,1),TRUE))</f>
        <v/>
      </c>
      <c r="N316" s="143" t="str">
        <f t="shared" si="15"/>
        <v/>
      </c>
      <c r="O316" s="144" t="str">
        <f>IF(OR(AND(OR($J316="Retired",$J316="Permanent Low-Use"),$K316&lt;=2023),(AND($J316="New",$K316&gt;2023))),"N/A",IF($N316=0,0,IF(ISERROR(VLOOKUP($E316,'Source Data'!$B$29:$J$60, MATCH($L316, 'Source Data'!$B$26:$J$26,1),TRUE))=TRUE,"",VLOOKUP($E316,'Source Data'!$B$29:$J$60,MATCH($L316, 'Source Data'!$B$26:$J$26,1),TRUE))))</f>
        <v/>
      </c>
      <c r="P316" s="144" t="str">
        <f>IF(OR(AND(OR($J316="Retired",$J316="Permanent Low-Use"),$K316&lt;=2024),(AND($J316="New",$K316&gt;2024))),"N/A",IF($N316=0,0,IF(ISERROR(VLOOKUP($E316,'Source Data'!$B$29:$J$60, MATCH($L316, 'Source Data'!$B$26:$J$26,1),TRUE))=TRUE,"",VLOOKUP($E316,'Source Data'!$B$29:$J$60,MATCH($L316, 'Source Data'!$B$26:$J$26,1),TRUE))))</f>
        <v/>
      </c>
      <c r="Q316" s="144" t="str">
        <f>IF(OR(AND(OR($J316="Retired",$J316="Permanent Low-Use"),$K316&lt;=2025),(AND($J316="New",$K316&gt;2025))),"N/A",IF($N316=0,0,IF(ISERROR(VLOOKUP($E316,'Source Data'!$B$29:$J$60, MATCH($L316, 'Source Data'!$B$26:$J$26,1),TRUE))=TRUE,"",VLOOKUP($E316,'Source Data'!$B$29:$J$60,MATCH($L316, 'Source Data'!$B$26:$J$26,1),TRUE))))</f>
        <v/>
      </c>
      <c r="R316" s="144" t="str">
        <f>IF(OR(AND(OR($J316="Retired",$J316="Permanent Low-Use"),$K316&lt;=2026),(AND($J316="New",$K316&gt;2026))),"N/A",IF($N316=0,0,IF(ISERROR(VLOOKUP($E316,'Source Data'!$B$29:$J$60, MATCH($L316, 'Source Data'!$B$26:$J$26,1),TRUE))=TRUE,"",VLOOKUP($E316,'Source Data'!$B$29:$J$60,MATCH($L316, 'Source Data'!$B$26:$J$26,1),TRUE))))</f>
        <v/>
      </c>
      <c r="S316" s="144" t="str">
        <f>IF(OR(AND(OR($J316="Retired",$J316="Permanent Low-Use"),$K316&lt;=2027),(AND($J316="New",$K316&gt;2027))),"N/A",IF($N316=0,0,IF(ISERROR(VLOOKUP($E316,'Source Data'!$B$29:$J$60, MATCH($L316, 'Source Data'!$B$26:$J$26,1),TRUE))=TRUE,"",VLOOKUP($E316,'Source Data'!$B$29:$J$60,MATCH($L316, 'Source Data'!$B$26:$J$26,1),TRUE))))</f>
        <v/>
      </c>
      <c r="T316" s="144" t="str">
        <f>IF(OR(AND(OR($J316="Retired",$J316="Permanent Low-Use"),$K316&lt;=2028),(AND($J316="New",$K316&gt;2028))),"N/A",IF($N316=0,0,IF(ISERROR(VLOOKUP($E316,'Source Data'!$B$29:$J$60, MATCH($L316, 'Source Data'!$B$26:$J$26,1),TRUE))=TRUE,"",VLOOKUP($E316,'Source Data'!$B$29:$J$60,MATCH($L316, 'Source Data'!$B$26:$J$26,1),TRUE))))</f>
        <v/>
      </c>
      <c r="U316" s="144" t="str">
        <f>IF(OR(AND(OR($J316="Retired",$J316="Permanent Low-Use"),$K316&lt;=2029),(AND($J316="New",$K316&gt;2029))),"N/A",IF($N316=0,0,IF(ISERROR(VLOOKUP($E316,'Source Data'!$B$29:$J$60, MATCH($L316, 'Source Data'!$B$26:$J$26,1),TRUE))=TRUE,"",VLOOKUP($E316,'Source Data'!$B$29:$J$60,MATCH($L316, 'Source Data'!$B$26:$J$26,1),TRUE))))</f>
        <v/>
      </c>
      <c r="V316" s="144" t="str">
        <f>IF(OR(AND(OR($J316="Retired",$J316="Permanent Low-Use"),$K316&lt;=2030),(AND($J316="New",$K316&gt;2030))),"N/A",IF($N316=0,0,IF(ISERROR(VLOOKUP($E316,'Source Data'!$B$29:$J$60, MATCH($L316, 'Source Data'!$B$26:$J$26,1),TRUE))=TRUE,"",VLOOKUP($E316,'Source Data'!$B$29:$J$60,MATCH($L316, 'Source Data'!$B$26:$J$26,1),TRUE))))</f>
        <v/>
      </c>
      <c r="W316" s="144" t="str">
        <f>IF(OR(AND(OR($J316="Retired",$J316="Permanent Low-Use"),$K316&lt;=2031),(AND($J316="New",$K316&gt;2031))),"N/A",IF($N316=0,0,IF(ISERROR(VLOOKUP($E316,'Source Data'!$B$29:$J$60, MATCH($L316, 'Source Data'!$B$26:$J$26,1),TRUE))=TRUE,"",VLOOKUP($E316,'Source Data'!$B$29:$J$60,MATCH($L316, 'Source Data'!$B$26:$J$26,1),TRUE))))</f>
        <v/>
      </c>
      <c r="X316" s="144" t="str">
        <f>IF(OR(AND(OR($J316="Retired",$J316="Permanent Low-Use"),$K316&lt;=2032),(AND($J316="New",$K316&gt;2032))),"N/A",IF($N316=0,0,IF(ISERROR(VLOOKUP($E316,'Source Data'!$B$29:$J$60, MATCH($L316, 'Source Data'!$B$26:$J$26,1),TRUE))=TRUE,"",VLOOKUP($E316,'Source Data'!$B$29:$J$60,MATCH($L316, 'Source Data'!$B$26:$J$26,1),TRUE))))</f>
        <v/>
      </c>
      <c r="Y316" s="144" t="str">
        <f>IF(OR(AND(OR($J316="Retired",$J316="Permanent Low-Use"),$K316&lt;=2033),(AND($J316="New",$K316&gt;2033))),"N/A",IF($N316=0,0,IF(ISERROR(VLOOKUP($E316,'Source Data'!$B$29:$J$60, MATCH($L316, 'Source Data'!$B$26:$J$26,1),TRUE))=TRUE,"",VLOOKUP($E316,'Source Data'!$B$29:$J$60,MATCH($L316, 'Source Data'!$B$26:$J$26,1),TRUE))))</f>
        <v/>
      </c>
      <c r="Z316" s="145" t="str">
        <f>IF(ISNUMBER($L316),IF(OR(AND(OR($J316="Retired",$J316="Permanent Low-Use"),$K316&lt;=2023),(AND($J316="New",$K316&gt;2023))),"N/A",VLOOKUP($F316,'Source Data'!$B$15:$I$22,7)),"")</f>
        <v/>
      </c>
      <c r="AA316" s="145" t="str">
        <f>IF(ISNUMBER($L316),IF(OR(AND(OR($J316="Retired",$J316="Permanent Low-Use"),$K316&lt;=2024),(AND($J316="New",$K316&gt;2024))),"N/A",VLOOKUP($F316,'Source Data'!$B$15:$I$22,7)),"")</f>
        <v/>
      </c>
      <c r="AB316" s="145" t="str">
        <f>IF(ISNUMBER($L316),IF(OR(AND(OR($J316="Retired",$J316="Permanent Low-Use"),$K316&lt;=2025),(AND($J316="New",$K316&gt;2025))),"N/A",VLOOKUP($F316,'Source Data'!$B$15:$I$22,5)),"")</f>
        <v/>
      </c>
      <c r="AC316" s="145" t="str">
        <f>IF(ISNUMBER($L316),IF(OR(AND(OR($J316="Retired",$J316="Permanent Low-Use"),$K316&lt;=2026),(AND($J316="New",$K316&gt;2026))),"N/A",VLOOKUP($F316,'Source Data'!$B$15:$I$22,5)),"")</f>
        <v/>
      </c>
      <c r="AD316" s="145" t="str">
        <f>IF(ISNUMBER($L316),IF(OR(AND(OR($J316="Retired",$J316="Permanent Low-Use"),$K316&lt;=2027),(AND($J316="New",$K316&gt;2027))),"N/A",VLOOKUP($F316,'Source Data'!$B$15:$I$22,5)),"")</f>
        <v/>
      </c>
      <c r="AE316" s="145" t="str">
        <f>IF(ISNUMBER($L316),IF(OR(AND(OR($J316="Retired",$J316="Permanent Low-Use"),$K316&lt;=2028),(AND($J316="New",$K316&gt;2028))),"N/A",VLOOKUP($F316,'Source Data'!$B$15:$I$22,5)),"")</f>
        <v/>
      </c>
      <c r="AF316" s="145" t="str">
        <f>IF(ISNUMBER($L316),IF(OR(AND(OR($J316="Retired",$J316="Permanent Low-Use"),$K316&lt;=2029),(AND($J316="New",$K316&gt;2029))),"N/A",VLOOKUP($F316,'Source Data'!$B$15:$I$22,5)),"")</f>
        <v/>
      </c>
      <c r="AG316" s="145" t="str">
        <f>IF(ISNUMBER($L316),IF(OR(AND(OR($J316="Retired",$J316="Permanent Low-Use"),$K316&lt;=2030),(AND($J316="New",$K316&gt;2030))),"N/A",VLOOKUP($F316,'Source Data'!$B$15:$I$22,5)),"")</f>
        <v/>
      </c>
      <c r="AH316" s="145" t="str">
        <f>IF(ISNUMBER($L316),IF(OR(AND(OR($J316="Retired",$J316="Permanent Low-Use"),$K316&lt;=2031),(AND($J316="New",$K316&gt;2031))),"N/A",VLOOKUP($F316,'Source Data'!$B$15:$I$22,5)),"")</f>
        <v/>
      </c>
      <c r="AI316" s="145" t="str">
        <f>IF(ISNUMBER($L316),IF(OR(AND(OR($J316="Retired",$J316="Permanent Low-Use"),$K316&lt;=2032),(AND($J316="New",$K316&gt;2032))),"N/A",VLOOKUP($F316,'Source Data'!$B$15:$I$22,5)),"")</f>
        <v/>
      </c>
      <c r="AJ316" s="145" t="str">
        <f>IF(ISNUMBER($L316),IF(OR(AND(OR($J316="Retired",$J316="Permanent Low-Use"),$K316&lt;=2033),(AND($J316="New",$K316&gt;2033))),"N/A",VLOOKUP($F316,'Source Data'!$B$15:$I$22,5)),"")</f>
        <v/>
      </c>
      <c r="AK316" s="145" t="str">
        <f>IF($N316= 0, "N/A", IF(ISERROR(VLOOKUP($F316, 'Source Data'!$B$4:$C$11,2)), "", VLOOKUP($F316, 'Source Data'!$B$4:$C$11,2)))</f>
        <v/>
      </c>
      <c r="AL316" s="158"/>
    </row>
    <row r="317" spans="1:38">
      <c r="A317" s="158"/>
      <c r="B317" s="80"/>
      <c r="C317" s="80"/>
      <c r="D317" s="80"/>
      <c r="E317" s="81"/>
      <c r="F317" s="81"/>
      <c r="G317" s="78"/>
      <c r="H317" s="79"/>
      <c r="I317" s="78"/>
      <c r="J317" s="78"/>
      <c r="K317" s="78"/>
      <c r="L317" s="142" t="str">
        <f t="shared" si="14"/>
        <v/>
      </c>
      <c r="M317" s="142" t="str">
        <f>IF(ISERROR(VLOOKUP(E317,'Source Data'!$B$67:$J$97, MATCH(F317, 'Source Data'!$B$64:$J$64,1),TRUE))=TRUE,"",VLOOKUP(E317,'Source Data'!$B$67:$J$97,MATCH(F317, 'Source Data'!$B$64:$J$64,1),TRUE))</f>
        <v/>
      </c>
      <c r="N317" s="143" t="str">
        <f t="shared" si="15"/>
        <v/>
      </c>
      <c r="O317" s="144" t="str">
        <f>IF(OR(AND(OR($J317="Retired",$J317="Permanent Low-Use"),$K317&lt;=2023),(AND($J317="New",$K317&gt;2023))),"N/A",IF($N317=0,0,IF(ISERROR(VLOOKUP($E317,'Source Data'!$B$29:$J$60, MATCH($L317, 'Source Data'!$B$26:$J$26,1),TRUE))=TRUE,"",VLOOKUP($E317,'Source Data'!$B$29:$J$60,MATCH($L317, 'Source Data'!$B$26:$J$26,1),TRUE))))</f>
        <v/>
      </c>
      <c r="P317" s="144" t="str">
        <f>IF(OR(AND(OR($J317="Retired",$J317="Permanent Low-Use"),$K317&lt;=2024),(AND($J317="New",$K317&gt;2024))),"N/A",IF($N317=0,0,IF(ISERROR(VLOOKUP($E317,'Source Data'!$B$29:$J$60, MATCH($L317, 'Source Data'!$B$26:$J$26,1),TRUE))=TRUE,"",VLOOKUP($E317,'Source Data'!$B$29:$J$60,MATCH($L317, 'Source Data'!$B$26:$J$26,1),TRUE))))</f>
        <v/>
      </c>
      <c r="Q317" s="144" t="str">
        <f>IF(OR(AND(OR($J317="Retired",$J317="Permanent Low-Use"),$K317&lt;=2025),(AND($J317="New",$K317&gt;2025))),"N/A",IF($N317=0,0,IF(ISERROR(VLOOKUP($E317,'Source Data'!$B$29:$J$60, MATCH($L317, 'Source Data'!$B$26:$J$26,1),TRUE))=TRUE,"",VLOOKUP($E317,'Source Data'!$B$29:$J$60,MATCH($L317, 'Source Data'!$B$26:$J$26,1),TRUE))))</f>
        <v/>
      </c>
      <c r="R317" s="144" t="str">
        <f>IF(OR(AND(OR($J317="Retired",$J317="Permanent Low-Use"),$K317&lt;=2026),(AND($J317="New",$K317&gt;2026))),"N/A",IF($N317=0,0,IF(ISERROR(VLOOKUP($E317,'Source Data'!$B$29:$J$60, MATCH($L317, 'Source Data'!$B$26:$J$26,1),TRUE))=TRUE,"",VLOOKUP($E317,'Source Data'!$B$29:$J$60,MATCH($L317, 'Source Data'!$B$26:$J$26,1),TRUE))))</f>
        <v/>
      </c>
      <c r="S317" s="144" t="str">
        <f>IF(OR(AND(OR($J317="Retired",$J317="Permanent Low-Use"),$K317&lt;=2027),(AND($J317="New",$K317&gt;2027))),"N/A",IF($N317=0,0,IF(ISERROR(VLOOKUP($E317,'Source Data'!$B$29:$J$60, MATCH($L317, 'Source Data'!$B$26:$J$26,1),TRUE))=TRUE,"",VLOOKUP($E317,'Source Data'!$B$29:$J$60,MATCH($L317, 'Source Data'!$B$26:$J$26,1),TRUE))))</f>
        <v/>
      </c>
      <c r="T317" s="144" t="str">
        <f>IF(OR(AND(OR($J317="Retired",$J317="Permanent Low-Use"),$K317&lt;=2028),(AND($J317="New",$K317&gt;2028))),"N/A",IF($N317=0,0,IF(ISERROR(VLOOKUP($E317,'Source Data'!$B$29:$J$60, MATCH($L317, 'Source Data'!$B$26:$J$26,1),TRUE))=TRUE,"",VLOOKUP($E317,'Source Data'!$B$29:$J$60,MATCH($L317, 'Source Data'!$B$26:$J$26,1),TRUE))))</f>
        <v/>
      </c>
      <c r="U317" s="144" t="str">
        <f>IF(OR(AND(OR($J317="Retired",$J317="Permanent Low-Use"),$K317&lt;=2029),(AND($J317="New",$K317&gt;2029))),"N/A",IF($N317=0,0,IF(ISERROR(VLOOKUP($E317,'Source Data'!$B$29:$J$60, MATCH($L317, 'Source Data'!$B$26:$J$26,1),TRUE))=TRUE,"",VLOOKUP($E317,'Source Data'!$B$29:$J$60,MATCH($L317, 'Source Data'!$B$26:$J$26,1),TRUE))))</f>
        <v/>
      </c>
      <c r="V317" s="144" t="str">
        <f>IF(OR(AND(OR($J317="Retired",$J317="Permanent Low-Use"),$K317&lt;=2030),(AND($J317="New",$K317&gt;2030))),"N/A",IF($N317=0,0,IF(ISERROR(VLOOKUP($E317,'Source Data'!$B$29:$J$60, MATCH($L317, 'Source Data'!$B$26:$J$26,1),TRUE))=TRUE,"",VLOOKUP($E317,'Source Data'!$B$29:$J$60,MATCH($L317, 'Source Data'!$B$26:$J$26,1),TRUE))))</f>
        <v/>
      </c>
      <c r="W317" s="144" t="str">
        <f>IF(OR(AND(OR($J317="Retired",$J317="Permanent Low-Use"),$K317&lt;=2031),(AND($J317="New",$K317&gt;2031))),"N/A",IF($N317=0,0,IF(ISERROR(VLOOKUP($E317,'Source Data'!$B$29:$J$60, MATCH($L317, 'Source Data'!$B$26:$J$26,1),TRUE))=TRUE,"",VLOOKUP($E317,'Source Data'!$B$29:$J$60,MATCH($L317, 'Source Data'!$B$26:$J$26,1),TRUE))))</f>
        <v/>
      </c>
      <c r="X317" s="144" t="str">
        <f>IF(OR(AND(OR($J317="Retired",$J317="Permanent Low-Use"),$K317&lt;=2032),(AND($J317="New",$K317&gt;2032))),"N/A",IF($N317=0,0,IF(ISERROR(VLOOKUP($E317,'Source Data'!$B$29:$J$60, MATCH($L317, 'Source Data'!$B$26:$J$26,1),TRUE))=TRUE,"",VLOOKUP($E317,'Source Data'!$B$29:$J$60,MATCH($L317, 'Source Data'!$B$26:$J$26,1),TRUE))))</f>
        <v/>
      </c>
      <c r="Y317" s="144" t="str">
        <f>IF(OR(AND(OR($J317="Retired",$J317="Permanent Low-Use"),$K317&lt;=2033),(AND($J317="New",$K317&gt;2033))),"N/A",IF($N317=0,0,IF(ISERROR(VLOOKUP($E317,'Source Data'!$B$29:$J$60, MATCH($L317, 'Source Data'!$B$26:$J$26,1),TRUE))=TRUE,"",VLOOKUP($E317,'Source Data'!$B$29:$J$60,MATCH($L317, 'Source Data'!$B$26:$J$26,1),TRUE))))</f>
        <v/>
      </c>
      <c r="Z317" s="145" t="str">
        <f>IF(ISNUMBER($L317),IF(OR(AND(OR($J317="Retired",$J317="Permanent Low-Use"),$K317&lt;=2023),(AND($J317="New",$K317&gt;2023))),"N/A",VLOOKUP($F317,'Source Data'!$B$15:$I$22,7)),"")</f>
        <v/>
      </c>
      <c r="AA317" s="145" t="str">
        <f>IF(ISNUMBER($L317),IF(OR(AND(OR($J317="Retired",$J317="Permanent Low-Use"),$K317&lt;=2024),(AND($J317="New",$K317&gt;2024))),"N/A",VLOOKUP($F317,'Source Data'!$B$15:$I$22,7)),"")</f>
        <v/>
      </c>
      <c r="AB317" s="145" t="str">
        <f>IF(ISNUMBER($L317),IF(OR(AND(OR($J317="Retired",$J317="Permanent Low-Use"),$K317&lt;=2025),(AND($J317="New",$K317&gt;2025))),"N/A",VLOOKUP($F317,'Source Data'!$B$15:$I$22,5)),"")</f>
        <v/>
      </c>
      <c r="AC317" s="145" t="str">
        <f>IF(ISNUMBER($L317),IF(OR(AND(OR($J317="Retired",$J317="Permanent Low-Use"),$K317&lt;=2026),(AND($J317="New",$K317&gt;2026))),"N/A",VLOOKUP($F317,'Source Data'!$B$15:$I$22,5)),"")</f>
        <v/>
      </c>
      <c r="AD317" s="145" t="str">
        <f>IF(ISNUMBER($L317),IF(OR(AND(OR($J317="Retired",$J317="Permanent Low-Use"),$K317&lt;=2027),(AND($J317="New",$K317&gt;2027))),"N/A",VLOOKUP($F317,'Source Data'!$B$15:$I$22,5)),"")</f>
        <v/>
      </c>
      <c r="AE317" s="145" t="str">
        <f>IF(ISNUMBER($L317),IF(OR(AND(OR($J317="Retired",$J317="Permanent Low-Use"),$K317&lt;=2028),(AND($J317="New",$K317&gt;2028))),"N/A",VLOOKUP($F317,'Source Data'!$B$15:$I$22,5)),"")</f>
        <v/>
      </c>
      <c r="AF317" s="145" t="str">
        <f>IF(ISNUMBER($L317),IF(OR(AND(OR($J317="Retired",$J317="Permanent Low-Use"),$K317&lt;=2029),(AND($J317="New",$K317&gt;2029))),"N/A",VLOOKUP($F317,'Source Data'!$B$15:$I$22,5)),"")</f>
        <v/>
      </c>
      <c r="AG317" s="145" t="str">
        <f>IF(ISNUMBER($L317),IF(OR(AND(OR($J317="Retired",$J317="Permanent Low-Use"),$K317&lt;=2030),(AND($J317="New",$K317&gt;2030))),"N/A",VLOOKUP($F317,'Source Data'!$B$15:$I$22,5)),"")</f>
        <v/>
      </c>
      <c r="AH317" s="145" t="str">
        <f>IF(ISNUMBER($L317),IF(OR(AND(OR($J317="Retired",$J317="Permanent Low-Use"),$K317&lt;=2031),(AND($J317="New",$K317&gt;2031))),"N/A",VLOOKUP($F317,'Source Data'!$B$15:$I$22,5)),"")</f>
        <v/>
      </c>
      <c r="AI317" s="145" t="str">
        <f>IF(ISNUMBER($L317),IF(OR(AND(OR($J317="Retired",$J317="Permanent Low-Use"),$K317&lt;=2032),(AND($J317="New",$K317&gt;2032))),"N/A",VLOOKUP($F317,'Source Data'!$B$15:$I$22,5)),"")</f>
        <v/>
      </c>
      <c r="AJ317" s="145" t="str">
        <f>IF(ISNUMBER($L317),IF(OR(AND(OR($J317="Retired",$J317="Permanent Low-Use"),$K317&lt;=2033),(AND($J317="New",$K317&gt;2033))),"N/A",VLOOKUP($F317,'Source Data'!$B$15:$I$22,5)),"")</f>
        <v/>
      </c>
      <c r="AK317" s="145" t="str">
        <f>IF($N317= 0, "N/A", IF(ISERROR(VLOOKUP($F317, 'Source Data'!$B$4:$C$11,2)), "", VLOOKUP($F317, 'Source Data'!$B$4:$C$11,2)))</f>
        <v/>
      </c>
      <c r="AL317" s="158"/>
    </row>
    <row r="318" spans="1:38">
      <c r="A318" s="158"/>
      <c r="B318" s="80"/>
      <c r="C318" s="80"/>
      <c r="D318" s="80"/>
      <c r="E318" s="81"/>
      <c r="F318" s="81"/>
      <c r="G318" s="78"/>
      <c r="H318" s="79"/>
      <c r="I318" s="78"/>
      <c r="J318" s="78"/>
      <c r="K318" s="78"/>
      <c r="L318" s="142" t="str">
        <f t="shared" si="14"/>
        <v/>
      </c>
      <c r="M318" s="142" t="str">
        <f>IF(ISERROR(VLOOKUP(E318,'Source Data'!$B$67:$J$97, MATCH(F318, 'Source Data'!$B$64:$J$64,1),TRUE))=TRUE,"",VLOOKUP(E318,'Source Data'!$B$67:$J$97,MATCH(F318, 'Source Data'!$B$64:$J$64,1),TRUE))</f>
        <v/>
      </c>
      <c r="N318" s="143" t="str">
        <f t="shared" si="15"/>
        <v/>
      </c>
      <c r="O318" s="144" t="str">
        <f>IF(OR(AND(OR($J318="Retired",$J318="Permanent Low-Use"),$K318&lt;=2023),(AND($J318="New",$K318&gt;2023))),"N/A",IF($N318=0,0,IF(ISERROR(VLOOKUP($E318,'Source Data'!$B$29:$J$60, MATCH($L318, 'Source Data'!$B$26:$J$26,1),TRUE))=TRUE,"",VLOOKUP($E318,'Source Data'!$B$29:$J$60,MATCH($L318, 'Source Data'!$B$26:$J$26,1),TRUE))))</f>
        <v/>
      </c>
      <c r="P318" s="144" t="str">
        <f>IF(OR(AND(OR($J318="Retired",$J318="Permanent Low-Use"),$K318&lt;=2024),(AND($J318="New",$K318&gt;2024))),"N/A",IF($N318=0,0,IF(ISERROR(VLOOKUP($E318,'Source Data'!$B$29:$J$60, MATCH($L318, 'Source Data'!$B$26:$J$26,1),TRUE))=TRUE,"",VLOOKUP($E318,'Source Data'!$B$29:$J$60,MATCH($L318, 'Source Data'!$B$26:$J$26,1),TRUE))))</f>
        <v/>
      </c>
      <c r="Q318" s="144" t="str">
        <f>IF(OR(AND(OR($J318="Retired",$J318="Permanent Low-Use"),$K318&lt;=2025),(AND($J318="New",$K318&gt;2025))),"N/A",IF($N318=0,0,IF(ISERROR(VLOOKUP($E318,'Source Data'!$B$29:$J$60, MATCH($L318, 'Source Data'!$B$26:$J$26,1),TRUE))=TRUE,"",VLOOKUP($E318,'Source Data'!$B$29:$J$60,MATCH($L318, 'Source Data'!$B$26:$J$26,1),TRUE))))</f>
        <v/>
      </c>
      <c r="R318" s="144" t="str">
        <f>IF(OR(AND(OR($J318="Retired",$J318="Permanent Low-Use"),$K318&lt;=2026),(AND($J318="New",$K318&gt;2026))),"N/A",IF($N318=0,0,IF(ISERROR(VLOOKUP($E318,'Source Data'!$B$29:$J$60, MATCH($L318, 'Source Data'!$B$26:$J$26,1),TRUE))=TRUE,"",VLOOKUP($E318,'Source Data'!$B$29:$J$60,MATCH($L318, 'Source Data'!$B$26:$J$26,1),TRUE))))</f>
        <v/>
      </c>
      <c r="S318" s="144" t="str">
        <f>IF(OR(AND(OR($J318="Retired",$J318="Permanent Low-Use"),$K318&lt;=2027),(AND($J318="New",$K318&gt;2027))),"N/A",IF($N318=0,0,IF(ISERROR(VLOOKUP($E318,'Source Data'!$B$29:$J$60, MATCH($L318, 'Source Data'!$B$26:$J$26,1),TRUE))=TRUE,"",VLOOKUP($E318,'Source Data'!$B$29:$J$60,MATCH($L318, 'Source Data'!$B$26:$J$26,1),TRUE))))</f>
        <v/>
      </c>
      <c r="T318" s="144" t="str">
        <f>IF(OR(AND(OR($J318="Retired",$J318="Permanent Low-Use"),$K318&lt;=2028),(AND($J318="New",$K318&gt;2028))),"N/A",IF($N318=0,0,IF(ISERROR(VLOOKUP($E318,'Source Data'!$B$29:$J$60, MATCH($L318, 'Source Data'!$B$26:$J$26,1),TRUE))=TRUE,"",VLOOKUP($E318,'Source Data'!$B$29:$J$60,MATCH($L318, 'Source Data'!$B$26:$J$26,1),TRUE))))</f>
        <v/>
      </c>
      <c r="U318" s="144" t="str">
        <f>IF(OR(AND(OR($J318="Retired",$J318="Permanent Low-Use"),$K318&lt;=2029),(AND($J318="New",$K318&gt;2029))),"N/A",IF($N318=0,0,IF(ISERROR(VLOOKUP($E318,'Source Data'!$B$29:$J$60, MATCH($L318, 'Source Data'!$B$26:$J$26,1),TRUE))=TRUE,"",VLOOKUP($E318,'Source Data'!$B$29:$J$60,MATCH($L318, 'Source Data'!$B$26:$J$26,1),TRUE))))</f>
        <v/>
      </c>
      <c r="V318" s="144" t="str">
        <f>IF(OR(AND(OR($J318="Retired",$J318="Permanent Low-Use"),$K318&lt;=2030),(AND($J318="New",$K318&gt;2030))),"N/A",IF($N318=0,0,IF(ISERROR(VLOOKUP($E318,'Source Data'!$B$29:$J$60, MATCH($L318, 'Source Data'!$B$26:$J$26,1),TRUE))=TRUE,"",VLOOKUP($E318,'Source Data'!$B$29:$J$60,MATCH($L318, 'Source Data'!$B$26:$J$26,1),TRUE))))</f>
        <v/>
      </c>
      <c r="W318" s="144" t="str">
        <f>IF(OR(AND(OR($J318="Retired",$J318="Permanent Low-Use"),$K318&lt;=2031),(AND($J318="New",$K318&gt;2031))),"N/A",IF($N318=0,0,IF(ISERROR(VLOOKUP($E318,'Source Data'!$B$29:$J$60, MATCH($L318, 'Source Data'!$B$26:$J$26,1),TRUE))=TRUE,"",VLOOKUP($E318,'Source Data'!$B$29:$J$60,MATCH($L318, 'Source Data'!$B$26:$J$26,1),TRUE))))</f>
        <v/>
      </c>
      <c r="X318" s="144" t="str">
        <f>IF(OR(AND(OR($J318="Retired",$J318="Permanent Low-Use"),$K318&lt;=2032),(AND($J318="New",$K318&gt;2032))),"N/A",IF($N318=0,0,IF(ISERROR(VLOOKUP($E318,'Source Data'!$B$29:$J$60, MATCH($L318, 'Source Data'!$B$26:$J$26,1),TRUE))=TRUE,"",VLOOKUP($E318,'Source Data'!$B$29:$J$60,MATCH($L318, 'Source Data'!$B$26:$J$26,1),TRUE))))</f>
        <v/>
      </c>
      <c r="Y318" s="144" t="str">
        <f>IF(OR(AND(OR($J318="Retired",$J318="Permanent Low-Use"),$K318&lt;=2033),(AND($J318="New",$K318&gt;2033))),"N/A",IF($N318=0,0,IF(ISERROR(VLOOKUP($E318,'Source Data'!$B$29:$J$60, MATCH($L318, 'Source Data'!$B$26:$J$26,1),TRUE))=TRUE,"",VLOOKUP($E318,'Source Data'!$B$29:$J$60,MATCH($L318, 'Source Data'!$B$26:$J$26,1),TRUE))))</f>
        <v/>
      </c>
      <c r="Z318" s="145" t="str">
        <f>IF(ISNUMBER($L318),IF(OR(AND(OR($J318="Retired",$J318="Permanent Low-Use"),$K318&lt;=2023),(AND($J318="New",$K318&gt;2023))),"N/A",VLOOKUP($F318,'Source Data'!$B$15:$I$22,7)),"")</f>
        <v/>
      </c>
      <c r="AA318" s="145" t="str">
        <f>IF(ISNUMBER($L318),IF(OR(AND(OR($J318="Retired",$J318="Permanent Low-Use"),$K318&lt;=2024),(AND($J318="New",$K318&gt;2024))),"N/A",VLOOKUP($F318,'Source Data'!$B$15:$I$22,7)),"")</f>
        <v/>
      </c>
      <c r="AB318" s="145" t="str">
        <f>IF(ISNUMBER($L318),IF(OR(AND(OR($J318="Retired",$J318="Permanent Low-Use"),$K318&lt;=2025),(AND($J318="New",$K318&gt;2025))),"N/A",VLOOKUP($F318,'Source Data'!$B$15:$I$22,5)),"")</f>
        <v/>
      </c>
      <c r="AC318" s="145" t="str">
        <f>IF(ISNUMBER($L318),IF(OR(AND(OR($J318="Retired",$J318="Permanent Low-Use"),$K318&lt;=2026),(AND($J318="New",$K318&gt;2026))),"N/A",VLOOKUP($F318,'Source Data'!$B$15:$I$22,5)),"")</f>
        <v/>
      </c>
      <c r="AD318" s="145" t="str">
        <f>IF(ISNUMBER($L318),IF(OR(AND(OR($J318="Retired",$J318="Permanent Low-Use"),$K318&lt;=2027),(AND($J318="New",$K318&gt;2027))),"N/A",VLOOKUP($F318,'Source Data'!$B$15:$I$22,5)),"")</f>
        <v/>
      </c>
      <c r="AE318" s="145" t="str">
        <f>IF(ISNUMBER($L318),IF(OR(AND(OR($J318="Retired",$J318="Permanent Low-Use"),$K318&lt;=2028),(AND($J318="New",$K318&gt;2028))),"N/A",VLOOKUP($F318,'Source Data'!$B$15:$I$22,5)),"")</f>
        <v/>
      </c>
      <c r="AF318" s="145" t="str">
        <f>IF(ISNUMBER($L318),IF(OR(AND(OR($J318="Retired",$J318="Permanent Low-Use"),$K318&lt;=2029),(AND($J318="New",$K318&gt;2029))),"N/A",VLOOKUP($F318,'Source Data'!$B$15:$I$22,5)),"")</f>
        <v/>
      </c>
      <c r="AG318" s="145" t="str">
        <f>IF(ISNUMBER($L318),IF(OR(AND(OR($J318="Retired",$J318="Permanent Low-Use"),$K318&lt;=2030),(AND($J318="New",$K318&gt;2030))),"N/A",VLOOKUP($F318,'Source Data'!$B$15:$I$22,5)),"")</f>
        <v/>
      </c>
      <c r="AH318" s="145" t="str">
        <f>IF(ISNUMBER($L318),IF(OR(AND(OR($J318="Retired",$J318="Permanent Low-Use"),$K318&lt;=2031),(AND($J318="New",$K318&gt;2031))),"N/A",VLOOKUP($F318,'Source Data'!$B$15:$I$22,5)),"")</f>
        <v/>
      </c>
      <c r="AI318" s="145" t="str">
        <f>IF(ISNUMBER($L318),IF(OR(AND(OR($J318="Retired",$J318="Permanent Low-Use"),$K318&lt;=2032),(AND($J318="New",$K318&gt;2032))),"N/A",VLOOKUP($F318,'Source Data'!$B$15:$I$22,5)),"")</f>
        <v/>
      </c>
      <c r="AJ318" s="145" t="str">
        <f>IF(ISNUMBER($L318),IF(OR(AND(OR($J318="Retired",$J318="Permanent Low-Use"),$K318&lt;=2033),(AND($J318="New",$K318&gt;2033))),"N/A",VLOOKUP($F318,'Source Data'!$B$15:$I$22,5)),"")</f>
        <v/>
      </c>
      <c r="AK318" s="145" t="str">
        <f>IF($N318= 0, "N/A", IF(ISERROR(VLOOKUP($F318, 'Source Data'!$B$4:$C$11,2)), "", VLOOKUP($F318, 'Source Data'!$B$4:$C$11,2)))</f>
        <v/>
      </c>
      <c r="AL318" s="158"/>
    </row>
    <row r="319" spans="1:38">
      <c r="A319" s="158"/>
      <c r="B319" s="80"/>
      <c r="C319" s="80"/>
      <c r="D319" s="80"/>
      <c r="E319" s="81"/>
      <c r="F319" s="81"/>
      <c r="G319" s="78"/>
      <c r="H319" s="79"/>
      <c r="I319" s="78"/>
      <c r="J319" s="78"/>
      <c r="K319" s="78"/>
      <c r="L319" s="142" t="str">
        <f t="shared" si="14"/>
        <v/>
      </c>
      <c r="M319" s="142" t="str">
        <f>IF(ISERROR(VLOOKUP(E319,'Source Data'!$B$67:$J$97, MATCH(F319, 'Source Data'!$B$64:$J$64,1),TRUE))=TRUE,"",VLOOKUP(E319,'Source Data'!$B$67:$J$97,MATCH(F319, 'Source Data'!$B$64:$J$64,1),TRUE))</f>
        <v/>
      </c>
      <c r="N319" s="143" t="str">
        <f t="shared" si="15"/>
        <v/>
      </c>
      <c r="O319" s="144" t="str">
        <f>IF(OR(AND(OR($J319="Retired",$J319="Permanent Low-Use"),$K319&lt;=2023),(AND($J319="New",$K319&gt;2023))),"N/A",IF($N319=0,0,IF(ISERROR(VLOOKUP($E319,'Source Data'!$B$29:$J$60, MATCH($L319, 'Source Data'!$B$26:$J$26,1),TRUE))=TRUE,"",VLOOKUP($E319,'Source Data'!$B$29:$J$60,MATCH($L319, 'Source Data'!$B$26:$J$26,1),TRUE))))</f>
        <v/>
      </c>
      <c r="P319" s="144" t="str">
        <f>IF(OR(AND(OR($J319="Retired",$J319="Permanent Low-Use"),$K319&lt;=2024),(AND($J319="New",$K319&gt;2024))),"N/A",IF($N319=0,0,IF(ISERROR(VLOOKUP($E319,'Source Data'!$B$29:$J$60, MATCH($L319, 'Source Data'!$B$26:$J$26,1),TRUE))=TRUE,"",VLOOKUP($E319,'Source Data'!$B$29:$J$60,MATCH($L319, 'Source Data'!$B$26:$J$26,1),TRUE))))</f>
        <v/>
      </c>
      <c r="Q319" s="144" t="str">
        <f>IF(OR(AND(OR($J319="Retired",$J319="Permanent Low-Use"),$K319&lt;=2025),(AND($J319="New",$K319&gt;2025))),"N/A",IF($N319=0,0,IF(ISERROR(VLOOKUP($E319,'Source Data'!$B$29:$J$60, MATCH($L319, 'Source Data'!$B$26:$J$26,1),TRUE))=TRUE,"",VLOOKUP($E319,'Source Data'!$B$29:$J$60,MATCH($L319, 'Source Data'!$B$26:$J$26,1),TRUE))))</f>
        <v/>
      </c>
      <c r="R319" s="144" t="str">
        <f>IF(OR(AND(OR($J319="Retired",$J319="Permanent Low-Use"),$K319&lt;=2026),(AND($J319="New",$K319&gt;2026))),"N/A",IF($N319=0,0,IF(ISERROR(VLOOKUP($E319,'Source Data'!$B$29:$J$60, MATCH($L319, 'Source Data'!$B$26:$J$26,1),TRUE))=TRUE,"",VLOOKUP($E319,'Source Data'!$B$29:$J$60,MATCH($L319, 'Source Data'!$B$26:$J$26,1),TRUE))))</f>
        <v/>
      </c>
      <c r="S319" s="144" t="str">
        <f>IF(OR(AND(OR($J319="Retired",$J319="Permanent Low-Use"),$K319&lt;=2027),(AND($J319="New",$K319&gt;2027))),"N/A",IF($N319=0,0,IF(ISERROR(VLOOKUP($E319,'Source Data'!$B$29:$J$60, MATCH($L319, 'Source Data'!$B$26:$J$26,1),TRUE))=TRUE,"",VLOOKUP($E319,'Source Data'!$B$29:$J$60,MATCH($L319, 'Source Data'!$B$26:$J$26,1),TRUE))))</f>
        <v/>
      </c>
      <c r="T319" s="144" t="str">
        <f>IF(OR(AND(OR($J319="Retired",$J319="Permanent Low-Use"),$K319&lt;=2028),(AND($J319="New",$K319&gt;2028))),"N/A",IF($N319=0,0,IF(ISERROR(VLOOKUP($E319,'Source Data'!$B$29:$J$60, MATCH($L319, 'Source Data'!$B$26:$J$26,1),TRUE))=TRUE,"",VLOOKUP($E319,'Source Data'!$B$29:$J$60,MATCH($L319, 'Source Data'!$B$26:$J$26,1),TRUE))))</f>
        <v/>
      </c>
      <c r="U319" s="144" t="str">
        <f>IF(OR(AND(OR($J319="Retired",$J319="Permanent Low-Use"),$K319&lt;=2029),(AND($J319="New",$K319&gt;2029))),"N/A",IF($N319=0,0,IF(ISERROR(VLOOKUP($E319,'Source Data'!$B$29:$J$60, MATCH($L319, 'Source Data'!$B$26:$J$26,1),TRUE))=TRUE,"",VLOOKUP($E319,'Source Data'!$B$29:$J$60,MATCH($L319, 'Source Data'!$B$26:$J$26,1),TRUE))))</f>
        <v/>
      </c>
      <c r="V319" s="144" t="str">
        <f>IF(OR(AND(OR($J319="Retired",$J319="Permanent Low-Use"),$K319&lt;=2030),(AND($J319="New",$K319&gt;2030))),"N/A",IF($N319=0,0,IF(ISERROR(VLOOKUP($E319,'Source Data'!$B$29:$J$60, MATCH($L319, 'Source Data'!$B$26:$J$26,1),TRUE))=TRUE,"",VLOOKUP($E319,'Source Data'!$B$29:$J$60,MATCH($L319, 'Source Data'!$B$26:$J$26,1),TRUE))))</f>
        <v/>
      </c>
      <c r="W319" s="144" t="str">
        <f>IF(OR(AND(OR($J319="Retired",$J319="Permanent Low-Use"),$K319&lt;=2031),(AND($J319="New",$K319&gt;2031))),"N/A",IF($N319=0,0,IF(ISERROR(VLOOKUP($E319,'Source Data'!$B$29:$J$60, MATCH($L319, 'Source Data'!$B$26:$J$26,1),TRUE))=TRUE,"",VLOOKUP($E319,'Source Data'!$B$29:$J$60,MATCH($L319, 'Source Data'!$B$26:$J$26,1),TRUE))))</f>
        <v/>
      </c>
      <c r="X319" s="144" t="str">
        <f>IF(OR(AND(OR($J319="Retired",$J319="Permanent Low-Use"),$K319&lt;=2032),(AND($J319="New",$K319&gt;2032))),"N/A",IF($N319=0,0,IF(ISERROR(VLOOKUP($E319,'Source Data'!$B$29:$J$60, MATCH($L319, 'Source Data'!$B$26:$J$26,1),TRUE))=TRUE,"",VLOOKUP($E319,'Source Data'!$B$29:$J$60,MATCH($L319, 'Source Data'!$B$26:$J$26,1),TRUE))))</f>
        <v/>
      </c>
      <c r="Y319" s="144" t="str">
        <f>IF(OR(AND(OR($J319="Retired",$J319="Permanent Low-Use"),$K319&lt;=2033),(AND($J319="New",$K319&gt;2033))),"N/A",IF($N319=0,0,IF(ISERROR(VLOOKUP($E319,'Source Data'!$B$29:$J$60, MATCH($L319, 'Source Data'!$B$26:$J$26,1),TRUE))=TRUE,"",VLOOKUP($E319,'Source Data'!$B$29:$J$60,MATCH($L319, 'Source Data'!$B$26:$J$26,1),TRUE))))</f>
        <v/>
      </c>
      <c r="Z319" s="145" t="str">
        <f>IF(ISNUMBER($L319),IF(OR(AND(OR($J319="Retired",$J319="Permanent Low-Use"),$K319&lt;=2023),(AND($J319="New",$K319&gt;2023))),"N/A",VLOOKUP($F319,'Source Data'!$B$15:$I$22,7)),"")</f>
        <v/>
      </c>
      <c r="AA319" s="145" t="str">
        <f>IF(ISNUMBER($L319),IF(OR(AND(OR($J319="Retired",$J319="Permanent Low-Use"),$K319&lt;=2024),(AND($J319="New",$K319&gt;2024))),"N/A",VLOOKUP($F319,'Source Data'!$B$15:$I$22,7)),"")</f>
        <v/>
      </c>
      <c r="AB319" s="145" t="str">
        <f>IF(ISNUMBER($L319),IF(OR(AND(OR($J319="Retired",$J319="Permanent Low-Use"),$K319&lt;=2025),(AND($J319="New",$K319&gt;2025))),"N/A",VLOOKUP($F319,'Source Data'!$B$15:$I$22,5)),"")</f>
        <v/>
      </c>
      <c r="AC319" s="145" t="str">
        <f>IF(ISNUMBER($L319),IF(OR(AND(OR($J319="Retired",$J319="Permanent Low-Use"),$K319&lt;=2026),(AND($J319="New",$K319&gt;2026))),"N/A",VLOOKUP($F319,'Source Data'!$B$15:$I$22,5)),"")</f>
        <v/>
      </c>
      <c r="AD319" s="145" t="str">
        <f>IF(ISNUMBER($L319),IF(OR(AND(OR($J319="Retired",$J319="Permanent Low-Use"),$K319&lt;=2027),(AND($J319="New",$K319&gt;2027))),"N/A",VLOOKUP($F319,'Source Data'!$B$15:$I$22,5)),"")</f>
        <v/>
      </c>
      <c r="AE319" s="145" t="str">
        <f>IF(ISNUMBER($L319),IF(OR(AND(OR($J319="Retired",$J319="Permanent Low-Use"),$K319&lt;=2028),(AND($J319="New",$K319&gt;2028))),"N/A",VLOOKUP($F319,'Source Data'!$B$15:$I$22,5)),"")</f>
        <v/>
      </c>
      <c r="AF319" s="145" t="str">
        <f>IF(ISNUMBER($L319),IF(OR(AND(OR($J319="Retired",$J319="Permanent Low-Use"),$K319&lt;=2029),(AND($J319="New",$K319&gt;2029))),"N/A",VLOOKUP($F319,'Source Data'!$B$15:$I$22,5)),"")</f>
        <v/>
      </c>
      <c r="AG319" s="145" t="str">
        <f>IF(ISNUMBER($L319),IF(OR(AND(OR($J319="Retired",$J319="Permanent Low-Use"),$K319&lt;=2030),(AND($J319="New",$K319&gt;2030))),"N/A",VLOOKUP($F319,'Source Data'!$B$15:$I$22,5)),"")</f>
        <v/>
      </c>
      <c r="AH319" s="145" t="str">
        <f>IF(ISNUMBER($L319),IF(OR(AND(OR($J319="Retired",$J319="Permanent Low-Use"),$K319&lt;=2031),(AND($J319="New",$K319&gt;2031))),"N/A",VLOOKUP($F319,'Source Data'!$B$15:$I$22,5)),"")</f>
        <v/>
      </c>
      <c r="AI319" s="145" t="str">
        <f>IF(ISNUMBER($L319),IF(OR(AND(OR($J319="Retired",$J319="Permanent Low-Use"),$K319&lt;=2032),(AND($J319="New",$K319&gt;2032))),"N/A",VLOOKUP($F319,'Source Data'!$B$15:$I$22,5)),"")</f>
        <v/>
      </c>
      <c r="AJ319" s="145" t="str">
        <f>IF(ISNUMBER($L319),IF(OR(AND(OR($J319="Retired",$J319="Permanent Low-Use"),$K319&lt;=2033),(AND($J319="New",$K319&gt;2033))),"N/A",VLOOKUP($F319,'Source Data'!$B$15:$I$22,5)),"")</f>
        <v/>
      </c>
      <c r="AK319" s="145" t="str">
        <f>IF($N319= 0, "N/A", IF(ISERROR(VLOOKUP($F319, 'Source Data'!$B$4:$C$11,2)), "", VLOOKUP($F319, 'Source Data'!$B$4:$C$11,2)))</f>
        <v/>
      </c>
      <c r="AL319" s="158"/>
    </row>
    <row r="320" spans="1:38">
      <c r="A320" s="158"/>
      <c r="B320" s="80"/>
      <c r="C320" s="80"/>
      <c r="D320" s="80"/>
      <c r="E320" s="81"/>
      <c r="F320" s="81"/>
      <c r="G320" s="78"/>
      <c r="H320" s="79"/>
      <c r="I320" s="78"/>
      <c r="J320" s="78"/>
      <c r="K320" s="78"/>
      <c r="L320" s="142" t="str">
        <f t="shared" si="14"/>
        <v/>
      </c>
      <c r="M320" s="142" t="str">
        <f>IF(ISERROR(VLOOKUP(E320,'Source Data'!$B$67:$J$97, MATCH(F320, 'Source Data'!$B$64:$J$64,1),TRUE))=TRUE,"",VLOOKUP(E320,'Source Data'!$B$67:$J$97,MATCH(F320, 'Source Data'!$B$64:$J$64,1),TRUE))</f>
        <v/>
      </c>
      <c r="N320" s="143" t="str">
        <f t="shared" si="15"/>
        <v/>
      </c>
      <c r="O320" s="144" t="str">
        <f>IF(OR(AND(OR($J320="Retired",$J320="Permanent Low-Use"),$K320&lt;=2023),(AND($J320="New",$K320&gt;2023))),"N/A",IF($N320=0,0,IF(ISERROR(VLOOKUP($E320,'Source Data'!$B$29:$J$60, MATCH($L320, 'Source Data'!$B$26:$J$26,1),TRUE))=TRUE,"",VLOOKUP($E320,'Source Data'!$B$29:$J$60,MATCH($L320, 'Source Data'!$B$26:$J$26,1),TRUE))))</f>
        <v/>
      </c>
      <c r="P320" s="144" t="str">
        <f>IF(OR(AND(OR($J320="Retired",$J320="Permanent Low-Use"),$K320&lt;=2024),(AND($J320="New",$K320&gt;2024))),"N/A",IF($N320=0,0,IF(ISERROR(VLOOKUP($E320,'Source Data'!$B$29:$J$60, MATCH($L320, 'Source Data'!$B$26:$J$26,1),TRUE))=TRUE,"",VLOOKUP($E320,'Source Data'!$B$29:$J$60,MATCH($L320, 'Source Data'!$B$26:$J$26,1),TRUE))))</f>
        <v/>
      </c>
      <c r="Q320" s="144" t="str">
        <f>IF(OR(AND(OR($J320="Retired",$J320="Permanent Low-Use"),$K320&lt;=2025),(AND($J320="New",$K320&gt;2025))),"N/A",IF($N320=0,0,IF(ISERROR(VLOOKUP($E320,'Source Data'!$B$29:$J$60, MATCH($L320, 'Source Data'!$B$26:$J$26,1),TRUE))=TRUE,"",VLOOKUP($E320,'Source Data'!$B$29:$J$60,MATCH($L320, 'Source Data'!$B$26:$J$26,1),TRUE))))</f>
        <v/>
      </c>
      <c r="R320" s="144" t="str">
        <f>IF(OR(AND(OR($J320="Retired",$J320="Permanent Low-Use"),$K320&lt;=2026),(AND($J320="New",$K320&gt;2026))),"N/A",IF($N320=0,0,IF(ISERROR(VLOOKUP($E320,'Source Data'!$B$29:$J$60, MATCH($L320, 'Source Data'!$B$26:$J$26,1),TRUE))=TRUE,"",VLOOKUP($E320,'Source Data'!$B$29:$J$60,MATCH($L320, 'Source Data'!$B$26:$J$26,1),TRUE))))</f>
        <v/>
      </c>
      <c r="S320" s="144" t="str">
        <f>IF(OR(AND(OR($J320="Retired",$J320="Permanent Low-Use"),$K320&lt;=2027),(AND($J320="New",$K320&gt;2027))),"N/A",IF($N320=0,0,IF(ISERROR(VLOOKUP($E320,'Source Data'!$B$29:$J$60, MATCH($L320, 'Source Data'!$B$26:$J$26,1),TRUE))=TRUE,"",VLOOKUP($E320,'Source Data'!$B$29:$J$60,MATCH($L320, 'Source Data'!$B$26:$J$26,1),TRUE))))</f>
        <v/>
      </c>
      <c r="T320" s="144" t="str">
        <f>IF(OR(AND(OR($J320="Retired",$J320="Permanent Low-Use"),$K320&lt;=2028),(AND($J320="New",$K320&gt;2028))),"N/A",IF($N320=0,0,IF(ISERROR(VLOOKUP($E320,'Source Data'!$B$29:$J$60, MATCH($L320, 'Source Data'!$B$26:$J$26,1),TRUE))=TRUE,"",VLOOKUP($E320,'Source Data'!$B$29:$J$60,MATCH($L320, 'Source Data'!$B$26:$J$26,1),TRUE))))</f>
        <v/>
      </c>
      <c r="U320" s="144" t="str">
        <f>IF(OR(AND(OR($J320="Retired",$J320="Permanent Low-Use"),$K320&lt;=2029),(AND($J320="New",$K320&gt;2029))),"N/A",IF($N320=0,0,IF(ISERROR(VLOOKUP($E320,'Source Data'!$B$29:$J$60, MATCH($L320, 'Source Data'!$B$26:$J$26,1),TRUE))=TRUE,"",VLOOKUP($E320,'Source Data'!$B$29:$J$60,MATCH($L320, 'Source Data'!$B$26:$J$26,1),TRUE))))</f>
        <v/>
      </c>
      <c r="V320" s="144" t="str">
        <f>IF(OR(AND(OR($J320="Retired",$J320="Permanent Low-Use"),$K320&lt;=2030),(AND($J320="New",$K320&gt;2030))),"N/A",IF($N320=0,0,IF(ISERROR(VLOOKUP($E320,'Source Data'!$B$29:$J$60, MATCH($L320, 'Source Data'!$B$26:$J$26,1),TRUE))=TRUE,"",VLOOKUP($E320,'Source Data'!$B$29:$J$60,MATCH($L320, 'Source Data'!$B$26:$J$26,1),TRUE))))</f>
        <v/>
      </c>
      <c r="W320" s="144" t="str">
        <f>IF(OR(AND(OR($J320="Retired",$J320="Permanent Low-Use"),$K320&lt;=2031),(AND($J320="New",$K320&gt;2031))),"N/A",IF($N320=0,0,IF(ISERROR(VLOOKUP($E320,'Source Data'!$B$29:$J$60, MATCH($L320, 'Source Data'!$B$26:$J$26,1),TRUE))=TRUE,"",VLOOKUP($E320,'Source Data'!$B$29:$J$60,MATCH($L320, 'Source Data'!$B$26:$J$26,1),TRUE))))</f>
        <v/>
      </c>
      <c r="X320" s="144" t="str">
        <f>IF(OR(AND(OR($J320="Retired",$J320="Permanent Low-Use"),$K320&lt;=2032),(AND($J320="New",$K320&gt;2032))),"N/A",IF($N320=0,0,IF(ISERROR(VLOOKUP($E320,'Source Data'!$B$29:$J$60, MATCH($L320, 'Source Data'!$B$26:$J$26,1),TRUE))=TRUE,"",VLOOKUP($E320,'Source Data'!$B$29:$J$60,MATCH($L320, 'Source Data'!$B$26:$J$26,1),TRUE))))</f>
        <v/>
      </c>
      <c r="Y320" s="144" t="str">
        <f>IF(OR(AND(OR($J320="Retired",$J320="Permanent Low-Use"),$K320&lt;=2033),(AND($J320="New",$K320&gt;2033))),"N/A",IF($N320=0,0,IF(ISERROR(VLOOKUP($E320,'Source Data'!$B$29:$J$60, MATCH($L320, 'Source Data'!$B$26:$J$26,1),TRUE))=TRUE,"",VLOOKUP($E320,'Source Data'!$B$29:$J$60,MATCH($L320, 'Source Data'!$B$26:$J$26,1),TRUE))))</f>
        <v/>
      </c>
      <c r="Z320" s="145" t="str">
        <f>IF(ISNUMBER($L320),IF(OR(AND(OR($J320="Retired",$J320="Permanent Low-Use"),$K320&lt;=2023),(AND($J320="New",$K320&gt;2023))),"N/A",VLOOKUP($F320,'Source Data'!$B$15:$I$22,7)),"")</f>
        <v/>
      </c>
      <c r="AA320" s="145" t="str">
        <f>IF(ISNUMBER($L320),IF(OR(AND(OR($J320="Retired",$J320="Permanent Low-Use"),$K320&lt;=2024),(AND($J320="New",$K320&gt;2024))),"N/A",VLOOKUP($F320,'Source Data'!$B$15:$I$22,7)),"")</f>
        <v/>
      </c>
      <c r="AB320" s="145" t="str">
        <f>IF(ISNUMBER($L320),IF(OR(AND(OR($J320="Retired",$J320="Permanent Low-Use"),$K320&lt;=2025),(AND($J320="New",$K320&gt;2025))),"N/A",VLOOKUP($F320,'Source Data'!$B$15:$I$22,5)),"")</f>
        <v/>
      </c>
      <c r="AC320" s="145" t="str">
        <f>IF(ISNUMBER($L320),IF(OR(AND(OR($J320="Retired",$J320="Permanent Low-Use"),$K320&lt;=2026),(AND($J320="New",$K320&gt;2026))),"N/A",VLOOKUP($F320,'Source Data'!$B$15:$I$22,5)),"")</f>
        <v/>
      </c>
      <c r="AD320" s="145" t="str">
        <f>IF(ISNUMBER($L320),IF(OR(AND(OR($J320="Retired",$J320="Permanent Low-Use"),$K320&lt;=2027),(AND($J320="New",$K320&gt;2027))),"N/A",VLOOKUP($F320,'Source Data'!$B$15:$I$22,5)),"")</f>
        <v/>
      </c>
      <c r="AE320" s="145" t="str">
        <f>IF(ISNUMBER($L320),IF(OR(AND(OR($J320="Retired",$J320="Permanent Low-Use"),$K320&lt;=2028),(AND($J320="New",$K320&gt;2028))),"N/A",VLOOKUP($F320,'Source Data'!$B$15:$I$22,5)),"")</f>
        <v/>
      </c>
      <c r="AF320" s="145" t="str">
        <f>IF(ISNUMBER($L320),IF(OR(AND(OR($J320="Retired",$J320="Permanent Low-Use"),$K320&lt;=2029),(AND($J320="New",$K320&gt;2029))),"N/A",VLOOKUP($F320,'Source Data'!$B$15:$I$22,5)),"")</f>
        <v/>
      </c>
      <c r="AG320" s="145" t="str">
        <f>IF(ISNUMBER($L320),IF(OR(AND(OR($J320="Retired",$J320="Permanent Low-Use"),$K320&lt;=2030),(AND($J320="New",$K320&gt;2030))),"N/A",VLOOKUP($F320,'Source Data'!$B$15:$I$22,5)),"")</f>
        <v/>
      </c>
      <c r="AH320" s="145" t="str">
        <f>IF(ISNUMBER($L320),IF(OR(AND(OR($J320="Retired",$J320="Permanent Low-Use"),$K320&lt;=2031),(AND($J320="New",$K320&gt;2031))),"N/A",VLOOKUP($F320,'Source Data'!$B$15:$I$22,5)),"")</f>
        <v/>
      </c>
      <c r="AI320" s="145" t="str">
        <f>IF(ISNUMBER($L320),IF(OR(AND(OR($J320="Retired",$J320="Permanent Low-Use"),$K320&lt;=2032),(AND($J320="New",$K320&gt;2032))),"N/A",VLOOKUP($F320,'Source Data'!$B$15:$I$22,5)),"")</f>
        <v/>
      </c>
      <c r="AJ320" s="145" t="str">
        <f>IF(ISNUMBER($L320),IF(OR(AND(OR($J320="Retired",$J320="Permanent Low-Use"),$K320&lt;=2033),(AND($J320="New",$K320&gt;2033))),"N/A",VLOOKUP($F320,'Source Data'!$B$15:$I$22,5)),"")</f>
        <v/>
      </c>
      <c r="AK320" s="145" t="str">
        <f>IF($N320= 0, "N/A", IF(ISERROR(VLOOKUP($F320, 'Source Data'!$B$4:$C$11,2)), "", VLOOKUP($F320, 'Source Data'!$B$4:$C$11,2)))</f>
        <v/>
      </c>
      <c r="AL320" s="158"/>
    </row>
    <row r="321" spans="1:38">
      <c r="A321" s="158"/>
      <c r="B321" s="80"/>
      <c r="C321" s="80"/>
      <c r="D321" s="80"/>
      <c r="E321" s="81"/>
      <c r="F321" s="81"/>
      <c r="G321" s="78"/>
      <c r="H321" s="79"/>
      <c r="I321" s="78"/>
      <c r="J321" s="78"/>
      <c r="K321" s="78"/>
      <c r="L321" s="142" t="str">
        <f t="shared" si="14"/>
        <v/>
      </c>
      <c r="M321" s="142" t="str">
        <f>IF(ISERROR(VLOOKUP(E321,'Source Data'!$B$67:$J$97, MATCH(F321, 'Source Data'!$B$64:$J$64,1),TRUE))=TRUE,"",VLOOKUP(E321,'Source Data'!$B$67:$J$97,MATCH(F321, 'Source Data'!$B$64:$J$64,1),TRUE))</f>
        <v/>
      </c>
      <c r="N321" s="143" t="str">
        <f t="shared" si="15"/>
        <v/>
      </c>
      <c r="O321" s="144" t="str">
        <f>IF(OR(AND(OR($J321="Retired",$J321="Permanent Low-Use"),$K321&lt;=2023),(AND($J321="New",$K321&gt;2023))),"N/A",IF($N321=0,0,IF(ISERROR(VLOOKUP($E321,'Source Data'!$B$29:$J$60, MATCH($L321, 'Source Data'!$B$26:$J$26,1),TRUE))=TRUE,"",VLOOKUP($E321,'Source Data'!$B$29:$J$60,MATCH($L321, 'Source Data'!$B$26:$J$26,1),TRUE))))</f>
        <v/>
      </c>
      <c r="P321" s="144" t="str">
        <f>IF(OR(AND(OR($J321="Retired",$J321="Permanent Low-Use"),$K321&lt;=2024),(AND($J321="New",$K321&gt;2024))),"N/A",IF($N321=0,0,IF(ISERROR(VLOOKUP($E321,'Source Data'!$B$29:$J$60, MATCH($L321, 'Source Data'!$B$26:$J$26,1),TRUE))=TRUE,"",VLOOKUP($E321,'Source Data'!$B$29:$J$60,MATCH($L321, 'Source Data'!$B$26:$J$26,1),TRUE))))</f>
        <v/>
      </c>
      <c r="Q321" s="144" t="str">
        <f>IF(OR(AND(OR($J321="Retired",$J321="Permanent Low-Use"),$K321&lt;=2025),(AND($J321="New",$K321&gt;2025))),"N/A",IF($N321=0,0,IF(ISERROR(VLOOKUP($E321,'Source Data'!$B$29:$J$60, MATCH($L321, 'Source Data'!$B$26:$J$26,1),TRUE))=TRUE,"",VLOOKUP($E321,'Source Data'!$B$29:$J$60,MATCH($L321, 'Source Data'!$B$26:$J$26,1),TRUE))))</f>
        <v/>
      </c>
      <c r="R321" s="144" t="str">
        <f>IF(OR(AND(OR($J321="Retired",$J321="Permanent Low-Use"),$K321&lt;=2026),(AND($J321="New",$K321&gt;2026))),"N/A",IF($N321=0,0,IF(ISERROR(VLOOKUP($E321,'Source Data'!$B$29:$J$60, MATCH($L321, 'Source Data'!$B$26:$J$26,1),TRUE))=TRUE,"",VLOOKUP($E321,'Source Data'!$B$29:$J$60,MATCH($L321, 'Source Data'!$B$26:$J$26,1),TRUE))))</f>
        <v/>
      </c>
      <c r="S321" s="144" t="str">
        <f>IF(OR(AND(OR($J321="Retired",$J321="Permanent Low-Use"),$K321&lt;=2027),(AND($J321="New",$K321&gt;2027))),"N/A",IF($N321=0,0,IF(ISERROR(VLOOKUP($E321,'Source Data'!$B$29:$J$60, MATCH($L321, 'Source Data'!$B$26:$J$26,1),TRUE))=TRUE,"",VLOOKUP($E321,'Source Data'!$B$29:$J$60,MATCH($L321, 'Source Data'!$B$26:$J$26,1),TRUE))))</f>
        <v/>
      </c>
      <c r="T321" s="144" t="str">
        <f>IF(OR(AND(OR($J321="Retired",$J321="Permanent Low-Use"),$K321&lt;=2028),(AND($J321="New",$K321&gt;2028))),"N/A",IF($N321=0,0,IF(ISERROR(VLOOKUP($E321,'Source Data'!$B$29:$J$60, MATCH($L321, 'Source Data'!$B$26:$J$26,1),TRUE))=TRUE,"",VLOOKUP($E321,'Source Data'!$B$29:$J$60,MATCH($L321, 'Source Data'!$B$26:$J$26,1),TRUE))))</f>
        <v/>
      </c>
      <c r="U321" s="144" t="str">
        <f>IF(OR(AND(OR($J321="Retired",$J321="Permanent Low-Use"),$K321&lt;=2029),(AND($J321="New",$K321&gt;2029))),"N/A",IF($N321=0,0,IF(ISERROR(VLOOKUP($E321,'Source Data'!$B$29:$J$60, MATCH($L321, 'Source Data'!$B$26:$J$26,1),TRUE))=TRUE,"",VLOOKUP($E321,'Source Data'!$B$29:$J$60,MATCH($L321, 'Source Data'!$B$26:$J$26,1),TRUE))))</f>
        <v/>
      </c>
      <c r="V321" s="144" t="str">
        <f>IF(OR(AND(OR($J321="Retired",$J321="Permanent Low-Use"),$K321&lt;=2030),(AND($J321="New",$K321&gt;2030))),"N/A",IF($N321=0,0,IF(ISERROR(VLOOKUP($E321,'Source Data'!$B$29:$J$60, MATCH($L321, 'Source Data'!$B$26:$J$26,1),TRUE))=TRUE,"",VLOOKUP($E321,'Source Data'!$B$29:$J$60,MATCH($L321, 'Source Data'!$B$26:$J$26,1),TRUE))))</f>
        <v/>
      </c>
      <c r="W321" s="144" t="str">
        <f>IF(OR(AND(OR($J321="Retired",$J321="Permanent Low-Use"),$K321&lt;=2031),(AND($J321="New",$K321&gt;2031))),"N/A",IF($N321=0,0,IF(ISERROR(VLOOKUP($E321,'Source Data'!$B$29:$J$60, MATCH($L321, 'Source Data'!$B$26:$J$26,1),TRUE))=TRUE,"",VLOOKUP($E321,'Source Data'!$B$29:$J$60,MATCH($L321, 'Source Data'!$B$26:$J$26,1),TRUE))))</f>
        <v/>
      </c>
      <c r="X321" s="144" t="str">
        <f>IF(OR(AND(OR($J321="Retired",$J321="Permanent Low-Use"),$K321&lt;=2032),(AND($J321="New",$K321&gt;2032))),"N/A",IF($N321=0,0,IF(ISERROR(VLOOKUP($E321,'Source Data'!$B$29:$J$60, MATCH($L321, 'Source Data'!$B$26:$J$26,1),TRUE))=TRUE,"",VLOOKUP($E321,'Source Data'!$B$29:$J$60,MATCH($L321, 'Source Data'!$B$26:$J$26,1),TRUE))))</f>
        <v/>
      </c>
      <c r="Y321" s="144" t="str">
        <f>IF(OR(AND(OR($J321="Retired",$J321="Permanent Low-Use"),$K321&lt;=2033),(AND($J321="New",$K321&gt;2033))),"N/A",IF($N321=0,0,IF(ISERROR(VLOOKUP($E321,'Source Data'!$B$29:$J$60, MATCH($L321, 'Source Data'!$B$26:$J$26,1),TRUE))=TRUE,"",VLOOKUP($E321,'Source Data'!$B$29:$J$60,MATCH($L321, 'Source Data'!$B$26:$J$26,1),TRUE))))</f>
        <v/>
      </c>
      <c r="Z321" s="145" t="str">
        <f>IF(ISNUMBER($L321),IF(OR(AND(OR($J321="Retired",$J321="Permanent Low-Use"),$K321&lt;=2023),(AND($J321="New",$K321&gt;2023))),"N/A",VLOOKUP($F321,'Source Data'!$B$15:$I$22,7)),"")</f>
        <v/>
      </c>
      <c r="AA321" s="145" t="str">
        <f>IF(ISNUMBER($L321),IF(OR(AND(OR($J321="Retired",$J321="Permanent Low-Use"),$K321&lt;=2024),(AND($J321="New",$K321&gt;2024))),"N/A",VLOOKUP($F321,'Source Data'!$B$15:$I$22,7)),"")</f>
        <v/>
      </c>
      <c r="AB321" s="145" t="str">
        <f>IF(ISNUMBER($L321),IF(OR(AND(OR($J321="Retired",$J321="Permanent Low-Use"),$K321&lt;=2025),(AND($J321="New",$K321&gt;2025))),"N/A",VLOOKUP($F321,'Source Data'!$B$15:$I$22,5)),"")</f>
        <v/>
      </c>
      <c r="AC321" s="145" t="str">
        <f>IF(ISNUMBER($L321),IF(OR(AND(OR($J321="Retired",$J321="Permanent Low-Use"),$K321&lt;=2026),(AND($J321="New",$K321&gt;2026))),"N/A",VLOOKUP($F321,'Source Data'!$B$15:$I$22,5)),"")</f>
        <v/>
      </c>
      <c r="AD321" s="145" t="str">
        <f>IF(ISNUMBER($L321),IF(OR(AND(OR($J321="Retired",$J321="Permanent Low-Use"),$K321&lt;=2027),(AND($J321="New",$K321&gt;2027))),"N/A",VLOOKUP($F321,'Source Data'!$B$15:$I$22,5)),"")</f>
        <v/>
      </c>
      <c r="AE321" s="145" t="str">
        <f>IF(ISNUMBER($L321),IF(OR(AND(OR($J321="Retired",$J321="Permanent Low-Use"),$K321&lt;=2028),(AND($J321="New",$K321&gt;2028))),"N/A",VLOOKUP($F321,'Source Data'!$B$15:$I$22,5)),"")</f>
        <v/>
      </c>
      <c r="AF321" s="145" t="str">
        <f>IF(ISNUMBER($L321),IF(OR(AND(OR($J321="Retired",$J321="Permanent Low-Use"),$K321&lt;=2029),(AND($J321="New",$K321&gt;2029))),"N/A",VLOOKUP($F321,'Source Data'!$B$15:$I$22,5)),"")</f>
        <v/>
      </c>
      <c r="AG321" s="145" t="str">
        <f>IF(ISNUMBER($L321),IF(OR(AND(OR($J321="Retired",$J321="Permanent Low-Use"),$K321&lt;=2030),(AND($J321="New",$K321&gt;2030))),"N/A",VLOOKUP($F321,'Source Data'!$B$15:$I$22,5)),"")</f>
        <v/>
      </c>
      <c r="AH321" s="145" t="str">
        <f>IF(ISNUMBER($L321),IF(OR(AND(OR($J321="Retired",$J321="Permanent Low-Use"),$K321&lt;=2031),(AND($J321="New",$K321&gt;2031))),"N/A",VLOOKUP($F321,'Source Data'!$B$15:$I$22,5)),"")</f>
        <v/>
      </c>
      <c r="AI321" s="145" t="str">
        <f>IF(ISNUMBER($L321),IF(OR(AND(OR($J321="Retired",$J321="Permanent Low-Use"),$K321&lt;=2032),(AND($J321="New",$K321&gt;2032))),"N/A",VLOOKUP($F321,'Source Data'!$B$15:$I$22,5)),"")</f>
        <v/>
      </c>
      <c r="AJ321" s="145" t="str">
        <f>IF(ISNUMBER($L321),IF(OR(AND(OR($J321="Retired",$J321="Permanent Low-Use"),$K321&lt;=2033),(AND($J321="New",$K321&gt;2033))),"N/A",VLOOKUP($F321,'Source Data'!$B$15:$I$22,5)),"")</f>
        <v/>
      </c>
      <c r="AK321" s="145" t="str">
        <f>IF($N321= 0, "N/A", IF(ISERROR(VLOOKUP($F321, 'Source Data'!$B$4:$C$11,2)), "", VLOOKUP($F321, 'Source Data'!$B$4:$C$11,2)))</f>
        <v/>
      </c>
      <c r="AL321" s="158"/>
    </row>
    <row r="322" spans="1:38">
      <c r="A322" s="158"/>
      <c r="B322" s="80"/>
      <c r="C322" s="80"/>
      <c r="D322" s="80"/>
      <c r="E322" s="81"/>
      <c r="F322" s="81"/>
      <c r="G322" s="78"/>
      <c r="H322" s="79"/>
      <c r="I322" s="78"/>
      <c r="J322" s="78"/>
      <c r="K322" s="78"/>
      <c r="L322" s="142" t="str">
        <f t="shared" si="14"/>
        <v/>
      </c>
      <c r="M322" s="142" t="str">
        <f>IF(ISERROR(VLOOKUP(E322,'Source Data'!$B$67:$J$97, MATCH(F322, 'Source Data'!$B$64:$J$64,1),TRUE))=TRUE,"",VLOOKUP(E322,'Source Data'!$B$67:$J$97,MATCH(F322, 'Source Data'!$B$64:$J$64,1),TRUE))</f>
        <v/>
      </c>
      <c r="N322" s="143" t="str">
        <f t="shared" si="15"/>
        <v/>
      </c>
      <c r="O322" s="144" t="str">
        <f>IF(OR(AND(OR($J322="Retired",$J322="Permanent Low-Use"),$K322&lt;=2023),(AND($J322="New",$K322&gt;2023))),"N/A",IF($N322=0,0,IF(ISERROR(VLOOKUP($E322,'Source Data'!$B$29:$J$60, MATCH($L322, 'Source Data'!$B$26:$J$26,1),TRUE))=TRUE,"",VLOOKUP($E322,'Source Data'!$B$29:$J$60,MATCH($L322, 'Source Data'!$B$26:$J$26,1),TRUE))))</f>
        <v/>
      </c>
      <c r="P322" s="144" t="str">
        <f>IF(OR(AND(OR($J322="Retired",$J322="Permanent Low-Use"),$K322&lt;=2024),(AND($J322="New",$K322&gt;2024))),"N/A",IF($N322=0,0,IF(ISERROR(VLOOKUP($E322,'Source Data'!$B$29:$J$60, MATCH($L322, 'Source Data'!$B$26:$J$26,1),TRUE))=TRUE,"",VLOOKUP($E322,'Source Data'!$B$29:$J$60,MATCH($L322, 'Source Data'!$B$26:$J$26,1),TRUE))))</f>
        <v/>
      </c>
      <c r="Q322" s="144" t="str">
        <f>IF(OR(AND(OR($J322="Retired",$J322="Permanent Low-Use"),$K322&lt;=2025),(AND($J322="New",$K322&gt;2025))),"N/A",IF($N322=0,0,IF(ISERROR(VLOOKUP($E322,'Source Data'!$B$29:$J$60, MATCH($L322, 'Source Data'!$B$26:$J$26,1),TRUE))=TRUE,"",VLOOKUP($E322,'Source Data'!$B$29:$J$60,MATCH($L322, 'Source Data'!$B$26:$J$26,1),TRUE))))</f>
        <v/>
      </c>
      <c r="R322" s="144" t="str">
        <f>IF(OR(AND(OR($J322="Retired",$J322="Permanent Low-Use"),$K322&lt;=2026),(AND($J322="New",$K322&gt;2026))),"N/A",IF($N322=0,0,IF(ISERROR(VLOOKUP($E322,'Source Data'!$B$29:$J$60, MATCH($L322, 'Source Data'!$B$26:$J$26,1),TRUE))=TRUE,"",VLOOKUP($E322,'Source Data'!$B$29:$J$60,MATCH($L322, 'Source Data'!$B$26:$J$26,1),TRUE))))</f>
        <v/>
      </c>
      <c r="S322" s="144" t="str">
        <f>IF(OR(AND(OR($J322="Retired",$J322="Permanent Low-Use"),$K322&lt;=2027),(AND($J322="New",$K322&gt;2027))),"N/A",IF($N322=0,0,IF(ISERROR(VLOOKUP($E322,'Source Data'!$B$29:$J$60, MATCH($L322, 'Source Data'!$B$26:$J$26,1),TRUE))=TRUE,"",VLOOKUP($E322,'Source Data'!$B$29:$J$60,MATCH($L322, 'Source Data'!$B$26:$J$26,1),TRUE))))</f>
        <v/>
      </c>
      <c r="T322" s="144" t="str">
        <f>IF(OR(AND(OR($J322="Retired",$J322="Permanent Low-Use"),$K322&lt;=2028),(AND($J322="New",$K322&gt;2028))),"N/A",IF($N322=0,0,IF(ISERROR(VLOOKUP($E322,'Source Data'!$B$29:$J$60, MATCH($L322, 'Source Data'!$B$26:$J$26,1),TRUE))=TRUE,"",VLOOKUP($E322,'Source Data'!$B$29:$J$60,MATCH($L322, 'Source Data'!$B$26:$J$26,1),TRUE))))</f>
        <v/>
      </c>
      <c r="U322" s="144" t="str">
        <f>IF(OR(AND(OR($J322="Retired",$J322="Permanent Low-Use"),$K322&lt;=2029),(AND($J322="New",$K322&gt;2029))),"N/A",IF($N322=0,0,IF(ISERROR(VLOOKUP($E322,'Source Data'!$B$29:$J$60, MATCH($L322, 'Source Data'!$B$26:$J$26,1),TRUE))=TRUE,"",VLOOKUP($E322,'Source Data'!$B$29:$J$60,MATCH($L322, 'Source Data'!$B$26:$J$26,1),TRUE))))</f>
        <v/>
      </c>
      <c r="V322" s="144" t="str">
        <f>IF(OR(AND(OR($J322="Retired",$J322="Permanent Low-Use"),$K322&lt;=2030),(AND($J322="New",$K322&gt;2030))),"N/A",IF($N322=0,0,IF(ISERROR(VLOOKUP($E322,'Source Data'!$B$29:$J$60, MATCH($L322, 'Source Data'!$B$26:$J$26,1),TRUE))=TRUE,"",VLOOKUP($E322,'Source Data'!$B$29:$J$60,MATCH($L322, 'Source Data'!$B$26:$J$26,1),TRUE))))</f>
        <v/>
      </c>
      <c r="W322" s="144" t="str">
        <f>IF(OR(AND(OR($J322="Retired",$J322="Permanent Low-Use"),$K322&lt;=2031),(AND($J322="New",$K322&gt;2031))),"N/A",IF($N322=0,0,IF(ISERROR(VLOOKUP($E322,'Source Data'!$B$29:$J$60, MATCH($L322, 'Source Data'!$B$26:$J$26,1),TRUE))=TRUE,"",VLOOKUP($E322,'Source Data'!$B$29:$J$60,MATCH($L322, 'Source Data'!$B$26:$J$26,1),TRUE))))</f>
        <v/>
      </c>
      <c r="X322" s="144" t="str">
        <f>IF(OR(AND(OR($J322="Retired",$J322="Permanent Low-Use"),$K322&lt;=2032),(AND($J322="New",$K322&gt;2032))),"N/A",IF($N322=0,0,IF(ISERROR(VLOOKUP($E322,'Source Data'!$B$29:$J$60, MATCH($L322, 'Source Data'!$B$26:$J$26,1),TRUE))=TRUE,"",VLOOKUP($E322,'Source Data'!$B$29:$J$60,MATCH($L322, 'Source Data'!$B$26:$J$26,1),TRUE))))</f>
        <v/>
      </c>
      <c r="Y322" s="144" t="str">
        <f>IF(OR(AND(OR($J322="Retired",$J322="Permanent Low-Use"),$K322&lt;=2033),(AND($J322="New",$K322&gt;2033))),"N/A",IF($N322=0,0,IF(ISERROR(VLOOKUP($E322,'Source Data'!$B$29:$J$60, MATCH($L322, 'Source Data'!$B$26:$J$26,1),TRUE))=TRUE,"",VLOOKUP($E322,'Source Data'!$B$29:$J$60,MATCH($L322, 'Source Data'!$B$26:$J$26,1),TRUE))))</f>
        <v/>
      </c>
      <c r="Z322" s="145" t="str">
        <f>IF(ISNUMBER($L322),IF(OR(AND(OR($J322="Retired",$J322="Permanent Low-Use"),$K322&lt;=2023),(AND($J322="New",$K322&gt;2023))),"N/A",VLOOKUP($F322,'Source Data'!$B$15:$I$22,7)),"")</f>
        <v/>
      </c>
      <c r="AA322" s="145" t="str">
        <f>IF(ISNUMBER($L322),IF(OR(AND(OR($J322="Retired",$J322="Permanent Low-Use"),$K322&lt;=2024),(AND($J322="New",$K322&gt;2024))),"N/A",VLOOKUP($F322,'Source Data'!$B$15:$I$22,7)),"")</f>
        <v/>
      </c>
      <c r="AB322" s="145" t="str">
        <f>IF(ISNUMBER($L322),IF(OR(AND(OR($J322="Retired",$J322="Permanent Low-Use"),$K322&lt;=2025),(AND($J322="New",$K322&gt;2025))),"N/A",VLOOKUP($F322,'Source Data'!$B$15:$I$22,5)),"")</f>
        <v/>
      </c>
      <c r="AC322" s="145" t="str">
        <f>IF(ISNUMBER($L322),IF(OR(AND(OR($J322="Retired",$J322="Permanent Low-Use"),$K322&lt;=2026),(AND($J322="New",$K322&gt;2026))),"N/A",VLOOKUP($F322,'Source Data'!$B$15:$I$22,5)),"")</f>
        <v/>
      </c>
      <c r="AD322" s="145" t="str">
        <f>IF(ISNUMBER($L322),IF(OR(AND(OR($J322="Retired",$J322="Permanent Low-Use"),$K322&lt;=2027),(AND($J322="New",$K322&gt;2027))),"N/A",VLOOKUP($F322,'Source Data'!$B$15:$I$22,5)),"")</f>
        <v/>
      </c>
      <c r="AE322" s="145" t="str">
        <f>IF(ISNUMBER($L322),IF(OR(AND(OR($J322="Retired",$J322="Permanent Low-Use"),$K322&lt;=2028),(AND($J322="New",$K322&gt;2028))),"N/A",VLOOKUP($F322,'Source Data'!$B$15:$I$22,5)),"")</f>
        <v/>
      </c>
      <c r="AF322" s="145" t="str">
        <f>IF(ISNUMBER($L322),IF(OR(AND(OR($J322="Retired",$J322="Permanent Low-Use"),$K322&lt;=2029),(AND($J322="New",$K322&gt;2029))),"N/A",VLOOKUP($F322,'Source Data'!$B$15:$I$22,5)),"")</f>
        <v/>
      </c>
      <c r="AG322" s="145" t="str">
        <f>IF(ISNUMBER($L322),IF(OR(AND(OR($J322="Retired",$J322="Permanent Low-Use"),$K322&lt;=2030),(AND($J322="New",$K322&gt;2030))),"N/A",VLOOKUP($F322,'Source Data'!$B$15:$I$22,5)),"")</f>
        <v/>
      </c>
      <c r="AH322" s="145" t="str">
        <f>IF(ISNUMBER($L322),IF(OR(AND(OR($J322="Retired",$J322="Permanent Low-Use"),$K322&lt;=2031),(AND($J322="New",$K322&gt;2031))),"N/A",VLOOKUP($F322,'Source Data'!$B$15:$I$22,5)),"")</f>
        <v/>
      </c>
      <c r="AI322" s="145" t="str">
        <f>IF(ISNUMBER($L322),IF(OR(AND(OR($J322="Retired",$J322="Permanent Low-Use"),$K322&lt;=2032),(AND($J322="New",$K322&gt;2032))),"N/A",VLOOKUP($F322,'Source Data'!$B$15:$I$22,5)),"")</f>
        <v/>
      </c>
      <c r="AJ322" s="145" t="str">
        <f>IF(ISNUMBER($L322),IF(OR(AND(OR($J322="Retired",$J322="Permanent Low-Use"),$K322&lt;=2033),(AND($J322="New",$K322&gt;2033))),"N/A",VLOOKUP($F322,'Source Data'!$B$15:$I$22,5)),"")</f>
        <v/>
      </c>
      <c r="AK322" s="145" t="str">
        <f>IF($N322= 0, "N/A", IF(ISERROR(VLOOKUP($F322, 'Source Data'!$B$4:$C$11,2)), "", VLOOKUP($F322, 'Source Data'!$B$4:$C$11,2)))</f>
        <v/>
      </c>
      <c r="AL322" s="158"/>
    </row>
    <row r="323" spans="1:38">
      <c r="A323" s="158"/>
      <c r="B323" s="80"/>
      <c r="C323" s="80"/>
      <c r="D323" s="80"/>
      <c r="E323" s="81"/>
      <c r="F323" s="81"/>
      <c r="G323" s="78"/>
      <c r="H323" s="79"/>
      <c r="I323" s="78"/>
      <c r="J323" s="78"/>
      <c r="K323" s="78"/>
      <c r="L323" s="142" t="str">
        <f t="shared" si="14"/>
        <v/>
      </c>
      <c r="M323" s="142" t="str">
        <f>IF(ISERROR(VLOOKUP(E323,'Source Data'!$B$67:$J$97, MATCH(F323, 'Source Data'!$B$64:$J$64,1),TRUE))=TRUE,"",VLOOKUP(E323,'Source Data'!$B$67:$J$97,MATCH(F323, 'Source Data'!$B$64:$J$64,1),TRUE))</f>
        <v/>
      </c>
      <c r="N323" s="143" t="str">
        <f t="shared" si="15"/>
        <v/>
      </c>
      <c r="O323" s="144" t="str">
        <f>IF(OR(AND(OR($J323="Retired",$J323="Permanent Low-Use"),$K323&lt;=2023),(AND($J323="New",$K323&gt;2023))),"N/A",IF($N323=0,0,IF(ISERROR(VLOOKUP($E323,'Source Data'!$B$29:$J$60, MATCH($L323, 'Source Data'!$B$26:$J$26,1),TRUE))=TRUE,"",VLOOKUP($E323,'Source Data'!$B$29:$J$60,MATCH($L323, 'Source Data'!$B$26:$J$26,1),TRUE))))</f>
        <v/>
      </c>
      <c r="P323" s="144" t="str">
        <f>IF(OR(AND(OR($J323="Retired",$J323="Permanent Low-Use"),$K323&lt;=2024),(AND($J323="New",$K323&gt;2024))),"N/A",IF($N323=0,0,IF(ISERROR(VLOOKUP($E323,'Source Data'!$B$29:$J$60, MATCH($L323, 'Source Data'!$B$26:$J$26,1),TRUE))=TRUE,"",VLOOKUP($E323,'Source Data'!$B$29:$J$60,MATCH($L323, 'Source Data'!$B$26:$J$26,1),TRUE))))</f>
        <v/>
      </c>
      <c r="Q323" s="144" t="str">
        <f>IF(OR(AND(OR($J323="Retired",$J323="Permanent Low-Use"),$K323&lt;=2025),(AND($J323="New",$K323&gt;2025))),"N/A",IF($N323=0,0,IF(ISERROR(VLOOKUP($E323,'Source Data'!$B$29:$J$60, MATCH($L323, 'Source Data'!$B$26:$J$26,1),TRUE))=TRUE,"",VLOOKUP($E323,'Source Data'!$B$29:$J$60,MATCH($L323, 'Source Data'!$B$26:$J$26,1),TRUE))))</f>
        <v/>
      </c>
      <c r="R323" s="144" t="str">
        <f>IF(OR(AND(OR($J323="Retired",$J323="Permanent Low-Use"),$K323&lt;=2026),(AND($J323="New",$K323&gt;2026))),"N/A",IF($N323=0,0,IF(ISERROR(VLOOKUP($E323,'Source Data'!$B$29:$J$60, MATCH($L323, 'Source Data'!$B$26:$J$26,1),TRUE))=TRUE,"",VLOOKUP($E323,'Source Data'!$B$29:$J$60,MATCH($L323, 'Source Data'!$B$26:$J$26,1),TRUE))))</f>
        <v/>
      </c>
      <c r="S323" s="144" t="str">
        <f>IF(OR(AND(OR($J323="Retired",$J323="Permanent Low-Use"),$K323&lt;=2027),(AND($J323="New",$K323&gt;2027))),"N/A",IF($N323=0,0,IF(ISERROR(VLOOKUP($E323,'Source Data'!$B$29:$J$60, MATCH($L323, 'Source Data'!$B$26:$J$26,1),TRUE))=TRUE,"",VLOOKUP($E323,'Source Data'!$B$29:$J$60,MATCH($L323, 'Source Data'!$B$26:$J$26,1),TRUE))))</f>
        <v/>
      </c>
      <c r="T323" s="144" t="str">
        <f>IF(OR(AND(OR($J323="Retired",$J323="Permanent Low-Use"),$K323&lt;=2028),(AND($J323="New",$K323&gt;2028))),"N/A",IF($N323=0,0,IF(ISERROR(VLOOKUP($E323,'Source Data'!$B$29:$J$60, MATCH($L323, 'Source Data'!$B$26:$J$26,1),TRUE))=TRUE,"",VLOOKUP($E323,'Source Data'!$B$29:$J$60,MATCH($L323, 'Source Data'!$B$26:$J$26,1),TRUE))))</f>
        <v/>
      </c>
      <c r="U323" s="144" t="str">
        <f>IF(OR(AND(OR($J323="Retired",$J323="Permanent Low-Use"),$K323&lt;=2029),(AND($J323="New",$K323&gt;2029))),"N/A",IF($N323=0,0,IF(ISERROR(VLOOKUP($E323,'Source Data'!$B$29:$J$60, MATCH($L323, 'Source Data'!$B$26:$J$26,1),TRUE))=TRUE,"",VLOOKUP($E323,'Source Data'!$B$29:$J$60,MATCH($L323, 'Source Data'!$B$26:$J$26,1),TRUE))))</f>
        <v/>
      </c>
      <c r="V323" s="144" t="str">
        <f>IF(OR(AND(OR($J323="Retired",$J323="Permanent Low-Use"),$K323&lt;=2030),(AND($J323="New",$K323&gt;2030))),"N/A",IF($N323=0,0,IF(ISERROR(VLOOKUP($E323,'Source Data'!$B$29:$J$60, MATCH($L323, 'Source Data'!$B$26:$J$26,1),TRUE))=TRUE,"",VLOOKUP($E323,'Source Data'!$B$29:$J$60,MATCH($L323, 'Source Data'!$B$26:$J$26,1),TRUE))))</f>
        <v/>
      </c>
      <c r="W323" s="144" t="str">
        <f>IF(OR(AND(OR($J323="Retired",$J323="Permanent Low-Use"),$K323&lt;=2031),(AND($J323="New",$K323&gt;2031))),"N/A",IF($N323=0,0,IF(ISERROR(VLOOKUP($E323,'Source Data'!$B$29:$J$60, MATCH($L323, 'Source Data'!$B$26:$J$26,1),TRUE))=TRUE,"",VLOOKUP($E323,'Source Data'!$B$29:$J$60,MATCH($L323, 'Source Data'!$B$26:$J$26,1),TRUE))))</f>
        <v/>
      </c>
      <c r="X323" s="144" t="str">
        <f>IF(OR(AND(OR($J323="Retired",$J323="Permanent Low-Use"),$K323&lt;=2032),(AND($J323="New",$K323&gt;2032))),"N/A",IF($N323=0,0,IF(ISERROR(VLOOKUP($E323,'Source Data'!$B$29:$J$60, MATCH($L323, 'Source Data'!$B$26:$J$26,1),TRUE))=TRUE,"",VLOOKUP($E323,'Source Data'!$B$29:$J$60,MATCH($L323, 'Source Data'!$B$26:$J$26,1),TRUE))))</f>
        <v/>
      </c>
      <c r="Y323" s="144" t="str">
        <f>IF(OR(AND(OR($J323="Retired",$J323="Permanent Low-Use"),$K323&lt;=2033),(AND($J323="New",$K323&gt;2033))),"N/A",IF($N323=0,0,IF(ISERROR(VLOOKUP($E323,'Source Data'!$B$29:$J$60, MATCH($L323, 'Source Data'!$B$26:$J$26,1),TRUE))=TRUE,"",VLOOKUP($E323,'Source Data'!$B$29:$J$60,MATCH($L323, 'Source Data'!$B$26:$J$26,1),TRUE))))</f>
        <v/>
      </c>
      <c r="Z323" s="145" t="str">
        <f>IF(ISNUMBER($L323),IF(OR(AND(OR($J323="Retired",$J323="Permanent Low-Use"),$K323&lt;=2023),(AND($J323="New",$K323&gt;2023))),"N/A",VLOOKUP($F323,'Source Data'!$B$15:$I$22,7)),"")</f>
        <v/>
      </c>
      <c r="AA323" s="145" t="str">
        <f>IF(ISNUMBER($L323),IF(OR(AND(OR($J323="Retired",$J323="Permanent Low-Use"),$K323&lt;=2024),(AND($J323="New",$K323&gt;2024))),"N/A",VLOOKUP($F323,'Source Data'!$B$15:$I$22,7)),"")</f>
        <v/>
      </c>
      <c r="AB323" s="145" t="str">
        <f>IF(ISNUMBER($L323),IF(OR(AND(OR($J323="Retired",$J323="Permanent Low-Use"),$K323&lt;=2025),(AND($J323="New",$K323&gt;2025))),"N/A",VLOOKUP($F323,'Source Data'!$B$15:$I$22,5)),"")</f>
        <v/>
      </c>
      <c r="AC323" s="145" t="str">
        <f>IF(ISNUMBER($L323),IF(OR(AND(OR($J323="Retired",$J323="Permanent Low-Use"),$K323&lt;=2026),(AND($J323="New",$K323&gt;2026))),"N/A",VLOOKUP($F323,'Source Data'!$B$15:$I$22,5)),"")</f>
        <v/>
      </c>
      <c r="AD323" s="145" t="str">
        <f>IF(ISNUMBER($L323),IF(OR(AND(OR($J323="Retired",$J323="Permanent Low-Use"),$K323&lt;=2027),(AND($J323="New",$K323&gt;2027))),"N/A",VLOOKUP($F323,'Source Data'!$B$15:$I$22,5)),"")</f>
        <v/>
      </c>
      <c r="AE323" s="145" t="str">
        <f>IF(ISNUMBER($L323),IF(OR(AND(OR($J323="Retired",$J323="Permanent Low-Use"),$K323&lt;=2028),(AND($J323="New",$K323&gt;2028))),"N/A",VLOOKUP($F323,'Source Data'!$B$15:$I$22,5)),"")</f>
        <v/>
      </c>
      <c r="AF323" s="145" t="str">
        <f>IF(ISNUMBER($L323),IF(OR(AND(OR($J323="Retired",$J323="Permanent Low-Use"),$K323&lt;=2029),(AND($J323="New",$K323&gt;2029))),"N/A",VLOOKUP($F323,'Source Data'!$B$15:$I$22,5)),"")</f>
        <v/>
      </c>
      <c r="AG323" s="145" t="str">
        <f>IF(ISNUMBER($L323),IF(OR(AND(OR($J323="Retired",$J323="Permanent Low-Use"),$K323&lt;=2030),(AND($J323="New",$K323&gt;2030))),"N/A",VLOOKUP($F323,'Source Data'!$B$15:$I$22,5)),"")</f>
        <v/>
      </c>
      <c r="AH323" s="145" t="str">
        <f>IF(ISNUMBER($L323),IF(OR(AND(OR($J323="Retired",$J323="Permanent Low-Use"),$K323&lt;=2031),(AND($J323="New",$K323&gt;2031))),"N/A",VLOOKUP($F323,'Source Data'!$B$15:$I$22,5)),"")</f>
        <v/>
      </c>
      <c r="AI323" s="145" t="str">
        <f>IF(ISNUMBER($L323),IF(OR(AND(OR($J323="Retired",$J323="Permanent Low-Use"),$K323&lt;=2032),(AND($J323="New",$K323&gt;2032))),"N/A",VLOOKUP($F323,'Source Data'!$B$15:$I$22,5)),"")</f>
        <v/>
      </c>
      <c r="AJ323" s="145" t="str">
        <f>IF(ISNUMBER($L323),IF(OR(AND(OR($J323="Retired",$J323="Permanent Low-Use"),$K323&lt;=2033),(AND($J323="New",$K323&gt;2033))),"N/A",VLOOKUP($F323,'Source Data'!$B$15:$I$22,5)),"")</f>
        <v/>
      </c>
      <c r="AK323" s="145" t="str">
        <f>IF($N323= 0, "N/A", IF(ISERROR(VLOOKUP($F323, 'Source Data'!$B$4:$C$11,2)), "", VLOOKUP($F323, 'Source Data'!$B$4:$C$11,2)))</f>
        <v/>
      </c>
      <c r="AL323" s="158"/>
    </row>
    <row r="324" spans="1:38">
      <c r="A324" s="158"/>
      <c r="B324" s="80"/>
      <c r="C324" s="80"/>
      <c r="D324" s="80"/>
      <c r="E324" s="81"/>
      <c r="F324" s="81"/>
      <c r="G324" s="78"/>
      <c r="H324" s="79"/>
      <c r="I324" s="78"/>
      <c r="J324" s="78"/>
      <c r="K324" s="78"/>
      <c r="L324" s="142" t="str">
        <f t="shared" si="14"/>
        <v/>
      </c>
      <c r="M324" s="142" t="str">
        <f>IF(ISERROR(VLOOKUP(E324,'Source Data'!$B$67:$J$97, MATCH(F324, 'Source Data'!$B$64:$J$64,1),TRUE))=TRUE,"",VLOOKUP(E324,'Source Data'!$B$67:$J$97,MATCH(F324, 'Source Data'!$B$64:$J$64,1),TRUE))</f>
        <v/>
      </c>
      <c r="N324" s="143" t="str">
        <f t="shared" si="15"/>
        <v/>
      </c>
      <c r="O324" s="144" t="str">
        <f>IF(OR(AND(OR($J324="Retired",$J324="Permanent Low-Use"),$K324&lt;=2023),(AND($J324="New",$K324&gt;2023))),"N/A",IF($N324=0,0,IF(ISERROR(VLOOKUP($E324,'Source Data'!$B$29:$J$60, MATCH($L324, 'Source Data'!$B$26:$J$26,1),TRUE))=TRUE,"",VLOOKUP($E324,'Source Data'!$B$29:$J$60,MATCH($L324, 'Source Data'!$B$26:$J$26,1),TRUE))))</f>
        <v/>
      </c>
      <c r="P324" s="144" t="str">
        <f>IF(OR(AND(OR($J324="Retired",$J324="Permanent Low-Use"),$K324&lt;=2024),(AND($J324="New",$K324&gt;2024))),"N/A",IF($N324=0,0,IF(ISERROR(VLOOKUP($E324,'Source Data'!$B$29:$J$60, MATCH($L324, 'Source Data'!$B$26:$J$26,1),TRUE))=TRUE,"",VLOOKUP($E324,'Source Data'!$B$29:$J$60,MATCH($L324, 'Source Data'!$B$26:$J$26,1),TRUE))))</f>
        <v/>
      </c>
      <c r="Q324" s="144" t="str">
        <f>IF(OR(AND(OR($J324="Retired",$J324="Permanent Low-Use"),$K324&lt;=2025),(AND($J324="New",$K324&gt;2025))),"N/A",IF($N324=0,0,IF(ISERROR(VLOOKUP($E324,'Source Data'!$B$29:$J$60, MATCH($L324, 'Source Data'!$B$26:$J$26,1),TRUE))=TRUE,"",VLOOKUP($E324,'Source Data'!$B$29:$J$60,MATCH($L324, 'Source Data'!$B$26:$J$26,1),TRUE))))</f>
        <v/>
      </c>
      <c r="R324" s="144" t="str">
        <f>IF(OR(AND(OR($J324="Retired",$J324="Permanent Low-Use"),$K324&lt;=2026),(AND($J324="New",$K324&gt;2026))),"N/A",IF($N324=0,0,IF(ISERROR(VLOOKUP($E324,'Source Data'!$B$29:$J$60, MATCH($L324, 'Source Data'!$B$26:$J$26,1),TRUE))=TRUE,"",VLOOKUP($E324,'Source Data'!$B$29:$J$60,MATCH($L324, 'Source Data'!$B$26:$J$26,1),TRUE))))</f>
        <v/>
      </c>
      <c r="S324" s="144" t="str">
        <f>IF(OR(AND(OR($J324="Retired",$J324="Permanent Low-Use"),$K324&lt;=2027),(AND($J324="New",$K324&gt;2027))),"N/A",IF($N324=0,0,IF(ISERROR(VLOOKUP($E324,'Source Data'!$B$29:$J$60, MATCH($L324, 'Source Data'!$B$26:$J$26,1),TRUE))=TRUE,"",VLOOKUP($E324,'Source Data'!$B$29:$J$60,MATCH($L324, 'Source Data'!$B$26:$J$26,1),TRUE))))</f>
        <v/>
      </c>
      <c r="T324" s="144" t="str">
        <f>IF(OR(AND(OR($J324="Retired",$J324="Permanent Low-Use"),$K324&lt;=2028),(AND($J324="New",$K324&gt;2028))),"N/A",IF($N324=0,0,IF(ISERROR(VLOOKUP($E324,'Source Data'!$B$29:$J$60, MATCH($L324, 'Source Data'!$B$26:$J$26,1),TRUE))=TRUE,"",VLOOKUP($E324,'Source Data'!$B$29:$J$60,MATCH($L324, 'Source Data'!$B$26:$J$26,1),TRUE))))</f>
        <v/>
      </c>
      <c r="U324" s="144" t="str">
        <f>IF(OR(AND(OR($J324="Retired",$J324="Permanent Low-Use"),$K324&lt;=2029),(AND($J324="New",$K324&gt;2029))),"N/A",IF($N324=0,0,IF(ISERROR(VLOOKUP($E324,'Source Data'!$B$29:$J$60, MATCH($L324, 'Source Data'!$B$26:$J$26,1),TRUE))=TRUE,"",VLOOKUP($E324,'Source Data'!$B$29:$J$60,MATCH($L324, 'Source Data'!$B$26:$J$26,1),TRUE))))</f>
        <v/>
      </c>
      <c r="V324" s="144" t="str">
        <f>IF(OR(AND(OR($J324="Retired",$J324="Permanent Low-Use"),$K324&lt;=2030),(AND($J324="New",$K324&gt;2030))),"N/A",IF($N324=0,0,IF(ISERROR(VLOOKUP($E324,'Source Data'!$B$29:$J$60, MATCH($L324, 'Source Data'!$B$26:$J$26,1),TRUE))=TRUE,"",VLOOKUP($E324,'Source Data'!$B$29:$J$60,MATCH($L324, 'Source Data'!$B$26:$J$26,1),TRUE))))</f>
        <v/>
      </c>
      <c r="W324" s="144" t="str">
        <f>IF(OR(AND(OR($J324="Retired",$J324="Permanent Low-Use"),$K324&lt;=2031),(AND($J324="New",$K324&gt;2031))),"N/A",IF($N324=0,0,IF(ISERROR(VLOOKUP($E324,'Source Data'!$B$29:$J$60, MATCH($L324, 'Source Data'!$B$26:$J$26,1),TRUE))=TRUE,"",VLOOKUP($E324,'Source Data'!$B$29:$J$60,MATCH($L324, 'Source Data'!$B$26:$J$26,1),TRUE))))</f>
        <v/>
      </c>
      <c r="X324" s="144" t="str">
        <f>IF(OR(AND(OR($J324="Retired",$J324="Permanent Low-Use"),$K324&lt;=2032),(AND($J324="New",$K324&gt;2032))),"N/A",IF($N324=0,0,IF(ISERROR(VLOOKUP($E324,'Source Data'!$B$29:$J$60, MATCH($L324, 'Source Data'!$B$26:$J$26,1),TRUE))=TRUE,"",VLOOKUP($E324,'Source Data'!$B$29:$J$60,MATCH($L324, 'Source Data'!$B$26:$J$26,1),TRUE))))</f>
        <v/>
      </c>
      <c r="Y324" s="144" t="str">
        <f>IF(OR(AND(OR($J324="Retired",$J324="Permanent Low-Use"),$K324&lt;=2033),(AND($J324="New",$K324&gt;2033))),"N/A",IF($N324=0,0,IF(ISERROR(VLOOKUP($E324,'Source Data'!$B$29:$J$60, MATCH($L324, 'Source Data'!$B$26:$J$26,1),TRUE))=TRUE,"",VLOOKUP($E324,'Source Data'!$B$29:$J$60,MATCH($L324, 'Source Data'!$B$26:$J$26,1),TRUE))))</f>
        <v/>
      </c>
      <c r="Z324" s="145" t="str">
        <f>IF(ISNUMBER($L324),IF(OR(AND(OR($J324="Retired",$J324="Permanent Low-Use"),$K324&lt;=2023),(AND($J324="New",$K324&gt;2023))),"N/A",VLOOKUP($F324,'Source Data'!$B$15:$I$22,7)),"")</f>
        <v/>
      </c>
      <c r="AA324" s="145" t="str">
        <f>IF(ISNUMBER($L324),IF(OR(AND(OR($J324="Retired",$J324="Permanent Low-Use"),$K324&lt;=2024),(AND($J324="New",$K324&gt;2024))),"N/A",VLOOKUP($F324,'Source Data'!$B$15:$I$22,7)),"")</f>
        <v/>
      </c>
      <c r="AB324" s="145" t="str">
        <f>IF(ISNUMBER($L324),IF(OR(AND(OR($J324="Retired",$J324="Permanent Low-Use"),$K324&lt;=2025),(AND($J324="New",$K324&gt;2025))),"N/A",VLOOKUP($F324,'Source Data'!$B$15:$I$22,5)),"")</f>
        <v/>
      </c>
      <c r="AC324" s="145" t="str">
        <f>IF(ISNUMBER($L324),IF(OR(AND(OR($J324="Retired",$J324="Permanent Low-Use"),$K324&lt;=2026),(AND($J324="New",$K324&gt;2026))),"N/A",VLOOKUP($F324,'Source Data'!$B$15:$I$22,5)),"")</f>
        <v/>
      </c>
      <c r="AD324" s="145" t="str">
        <f>IF(ISNUMBER($L324),IF(OR(AND(OR($J324="Retired",$J324="Permanent Low-Use"),$K324&lt;=2027),(AND($J324="New",$K324&gt;2027))),"N/A",VLOOKUP($F324,'Source Data'!$B$15:$I$22,5)),"")</f>
        <v/>
      </c>
      <c r="AE324" s="145" t="str">
        <f>IF(ISNUMBER($L324),IF(OR(AND(OR($J324="Retired",$J324="Permanent Low-Use"),$K324&lt;=2028),(AND($J324="New",$K324&gt;2028))),"N/A",VLOOKUP($F324,'Source Data'!$B$15:$I$22,5)),"")</f>
        <v/>
      </c>
      <c r="AF324" s="145" t="str">
        <f>IF(ISNUMBER($L324),IF(OR(AND(OR($J324="Retired",$J324="Permanent Low-Use"),$K324&lt;=2029),(AND($J324="New",$K324&gt;2029))),"N/A",VLOOKUP($F324,'Source Data'!$B$15:$I$22,5)),"")</f>
        <v/>
      </c>
      <c r="AG324" s="145" t="str">
        <f>IF(ISNUMBER($L324),IF(OR(AND(OR($J324="Retired",$J324="Permanent Low-Use"),$K324&lt;=2030),(AND($J324="New",$K324&gt;2030))),"N/A",VLOOKUP($F324,'Source Data'!$B$15:$I$22,5)),"")</f>
        <v/>
      </c>
      <c r="AH324" s="145" t="str">
        <f>IF(ISNUMBER($L324),IF(OR(AND(OR($J324="Retired",$J324="Permanent Low-Use"),$K324&lt;=2031),(AND($J324="New",$K324&gt;2031))),"N/A",VLOOKUP($F324,'Source Data'!$B$15:$I$22,5)),"")</f>
        <v/>
      </c>
      <c r="AI324" s="145" t="str">
        <f>IF(ISNUMBER($L324),IF(OR(AND(OR($J324="Retired",$J324="Permanent Low-Use"),$K324&lt;=2032),(AND($J324="New",$K324&gt;2032))),"N/A",VLOOKUP($F324,'Source Data'!$B$15:$I$22,5)),"")</f>
        <v/>
      </c>
      <c r="AJ324" s="145" t="str">
        <f>IF(ISNUMBER($L324),IF(OR(AND(OR($J324="Retired",$J324="Permanent Low-Use"),$K324&lt;=2033),(AND($J324="New",$K324&gt;2033))),"N/A",VLOOKUP($F324,'Source Data'!$B$15:$I$22,5)),"")</f>
        <v/>
      </c>
      <c r="AK324" s="145" t="str">
        <f>IF($N324= 0, "N/A", IF(ISERROR(VLOOKUP($F324, 'Source Data'!$B$4:$C$11,2)), "", VLOOKUP($F324, 'Source Data'!$B$4:$C$11,2)))</f>
        <v/>
      </c>
      <c r="AL324" s="158"/>
    </row>
    <row r="325" spans="1:38">
      <c r="A325" s="158"/>
      <c r="B325" s="80"/>
      <c r="C325" s="80"/>
      <c r="D325" s="80"/>
      <c r="E325" s="81"/>
      <c r="F325" s="81"/>
      <c r="G325" s="78"/>
      <c r="H325" s="79"/>
      <c r="I325" s="78"/>
      <c r="J325" s="78"/>
      <c r="K325" s="78"/>
      <c r="L325" s="142" t="str">
        <f t="shared" si="14"/>
        <v/>
      </c>
      <c r="M325" s="142" t="str">
        <f>IF(ISERROR(VLOOKUP(E325,'Source Data'!$B$67:$J$97, MATCH(F325, 'Source Data'!$B$64:$J$64,1),TRUE))=TRUE,"",VLOOKUP(E325,'Source Data'!$B$67:$J$97,MATCH(F325, 'Source Data'!$B$64:$J$64,1),TRUE))</f>
        <v/>
      </c>
      <c r="N325" s="143" t="str">
        <f t="shared" si="15"/>
        <v/>
      </c>
      <c r="O325" s="144" t="str">
        <f>IF(OR(AND(OR($J325="Retired",$J325="Permanent Low-Use"),$K325&lt;=2023),(AND($J325="New",$K325&gt;2023))),"N/A",IF($N325=0,0,IF(ISERROR(VLOOKUP($E325,'Source Data'!$B$29:$J$60, MATCH($L325, 'Source Data'!$B$26:$J$26,1),TRUE))=TRUE,"",VLOOKUP($E325,'Source Data'!$B$29:$J$60,MATCH($L325, 'Source Data'!$B$26:$J$26,1),TRUE))))</f>
        <v/>
      </c>
      <c r="P325" s="144" t="str">
        <f>IF(OR(AND(OR($J325="Retired",$J325="Permanent Low-Use"),$K325&lt;=2024),(AND($J325="New",$K325&gt;2024))),"N/A",IF($N325=0,0,IF(ISERROR(VLOOKUP($E325,'Source Data'!$B$29:$J$60, MATCH($L325, 'Source Data'!$B$26:$J$26,1),TRUE))=TRUE,"",VLOOKUP($E325,'Source Data'!$B$29:$J$60,MATCH($L325, 'Source Data'!$B$26:$J$26,1),TRUE))))</f>
        <v/>
      </c>
      <c r="Q325" s="144" t="str">
        <f>IF(OR(AND(OR($J325="Retired",$J325="Permanent Low-Use"),$K325&lt;=2025),(AND($J325="New",$K325&gt;2025))),"N/A",IF($N325=0,0,IF(ISERROR(VLOOKUP($E325,'Source Data'!$B$29:$J$60, MATCH($L325, 'Source Data'!$B$26:$J$26,1),TRUE))=TRUE,"",VLOOKUP($E325,'Source Data'!$B$29:$J$60,MATCH($L325, 'Source Data'!$B$26:$J$26,1),TRUE))))</f>
        <v/>
      </c>
      <c r="R325" s="144" t="str">
        <f>IF(OR(AND(OR($J325="Retired",$J325="Permanent Low-Use"),$K325&lt;=2026),(AND($J325="New",$K325&gt;2026))),"N/A",IF($N325=0,0,IF(ISERROR(VLOOKUP($E325,'Source Data'!$B$29:$J$60, MATCH($L325, 'Source Data'!$B$26:$J$26,1),TRUE))=TRUE,"",VLOOKUP($E325,'Source Data'!$B$29:$J$60,MATCH($L325, 'Source Data'!$B$26:$J$26,1),TRUE))))</f>
        <v/>
      </c>
      <c r="S325" s="144" t="str">
        <f>IF(OR(AND(OR($J325="Retired",$J325="Permanent Low-Use"),$K325&lt;=2027),(AND($J325="New",$K325&gt;2027))),"N/A",IF($N325=0,0,IF(ISERROR(VLOOKUP($E325,'Source Data'!$B$29:$J$60, MATCH($L325, 'Source Data'!$B$26:$J$26,1),TRUE))=TRUE,"",VLOOKUP($E325,'Source Data'!$B$29:$J$60,MATCH($L325, 'Source Data'!$B$26:$J$26,1),TRUE))))</f>
        <v/>
      </c>
      <c r="T325" s="144" t="str">
        <f>IF(OR(AND(OR($J325="Retired",$J325="Permanent Low-Use"),$K325&lt;=2028),(AND($J325="New",$K325&gt;2028))),"N/A",IF($N325=0,0,IF(ISERROR(VLOOKUP($E325,'Source Data'!$B$29:$J$60, MATCH($L325, 'Source Data'!$B$26:$J$26,1),TRUE))=TRUE,"",VLOOKUP($E325,'Source Data'!$B$29:$J$60,MATCH($L325, 'Source Data'!$B$26:$J$26,1),TRUE))))</f>
        <v/>
      </c>
      <c r="U325" s="144" t="str">
        <f>IF(OR(AND(OR($J325="Retired",$J325="Permanent Low-Use"),$K325&lt;=2029),(AND($J325="New",$K325&gt;2029))),"N/A",IF($N325=0,0,IF(ISERROR(VLOOKUP($E325,'Source Data'!$B$29:$J$60, MATCH($L325, 'Source Data'!$B$26:$J$26,1),TRUE))=TRUE,"",VLOOKUP($E325,'Source Data'!$B$29:$J$60,MATCH($L325, 'Source Data'!$B$26:$J$26,1),TRUE))))</f>
        <v/>
      </c>
      <c r="V325" s="144" t="str">
        <f>IF(OR(AND(OR($J325="Retired",$J325="Permanent Low-Use"),$K325&lt;=2030),(AND($J325="New",$K325&gt;2030))),"N/A",IF($N325=0,0,IF(ISERROR(VLOOKUP($E325,'Source Data'!$B$29:$J$60, MATCH($L325, 'Source Data'!$B$26:$J$26,1),TRUE))=TRUE,"",VLOOKUP($E325,'Source Data'!$B$29:$J$60,MATCH($L325, 'Source Data'!$B$26:$J$26,1),TRUE))))</f>
        <v/>
      </c>
      <c r="W325" s="144" t="str">
        <f>IF(OR(AND(OR($J325="Retired",$J325="Permanent Low-Use"),$K325&lt;=2031),(AND($J325="New",$K325&gt;2031))),"N/A",IF($N325=0,0,IF(ISERROR(VLOOKUP($E325,'Source Data'!$B$29:$J$60, MATCH($L325, 'Source Data'!$B$26:$J$26,1),TRUE))=TRUE,"",VLOOKUP($E325,'Source Data'!$B$29:$J$60,MATCH($L325, 'Source Data'!$B$26:$J$26,1),TRUE))))</f>
        <v/>
      </c>
      <c r="X325" s="144" t="str">
        <f>IF(OR(AND(OR($J325="Retired",$J325="Permanent Low-Use"),$K325&lt;=2032),(AND($J325="New",$K325&gt;2032))),"N/A",IF($N325=0,0,IF(ISERROR(VLOOKUP($E325,'Source Data'!$B$29:$J$60, MATCH($L325, 'Source Data'!$B$26:$J$26,1),TRUE))=TRUE,"",VLOOKUP($E325,'Source Data'!$B$29:$J$60,MATCH($L325, 'Source Data'!$B$26:$J$26,1),TRUE))))</f>
        <v/>
      </c>
      <c r="Y325" s="144" t="str">
        <f>IF(OR(AND(OR($J325="Retired",$J325="Permanent Low-Use"),$K325&lt;=2033),(AND($J325="New",$K325&gt;2033))),"N/A",IF($N325=0,0,IF(ISERROR(VLOOKUP($E325,'Source Data'!$B$29:$J$60, MATCH($L325, 'Source Data'!$B$26:$J$26,1),TRUE))=TRUE,"",VLOOKUP($E325,'Source Data'!$B$29:$J$60,MATCH($L325, 'Source Data'!$B$26:$J$26,1),TRUE))))</f>
        <v/>
      </c>
      <c r="Z325" s="145" t="str">
        <f>IF(ISNUMBER($L325),IF(OR(AND(OR($J325="Retired",$J325="Permanent Low-Use"),$K325&lt;=2023),(AND($J325="New",$K325&gt;2023))),"N/A",VLOOKUP($F325,'Source Data'!$B$15:$I$22,7)),"")</f>
        <v/>
      </c>
      <c r="AA325" s="145" t="str">
        <f>IF(ISNUMBER($L325),IF(OR(AND(OR($J325="Retired",$J325="Permanent Low-Use"),$K325&lt;=2024),(AND($J325="New",$K325&gt;2024))),"N/A",VLOOKUP($F325,'Source Data'!$B$15:$I$22,7)),"")</f>
        <v/>
      </c>
      <c r="AB325" s="145" t="str">
        <f>IF(ISNUMBER($L325),IF(OR(AND(OR($J325="Retired",$J325="Permanent Low-Use"),$K325&lt;=2025),(AND($J325="New",$K325&gt;2025))),"N/A",VLOOKUP($F325,'Source Data'!$B$15:$I$22,5)),"")</f>
        <v/>
      </c>
      <c r="AC325" s="145" t="str">
        <f>IF(ISNUMBER($L325),IF(OR(AND(OR($J325="Retired",$J325="Permanent Low-Use"),$K325&lt;=2026),(AND($J325="New",$K325&gt;2026))),"N/A",VLOOKUP($F325,'Source Data'!$B$15:$I$22,5)),"")</f>
        <v/>
      </c>
      <c r="AD325" s="145" t="str">
        <f>IF(ISNUMBER($L325),IF(OR(AND(OR($J325="Retired",$J325="Permanent Low-Use"),$K325&lt;=2027),(AND($J325="New",$K325&gt;2027))),"N/A",VLOOKUP($F325,'Source Data'!$B$15:$I$22,5)),"")</f>
        <v/>
      </c>
      <c r="AE325" s="145" t="str">
        <f>IF(ISNUMBER($L325),IF(OR(AND(OR($J325="Retired",$J325="Permanent Low-Use"),$K325&lt;=2028),(AND($J325="New",$K325&gt;2028))),"N/A",VLOOKUP($F325,'Source Data'!$B$15:$I$22,5)),"")</f>
        <v/>
      </c>
      <c r="AF325" s="145" t="str">
        <f>IF(ISNUMBER($L325),IF(OR(AND(OR($J325="Retired",$J325="Permanent Low-Use"),$K325&lt;=2029),(AND($J325="New",$K325&gt;2029))),"N/A",VLOOKUP($F325,'Source Data'!$B$15:$I$22,5)),"")</f>
        <v/>
      </c>
      <c r="AG325" s="145" t="str">
        <f>IF(ISNUMBER($L325),IF(OR(AND(OR($J325="Retired",$J325="Permanent Low-Use"),$K325&lt;=2030),(AND($J325="New",$K325&gt;2030))),"N/A",VLOOKUP($F325,'Source Data'!$B$15:$I$22,5)),"")</f>
        <v/>
      </c>
      <c r="AH325" s="145" t="str">
        <f>IF(ISNUMBER($L325),IF(OR(AND(OR($J325="Retired",$J325="Permanent Low-Use"),$K325&lt;=2031),(AND($J325="New",$K325&gt;2031))),"N/A",VLOOKUP($F325,'Source Data'!$B$15:$I$22,5)),"")</f>
        <v/>
      </c>
      <c r="AI325" s="145" t="str">
        <f>IF(ISNUMBER($L325),IF(OR(AND(OR($J325="Retired",$J325="Permanent Low-Use"),$K325&lt;=2032),(AND($J325="New",$K325&gt;2032))),"N/A",VLOOKUP($F325,'Source Data'!$B$15:$I$22,5)),"")</f>
        <v/>
      </c>
      <c r="AJ325" s="145" t="str">
        <f>IF(ISNUMBER($L325),IF(OR(AND(OR($J325="Retired",$J325="Permanent Low-Use"),$K325&lt;=2033),(AND($J325="New",$K325&gt;2033))),"N/A",VLOOKUP($F325,'Source Data'!$B$15:$I$22,5)),"")</f>
        <v/>
      </c>
      <c r="AK325" s="145" t="str">
        <f>IF($N325= 0, "N/A", IF(ISERROR(VLOOKUP($F325, 'Source Data'!$B$4:$C$11,2)), "", VLOOKUP($F325, 'Source Data'!$B$4:$C$11,2)))</f>
        <v/>
      </c>
      <c r="AL325" s="158"/>
    </row>
    <row r="326" spans="1:38">
      <c r="A326" s="158"/>
      <c r="B326" s="80"/>
      <c r="C326" s="80"/>
      <c r="D326" s="80"/>
      <c r="E326" s="81"/>
      <c r="F326" s="81"/>
      <c r="G326" s="78"/>
      <c r="H326" s="79"/>
      <c r="I326" s="78"/>
      <c r="J326" s="78"/>
      <c r="K326" s="78"/>
      <c r="L326" s="142" t="str">
        <f t="shared" si="14"/>
        <v/>
      </c>
      <c r="M326" s="142" t="str">
        <f>IF(ISERROR(VLOOKUP(E326,'Source Data'!$B$67:$J$97, MATCH(F326, 'Source Data'!$B$64:$J$64,1),TRUE))=TRUE,"",VLOOKUP(E326,'Source Data'!$B$67:$J$97,MATCH(F326, 'Source Data'!$B$64:$J$64,1),TRUE))</f>
        <v/>
      </c>
      <c r="N326" s="143" t="str">
        <f t="shared" si="15"/>
        <v/>
      </c>
      <c r="O326" s="144" t="str">
        <f>IF(OR(AND(OR($J326="Retired",$J326="Permanent Low-Use"),$K326&lt;=2023),(AND($J326="New",$K326&gt;2023))),"N/A",IF($N326=0,0,IF(ISERROR(VLOOKUP($E326,'Source Data'!$B$29:$J$60, MATCH($L326, 'Source Data'!$B$26:$J$26,1),TRUE))=TRUE,"",VLOOKUP($E326,'Source Data'!$B$29:$J$60,MATCH($L326, 'Source Data'!$B$26:$J$26,1),TRUE))))</f>
        <v/>
      </c>
      <c r="P326" s="144" t="str">
        <f>IF(OR(AND(OR($J326="Retired",$J326="Permanent Low-Use"),$K326&lt;=2024),(AND($J326="New",$K326&gt;2024))),"N/A",IF($N326=0,0,IF(ISERROR(VLOOKUP($E326,'Source Data'!$B$29:$J$60, MATCH($L326, 'Source Data'!$B$26:$J$26,1),TRUE))=TRUE,"",VLOOKUP($E326,'Source Data'!$B$29:$J$60,MATCH($L326, 'Source Data'!$B$26:$J$26,1),TRUE))))</f>
        <v/>
      </c>
      <c r="Q326" s="144" t="str">
        <f>IF(OR(AND(OR($J326="Retired",$J326="Permanent Low-Use"),$K326&lt;=2025),(AND($J326="New",$K326&gt;2025))),"N/A",IF($N326=0,0,IF(ISERROR(VLOOKUP($E326,'Source Data'!$B$29:$J$60, MATCH($L326, 'Source Data'!$B$26:$J$26,1),TRUE))=TRUE,"",VLOOKUP($E326,'Source Data'!$B$29:$J$60,MATCH($L326, 'Source Data'!$B$26:$J$26,1),TRUE))))</f>
        <v/>
      </c>
      <c r="R326" s="144" t="str">
        <f>IF(OR(AND(OR($J326="Retired",$J326="Permanent Low-Use"),$K326&lt;=2026),(AND($J326="New",$K326&gt;2026))),"N/A",IF($N326=0,0,IF(ISERROR(VLOOKUP($E326,'Source Data'!$B$29:$J$60, MATCH($L326, 'Source Data'!$B$26:$J$26,1),TRUE))=TRUE,"",VLOOKUP($E326,'Source Data'!$B$29:$J$60,MATCH($L326, 'Source Data'!$B$26:$J$26,1),TRUE))))</f>
        <v/>
      </c>
      <c r="S326" s="144" t="str">
        <f>IF(OR(AND(OR($J326="Retired",$J326="Permanent Low-Use"),$K326&lt;=2027),(AND($J326="New",$K326&gt;2027))),"N/A",IF($N326=0,0,IF(ISERROR(VLOOKUP($E326,'Source Data'!$B$29:$J$60, MATCH($L326, 'Source Data'!$B$26:$J$26,1),TRUE))=TRUE,"",VLOOKUP($E326,'Source Data'!$B$29:$J$60,MATCH($L326, 'Source Data'!$B$26:$J$26,1),TRUE))))</f>
        <v/>
      </c>
      <c r="T326" s="144" t="str">
        <f>IF(OR(AND(OR($J326="Retired",$J326="Permanent Low-Use"),$K326&lt;=2028),(AND($J326="New",$K326&gt;2028))),"N/A",IF($N326=0,0,IF(ISERROR(VLOOKUP($E326,'Source Data'!$B$29:$J$60, MATCH($L326, 'Source Data'!$B$26:$J$26,1),TRUE))=TRUE,"",VLOOKUP($E326,'Source Data'!$B$29:$J$60,MATCH($L326, 'Source Data'!$B$26:$J$26,1),TRUE))))</f>
        <v/>
      </c>
      <c r="U326" s="144" t="str">
        <f>IF(OR(AND(OR($J326="Retired",$J326="Permanent Low-Use"),$K326&lt;=2029),(AND($J326="New",$K326&gt;2029))),"N/A",IF($N326=0,0,IF(ISERROR(VLOOKUP($E326,'Source Data'!$B$29:$J$60, MATCH($L326, 'Source Data'!$B$26:$J$26,1),TRUE))=TRUE,"",VLOOKUP($E326,'Source Data'!$B$29:$J$60,MATCH($L326, 'Source Data'!$B$26:$J$26,1),TRUE))))</f>
        <v/>
      </c>
      <c r="V326" s="144" t="str">
        <f>IF(OR(AND(OR($J326="Retired",$J326="Permanent Low-Use"),$K326&lt;=2030),(AND($J326="New",$K326&gt;2030))),"N/A",IF($N326=0,0,IF(ISERROR(VLOOKUP($E326,'Source Data'!$B$29:$J$60, MATCH($L326, 'Source Data'!$B$26:$J$26,1),TRUE))=TRUE,"",VLOOKUP($E326,'Source Data'!$B$29:$J$60,MATCH($L326, 'Source Data'!$B$26:$J$26,1),TRUE))))</f>
        <v/>
      </c>
      <c r="W326" s="144" t="str">
        <f>IF(OR(AND(OR($J326="Retired",$J326="Permanent Low-Use"),$K326&lt;=2031),(AND($J326="New",$K326&gt;2031))),"N/A",IF($N326=0,0,IF(ISERROR(VLOOKUP($E326,'Source Data'!$B$29:$J$60, MATCH($L326, 'Source Data'!$B$26:$J$26,1),TRUE))=TRUE,"",VLOOKUP($E326,'Source Data'!$B$29:$J$60,MATCH($L326, 'Source Data'!$B$26:$J$26,1),TRUE))))</f>
        <v/>
      </c>
      <c r="X326" s="144" t="str">
        <f>IF(OR(AND(OR($J326="Retired",$J326="Permanent Low-Use"),$K326&lt;=2032),(AND($J326="New",$K326&gt;2032))),"N/A",IF($N326=0,0,IF(ISERROR(VLOOKUP($E326,'Source Data'!$B$29:$J$60, MATCH($L326, 'Source Data'!$B$26:$J$26,1),TRUE))=TRUE,"",VLOOKUP($E326,'Source Data'!$B$29:$J$60,MATCH($L326, 'Source Data'!$B$26:$J$26,1),TRUE))))</f>
        <v/>
      </c>
      <c r="Y326" s="144" t="str">
        <f>IF(OR(AND(OR($J326="Retired",$J326="Permanent Low-Use"),$K326&lt;=2033),(AND($J326="New",$K326&gt;2033))),"N/A",IF($N326=0,0,IF(ISERROR(VLOOKUP($E326,'Source Data'!$B$29:$J$60, MATCH($L326, 'Source Data'!$B$26:$J$26,1),TRUE))=TRUE,"",VLOOKUP($E326,'Source Data'!$B$29:$J$60,MATCH($L326, 'Source Data'!$B$26:$J$26,1),TRUE))))</f>
        <v/>
      </c>
      <c r="Z326" s="145" t="str">
        <f>IF(ISNUMBER($L326),IF(OR(AND(OR($J326="Retired",$J326="Permanent Low-Use"),$K326&lt;=2023),(AND($J326="New",$K326&gt;2023))),"N/A",VLOOKUP($F326,'Source Data'!$B$15:$I$22,7)),"")</f>
        <v/>
      </c>
      <c r="AA326" s="145" t="str">
        <f>IF(ISNUMBER($L326),IF(OR(AND(OR($J326="Retired",$J326="Permanent Low-Use"),$K326&lt;=2024),(AND($J326="New",$K326&gt;2024))),"N/A",VLOOKUP($F326,'Source Data'!$B$15:$I$22,7)),"")</f>
        <v/>
      </c>
      <c r="AB326" s="145" t="str">
        <f>IF(ISNUMBER($L326),IF(OR(AND(OR($J326="Retired",$J326="Permanent Low-Use"),$K326&lt;=2025),(AND($J326="New",$K326&gt;2025))),"N/A",VLOOKUP($F326,'Source Data'!$B$15:$I$22,5)),"")</f>
        <v/>
      </c>
      <c r="AC326" s="145" t="str">
        <f>IF(ISNUMBER($L326),IF(OR(AND(OR($J326="Retired",$J326="Permanent Low-Use"),$K326&lt;=2026),(AND($J326="New",$K326&gt;2026))),"N/A",VLOOKUP($F326,'Source Data'!$B$15:$I$22,5)),"")</f>
        <v/>
      </c>
      <c r="AD326" s="145" t="str">
        <f>IF(ISNUMBER($L326),IF(OR(AND(OR($J326="Retired",$J326="Permanent Low-Use"),$K326&lt;=2027),(AND($J326="New",$K326&gt;2027))),"N/A",VLOOKUP($F326,'Source Data'!$B$15:$I$22,5)),"")</f>
        <v/>
      </c>
      <c r="AE326" s="145" t="str">
        <f>IF(ISNUMBER($L326),IF(OR(AND(OR($J326="Retired",$J326="Permanent Low-Use"),$K326&lt;=2028),(AND($J326="New",$K326&gt;2028))),"N/A",VLOOKUP($F326,'Source Data'!$B$15:$I$22,5)),"")</f>
        <v/>
      </c>
      <c r="AF326" s="145" t="str">
        <f>IF(ISNUMBER($L326),IF(OR(AND(OR($J326="Retired",$J326="Permanent Low-Use"),$K326&lt;=2029),(AND($J326="New",$K326&gt;2029))),"N/A",VLOOKUP($F326,'Source Data'!$B$15:$I$22,5)),"")</f>
        <v/>
      </c>
      <c r="AG326" s="145" t="str">
        <f>IF(ISNUMBER($L326),IF(OR(AND(OR($J326="Retired",$J326="Permanent Low-Use"),$K326&lt;=2030),(AND($J326="New",$K326&gt;2030))),"N/A",VLOOKUP($F326,'Source Data'!$B$15:$I$22,5)),"")</f>
        <v/>
      </c>
      <c r="AH326" s="145" t="str">
        <f>IF(ISNUMBER($L326),IF(OR(AND(OR($J326="Retired",$J326="Permanent Low-Use"),$K326&lt;=2031),(AND($J326="New",$K326&gt;2031))),"N/A",VLOOKUP($F326,'Source Data'!$B$15:$I$22,5)),"")</f>
        <v/>
      </c>
      <c r="AI326" s="145" t="str">
        <f>IF(ISNUMBER($L326),IF(OR(AND(OR($J326="Retired",$J326="Permanent Low-Use"),$K326&lt;=2032),(AND($J326="New",$K326&gt;2032))),"N/A",VLOOKUP($F326,'Source Data'!$B$15:$I$22,5)),"")</f>
        <v/>
      </c>
      <c r="AJ326" s="145" t="str">
        <f>IF(ISNUMBER($L326),IF(OR(AND(OR($J326="Retired",$J326="Permanent Low-Use"),$K326&lt;=2033),(AND($J326="New",$K326&gt;2033))),"N/A",VLOOKUP($F326,'Source Data'!$B$15:$I$22,5)),"")</f>
        <v/>
      </c>
      <c r="AK326" s="145" t="str">
        <f>IF($N326= 0, "N/A", IF(ISERROR(VLOOKUP($F326, 'Source Data'!$B$4:$C$11,2)), "", VLOOKUP($F326, 'Source Data'!$B$4:$C$11,2)))</f>
        <v/>
      </c>
      <c r="AL326" s="158"/>
    </row>
    <row r="327" spans="1:38">
      <c r="A327" s="158"/>
      <c r="B327" s="80"/>
      <c r="C327" s="80"/>
      <c r="D327" s="80"/>
      <c r="E327" s="81"/>
      <c r="F327" s="81"/>
      <c r="G327" s="78"/>
      <c r="H327" s="79"/>
      <c r="I327" s="78"/>
      <c r="J327" s="78"/>
      <c r="K327" s="78"/>
      <c r="L327" s="142" t="str">
        <f t="shared" si="14"/>
        <v/>
      </c>
      <c r="M327" s="142" t="str">
        <f>IF(ISERROR(VLOOKUP(E327,'Source Data'!$B$67:$J$97, MATCH(F327, 'Source Data'!$B$64:$J$64,1),TRUE))=TRUE,"",VLOOKUP(E327,'Source Data'!$B$67:$J$97,MATCH(F327, 'Source Data'!$B$64:$J$64,1),TRUE))</f>
        <v/>
      </c>
      <c r="N327" s="143" t="str">
        <f t="shared" si="15"/>
        <v/>
      </c>
      <c r="O327" s="144" t="str">
        <f>IF(OR(AND(OR($J327="Retired",$J327="Permanent Low-Use"),$K327&lt;=2023),(AND($J327="New",$K327&gt;2023))),"N/A",IF($N327=0,0,IF(ISERROR(VLOOKUP($E327,'Source Data'!$B$29:$J$60, MATCH($L327, 'Source Data'!$B$26:$J$26,1),TRUE))=TRUE,"",VLOOKUP($E327,'Source Data'!$B$29:$J$60,MATCH($L327, 'Source Data'!$B$26:$J$26,1),TRUE))))</f>
        <v/>
      </c>
      <c r="P327" s="144" t="str">
        <f>IF(OR(AND(OR($J327="Retired",$J327="Permanent Low-Use"),$K327&lt;=2024),(AND($J327="New",$K327&gt;2024))),"N/A",IF($N327=0,0,IF(ISERROR(VLOOKUP($E327,'Source Data'!$B$29:$J$60, MATCH($L327, 'Source Data'!$B$26:$J$26,1),TRUE))=TRUE,"",VLOOKUP($E327,'Source Data'!$B$29:$J$60,MATCH($L327, 'Source Data'!$B$26:$J$26,1),TRUE))))</f>
        <v/>
      </c>
      <c r="Q327" s="144" t="str">
        <f>IF(OR(AND(OR($J327="Retired",$J327="Permanent Low-Use"),$K327&lt;=2025),(AND($J327="New",$K327&gt;2025))),"N/A",IF($N327=0,0,IF(ISERROR(VLOOKUP($E327,'Source Data'!$B$29:$J$60, MATCH($L327, 'Source Data'!$B$26:$J$26,1),TRUE))=TRUE,"",VLOOKUP($E327,'Source Data'!$B$29:$J$60,MATCH($L327, 'Source Data'!$B$26:$J$26,1),TRUE))))</f>
        <v/>
      </c>
      <c r="R327" s="144" t="str">
        <f>IF(OR(AND(OR($J327="Retired",$J327="Permanent Low-Use"),$K327&lt;=2026),(AND($J327="New",$K327&gt;2026))),"N/A",IF($N327=0,0,IF(ISERROR(VLOOKUP($E327,'Source Data'!$B$29:$J$60, MATCH($L327, 'Source Data'!$B$26:$J$26,1),TRUE))=TRUE,"",VLOOKUP($E327,'Source Data'!$B$29:$J$60,MATCH($L327, 'Source Data'!$B$26:$J$26,1),TRUE))))</f>
        <v/>
      </c>
      <c r="S327" s="144" t="str">
        <f>IF(OR(AND(OR($J327="Retired",$J327="Permanent Low-Use"),$K327&lt;=2027),(AND($J327="New",$K327&gt;2027))),"N/A",IF($N327=0,0,IF(ISERROR(VLOOKUP($E327,'Source Data'!$B$29:$J$60, MATCH($L327, 'Source Data'!$B$26:$J$26,1),TRUE))=TRUE,"",VLOOKUP($E327,'Source Data'!$B$29:$J$60,MATCH($L327, 'Source Data'!$B$26:$J$26,1),TRUE))))</f>
        <v/>
      </c>
      <c r="T327" s="144" t="str">
        <f>IF(OR(AND(OR($J327="Retired",$J327="Permanent Low-Use"),$K327&lt;=2028),(AND($J327="New",$K327&gt;2028))),"N/A",IF($N327=0,0,IF(ISERROR(VLOOKUP($E327,'Source Data'!$B$29:$J$60, MATCH($L327, 'Source Data'!$B$26:$J$26,1),TRUE))=TRUE,"",VLOOKUP($E327,'Source Data'!$B$29:$J$60,MATCH($L327, 'Source Data'!$B$26:$J$26,1),TRUE))))</f>
        <v/>
      </c>
      <c r="U327" s="144" t="str">
        <f>IF(OR(AND(OR($J327="Retired",$J327="Permanent Low-Use"),$K327&lt;=2029),(AND($J327="New",$K327&gt;2029))),"N/A",IF($N327=0,0,IF(ISERROR(VLOOKUP($E327,'Source Data'!$B$29:$J$60, MATCH($L327, 'Source Data'!$B$26:$J$26,1),TRUE))=TRUE,"",VLOOKUP($E327,'Source Data'!$B$29:$J$60,MATCH($L327, 'Source Data'!$B$26:$J$26,1),TRUE))))</f>
        <v/>
      </c>
      <c r="V327" s="144" t="str">
        <f>IF(OR(AND(OR($J327="Retired",$J327="Permanent Low-Use"),$K327&lt;=2030),(AND($J327="New",$K327&gt;2030))),"N/A",IF($N327=0,0,IF(ISERROR(VLOOKUP($E327,'Source Data'!$B$29:$J$60, MATCH($L327, 'Source Data'!$B$26:$J$26,1),TRUE))=TRUE,"",VLOOKUP($E327,'Source Data'!$B$29:$J$60,MATCH($L327, 'Source Data'!$B$26:$J$26,1),TRUE))))</f>
        <v/>
      </c>
      <c r="W327" s="144" t="str">
        <f>IF(OR(AND(OR($J327="Retired",$J327="Permanent Low-Use"),$K327&lt;=2031),(AND($J327="New",$K327&gt;2031))),"N/A",IF($N327=0,0,IF(ISERROR(VLOOKUP($E327,'Source Data'!$B$29:$J$60, MATCH($L327, 'Source Data'!$B$26:$J$26,1),TRUE))=TRUE,"",VLOOKUP($E327,'Source Data'!$B$29:$J$60,MATCH($L327, 'Source Data'!$B$26:$J$26,1),TRUE))))</f>
        <v/>
      </c>
      <c r="X327" s="144" t="str">
        <f>IF(OR(AND(OR($J327="Retired",$J327="Permanent Low-Use"),$K327&lt;=2032),(AND($J327="New",$K327&gt;2032))),"N/A",IF($N327=0,0,IF(ISERROR(VLOOKUP($E327,'Source Data'!$B$29:$J$60, MATCH($L327, 'Source Data'!$B$26:$J$26,1),TRUE))=TRUE,"",VLOOKUP($E327,'Source Data'!$B$29:$J$60,MATCH($L327, 'Source Data'!$B$26:$J$26,1),TRUE))))</f>
        <v/>
      </c>
      <c r="Y327" s="144" t="str">
        <f>IF(OR(AND(OR($J327="Retired",$J327="Permanent Low-Use"),$K327&lt;=2033),(AND($J327="New",$K327&gt;2033))),"N/A",IF($N327=0,0,IF(ISERROR(VLOOKUP($E327,'Source Data'!$B$29:$J$60, MATCH($L327, 'Source Data'!$B$26:$J$26,1),TRUE))=TRUE,"",VLOOKUP($E327,'Source Data'!$B$29:$J$60,MATCH($L327, 'Source Data'!$B$26:$J$26,1),TRUE))))</f>
        <v/>
      </c>
      <c r="Z327" s="145" t="str">
        <f>IF(ISNUMBER($L327),IF(OR(AND(OR($J327="Retired",$J327="Permanent Low-Use"),$K327&lt;=2023),(AND($J327="New",$K327&gt;2023))),"N/A",VLOOKUP($F327,'Source Data'!$B$15:$I$22,7)),"")</f>
        <v/>
      </c>
      <c r="AA327" s="145" t="str">
        <f>IF(ISNUMBER($L327),IF(OR(AND(OR($J327="Retired",$J327="Permanent Low-Use"),$K327&lt;=2024),(AND($J327="New",$K327&gt;2024))),"N/A",VLOOKUP($F327,'Source Data'!$B$15:$I$22,7)),"")</f>
        <v/>
      </c>
      <c r="AB327" s="145" t="str">
        <f>IF(ISNUMBER($L327),IF(OR(AND(OR($J327="Retired",$J327="Permanent Low-Use"),$K327&lt;=2025),(AND($J327="New",$K327&gt;2025))),"N/A",VLOOKUP($F327,'Source Data'!$B$15:$I$22,5)),"")</f>
        <v/>
      </c>
      <c r="AC327" s="145" t="str">
        <f>IF(ISNUMBER($L327),IF(OR(AND(OR($J327="Retired",$J327="Permanent Low-Use"),$K327&lt;=2026),(AND($J327="New",$K327&gt;2026))),"N/A",VLOOKUP($F327,'Source Data'!$B$15:$I$22,5)),"")</f>
        <v/>
      </c>
      <c r="AD327" s="145" t="str">
        <f>IF(ISNUMBER($L327),IF(OR(AND(OR($J327="Retired",$J327="Permanent Low-Use"),$K327&lt;=2027),(AND($J327="New",$K327&gt;2027))),"N/A",VLOOKUP($F327,'Source Data'!$B$15:$I$22,5)),"")</f>
        <v/>
      </c>
      <c r="AE327" s="145" t="str">
        <f>IF(ISNUMBER($L327),IF(OR(AND(OR($J327="Retired",$J327="Permanent Low-Use"),$K327&lt;=2028),(AND($J327="New",$K327&gt;2028))),"N/A",VLOOKUP($F327,'Source Data'!$B$15:$I$22,5)),"")</f>
        <v/>
      </c>
      <c r="AF327" s="145" t="str">
        <f>IF(ISNUMBER($L327),IF(OR(AND(OR($J327="Retired",$J327="Permanent Low-Use"),$K327&lt;=2029),(AND($J327="New",$K327&gt;2029))),"N/A",VLOOKUP($F327,'Source Data'!$B$15:$I$22,5)),"")</f>
        <v/>
      </c>
      <c r="AG327" s="145" t="str">
        <f>IF(ISNUMBER($L327),IF(OR(AND(OR($J327="Retired",$J327="Permanent Low-Use"),$K327&lt;=2030),(AND($J327="New",$K327&gt;2030))),"N/A",VLOOKUP($F327,'Source Data'!$B$15:$I$22,5)),"")</f>
        <v/>
      </c>
      <c r="AH327" s="145" t="str">
        <f>IF(ISNUMBER($L327),IF(OR(AND(OR($J327="Retired",$J327="Permanent Low-Use"),$K327&lt;=2031),(AND($J327="New",$K327&gt;2031))),"N/A",VLOOKUP($F327,'Source Data'!$B$15:$I$22,5)),"")</f>
        <v/>
      </c>
      <c r="AI327" s="145" t="str">
        <f>IF(ISNUMBER($L327),IF(OR(AND(OR($J327="Retired",$J327="Permanent Low-Use"),$K327&lt;=2032),(AND($J327="New",$K327&gt;2032))),"N/A",VLOOKUP($F327,'Source Data'!$B$15:$I$22,5)),"")</f>
        <v/>
      </c>
      <c r="AJ327" s="145" t="str">
        <f>IF(ISNUMBER($L327),IF(OR(AND(OR($J327="Retired",$J327="Permanent Low-Use"),$K327&lt;=2033),(AND($J327="New",$K327&gt;2033))),"N/A",VLOOKUP($F327,'Source Data'!$B$15:$I$22,5)),"")</f>
        <v/>
      </c>
      <c r="AK327" s="145" t="str">
        <f>IF($N327= 0, "N/A", IF(ISERROR(VLOOKUP($F327, 'Source Data'!$B$4:$C$11,2)), "", VLOOKUP($F327, 'Source Data'!$B$4:$C$11,2)))</f>
        <v/>
      </c>
      <c r="AL327" s="158"/>
    </row>
    <row r="328" spans="1:38">
      <c r="A328" s="158"/>
      <c r="B328" s="80"/>
      <c r="C328" s="80"/>
      <c r="D328" s="80"/>
      <c r="E328" s="81"/>
      <c r="F328" s="81"/>
      <c r="G328" s="78"/>
      <c r="H328" s="79"/>
      <c r="I328" s="78"/>
      <c r="J328" s="78"/>
      <c r="K328" s="78"/>
      <c r="L328" s="142" t="str">
        <f t="shared" si="14"/>
        <v/>
      </c>
      <c r="M328" s="142" t="str">
        <f>IF(ISERROR(VLOOKUP(E328,'Source Data'!$B$67:$J$97, MATCH(F328, 'Source Data'!$B$64:$J$64,1),TRUE))=TRUE,"",VLOOKUP(E328,'Source Data'!$B$67:$J$97,MATCH(F328, 'Source Data'!$B$64:$J$64,1),TRUE))</f>
        <v/>
      </c>
      <c r="N328" s="143" t="str">
        <f t="shared" si="15"/>
        <v/>
      </c>
      <c r="O328" s="144" t="str">
        <f>IF(OR(AND(OR($J328="Retired",$J328="Permanent Low-Use"),$K328&lt;=2023),(AND($J328="New",$K328&gt;2023))),"N/A",IF($N328=0,0,IF(ISERROR(VLOOKUP($E328,'Source Data'!$B$29:$J$60, MATCH($L328, 'Source Data'!$B$26:$J$26,1),TRUE))=TRUE,"",VLOOKUP($E328,'Source Data'!$B$29:$J$60,MATCH($L328, 'Source Data'!$B$26:$J$26,1),TRUE))))</f>
        <v/>
      </c>
      <c r="P328" s="144" t="str">
        <f>IF(OR(AND(OR($J328="Retired",$J328="Permanent Low-Use"),$K328&lt;=2024),(AND($J328="New",$K328&gt;2024))),"N/A",IF($N328=0,0,IF(ISERROR(VLOOKUP($E328,'Source Data'!$B$29:$J$60, MATCH($L328, 'Source Data'!$B$26:$J$26,1),TRUE))=TRUE,"",VLOOKUP($E328,'Source Data'!$B$29:$J$60,MATCH($L328, 'Source Data'!$B$26:$J$26,1),TRUE))))</f>
        <v/>
      </c>
      <c r="Q328" s="144" t="str">
        <f>IF(OR(AND(OR($J328="Retired",$J328="Permanent Low-Use"),$K328&lt;=2025),(AND($J328="New",$K328&gt;2025))),"N/A",IF($N328=0,0,IF(ISERROR(VLOOKUP($E328,'Source Data'!$B$29:$J$60, MATCH($L328, 'Source Data'!$B$26:$J$26,1),TRUE))=TRUE,"",VLOOKUP($E328,'Source Data'!$B$29:$J$60,MATCH($L328, 'Source Data'!$B$26:$J$26,1),TRUE))))</f>
        <v/>
      </c>
      <c r="R328" s="144" t="str">
        <f>IF(OR(AND(OR($J328="Retired",$J328="Permanent Low-Use"),$K328&lt;=2026),(AND($J328="New",$K328&gt;2026))),"N/A",IF($N328=0,0,IF(ISERROR(VLOOKUP($E328,'Source Data'!$B$29:$J$60, MATCH($L328, 'Source Data'!$B$26:$J$26,1),TRUE))=TRUE,"",VLOOKUP($E328,'Source Data'!$B$29:$J$60,MATCH($L328, 'Source Data'!$B$26:$J$26,1),TRUE))))</f>
        <v/>
      </c>
      <c r="S328" s="144" t="str">
        <f>IF(OR(AND(OR($J328="Retired",$J328="Permanent Low-Use"),$K328&lt;=2027),(AND($J328="New",$K328&gt;2027))),"N/A",IF($N328=0,0,IF(ISERROR(VLOOKUP($E328,'Source Data'!$B$29:$J$60, MATCH($L328, 'Source Data'!$B$26:$J$26,1),TRUE))=TRUE,"",VLOOKUP($E328,'Source Data'!$B$29:$J$60,MATCH($L328, 'Source Data'!$B$26:$J$26,1),TRUE))))</f>
        <v/>
      </c>
      <c r="T328" s="144" t="str">
        <f>IF(OR(AND(OR($J328="Retired",$J328="Permanent Low-Use"),$K328&lt;=2028),(AND($J328="New",$K328&gt;2028))),"N/A",IF($N328=0,0,IF(ISERROR(VLOOKUP($E328,'Source Data'!$B$29:$J$60, MATCH($L328, 'Source Data'!$B$26:$J$26,1),TRUE))=TRUE,"",VLOOKUP($E328,'Source Data'!$B$29:$J$60,MATCH($L328, 'Source Data'!$B$26:$J$26,1),TRUE))))</f>
        <v/>
      </c>
      <c r="U328" s="144" t="str">
        <f>IF(OR(AND(OR($J328="Retired",$J328="Permanent Low-Use"),$K328&lt;=2029),(AND($J328="New",$K328&gt;2029))),"N/A",IF($N328=0,0,IF(ISERROR(VLOOKUP($E328,'Source Data'!$B$29:$J$60, MATCH($L328, 'Source Data'!$B$26:$J$26,1),TRUE))=TRUE,"",VLOOKUP($E328,'Source Data'!$B$29:$J$60,MATCH($L328, 'Source Data'!$B$26:$J$26,1),TRUE))))</f>
        <v/>
      </c>
      <c r="V328" s="144" t="str">
        <f>IF(OR(AND(OR($J328="Retired",$J328="Permanent Low-Use"),$K328&lt;=2030),(AND($J328="New",$K328&gt;2030))),"N/A",IF($N328=0,0,IF(ISERROR(VLOOKUP($E328,'Source Data'!$B$29:$J$60, MATCH($L328, 'Source Data'!$B$26:$J$26,1),TRUE))=TRUE,"",VLOOKUP($E328,'Source Data'!$B$29:$J$60,MATCH($L328, 'Source Data'!$B$26:$J$26,1),TRUE))))</f>
        <v/>
      </c>
      <c r="W328" s="144" t="str">
        <f>IF(OR(AND(OR($J328="Retired",$J328="Permanent Low-Use"),$K328&lt;=2031),(AND($J328="New",$K328&gt;2031))),"N/A",IF($N328=0,0,IF(ISERROR(VLOOKUP($E328,'Source Data'!$B$29:$J$60, MATCH($L328, 'Source Data'!$B$26:$J$26,1),TRUE))=TRUE,"",VLOOKUP($E328,'Source Data'!$B$29:$J$60,MATCH($L328, 'Source Data'!$B$26:$J$26,1),TRUE))))</f>
        <v/>
      </c>
      <c r="X328" s="144" t="str">
        <f>IF(OR(AND(OR($J328="Retired",$J328="Permanent Low-Use"),$K328&lt;=2032),(AND($J328="New",$K328&gt;2032))),"N/A",IF($N328=0,0,IF(ISERROR(VLOOKUP($E328,'Source Data'!$B$29:$J$60, MATCH($L328, 'Source Data'!$B$26:$J$26,1),TRUE))=TRUE,"",VLOOKUP($E328,'Source Data'!$B$29:$J$60,MATCH($L328, 'Source Data'!$B$26:$J$26,1),TRUE))))</f>
        <v/>
      </c>
      <c r="Y328" s="144" t="str">
        <f>IF(OR(AND(OR($J328="Retired",$J328="Permanent Low-Use"),$K328&lt;=2033),(AND($J328="New",$K328&gt;2033))),"N/A",IF($N328=0,0,IF(ISERROR(VLOOKUP($E328,'Source Data'!$B$29:$J$60, MATCH($L328, 'Source Data'!$B$26:$J$26,1),TRUE))=TRUE,"",VLOOKUP($E328,'Source Data'!$B$29:$J$60,MATCH($L328, 'Source Data'!$B$26:$J$26,1),TRUE))))</f>
        <v/>
      </c>
      <c r="Z328" s="145" t="str">
        <f>IF(ISNUMBER($L328),IF(OR(AND(OR($J328="Retired",$J328="Permanent Low-Use"),$K328&lt;=2023),(AND($J328="New",$K328&gt;2023))),"N/A",VLOOKUP($F328,'Source Data'!$B$15:$I$22,7)),"")</f>
        <v/>
      </c>
      <c r="AA328" s="145" t="str">
        <f>IF(ISNUMBER($L328),IF(OR(AND(OR($J328="Retired",$J328="Permanent Low-Use"),$K328&lt;=2024),(AND($J328="New",$K328&gt;2024))),"N/A",VLOOKUP($F328,'Source Data'!$B$15:$I$22,7)),"")</f>
        <v/>
      </c>
      <c r="AB328" s="145" t="str">
        <f>IF(ISNUMBER($L328),IF(OR(AND(OR($J328="Retired",$J328="Permanent Low-Use"),$K328&lt;=2025),(AND($J328="New",$K328&gt;2025))),"N/A",VLOOKUP($F328,'Source Data'!$B$15:$I$22,5)),"")</f>
        <v/>
      </c>
      <c r="AC328" s="145" t="str">
        <f>IF(ISNUMBER($L328),IF(OR(AND(OR($J328="Retired",$J328="Permanent Low-Use"),$K328&lt;=2026),(AND($J328="New",$K328&gt;2026))),"N/A",VLOOKUP($F328,'Source Data'!$B$15:$I$22,5)),"")</f>
        <v/>
      </c>
      <c r="AD328" s="145" t="str">
        <f>IF(ISNUMBER($L328),IF(OR(AND(OR($J328="Retired",$J328="Permanent Low-Use"),$K328&lt;=2027),(AND($J328="New",$K328&gt;2027))),"N/A",VLOOKUP($F328,'Source Data'!$B$15:$I$22,5)),"")</f>
        <v/>
      </c>
      <c r="AE328" s="145" t="str">
        <f>IF(ISNUMBER($L328),IF(OR(AND(OR($J328="Retired",$J328="Permanent Low-Use"),$K328&lt;=2028),(AND($J328="New",$K328&gt;2028))),"N/A",VLOOKUP($F328,'Source Data'!$B$15:$I$22,5)),"")</f>
        <v/>
      </c>
      <c r="AF328" s="145" t="str">
        <f>IF(ISNUMBER($L328),IF(OR(AND(OR($J328="Retired",$J328="Permanent Low-Use"),$K328&lt;=2029),(AND($J328="New",$K328&gt;2029))),"N/A",VLOOKUP($F328,'Source Data'!$B$15:$I$22,5)),"")</f>
        <v/>
      </c>
      <c r="AG328" s="145" t="str">
        <f>IF(ISNUMBER($L328),IF(OR(AND(OR($J328="Retired",$J328="Permanent Low-Use"),$K328&lt;=2030),(AND($J328="New",$K328&gt;2030))),"N/A",VLOOKUP($F328,'Source Data'!$B$15:$I$22,5)),"")</f>
        <v/>
      </c>
      <c r="AH328" s="145" t="str">
        <f>IF(ISNUMBER($L328),IF(OR(AND(OR($J328="Retired",$J328="Permanent Low-Use"),$K328&lt;=2031),(AND($J328="New",$K328&gt;2031))),"N/A",VLOOKUP($F328,'Source Data'!$B$15:$I$22,5)),"")</f>
        <v/>
      </c>
      <c r="AI328" s="145" t="str">
        <f>IF(ISNUMBER($L328),IF(OR(AND(OR($J328="Retired",$J328="Permanent Low-Use"),$K328&lt;=2032),(AND($J328="New",$K328&gt;2032))),"N/A",VLOOKUP($F328,'Source Data'!$B$15:$I$22,5)),"")</f>
        <v/>
      </c>
      <c r="AJ328" s="145" t="str">
        <f>IF(ISNUMBER($L328),IF(OR(AND(OR($J328="Retired",$J328="Permanent Low-Use"),$K328&lt;=2033),(AND($J328="New",$K328&gt;2033))),"N/A",VLOOKUP($F328,'Source Data'!$B$15:$I$22,5)),"")</f>
        <v/>
      </c>
      <c r="AK328" s="145" t="str">
        <f>IF($N328= 0, "N/A", IF(ISERROR(VLOOKUP($F328, 'Source Data'!$B$4:$C$11,2)), "", VLOOKUP($F328, 'Source Data'!$B$4:$C$11,2)))</f>
        <v/>
      </c>
      <c r="AL328" s="158"/>
    </row>
    <row r="329" spans="1:38">
      <c r="A329" s="158"/>
      <c r="B329" s="80"/>
      <c r="C329" s="80"/>
      <c r="D329" s="80"/>
      <c r="E329" s="81"/>
      <c r="F329" s="81"/>
      <c r="G329" s="78"/>
      <c r="H329" s="79"/>
      <c r="I329" s="78"/>
      <c r="J329" s="78"/>
      <c r="K329" s="78"/>
      <c r="L329" s="142" t="str">
        <f t="shared" si="14"/>
        <v/>
      </c>
      <c r="M329" s="142" t="str">
        <f>IF(ISERROR(VLOOKUP(E329,'Source Data'!$B$67:$J$97, MATCH(F329, 'Source Data'!$B$64:$J$64,1),TRUE))=TRUE,"",VLOOKUP(E329,'Source Data'!$B$67:$J$97,MATCH(F329, 'Source Data'!$B$64:$J$64,1),TRUE))</f>
        <v/>
      </c>
      <c r="N329" s="143" t="str">
        <f t="shared" si="15"/>
        <v/>
      </c>
      <c r="O329" s="144" t="str">
        <f>IF(OR(AND(OR($J329="Retired",$J329="Permanent Low-Use"),$K329&lt;=2023),(AND($J329="New",$K329&gt;2023))),"N/A",IF($N329=0,0,IF(ISERROR(VLOOKUP($E329,'Source Data'!$B$29:$J$60, MATCH($L329, 'Source Data'!$B$26:$J$26,1),TRUE))=TRUE,"",VLOOKUP($E329,'Source Data'!$B$29:$J$60,MATCH($L329, 'Source Data'!$B$26:$J$26,1),TRUE))))</f>
        <v/>
      </c>
      <c r="P329" s="144" t="str">
        <f>IF(OR(AND(OR($J329="Retired",$J329="Permanent Low-Use"),$K329&lt;=2024),(AND($J329="New",$K329&gt;2024))),"N/A",IF($N329=0,0,IF(ISERROR(VLOOKUP($E329,'Source Data'!$B$29:$J$60, MATCH($L329, 'Source Data'!$B$26:$J$26,1),TRUE))=TRUE,"",VLOOKUP($E329,'Source Data'!$B$29:$J$60,MATCH($L329, 'Source Data'!$B$26:$J$26,1),TRUE))))</f>
        <v/>
      </c>
      <c r="Q329" s="144" t="str">
        <f>IF(OR(AND(OR($J329="Retired",$J329="Permanent Low-Use"),$K329&lt;=2025),(AND($J329="New",$K329&gt;2025))),"N/A",IF($N329=0,0,IF(ISERROR(VLOOKUP($E329,'Source Data'!$B$29:$J$60, MATCH($L329, 'Source Data'!$B$26:$J$26,1),TRUE))=TRUE,"",VLOOKUP($E329,'Source Data'!$B$29:$J$60,MATCH($L329, 'Source Data'!$B$26:$J$26,1),TRUE))))</f>
        <v/>
      </c>
      <c r="R329" s="144" t="str">
        <f>IF(OR(AND(OR($J329="Retired",$J329="Permanent Low-Use"),$K329&lt;=2026),(AND($J329="New",$K329&gt;2026))),"N/A",IF($N329=0,0,IF(ISERROR(VLOOKUP($E329,'Source Data'!$B$29:$J$60, MATCH($L329, 'Source Data'!$B$26:$J$26,1),TRUE))=TRUE,"",VLOOKUP($E329,'Source Data'!$B$29:$J$60,MATCH($L329, 'Source Data'!$B$26:$J$26,1),TRUE))))</f>
        <v/>
      </c>
      <c r="S329" s="144" t="str">
        <f>IF(OR(AND(OR($J329="Retired",$J329="Permanent Low-Use"),$K329&lt;=2027),(AND($J329="New",$K329&gt;2027))),"N/A",IF($N329=0,0,IF(ISERROR(VLOOKUP($E329,'Source Data'!$B$29:$J$60, MATCH($L329, 'Source Data'!$B$26:$J$26,1),TRUE))=TRUE,"",VLOOKUP($E329,'Source Data'!$B$29:$J$60,MATCH($L329, 'Source Data'!$B$26:$J$26,1),TRUE))))</f>
        <v/>
      </c>
      <c r="T329" s="144" t="str">
        <f>IF(OR(AND(OR($J329="Retired",$J329="Permanent Low-Use"),$K329&lt;=2028),(AND($J329="New",$K329&gt;2028))),"N/A",IF($N329=0,0,IF(ISERROR(VLOOKUP($E329,'Source Data'!$B$29:$J$60, MATCH($L329, 'Source Data'!$B$26:$J$26,1),TRUE))=TRUE,"",VLOOKUP($E329,'Source Data'!$B$29:$J$60,MATCH($L329, 'Source Data'!$B$26:$J$26,1),TRUE))))</f>
        <v/>
      </c>
      <c r="U329" s="144" t="str">
        <f>IF(OR(AND(OR($J329="Retired",$J329="Permanent Low-Use"),$K329&lt;=2029),(AND($J329="New",$K329&gt;2029))),"N/A",IF($N329=0,0,IF(ISERROR(VLOOKUP($E329,'Source Data'!$B$29:$J$60, MATCH($L329, 'Source Data'!$B$26:$J$26,1),TRUE))=TRUE,"",VLOOKUP($E329,'Source Data'!$B$29:$J$60,MATCH($L329, 'Source Data'!$B$26:$J$26,1),TRUE))))</f>
        <v/>
      </c>
      <c r="V329" s="144" t="str">
        <f>IF(OR(AND(OR($J329="Retired",$J329="Permanent Low-Use"),$K329&lt;=2030),(AND($J329="New",$K329&gt;2030))),"N/A",IF($N329=0,0,IF(ISERROR(VLOOKUP($E329,'Source Data'!$B$29:$J$60, MATCH($L329, 'Source Data'!$B$26:$J$26,1),TRUE))=TRUE,"",VLOOKUP($E329,'Source Data'!$B$29:$J$60,MATCH($L329, 'Source Data'!$B$26:$J$26,1),TRUE))))</f>
        <v/>
      </c>
      <c r="W329" s="144" t="str">
        <f>IF(OR(AND(OR($J329="Retired",$J329="Permanent Low-Use"),$K329&lt;=2031),(AND($J329="New",$K329&gt;2031))),"N/A",IF($N329=0,0,IF(ISERROR(VLOOKUP($E329,'Source Data'!$B$29:$J$60, MATCH($L329, 'Source Data'!$B$26:$J$26,1),TRUE))=TRUE,"",VLOOKUP($E329,'Source Data'!$B$29:$J$60,MATCH($L329, 'Source Data'!$B$26:$J$26,1),TRUE))))</f>
        <v/>
      </c>
      <c r="X329" s="144" t="str">
        <f>IF(OR(AND(OR($J329="Retired",$J329="Permanent Low-Use"),$K329&lt;=2032),(AND($J329="New",$K329&gt;2032))),"N/A",IF($N329=0,0,IF(ISERROR(VLOOKUP($E329,'Source Data'!$B$29:$J$60, MATCH($L329, 'Source Data'!$B$26:$J$26,1),TRUE))=TRUE,"",VLOOKUP($E329,'Source Data'!$B$29:$J$60,MATCH($L329, 'Source Data'!$B$26:$J$26,1),TRUE))))</f>
        <v/>
      </c>
      <c r="Y329" s="144" t="str">
        <f>IF(OR(AND(OR($J329="Retired",$J329="Permanent Low-Use"),$K329&lt;=2033),(AND($J329="New",$K329&gt;2033))),"N/A",IF($N329=0,0,IF(ISERROR(VLOOKUP($E329,'Source Data'!$B$29:$J$60, MATCH($L329, 'Source Data'!$B$26:$J$26,1),TRUE))=TRUE,"",VLOOKUP($E329,'Source Data'!$B$29:$J$60,MATCH($L329, 'Source Data'!$B$26:$J$26,1),TRUE))))</f>
        <v/>
      </c>
      <c r="Z329" s="145" t="str">
        <f>IF(ISNUMBER($L329),IF(OR(AND(OR($J329="Retired",$J329="Permanent Low-Use"),$K329&lt;=2023),(AND($J329="New",$K329&gt;2023))),"N/A",VLOOKUP($F329,'Source Data'!$B$15:$I$22,7)),"")</f>
        <v/>
      </c>
      <c r="AA329" s="145" t="str">
        <f>IF(ISNUMBER($L329),IF(OR(AND(OR($J329="Retired",$J329="Permanent Low-Use"),$K329&lt;=2024),(AND($J329="New",$K329&gt;2024))),"N/A",VLOOKUP($F329,'Source Data'!$B$15:$I$22,7)),"")</f>
        <v/>
      </c>
      <c r="AB329" s="145" t="str">
        <f>IF(ISNUMBER($L329),IF(OR(AND(OR($J329="Retired",$J329="Permanent Low-Use"),$K329&lt;=2025),(AND($J329="New",$K329&gt;2025))),"N/A",VLOOKUP($F329,'Source Data'!$B$15:$I$22,5)),"")</f>
        <v/>
      </c>
      <c r="AC329" s="145" t="str">
        <f>IF(ISNUMBER($L329),IF(OR(AND(OR($J329="Retired",$J329="Permanent Low-Use"),$K329&lt;=2026),(AND($J329="New",$K329&gt;2026))),"N/A",VLOOKUP($F329,'Source Data'!$B$15:$I$22,5)),"")</f>
        <v/>
      </c>
      <c r="AD329" s="145" t="str">
        <f>IF(ISNUMBER($L329),IF(OR(AND(OR($J329="Retired",$J329="Permanent Low-Use"),$K329&lt;=2027),(AND($J329="New",$K329&gt;2027))),"N/A",VLOOKUP($F329,'Source Data'!$B$15:$I$22,5)),"")</f>
        <v/>
      </c>
      <c r="AE329" s="145" t="str">
        <f>IF(ISNUMBER($L329),IF(OR(AND(OR($J329="Retired",$J329="Permanent Low-Use"),$K329&lt;=2028),(AND($J329="New",$K329&gt;2028))),"N/A",VLOOKUP($F329,'Source Data'!$B$15:$I$22,5)),"")</f>
        <v/>
      </c>
      <c r="AF329" s="145" t="str">
        <f>IF(ISNUMBER($L329),IF(OR(AND(OR($J329="Retired",$J329="Permanent Low-Use"),$K329&lt;=2029),(AND($J329="New",$K329&gt;2029))),"N/A",VLOOKUP($F329,'Source Data'!$B$15:$I$22,5)),"")</f>
        <v/>
      </c>
      <c r="AG329" s="145" t="str">
        <f>IF(ISNUMBER($L329),IF(OR(AND(OR($J329="Retired",$J329="Permanent Low-Use"),$K329&lt;=2030),(AND($J329="New",$K329&gt;2030))),"N/A",VLOOKUP($F329,'Source Data'!$B$15:$I$22,5)),"")</f>
        <v/>
      </c>
      <c r="AH329" s="145" t="str">
        <f>IF(ISNUMBER($L329),IF(OR(AND(OR($J329="Retired",$J329="Permanent Low-Use"),$K329&lt;=2031),(AND($J329="New",$K329&gt;2031))),"N/A",VLOOKUP($F329,'Source Data'!$B$15:$I$22,5)),"")</f>
        <v/>
      </c>
      <c r="AI329" s="145" t="str">
        <f>IF(ISNUMBER($L329),IF(OR(AND(OR($J329="Retired",$J329="Permanent Low-Use"),$K329&lt;=2032),(AND($J329="New",$K329&gt;2032))),"N/A",VLOOKUP($F329,'Source Data'!$B$15:$I$22,5)),"")</f>
        <v/>
      </c>
      <c r="AJ329" s="145" t="str">
        <f>IF(ISNUMBER($L329),IF(OR(AND(OR($J329="Retired",$J329="Permanent Low-Use"),$K329&lt;=2033),(AND($J329="New",$K329&gt;2033))),"N/A",VLOOKUP($F329,'Source Data'!$B$15:$I$22,5)),"")</f>
        <v/>
      </c>
      <c r="AK329" s="145" t="str">
        <f>IF($N329= 0, "N/A", IF(ISERROR(VLOOKUP($F329, 'Source Data'!$B$4:$C$11,2)), "", VLOOKUP($F329, 'Source Data'!$B$4:$C$11,2)))</f>
        <v/>
      </c>
      <c r="AL329" s="158"/>
    </row>
    <row r="330" spans="1:38">
      <c r="A330" s="158"/>
      <c r="B330" s="80"/>
      <c r="C330" s="80"/>
      <c r="D330" s="80"/>
      <c r="E330" s="81"/>
      <c r="F330" s="81"/>
      <c r="G330" s="78"/>
      <c r="H330" s="79"/>
      <c r="I330" s="78"/>
      <c r="J330" s="78"/>
      <c r="K330" s="78"/>
      <c r="L330" s="142" t="str">
        <f t="shared" si="14"/>
        <v/>
      </c>
      <c r="M330" s="142" t="str">
        <f>IF(ISERROR(VLOOKUP(E330,'Source Data'!$B$67:$J$97, MATCH(F330, 'Source Data'!$B$64:$J$64,1),TRUE))=TRUE,"",VLOOKUP(E330,'Source Data'!$B$67:$J$97,MATCH(F330, 'Source Data'!$B$64:$J$64,1),TRUE))</f>
        <v/>
      </c>
      <c r="N330" s="143" t="str">
        <f t="shared" si="15"/>
        <v/>
      </c>
      <c r="O330" s="144" t="str">
        <f>IF(OR(AND(OR($J330="Retired",$J330="Permanent Low-Use"),$K330&lt;=2023),(AND($J330="New",$K330&gt;2023))),"N/A",IF($N330=0,0,IF(ISERROR(VLOOKUP($E330,'Source Data'!$B$29:$J$60, MATCH($L330, 'Source Data'!$B$26:$J$26,1),TRUE))=TRUE,"",VLOOKUP($E330,'Source Data'!$B$29:$J$60,MATCH($L330, 'Source Data'!$B$26:$J$26,1),TRUE))))</f>
        <v/>
      </c>
      <c r="P330" s="144" t="str">
        <f>IF(OR(AND(OR($J330="Retired",$J330="Permanent Low-Use"),$K330&lt;=2024),(AND($J330="New",$K330&gt;2024))),"N/A",IF($N330=0,0,IF(ISERROR(VLOOKUP($E330,'Source Data'!$B$29:$J$60, MATCH($L330, 'Source Data'!$B$26:$J$26,1),TRUE))=TRUE,"",VLOOKUP($E330,'Source Data'!$B$29:$J$60,MATCH($L330, 'Source Data'!$B$26:$J$26,1),TRUE))))</f>
        <v/>
      </c>
      <c r="Q330" s="144" t="str">
        <f>IF(OR(AND(OR($J330="Retired",$J330="Permanent Low-Use"),$K330&lt;=2025),(AND($J330="New",$K330&gt;2025))),"N/A",IF($N330=0,0,IF(ISERROR(VLOOKUP($E330,'Source Data'!$B$29:$J$60, MATCH($L330, 'Source Data'!$B$26:$J$26,1),TRUE))=TRUE,"",VLOOKUP($E330,'Source Data'!$B$29:$J$60,MATCH($L330, 'Source Data'!$B$26:$J$26,1),TRUE))))</f>
        <v/>
      </c>
      <c r="R330" s="144" t="str">
        <f>IF(OR(AND(OR($J330="Retired",$J330="Permanent Low-Use"),$K330&lt;=2026),(AND($J330="New",$K330&gt;2026))),"N/A",IF($N330=0,0,IF(ISERROR(VLOOKUP($E330,'Source Data'!$B$29:$J$60, MATCH($L330, 'Source Data'!$B$26:$J$26,1),TRUE))=TRUE,"",VLOOKUP($E330,'Source Data'!$B$29:$J$60,MATCH($L330, 'Source Data'!$B$26:$J$26,1),TRUE))))</f>
        <v/>
      </c>
      <c r="S330" s="144" t="str">
        <f>IF(OR(AND(OR($J330="Retired",$J330="Permanent Low-Use"),$K330&lt;=2027),(AND($J330="New",$K330&gt;2027))),"N/A",IF($N330=0,0,IF(ISERROR(VLOOKUP($E330,'Source Data'!$B$29:$J$60, MATCH($L330, 'Source Data'!$B$26:$J$26,1),TRUE))=TRUE,"",VLOOKUP($E330,'Source Data'!$B$29:$J$60,MATCH($L330, 'Source Data'!$B$26:$J$26,1),TRUE))))</f>
        <v/>
      </c>
      <c r="T330" s="144" t="str">
        <f>IF(OR(AND(OR($J330="Retired",$J330="Permanent Low-Use"),$K330&lt;=2028),(AND($J330="New",$K330&gt;2028))),"N/A",IF($N330=0,0,IF(ISERROR(VLOOKUP($E330,'Source Data'!$B$29:$J$60, MATCH($L330, 'Source Data'!$B$26:$J$26,1),TRUE))=TRUE,"",VLOOKUP($E330,'Source Data'!$B$29:$J$60,MATCH($L330, 'Source Data'!$B$26:$J$26,1),TRUE))))</f>
        <v/>
      </c>
      <c r="U330" s="144" t="str">
        <f>IF(OR(AND(OR($J330="Retired",$J330="Permanent Low-Use"),$K330&lt;=2029),(AND($J330="New",$K330&gt;2029))),"N/A",IF($N330=0,0,IF(ISERROR(VLOOKUP($E330,'Source Data'!$B$29:$J$60, MATCH($L330, 'Source Data'!$B$26:$J$26,1),TRUE))=TRUE,"",VLOOKUP($E330,'Source Data'!$B$29:$J$60,MATCH($L330, 'Source Data'!$B$26:$J$26,1),TRUE))))</f>
        <v/>
      </c>
      <c r="V330" s="144" t="str">
        <f>IF(OR(AND(OR($J330="Retired",$J330="Permanent Low-Use"),$K330&lt;=2030),(AND($J330="New",$K330&gt;2030))),"N/A",IF($N330=0,0,IF(ISERROR(VLOOKUP($E330,'Source Data'!$B$29:$J$60, MATCH($L330, 'Source Data'!$B$26:$J$26,1),TRUE))=TRUE,"",VLOOKUP($E330,'Source Data'!$B$29:$J$60,MATCH($L330, 'Source Data'!$B$26:$J$26,1),TRUE))))</f>
        <v/>
      </c>
      <c r="W330" s="144" t="str">
        <f>IF(OR(AND(OR($J330="Retired",$J330="Permanent Low-Use"),$K330&lt;=2031),(AND($J330="New",$K330&gt;2031))),"N/A",IF($N330=0,0,IF(ISERROR(VLOOKUP($E330,'Source Data'!$B$29:$J$60, MATCH($L330, 'Source Data'!$B$26:$J$26,1),TRUE))=TRUE,"",VLOOKUP($E330,'Source Data'!$B$29:$J$60,MATCH($L330, 'Source Data'!$B$26:$J$26,1),TRUE))))</f>
        <v/>
      </c>
      <c r="X330" s="144" t="str">
        <f>IF(OR(AND(OR($J330="Retired",$J330="Permanent Low-Use"),$K330&lt;=2032),(AND($J330="New",$K330&gt;2032))),"N/A",IF($N330=0,0,IF(ISERROR(VLOOKUP($E330,'Source Data'!$B$29:$J$60, MATCH($L330, 'Source Data'!$B$26:$J$26,1),TRUE))=TRUE,"",VLOOKUP($E330,'Source Data'!$B$29:$J$60,MATCH($L330, 'Source Data'!$B$26:$J$26,1),TRUE))))</f>
        <v/>
      </c>
      <c r="Y330" s="144" t="str">
        <f>IF(OR(AND(OR($J330="Retired",$J330="Permanent Low-Use"),$K330&lt;=2033),(AND($J330="New",$K330&gt;2033))),"N/A",IF($N330=0,0,IF(ISERROR(VLOOKUP($E330,'Source Data'!$B$29:$J$60, MATCH($L330, 'Source Data'!$B$26:$J$26,1),TRUE))=TRUE,"",VLOOKUP($E330,'Source Data'!$B$29:$J$60,MATCH($L330, 'Source Data'!$B$26:$J$26,1),TRUE))))</f>
        <v/>
      </c>
      <c r="Z330" s="145" t="str">
        <f>IF(ISNUMBER($L330),IF(OR(AND(OR($J330="Retired",$J330="Permanent Low-Use"),$K330&lt;=2023),(AND($J330="New",$K330&gt;2023))),"N/A",VLOOKUP($F330,'Source Data'!$B$15:$I$22,7)),"")</f>
        <v/>
      </c>
      <c r="AA330" s="145" t="str">
        <f>IF(ISNUMBER($L330),IF(OR(AND(OR($J330="Retired",$J330="Permanent Low-Use"),$K330&lt;=2024),(AND($J330="New",$K330&gt;2024))),"N/A",VLOOKUP($F330,'Source Data'!$B$15:$I$22,7)),"")</f>
        <v/>
      </c>
      <c r="AB330" s="145" t="str">
        <f>IF(ISNUMBER($L330),IF(OR(AND(OR($J330="Retired",$J330="Permanent Low-Use"),$K330&lt;=2025),(AND($J330="New",$K330&gt;2025))),"N/A",VLOOKUP($F330,'Source Data'!$B$15:$I$22,5)),"")</f>
        <v/>
      </c>
      <c r="AC330" s="145" t="str">
        <f>IF(ISNUMBER($L330),IF(OR(AND(OR($J330="Retired",$J330="Permanent Low-Use"),$K330&lt;=2026),(AND($J330="New",$K330&gt;2026))),"N/A",VLOOKUP($F330,'Source Data'!$B$15:$I$22,5)),"")</f>
        <v/>
      </c>
      <c r="AD330" s="145" t="str">
        <f>IF(ISNUMBER($L330),IF(OR(AND(OR($J330="Retired",$J330="Permanent Low-Use"),$K330&lt;=2027),(AND($J330="New",$K330&gt;2027))),"N/A",VLOOKUP($F330,'Source Data'!$B$15:$I$22,5)),"")</f>
        <v/>
      </c>
      <c r="AE330" s="145" t="str">
        <f>IF(ISNUMBER($L330),IF(OR(AND(OR($J330="Retired",$J330="Permanent Low-Use"),$K330&lt;=2028),(AND($J330="New",$K330&gt;2028))),"N/A",VLOOKUP($F330,'Source Data'!$B$15:$I$22,5)),"")</f>
        <v/>
      </c>
      <c r="AF330" s="145" t="str">
        <f>IF(ISNUMBER($L330),IF(OR(AND(OR($J330="Retired",$J330="Permanent Low-Use"),$K330&lt;=2029),(AND($J330="New",$K330&gt;2029))),"N/A",VLOOKUP($F330,'Source Data'!$B$15:$I$22,5)),"")</f>
        <v/>
      </c>
      <c r="AG330" s="145" t="str">
        <f>IF(ISNUMBER($L330),IF(OR(AND(OR($J330="Retired",$J330="Permanent Low-Use"),$K330&lt;=2030),(AND($J330="New",$K330&gt;2030))),"N/A",VLOOKUP($F330,'Source Data'!$B$15:$I$22,5)),"")</f>
        <v/>
      </c>
      <c r="AH330" s="145" t="str">
        <f>IF(ISNUMBER($L330),IF(OR(AND(OR($J330="Retired",$J330="Permanent Low-Use"),$K330&lt;=2031),(AND($J330="New",$K330&gt;2031))),"N/A",VLOOKUP($F330,'Source Data'!$B$15:$I$22,5)),"")</f>
        <v/>
      </c>
      <c r="AI330" s="145" t="str">
        <f>IF(ISNUMBER($L330),IF(OR(AND(OR($J330="Retired",$J330="Permanent Low-Use"),$K330&lt;=2032),(AND($J330="New",$K330&gt;2032))),"N/A",VLOOKUP($F330,'Source Data'!$B$15:$I$22,5)),"")</f>
        <v/>
      </c>
      <c r="AJ330" s="145" t="str">
        <f>IF(ISNUMBER($L330),IF(OR(AND(OR($J330="Retired",$J330="Permanent Low-Use"),$K330&lt;=2033),(AND($J330="New",$K330&gt;2033))),"N/A",VLOOKUP($F330,'Source Data'!$B$15:$I$22,5)),"")</f>
        <v/>
      </c>
      <c r="AK330" s="145" t="str">
        <f>IF($N330= 0, "N/A", IF(ISERROR(VLOOKUP($F330, 'Source Data'!$B$4:$C$11,2)), "", VLOOKUP($F330, 'Source Data'!$B$4:$C$11,2)))</f>
        <v/>
      </c>
      <c r="AL330" s="158"/>
    </row>
    <row r="331" spans="1:38">
      <c r="A331" s="158"/>
      <c r="B331" s="80"/>
      <c r="C331" s="80"/>
      <c r="D331" s="80"/>
      <c r="E331" s="81"/>
      <c r="F331" s="81"/>
      <c r="G331" s="78"/>
      <c r="H331" s="79"/>
      <c r="I331" s="78"/>
      <c r="J331" s="78"/>
      <c r="K331" s="78"/>
      <c r="L331" s="142" t="str">
        <f t="shared" si="14"/>
        <v/>
      </c>
      <c r="M331" s="142" t="str">
        <f>IF(ISERROR(VLOOKUP(E331,'Source Data'!$B$67:$J$97, MATCH(F331, 'Source Data'!$B$64:$J$64,1),TRUE))=TRUE,"",VLOOKUP(E331,'Source Data'!$B$67:$J$97,MATCH(F331, 'Source Data'!$B$64:$J$64,1),TRUE))</f>
        <v/>
      </c>
      <c r="N331" s="143" t="str">
        <f t="shared" si="15"/>
        <v/>
      </c>
      <c r="O331" s="144" t="str">
        <f>IF(OR(AND(OR($J331="Retired",$J331="Permanent Low-Use"),$K331&lt;=2023),(AND($J331="New",$K331&gt;2023))),"N/A",IF($N331=0,0,IF(ISERROR(VLOOKUP($E331,'Source Data'!$B$29:$J$60, MATCH($L331, 'Source Data'!$B$26:$J$26,1),TRUE))=TRUE,"",VLOOKUP($E331,'Source Data'!$B$29:$J$60,MATCH($L331, 'Source Data'!$B$26:$J$26,1),TRUE))))</f>
        <v/>
      </c>
      <c r="P331" s="144" t="str">
        <f>IF(OR(AND(OR($J331="Retired",$J331="Permanent Low-Use"),$K331&lt;=2024),(AND($J331="New",$K331&gt;2024))),"N/A",IF($N331=0,0,IF(ISERROR(VLOOKUP($E331,'Source Data'!$B$29:$J$60, MATCH($L331, 'Source Data'!$B$26:$J$26,1),TRUE))=TRUE,"",VLOOKUP($E331,'Source Data'!$B$29:$J$60,MATCH($L331, 'Source Data'!$B$26:$J$26,1),TRUE))))</f>
        <v/>
      </c>
      <c r="Q331" s="144" t="str">
        <f>IF(OR(AND(OR($J331="Retired",$J331="Permanent Low-Use"),$K331&lt;=2025),(AND($J331="New",$K331&gt;2025))),"N/A",IF($N331=0,0,IF(ISERROR(VLOOKUP($E331,'Source Data'!$B$29:$J$60, MATCH($L331, 'Source Data'!$B$26:$J$26,1),TRUE))=TRUE,"",VLOOKUP($E331,'Source Data'!$B$29:$J$60,MATCH($L331, 'Source Data'!$B$26:$J$26,1),TRUE))))</f>
        <v/>
      </c>
      <c r="R331" s="144" t="str">
        <f>IF(OR(AND(OR($J331="Retired",$J331="Permanent Low-Use"),$K331&lt;=2026),(AND($J331="New",$K331&gt;2026))),"N/A",IF($N331=0,0,IF(ISERROR(VLOOKUP($E331,'Source Data'!$B$29:$J$60, MATCH($L331, 'Source Data'!$B$26:$J$26,1),TRUE))=TRUE,"",VLOOKUP($E331,'Source Data'!$B$29:$J$60,MATCH($L331, 'Source Data'!$B$26:$J$26,1),TRUE))))</f>
        <v/>
      </c>
      <c r="S331" s="144" t="str">
        <f>IF(OR(AND(OR($J331="Retired",$J331="Permanent Low-Use"),$K331&lt;=2027),(AND($J331="New",$K331&gt;2027))),"N/A",IF($N331=0,0,IF(ISERROR(VLOOKUP($E331,'Source Data'!$B$29:$J$60, MATCH($L331, 'Source Data'!$B$26:$J$26,1),TRUE))=TRUE,"",VLOOKUP($E331,'Source Data'!$B$29:$J$60,MATCH($L331, 'Source Data'!$B$26:$J$26,1),TRUE))))</f>
        <v/>
      </c>
      <c r="T331" s="144" t="str">
        <f>IF(OR(AND(OR($J331="Retired",$J331="Permanent Low-Use"),$K331&lt;=2028),(AND($J331="New",$K331&gt;2028))),"N/A",IF($N331=0,0,IF(ISERROR(VLOOKUP($E331,'Source Data'!$B$29:$J$60, MATCH($L331, 'Source Data'!$B$26:$J$26,1),TRUE))=TRUE,"",VLOOKUP($E331,'Source Data'!$B$29:$J$60,MATCH($L331, 'Source Data'!$B$26:$J$26,1),TRUE))))</f>
        <v/>
      </c>
      <c r="U331" s="144" t="str">
        <f>IF(OR(AND(OR($J331="Retired",$J331="Permanent Low-Use"),$K331&lt;=2029),(AND($J331="New",$K331&gt;2029))),"N/A",IF($N331=0,0,IF(ISERROR(VLOOKUP($E331,'Source Data'!$B$29:$J$60, MATCH($L331, 'Source Data'!$B$26:$J$26,1),TRUE))=TRUE,"",VLOOKUP($E331,'Source Data'!$B$29:$J$60,MATCH($L331, 'Source Data'!$B$26:$J$26,1),TRUE))))</f>
        <v/>
      </c>
      <c r="V331" s="144" t="str">
        <f>IF(OR(AND(OR($J331="Retired",$J331="Permanent Low-Use"),$K331&lt;=2030),(AND($J331="New",$K331&gt;2030))),"N/A",IF($N331=0,0,IF(ISERROR(VLOOKUP($E331,'Source Data'!$B$29:$J$60, MATCH($L331, 'Source Data'!$B$26:$J$26,1),TRUE))=TRUE,"",VLOOKUP($E331,'Source Data'!$B$29:$J$60,MATCH($L331, 'Source Data'!$B$26:$J$26,1),TRUE))))</f>
        <v/>
      </c>
      <c r="W331" s="144" t="str">
        <f>IF(OR(AND(OR($J331="Retired",$J331="Permanent Low-Use"),$K331&lt;=2031),(AND($J331="New",$K331&gt;2031))),"N/A",IF($N331=0,0,IF(ISERROR(VLOOKUP($E331,'Source Data'!$B$29:$J$60, MATCH($L331, 'Source Data'!$B$26:$J$26,1),TRUE))=TRUE,"",VLOOKUP($E331,'Source Data'!$B$29:$J$60,MATCH($L331, 'Source Data'!$B$26:$J$26,1),TRUE))))</f>
        <v/>
      </c>
      <c r="X331" s="144" t="str">
        <f>IF(OR(AND(OR($J331="Retired",$J331="Permanent Low-Use"),$K331&lt;=2032),(AND($J331="New",$K331&gt;2032))),"N/A",IF($N331=0,0,IF(ISERROR(VLOOKUP($E331,'Source Data'!$B$29:$J$60, MATCH($L331, 'Source Data'!$B$26:$J$26,1),TRUE))=TRUE,"",VLOOKUP($E331,'Source Data'!$B$29:$J$60,MATCH($L331, 'Source Data'!$B$26:$J$26,1),TRUE))))</f>
        <v/>
      </c>
      <c r="Y331" s="144" t="str">
        <f>IF(OR(AND(OR($J331="Retired",$J331="Permanent Low-Use"),$K331&lt;=2033),(AND($J331="New",$K331&gt;2033))),"N/A",IF($N331=0,0,IF(ISERROR(VLOOKUP($E331,'Source Data'!$B$29:$J$60, MATCH($L331, 'Source Data'!$B$26:$J$26,1),TRUE))=TRUE,"",VLOOKUP($E331,'Source Data'!$B$29:$J$60,MATCH($L331, 'Source Data'!$B$26:$J$26,1),TRUE))))</f>
        <v/>
      </c>
      <c r="Z331" s="145" t="str">
        <f>IF(ISNUMBER($L331),IF(OR(AND(OR($J331="Retired",$J331="Permanent Low-Use"),$K331&lt;=2023),(AND($J331="New",$K331&gt;2023))),"N/A",VLOOKUP($F331,'Source Data'!$B$15:$I$22,7)),"")</f>
        <v/>
      </c>
      <c r="AA331" s="145" t="str">
        <f>IF(ISNUMBER($L331),IF(OR(AND(OR($J331="Retired",$J331="Permanent Low-Use"),$K331&lt;=2024),(AND($J331="New",$K331&gt;2024))),"N/A",VLOOKUP($F331,'Source Data'!$B$15:$I$22,7)),"")</f>
        <v/>
      </c>
      <c r="AB331" s="145" t="str">
        <f>IF(ISNUMBER($L331),IF(OR(AND(OR($J331="Retired",$J331="Permanent Low-Use"),$K331&lt;=2025),(AND($J331="New",$K331&gt;2025))),"N/A",VLOOKUP($F331,'Source Data'!$B$15:$I$22,5)),"")</f>
        <v/>
      </c>
      <c r="AC331" s="145" t="str">
        <f>IF(ISNUMBER($L331),IF(OR(AND(OR($J331="Retired",$J331="Permanent Low-Use"),$K331&lt;=2026),(AND($J331="New",$K331&gt;2026))),"N/A",VLOOKUP($F331,'Source Data'!$B$15:$I$22,5)),"")</f>
        <v/>
      </c>
      <c r="AD331" s="145" t="str">
        <f>IF(ISNUMBER($L331),IF(OR(AND(OR($J331="Retired",$J331="Permanent Low-Use"),$K331&lt;=2027),(AND($J331="New",$K331&gt;2027))),"N/A",VLOOKUP($F331,'Source Data'!$B$15:$I$22,5)),"")</f>
        <v/>
      </c>
      <c r="AE331" s="145" t="str">
        <f>IF(ISNUMBER($L331),IF(OR(AND(OR($J331="Retired",$J331="Permanent Low-Use"),$K331&lt;=2028),(AND($J331="New",$K331&gt;2028))),"N/A",VLOOKUP($F331,'Source Data'!$B$15:$I$22,5)),"")</f>
        <v/>
      </c>
      <c r="AF331" s="145" t="str">
        <f>IF(ISNUMBER($L331),IF(OR(AND(OR($J331="Retired",$J331="Permanent Low-Use"),$K331&lt;=2029),(AND($J331="New",$K331&gt;2029))),"N/A",VLOOKUP($F331,'Source Data'!$B$15:$I$22,5)),"")</f>
        <v/>
      </c>
      <c r="AG331" s="145" t="str">
        <f>IF(ISNUMBER($L331),IF(OR(AND(OR($J331="Retired",$J331="Permanent Low-Use"),$K331&lt;=2030),(AND($J331="New",$K331&gt;2030))),"N/A",VLOOKUP($F331,'Source Data'!$B$15:$I$22,5)),"")</f>
        <v/>
      </c>
      <c r="AH331" s="145" t="str">
        <f>IF(ISNUMBER($L331),IF(OR(AND(OR($J331="Retired",$J331="Permanent Low-Use"),$K331&lt;=2031),(AND($J331="New",$K331&gt;2031))),"N/A",VLOOKUP($F331,'Source Data'!$B$15:$I$22,5)),"")</f>
        <v/>
      </c>
      <c r="AI331" s="145" t="str">
        <f>IF(ISNUMBER($L331),IF(OR(AND(OR($J331="Retired",$J331="Permanent Low-Use"),$K331&lt;=2032),(AND($J331="New",$K331&gt;2032))),"N/A",VLOOKUP($F331,'Source Data'!$B$15:$I$22,5)),"")</f>
        <v/>
      </c>
      <c r="AJ331" s="145" t="str">
        <f>IF(ISNUMBER($L331),IF(OR(AND(OR($J331="Retired",$J331="Permanent Low-Use"),$K331&lt;=2033),(AND($J331="New",$K331&gt;2033))),"N/A",VLOOKUP($F331,'Source Data'!$B$15:$I$22,5)),"")</f>
        <v/>
      </c>
      <c r="AK331" s="145" t="str">
        <f>IF($N331= 0, "N/A", IF(ISERROR(VLOOKUP($F331, 'Source Data'!$B$4:$C$11,2)), "", VLOOKUP($F331, 'Source Data'!$B$4:$C$11,2)))</f>
        <v/>
      </c>
      <c r="AL331" s="158"/>
    </row>
    <row r="332" spans="1:38">
      <c r="A332" s="158"/>
      <c r="B332" s="80"/>
      <c r="C332" s="80"/>
      <c r="D332" s="80"/>
      <c r="E332" s="81"/>
      <c r="F332" s="81"/>
      <c r="G332" s="78"/>
      <c r="H332" s="79"/>
      <c r="I332" s="78"/>
      <c r="J332" s="78"/>
      <c r="K332" s="78"/>
      <c r="L332" s="142" t="str">
        <f t="shared" si="14"/>
        <v/>
      </c>
      <c r="M332" s="142" t="str">
        <f>IF(ISERROR(VLOOKUP(E332,'Source Data'!$B$67:$J$97, MATCH(F332, 'Source Data'!$B$64:$J$64,1),TRUE))=TRUE,"",VLOOKUP(E332,'Source Data'!$B$67:$J$97,MATCH(F332, 'Source Data'!$B$64:$J$64,1),TRUE))</f>
        <v/>
      </c>
      <c r="N332" s="143" t="str">
        <f t="shared" si="15"/>
        <v/>
      </c>
      <c r="O332" s="144" t="str">
        <f>IF(OR(AND(OR($J332="Retired",$J332="Permanent Low-Use"),$K332&lt;=2023),(AND($J332="New",$K332&gt;2023))),"N/A",IF($N332=0,0,IF(ISERROR(VLOOKUP($E332,'Source Data'!$B$29:$J$60, MATCH($L332, 'Source Data'!$B$26:$J$26,1),TRUE))=TRUE,"",VLOOKUP($E332,'Source Data'!$B$29:$J$60,MATCH($L332, 'Source Data'!$B$26:$J$26,1),TRUE))))</f>
        <v/>
      </c>
      <c r="P332" s="144" t="str">
        <f>IF(OR(AND(OR($J332="Retired",$J332="Permanent Low-Use"),$K332&lt;=2024),(AND($J332="New",$K332&gt;2024))),"N/A",IF($N332=0,0,IF(ISERROR(VLOOKUP($E332,'Source Data'!$B$29:$J$60, MATCH($L332, 'Source Data'!$B$26:$J$26,1),TRUE))=TRUE,"",VLOOKUP($E332,'Source Data'!$B$29:$J$60,MATCH($L332, 'Source Data'!$B$26:$J$26,1),TRUE))))</f>
        <v/>
      </c>
      <c r="Q332" s="144" t="str">
        <f>IF(OR(AND(OR($J332="Retired",$J332="Permanent Low-Use"),$K332&lt;=2025),(AND($J332="New",$K332&gt;2025))),"N/A",IF($N332=0,0,IF(ISERROR(VLOOKUP($E332,'Source Data'!$B$29:$J$60, MATCH($L332, 'Source Data'!$B$26:$J$26,1),TRUE))=TRUE,"",VLOOKUP($E332,'Source Data'!$B$29:$J$60,MATCH($L332, 'Source Data'!$B$26:$J$26,1),TRUE))))</f>
        <v/>
      </c>
      <c r="R332" s="144" t="str">
        <f>IF(OR(AND(OR($J332="Retired",$J332="Permanent Low-Use"),$K332&lt;=2026),(AND($J332="New",$K332&gt;2026))),"N/A",IF($N332=0,0,IF(ISERROR(VLOOKUP($E332,'Source Data'!$B$29:$J$60, MATCH($L332, 'Source Data'!$B$26:$J$26,1),TRUE))=TRUE,"",VLOOKUP($E332,'Source Data'!$B$29:$J$60,MATCH($L332, 'Source Data'!$B$26:$J$26,1),TRUE))))</f>
        <v/>
      </c>
      <c r="S332" s="144" t="str">
        <f>IF(OR(AND(OR($J332="Retired",$J332="Permanent Low-Use"),$K332&lt;=2027),(AND($J332="New",$K332&gt;2027))),"N/A",IF($N332=0,0,IF(ISERROR(VLOOKUP($E332,'Source Data'!$B$29:$J$60, MATCH($L332, 'Source Data'!$B$26:$J$26,1),TRUE))=TRUE,"",VLOOKUP($E332,'Source Data'!$B$29:$J$60,MATCH($L332, 'Source Data'!$B$26:$J$26,1),TRUE))))</f>
        <v/>
      </c>
      <c r="T332" s="144" t="str">
        <f>IF(OR(AND(OR($J332="Retired",$J332="Permanent Low-Use"),$K332&lt;=2028),(AND($J332="New",$K332&gt;2028))),"N/A",IF($N332=0,0,IF(ISERROR(VLOOKUP($E332,'Source Data'!$B$29:$J$60, MATCH($L332, 'Source Data'!$B$26:$J$26,1),TRUE))=TRUE,"",VLOOKUP($E332,'Source Data'!$B$29:$J$60,MATCH($L332, 'Source Data'!$B$26:$J$26,1),TRUE))))</f>
        <v/>
      </c>
      <c r="U332" s="144" t="str">
        <f>IF(OR(AND(OR($J332="Retired",$J332="Permanent Low-Use"),$K332&lt;=2029),(AND($J332="New",$K332&gt;2029))),"N/A",IF($N332=0,0,IF(ISERROR(VLOOKUP($E332,'Source Data'!$B$29:$J$60, MATCH($L332, 'Source Data'!$B$26:$J$26,1),TRUE))=TRUE,"",VLOOKUP($E332,'Source Data'!$B$29:$J$60,MATCH($L332, 'Source Data'!$B$26:$J$26,1),TRUE))))</f>
        <v/>
      </c>
      <c r="V332" s="144" t="str">
        <f>IF(OR(AND(OR($J332="Retired",$J332="Permanent Low-Use"),$K332&lt;=2030),(AND($J332="New",$K332&gt;2030))),"N/A",IF($N332=0,0,IF(ISERROR(VLOOKUP($E332,'Source Data'!$B$29:$J$60, MATCH($L332, 'Source Data'!$B$26:$J$26,1),TRUE))=TRUE,"",VLOOKUP($E332,'Source Data'!$B$29:$J$60,MATCH($L332, 'Source Data'!$B$26:$J$26,1),TRUE))))</f>
        <v/>
      </c>
      <c r="W332" s="144" t="str">
        <f>IF(OR(AND(OR($J332="Retired",$J332="Permanent Low-Use"),$K332&lt;=2031),(AND($J332="New",$K332&gt;2031))),"N/A",IF($N332=0,0,IF(ISERROR(VLOOKUP($E332,'Source Data'!$B$29:$J$60, MATCH($L332, 'Source Data'!$B$26:$J$26,1),TRUE))=TRUE,"",VLOOKUP($E332,'Source Data'!$B$29:$J$60,MATCH($L332, 'Source Data'!$B$26:$J$26,1),TRUE))))</f>
        <v/>
      </c>
      <c r="X332" s="144" t="str">
        <f>IF(OR(AND(OR($J332="Retired",$J332="Permanent Low-Use"),$K332&lt;=2032),(AND($J332="New",$K332&gt;2032))),"N/A",IF($N332=0,0,IF(ISERROR(VLOOKUP($E332,'Source Data'!$B$29:$J$60, MATCH($L332, 'Source Data'!$B$26:$J$26,1),TRUE))=TRUE,"",VLOOKUP($E332,'Source Data'!$B$29:$J$60,MATCH($L332, 'Source Data'!$B$26:$J$26,1),TRUE))))</f>
        <v/>
      </c>
      <c r="Y332" s="144" t="str">
        <f>IF(OR(AND(OR($J332="Retired",$J332="Permanent Low-Use"),$K332&lt;=2033),(AND($J332="New",$K332&gt;2033))),"N/A",IF($N332=0,0,IF(ISERROR(VLOOKUP($E332,'Source Data'!$B$29:$J$60, MATCH($L332, 'Source Data'!$B$26:$J$26,1),TRUE))=TRUE,"",VLOOKUP($E332,'Source Data'!$B$29:$J$60,MATCH($L332, 'Source Data'!$B$26:$J$26,1),TRUE))))</f>
        <v/>
      </c>
      <c r="Z332" s="145" t="str">
        <f>IF(ISNUMBER($L332),IF(OR(AND(OR($J332="Retired",$J332="Permanent Low-Use"),$K332&lt;=2023),(AND($J332="New",$K332&gt;2023))),"N/A",VLOOKUP($F332,'Source Data'!$B$15:$I$22,7)),"")</f>
        <v/>
      </c>
      <c r="AA332" s="145" t="str">
        <f>IF(ISNUMBER($L332),IF(OR(AND(OR($J332="Retired",$J332="Permanent Low-Use"),$K332&lt;=2024),(AND($J332="New",$K332&gt;2024))),"N/A",VLOOKUP($F332,'Source Data'!$B$15:$I$22,7)),"")</f>
        <v/>
      </c>
      <c r="AB332" s="145" t="str">
        <f>IF(ISNUMBER($L332),IF(OR(AND(OR($J332="Retired",$J332="Permanent Low-Use"),$K332&lt;=2025),(AND($J332="New",$K332&gt;2025))),"N/A",VLOOKUP($F332,'Source Data'!$B$15:$I$22,5)),"")</f>
        <v/>
      </c>
      <c r="AC332" s="145" t="str">
        <f>IF(ISNUMBER($L332),IF(OR(AND(OR($J332="Retired",$J332="Permanent Low-Use"),$K332&lt;=2026),(AND($J332="New",$K332&gt;2026))),"N/A",VLOOKUP($F332,'Source Data'!$B$15:$I$22,5)),"")</f>
        <v/>
      </c>
      <c r="AD332" s="145" t="str">
        <f>IF(ISNUMBER($L332),IF(OR(AND(OR($J332="Retired",$J332="Permanent Low-Use"),$K332&lt;=2027),(AND($J332="New",$K332&gt;2027))),"N/A",VLOOKUP($F332,'Source Data'!$B$15:$I$22,5)),"")</f>
        <v/>
      </c>
      <c r="AE332" s="145" t="str">
        <f>IF(ISNUMBER($L332),IF(OR(AND(OR($J332="Retired",$J332="Permanent Low-Use"),$K332&lt;=2028),(AND($J332="New",$K332&gt;2028))),"N/A",VLOOKUP($F332,'Source Data'!$B$15:$I$22,5)),"")</f>
        <v/>
      </c>
      <c r="AF332" s="145" t="str">
        <f>IF(ISNUMBER($L332),IF(OR(AND(OR($J332="Retired",$J332="Permanent Low-Use"),$K332&lt;=2029),(AND($J332="New",$K332&gt;2029))),"N/A",VLOOKUP($F332,'Source Data'!$B$15:$I$22,5)),"")</f>
        <v/>
      </c>
      <c r="AG332" s="145" t="str">
        <f>IF(ISNUMBER($L332),IF(OR(AND(OR($J332="Retired",$J332="Permanent Low-Use"),$K332&lt;=2030),(AND($J332="New",$K332&gt;2030))),"N/A",VLOOKUP($F332,'Source Data'!$B$15:$I$22,5)),"")</f>
        <v/>
      </c>
      <c r="AH332" s="145" t="str">
        <f>IF(ISNUMBER($L332),IF(OR(AND(OR($J332="Retired",$J332="Permanent Low-Use"),$K332&lt;=2031),(AND($J332="New",$K332&gt;2031))),"N/A",VLOOKUP($F332,'Source Data'!$B$15:$I$22,5)),"")</f>
        <v/>
      </c>
      <c r="AI332" s="145" t="str">
        <f>IF(ISNUMBER($L332),IF(OR(AND(OR($J332="Retired",$J332="Permanent Low-Use"),$K332&lt;=2032),(AND($J332="New",$K332&gt;2032))),"N/A",VLOOKUP($F332,'Source Data'!$B$15:$I$22,5)),"")</f>
        <v/>
      </c>
      <c r="AJ332" s="145" t="str">
        <f>IF(ISNUMBER($L332),IF(OR(AND(OR($J332="Retired",$J332="Permanent Low-Use"),$K332&lt;=2033),(AND($J332="New",$K332&gt;2033))),"N/A",VLOOKUP($F332,'Source Data'!$B$15:$I$22,5)),"")</f>
        <v/>
      </c>
      <c r="AK332" s="145" t="str">
        <f>IF($N332= 0, "N/A", IF(ISERROR(VLOOKUP($F332, 'Source Data'!$B$4:$C$11,2)), "", VLOOKUP($F332, 'Source Data'!$B$4:$C$11,2)))</f>
        <v/>
      </c>
      <c r="AL332" s="158"/>
    </row>
    <row r="333" spans="1:38">
      <c r="A333" s="158"/>
      <c r="B333" s="80"/>
      <c r="C333" s="80"/>
      <c r="D333" s="80"/>
      <c r="E333" s="81"/>
      <c r="F333" s="81"/>
      <c r="G333" s="78"/>
      <c r="H333" s="79"/>
      <c r="I333" s="78"/>
      <c r="J333" s="78"/>
      <c r="K333" s="78"/>
      <c r="L333" s="142" t="str">
        <f t="shared" si="14"/>
        <v/>
      </c>
      <c r="M333" s="142" t="str">
        <f>IF(ISERROR(VLOOKUP(E333,'Source Data'!$B$67:$J$97, MATCH(F333, 'Source Data'!$B$64:$J$64,1),TRUE))=TRUE,"",VLOOKUP(E333,'Source Data'!$B$67:$J$97,MATCH(F333, 'Source Data'!$B$64:$J$64,1),TRUE))</f>
        <v/>
      </c>
      <c r="N333" s="143" t="str">
        <f t="shared" si="15"/>
        <v/>
      </c>
      <c r="O333" s="144" t="str">
        <f>IF(OR(AND(OR($J333="Retired",$J333="Permanent Low-Use"),$K333&lt;=2023),(AND($J333="New",$K333&gt;2023))),"N/A",IF($N333=0,0,IF(ISERROR(VLOOKUP($E333,'Source Data'!$B$29:$J$60, MATCH($L333, 'Source Data'!$B$26:$J$26,1),TRUE))=TRUE,"",VLOOKUP($E333,'Source Data'!$B$29:$J$60,MATCH($L333, 'Source Data'!$B$26:$J$26,1),TRUE))))</f>
        <v/>
      </c>
      <c r="P333" s="144" t="str">
        <f>IF(OR(AND(OR($J333="Retired",$J333="Permanent Low-Use"),$K333&lt;=2024),(AND($J333="New",$K333&gt;2024))),"N/A",IF($N333=0,0,IF(ISERROR(VLOOKUP($E333,'Source Data'!$B$29:$J$60, MATCH($L333, 'Source Data'!$B$26:$J$26,1),TRUE))=TRUE,"",VLOOKUP($E333,'Source Data'!$B$29:$J$60,MATCH($L333, 'Source Data'!$B$26:$J$26,1),TRUE))))</f>
        <v/>
      </c>
      <c r="Q333" s="144" t="str">
        <f>IF(OR(AND(OR($J333="Retired",$J333="Permanent Low-Use"),$K333&lt;=2025),(AND($J333="New",$K333&gt;2025))),"N/A",IF($N333=0,0,IF(ISERROR(VLOOKUP($E333,'Source Data'!$B$29:$J$60, MATCH($L333, 'Source Data'!$B$26:$J$26,1),TRUE))=TRUE,"",VLOOKUP($E333,'Source Data'!$B$29:$J$60,MATCH($L333, 'Source Data'!$B$26:$J$26,1),TRUE))))</f>
        <v/>
      </c>
      <c r="R333" s="144" t="str">
        <f>IF(OR(AND(OR($J333="Retired",$J333="Permanent Low-Use"),$K333&lt;=2026),(AND($J333="New",$K333&gt;2026))),"N/A",IF($N333=0,0,IF(ISERROR(VLOOKUP($E333,'Source Data'!$B$29:$J$60, MATCH($L333, 'Source Data'!$B$26:$J$26,1),TRUE))=TRUE,"",VLOOKUP($E333,'Source Data'!$B$29:$J$60,MATCH($L333, 'Source Data'!$B$26:$J$26,1),TRUE))))</f>
        <v/>
      </c>
      <c r="S333" s="144" t="str">
        <f>IF(OR(AND(OR($J333="Retired",$J333="Permanent Low-Use"),$K333&lt;=2027),(AND($J333="New",$K333&gt;2027))),"N/A",IF($N333=0,0,IF(ISERROR(VLOOKUP($E333,'Source Data'!$B$29:$J$60, MATCH($L333, 'Source Data'!$B$26:$J$26,1),TRUE))=TRUE,"",VLOOKUP($E333,'Source Data'!$B$29:$J$60,MATCH($L333, 'Source Data'!$B$26:$J$26,1),TRUE))))</f>
        <v/>
      </c>
      <c r="T333" s="144" t="str">
        <f>IF(OR(AND(OR($J333="Retired",$J333="Permanent Low-Use"),$K333&lt;=2028),(AND($J333="New",$K333&gt;2028))),"N/A",IF($N333=0,0,IF(ISERROR(VLOOKUP($E333,'Source Data'!$B$29:$J$60, MATCH($L333, 'Source Data'!$B$26:$J$26,1),TRUE))=TRUE,"",VLOOKUP($E333,'Source Data'!$B$29:$J$60,MATCH($L333, 'Source Data'!$B$26:$J$26,1),TRUE))))</f>
        <v/>
      </c>
      <c r="U333" s="144" t="str">
        <f>IF(OR(AND(OR($J333="Retired",$J333="Permanent Low-Use"),$K333&lt;=2029),(AND($J333="New",$K333&gt;2029))),"N/A",IF($N333=0,0,IF(ISERROR(VLOOKUP($E333,'Source Data'!$B$29:$J$60, MATCH($L333, 'Source Data'!$B$26:$J$26,1),TRUE))=TRUE,"",VLOOKUP($E333,'Source Data'!$B$29:$J$60,MATCH($L333, 'Source Data'!$B$26:$J$26,1),TRUE))))</f>
        <v/>
      </c>
      <c r="V333" s="144" t="str">
        <f>IF(OR(AND(OR($J333="Retired",$J333="Permanent Low-Use"),$K333&lt;=2030),(AND($J333="New",$K333&gt;2030))),"N/A",IF($N333=0,0,IF(ISERROR(VLOOKUP($E333,'Source Data'!$B$29:$J$60, MATCH($L333, 'Source Data'!$B$26:$J$26,1),TRUE))=TRUE,"",VLOOKUP($E333,'Source Data'!$B$29:$J$60,MATCH($L333, 'Source Data'!$B$26:$J$26,1),TRUE))))</f>
        <v/>
      </c>
      <c r="W333" s="144" t="str">
        <f>IF(OR(AND(OR($J333="Retired",$J333="Permanent Low-Use"),$K333&lt;=2031),(AND($J333="New",$K333&gt;2031))),"N/A",IF($N333=0,0,IF(ISERROR(VLOOKUP($E333,'Source Data'!$B$29:$J$60, MATCH($L333, 'Source Data'!$B$26:$J$26,1),TRUE))=TRUE,"",VLOOKUP($E333,'Source Data'!$B$29:$J$60,MATCH($L333, 'Source Data'!$B$26:$J$26,1),TRUE))))</f>
        <v/>
      </c>
      <c r="X333" s="144" t="str">
        <f>IF(OR(AND(OR($J333="Retired",$J333="Permanent Low-Use"),$K333&lt;=2032),(AND($J333="New",$K333&gt;2032))),"N/A",IF($N333=0,0,IF(ISERROR(VLOOKUP($E333,'Source Data'!$B$29:$J$60, MATCH($L333, 'Source Data'!$B$26:$J$26,1),TRUE))=TRUE,"",VLOOKUP($E333,'Source Data'!$B$29:$J$60,MATCH($L333, 'Source Data'!$B$26:$J$26,1),TRUE))))</f>
        <v/>
      </c>
      <c r="Y333" s="144" t="str">
        <f>IF(OR(AND(OR($J333="Retired",$J333="Permanent Low-Use"),$K333&lt;=2033),(AND($J333="New",$K333&gt;2033))),"N/A",IF($N333=0,0,IF(ISERROR(VLOOKUP($E333,'Source Data'!$B$29:$J$60, MATCH($L333, 'Source Data'!$B$26:$J$26,1),TRUE))=TRUE,"",VLOOKUP($E333,'Source Data'!$B$29:$J$60,MATCH($L333, 'Source Data'!$B$26:$J$26,1),TRUE))))</f>
        <v/>
      </c>
      <c r="Z333" s="145" t="str">
        <f>IF(ISNUMBER($L333),IF(OR(AND(OR($J333="Retired",$J333="Permanent Low-Use"),$K333&lt;=2023),(AND($J333="New",$K333&gt;2023))),"N/A",VLOOKUP($F333,'Source Data'!$B$15:$I$22,7)),"")</f>
        <v/>
      </c>
      <c r="AA333" s="145" t="str">
        <f>IF(ISNUMBER($L333),IF(OR(AND(OR($J333="Retired",$J333="Permanent Low-Use"),$K333&lt;=2024),(AND($J333="New",$K333&gt;2024))),"N/A",VLOOKUP($F333,'Source Data'!$B$15:$I$22,7)),"")</f>
        <v/>
      </c>
      <c r="AB333" s="145" t="str">
        <f>IF(ISNUMBER($L333),IF(OR(AND(OR($J333="Retired",$J333="Permanent Low-Use"),$K333&lt;=2025),(AND($J333="New",$K333&gt;2025))),"N/A",VLOOKUP($F333,'Source Data'!$B$15:$I$22,5)),"")</f>
        <v/>
      </c>
      <c r="AC333" s="145" t="str">
        <f>IF(ISNUMBER($L333),IF(OR(AND(OR($J333="Retired",$J333="Permanent Low-Use"),$K333&lt;=2026),(AND($J333="New",$K333&gt;2026))),"N/A",VLOOKUP($F333,'Source Data'!$B$15:$I$22,5)),"")</f>
        <v/>
      </c>
      <c r="AD333" s="145" t="str">
        <f>IF(ISNUMBER($L333),IF(OR(AND(OR($J333="Retired",$J333="Permanent Low-Use"),$K333&lt;=2027),(AND($J333="New",$K333&gt;2027))),"N/A",VLOOKUP($F333,'Source Data'!$B$15:$I$22,5)),"")</f>
        <v/>
      </c>
      <c r="AE333" s="145" t="str">
        <f>IF(ISNUMBER($L333),IF(OR(AND(OR($J333="Retired",$J333="Permanent Low-Use"),$K333&lt;=2028),(AND($J333="New",$K333&gt;2028))),"N/A",VLOOKUP($F333,'Source Data'!$B$15:$I$22,5)),"")</f>
        <v/>
      </c>
      <c r="AF333" s="145" t="str">
        <f>IF(ISNUMBER($L333),IF(OR(AND(OR($J333="Retired",$J333="Permanent Low-Use"),$K333&lt;=2029),(AND($J333="New",$K333&gt;2029))),"N/A",VLOOKUP($F333,'Source Data'!$B$15:$I$22,5)),"")</f>
        <v/>
      </c>
      <c r="AG333" s="145" t="str">
        <f>IF(ISNUMBER($L333),IF(OR(AND(OR($J333="Retired",$J333="Permanent Low-Use"),$K333&lt;=2030),(AND($J333="New",$K333&gt;2030))),"N/A",VLOOKUP($F333,'Source Data'!$B$15:$I$22,5)),"")</f>
        <v/>
      </c>
      <c r="AH333" s="145" t="str">
        <f>IF(ISNUMBER($L333),IF(OR(AND(OR($J333="Retired",$J333="Permanent Low-Use"),$K333&lt;=2031),(AND($J333="New",$K333&gt;2031))),"N/A",VLOOKUP($F333,'Source Data'!$B$15:$I$22,5)),"")</f>
        <v/>
      </c>
      <c r="AI333" s="145" t="str">
        <f>IF(ISNUMBER($L333),IF(OR(AND(OR($J333="Retired",$J333="Permanent Low-Use"),$K333&lt;=2032),(AND($J333="New",$K333&gt;2032))),"N/A",VLOOKUP($F333,'Source Data'!$B$15:$I$22,5)),"")</f>
        <v/>
      </c>
      <c r="AJ333" s="145" t="str">
        <f>IF(ISNUMBER($L333),IF(OR(AND(OR($J333="Retired",$J333="Permanent Low-Use"),$K333&lt;=2033),(AND($J333="New",$K333&gt;2033))),"N/A",VLOOKUP($F333,'Source Data'!$B$15:$I$22,5)),"")</f>
        <v/>
      </c>
      <c r="AK333" s="145" t="str">
        <f>IF($N333= 0, "N/A", IF(ISERROR(VLOOKUP($F333, 'Source Data'!$B$4:$C$11,2)), "", VLOOKUP($F333, 'Source Data'!$B$4:$C$11,2)))</f>
        <v/>
      </c>
      <c r="AL333" s="158"/>
    </row>
    <row r="334" spans="1:38">
      <c r="A334" s="158"/>
      <c r="B334" s="80"/>
      <c r="C334" s="80"/>
      <c r="D334" s="80"/>
      <c r="E334" s="81"/>
      <c r="F334" s="81"/>
      <c r="G334" s="78"/>
      <c r="H334" s="79"/>
      <c r="I334" s="78"/>
      <c r="J334" s="78"/>
      <c r="K334" s="78"/>
      <c r="L334" s="142" t="str">
        <f t="shared" si="14"/>
        <v/>
      </c>
      <c r="M334" s="142" t="str">
        <f>IF(ISERROR(VLOOKUP(E334,'Source Data'!$B$67:$J$97, MATCH(F334, 'Source Data'!$B$64:$J$64,1),TRUE))=TRUE,"",VLOOKUP(E334,'Source Data'!$B$67:$J$97,MATCH(F334, 'Source Data'!$B$64:$J$64,1),TRUE))</f>
        <v/>
      </c>
      <c r="N334" s="143" t="str">
        <f t="shared" si="15"/>
        <v/>
      </c>
      <c r="O334" s="144" t="str">
        <f>IF(OR(AND(OR($J334="Retired",$J334="Permanent Low-Use"),$K334&lt;=2023),(AND($J334="New",$K334&gt;2023))),"N/A",IF($N334=0,0,IF(ISERROR(VLOOKUP($E334,'Source Data'!$B$29:$J$60, MATCH($L334, 'Source Data'!$B$26:$J$26,1),TRUE))=TRUE,"",VLOOKUP($E334,'Source Data'!$B$29:$J$60,MATCH($L334, 'Source Data'!$B$26:$J$26,1),TRUE))))</f>
        <v/>
      </c>
      <c r="P334" s="144" t="str">
        <f>IF(OR(AND(OR($J334="Retired",$J334="Permanent Low-Use"),$K334&lt;=2024),(AND($J334="New",$K334&gt;2024))),"N/A",IF($N334=0,0,IF(ISERROR(VLOOKUP($E334,'Source Data'!$B$29:$J$60, MATCH($L334, 'Source Data'!$B$26:$J$26,1),TRUE))=TRUE,"",VLOOKUP($E334,'Source Data'!$B$29:$J$60,MATCH($L334, 'Source Data'!$B$26:$J$26,1),TRUE))))</f>
        <v/>
      </c>
      <c r="Q334" s="144" t="str">
        <f>IF(OR(AND(OR($J334="Retired",$J334="Permanent Low-Use"),$K334&lt;=2025),(AND($J334="New",$K334&gt;2025))),"N/A",IF($N334=0,0,IF(ISERROR(VLOOKUP($E334,'Source Data'!$B$29:$J$60, MATCH($L334, 'Source Data'!$B$26:$J$26,1),TRUE))=TRUE,"",VLOOKUP($E334,'Source Data'!$B$29:$J$60,MATCH($L334, 'Source Data'!$B$26:$J$26,1),TRUE))))</f>
        <v/>
      </c>
      <c r="R334" s="144" t="str">
        <f>IF(OR(AND(OR($J334="Retired",$J334="Permanent Low-Use"),$K334&lt;=2026),(AND($J334="New",$K334&gt;2026))),"N/A",IF($N334=0,0,IF(ISERROR(VLOOKUP($E334,'Source Data'!$B$29:$J$60, MATCH($L334, 'Source Data'!$B$26:$J$26,1),TRUE))=TRUE,"",VLOOKUP($E334,'Source Data'!$B$29:$J$60,MATCH($L334, 'Source Data'!$B$26:$J$26,1),TRUE))))</f>
        <v/>
      </c>
      <c r="S334" s="144" t="str">
        <f>IF(OR(AND(OR($J334="Retired",$J334="Permanent Low-Use"),$K334&lt;=2027),(AND($J334="New",$K334&gt;2027))),"N/A",IF($N334=0,0,IF(ISERROR(VLOOKUP($E334,'Source Data'!$B$29:$J$60, MATCH($L334, 'Source Data'!$B$26:$J$26,1),TRUE))=TRUE,"",VLOOKUP($E334,'Source Data'!$B$29:$J$60,MATCH($L334, 'Source Data'!$B$26:$J$26,1),TRUE))))</f>
        <v/>
      </c>
      <c r="T334" s="144" t="str">
        <f>IF(OR(AND(OR($J334="Retired",$J334="Permanent Low-Use"),$K334&lt;=2028),(AND($J334="New",$K334&gt;2028))),"N/A",IF($N334=0,0,IF(ISERROR(VLOOKUP($E334,'Source Data'!$B$29:$J$60, MATCH($L334, 'Source Data'!$B$26:$J$26,1),TRUE))=TRUE,"",VLOOKUP($E334,'Source Data'!$B$29:$J$60,MATCH($L334, 'Source Data'!$B$26:$J$26,1),TRUE))))</f>
        <v/>
      </c>
      <c r="U334" s="144" t="str">
        <f>IF(OR(AND(OR($J334="Retired",$J334="Permanent Low-Use"),$K334&lt;=2029),(AND($J334="New",$K334&gt;2029))),"N/A",IF($N334=0,0,IF(ISERROR(VLOOKUP($E334,'Source Data'!$B$29:$J$60, MATCH($L334, 'Source Data'!$B$26:$J$26,1),TRUE))=TRUE,"",VLOOKUP($E334,'Source Data'!$B$29:$J$60,MATCH($L334, 'Source Data'!$B$26:$J$26,1),TRUE))))</f>
        <v/>
      </c>
      <c r="V334" s="144" t="str">
        <f>IF(OR(AND(OR($J334="Retired",$J334="Permanent Low-Use"),$K334&lt;=2030),(AND($J334="New",$K334&gt;2030))),"N/A",IF($N334=0,0,IF(ISERROR(VLOOKUP($E334,'Source Data'!$B$29:$J$60, MATCH($L334, 'Source Data'!$B$26:$J$26,1),TRUE))=TRUE,"",VLOOKUP($E334,'Source Data'!$B$29:$J$60,MATCH($L334, 'Source Data'!$B$26:$J$26,1),TRUE))))</f>
        <v/>
      </c>
      <c r="W334" s="144" t="str">
        <f>IF(OR(AND(OR($J334="Retired",$J334="Permanent Low-Use"),$K334&lt;=2031),(AND($J334="New",$K334&gt;2031))),"N/A",IF($N334=0,0,IF(ISERROR(VLOOKUP($E334,'Source Data'!$B$29:$J$60, MATCH($L334, 'Source Data'!$B$26:$J$26,1),TRUE))=TRUE,"",VLOOKUP($E334,'Source Data'!$B$29:$J$60,MATCH($L334, 'Source Data'!$B$26:$J$26,1),TRUE))))</f>
        <v/>
      </c>
      <c r="X334" s="144" t="str">
        <f>IF(OR(AND(OR($J334="Retired",$J334="Permanent Low-Use"),$K334&lt;=2032),(AND($J334="New",$K334&gt;2032))),"N/A",IF($N334=0,0,IF(ISERROR(VLOOKUP($E334,'Source Data'!$B$29:$J$60, MATCH($L334, 'Source Data'!$B$26:$J$26,1),TRUE))=TRUE,"",VLOOKUP($E334,'Source Data'!$B$29:$J$60,MATCH($L334, 'Source Data'!$B$26:$J$26,1),TRUE))))</f>
        <v/>
      </c>
      <c r="Y334" s="144" t="str">
        <f>IF(OR(AND(OR($J334="Retired",$J334="Permanent Low-Use"),$K334&lt;=2033),(AND($J334="New",$K334&gt;2033))),"N/A",IF($N334=0,0,IF(ISERROR(VLOOKUP($E334,'Source Data'!$B$29:$J$60, MATCH($L334, 'Source Data'!$B$26:$J$26,1),TRUE))=TRUE,"",VLOOKUP($E334,'Source Data'!$B$29:$J$60,MATCH($L334, 'Source Data'!$B$26:$J$26,1),TRUE))))</f>
        <v/>
      </c>
      <c r="Z334" s="145" t="str">
        <f>IF(ISNUMBER($L334),IF(OR(AND(OR($J334="Retired",$J334="Permanent Low-Use"),$K334&lt;=2023),(AND($J334="New",$K334&gt;2023))),"N/A",VLOOKUP($F334,'Source Data'!$B$15:$I$22,7)),"")</f>
        <v/>
      </c>
      <c r="AA334" s="145" t="str">
        <f>IF(ISNUMBER($L334),IF(OR(AND(OR($J334="Retired",$J334="Permanent Low-Use"),$K334&lt;=2024),(AND($J334="New",$K334&gt;2024))),"N/A",VLOOKUP($F334,'Source Data'!$B$15:$I$22,7)),"")</f>
        <v/>
      </c>
      <c r="AB334" s="145" t="str">
        <f>IF(ISNUMBER($L334),IF(OR(AND(OR($J334="Retired",$J334="Permanent Low-Use"),$K334&lt;=2025),(AND($J334="New",$K334&gt;2025))),"N/A",VLOOKUP($F334,'Source Data'!$B$15:$I$22,5)),"")</f>
        <v/>
      </c>
      <c r="AC334" s="145" t="str">
        <f>IF(ISNUMBER($L334),IF(OR(AND(OR($J334="Retired",$J334="Permanent Low-Use"),$K334&lt;=2026),(AND($J334="New",$K334&gt;2026))),"N/A",VLOOKUP($F334,'Source Data'!$B$15:$I$22,5)),"")</f>
        <v/>
      </c>
      <c r="AD334" s="145" t="str">
        <f>IF(ISNUMBER($L334),IF(OR(AND(OR($J334="Retired",$J334="Permanent Low-Use"),$K334&lt;=2027),(AND($J334="New",$K334&gt;2027))),"N/A",VLOOKUP($F334,'Source Data'!$B$15:$I$22,5)),"")</f>
        <v/>
      </c>
      <c r="AE334" s="145" t="str">
        <f>IF(ISNUMBER($L334),IF(OR(AND(OR($J334="Retired",$J334="Permanent Low-Use"),$K334&lt;=2028),(AND($J334="New",$K334&gt;2028))),"N/A",VLOOKUP($F334,'Source Data'!$B$15:$I$22,5)),"")</f>
        <v/>
      </c>
      <c r="AF334" s="145" t="str">
        <f>IF(ISNUMBER($L334),IF(OR(AND(OR($J334="Retired",$J334="Permanent Low-Use"),$K334&lt;=2029),(AND($J334="New",$K334&gt;2029))),"N/A",VLOOKUP($F334,'Source Data'!$B$15:$I$22,5)),"")</f>
        <v/>
      </c>
      <c r="AG334" s="145" t="str">
        <f>IF(ISNUMBER($L334),IF(OR(AND(OR($J334="Retired",$J334="Permanent Low-Use"),$K334&lt;=2030),(AND($J334="New",$K334&gt;2030))),"N/A",VLOOKUP($F334,'Source Data'!$B$15:$I$22,5)),"")</f>
        <v/>
      </c>
      <c r="AH334" s="145" t="str">
        <f>IF(ISNUMBER($L334),IF(OR(AND(OR($J334="Retired",$J334="Permanent Low-Use"),$K334&lt;=2031),(AND($J334="New",$K334&gt;2031))),"N/A",VLOOKUP($F334,'Source Data'!$B$15:$I$22,5)),"")</f>
        <v/>
      </c>
      <c r="AI334" s="145" t="str">
        <f>IF(ISNUMBER($L334),IF(OR(AND(OR($J334="Retired",$J334="Permanent Low-Use"),$K334&lt;=2032),(AND($J334="New",$K334&gt;2032))),"N/A",VLOOKUP($F334,'Source Data'!$B$15:$I$22,5)),"")</f>
        <v/>
      </c>
      <c r="AJ334" s="145" t="str">
        <f>IF(ISNUMBER($L334),IF(OR(AND(OR($J334="Retired",$J334="Permanent Low-Use"),$K334&lt;=2033),(AND($J334="New",$K334&gt;2033))),"N/A",VLOOKUP($F334,'Source Data'!$B$15:$I$22,5)),"")</f>
        <v/>
      </c>
      <c r="AK334" s="145" t="str">
        <f>IF($N334= 0, "N/A", IF(ISERROR(VLOOKUP($F334, 'Source Data'!$B$4:$C$11,2)), "", VLOOKUP($F334, 'Source Data'!$B$4:$C$11,2)))</f>
        <v/>
      </c>
      <c r="AL334" s="158"/>
    </row>
    <row r="335" spans="1:38">
      <c r="A335" s="158"/>
      <c r="B335" s="80"/>
      <c r="C335" s="80"/>
      <c r="D335" s="80"/>
      <c r="E335" s="81"/>
      <c r="F335" s="81"/>
      <c r="G335" s="78"/>
      <c r="H335" s="79"/>
      <c r="I335" s="78"/>
      <c r="J335" s="78"/>
      <c r="K335" s="78"/>
      <c r="L335" s="142" t="str">
        <f t="shared" si="14"/>
        <v/>
      </c>
      <c r="M335" s="142" t="str">
        <f>IF(ISERROR(VLOOKUP(E335,'Source Data'!$B$67:$J$97, MATCH(F335, 'Source Data'!$B$64:$J$64,1),TRUE))=TRUE,"",VLOOKUP(E335,'Source Data'!$B$67:$J$97,MATCH(F335, 'Source Data'!$B$64:$J$64,1),TRUE))</f>
        <v/>
      </c>
      <c r="N335" s="143" t="str">
        <f t="shared" si="15"/>
        <v/>
      </c>
      <c r="O335" s="144" t="str">
        <f>IF(OR(AND(OR($J335="Retired",$J335="Permanent Low-Use"),$K335&lt;=2023),(AND($J335="New",$K335&gt;2023))),"N/A",IF($N335=0,0,IF(ISERROR(VLOOKUP($E335,'Source Data'!$B$29:$J$60, MATCH($L335, 'Source Data'!$B$26:$J$26,1),TRUE))=TRUE,"",VLOOKUP($E335,'Source Data'!$B$29:$J$60,MATCH($L335, 'Source Data'!$B$26:$J$26,1),TRUE))))</f>
        <v/>
      </c>
      <c r="P335" s="144" t="str">
        <f>IF(OR(AND(OR($J335="Retired",$J335="Permanent Low-Use"),$K335&lt;=2024),(AND($J335="New",$K335&gt;2024))),"N/A",IF($N335=0,0,IF(ISERROR(VLOOKUP($E335,'Source Data'!$B$29:$J$60, MATCH($L335, 'Source Data'!$B$26:$J$26,1),TRUE))=TRUE,"",VLOOKUP($E335,'Source Data'!$B$29:$J$60,MATCH($L335, 'Source Data'!$B$26:$J$26,1),TRUE))))</f>
        <v/>
      </c>
      <c r="Q335" s="144" t="str">
        <f>IF(OR(AND(OR($J335="Retired",$J335="Permanent Low-Use"),$K335&lt;=2025),(AND($J335="New",$K335&gt;2025))),"N/A",IF($N335=0,0,IF(ISERROR(VLOOKUP($E335,'Source Data'!$B$29:$J$60, MATCH($L335, 'Source Data'!$B$26:$J$26,1),TRUE))=TRUE,"",VLOOKUP($E335,'Source Data'!$B$29:$J$60,MATCH($L335, 'Source Data'!$B$26:$J$26,1),TRUE))))</f>
        <v/>
      </c>
      <c r="R335" s="144" t="str">
        <f>IF(OR(AND(OR($J335="Retired",$J335="Permanent Low-Use"),$K335&lt;=2026),(AND($J335="New",$K335&gt;2026))),"N/A",IF($N335=0,0,IF(ISERROR(VLOOKUP($E335,'Source Data'!$B$29:$J$60, MATCH($L335, 'Source Data'!$B$26:$J$26,1),TRUE))=TRUE,"",VLOOKUP($E335,'Source Data'!$B$29:$J$60,MATCH($L335, 'Source Data'!$B$26:$J$26,1),TRUE))))</f>
        <v/>
      </c>
      <c r="S335" s="144" t="str">
        <f>IF(OR(AND(OR($J335="Retired",$J335="Permanent Low-Use"),$K335&lt;=2027),(AND($J335="New",$K335&gt;2027))),"N/A",IF($N335=0,0,IF(ISERROR(VLOOKUP($E335,'Source Data'!$B$29:$J$60, MATCH($L335, 'Source Data'!$B$26:$J$26,1),TRUE))=TRUE,"",VLOOKUP($E335,'Source Data'!$B$29:$J$60,MATCH($L335, 'Source Data'!$B$26:$J$26,1),TRUE))))</f>
        <v/>
      </c>
      <c r="T335" s="144" t="str">
        <f>IF(OR(AND(OR($J335="Retired",$J335="Permanent Low-Use"),$K335&lt;=2028),(AND($J335="New",$K335&gt;2028))),"N/A",IF($N335=0,0,IF(ISERROR(VLOOKUP($E335,'Source Data'!$B$29:$J$60, MATCH($L335, 'Source Data'!$B$26:$J$26,1),TRUE))=TRUE,"",VLOOKUP($E335,'Source Data'!$B$29:$J$60,MATCH($L335, 'Source Data'!$B$26:$J$26,1),TRUE))))</f>
        <v/>
      </c>
      <c r="U335" s="144" t="str">
        <f>IF(OR(AND(OR($J335="Retired",$J335="Permanent Low-Use"),$K335&lt;=2029),(AND($J335="New",$K335&gt;2029))),"N/A",IF($N335=0,0,IF(ISERROR(VLOOKUP($E335,'Source Data'!$B$29:$J$60, MATCH($L335, 'Source Data'!$B$26:$J$26,1),TRUE))=TRUE,"",VLOOKUP($E335,'Source Data'!$B$29:$J$60,MATCH($L335, 'Source Data'!$B$26:$J$26,1),TRUE))))</f>
        <v/>
      </c>
      <c r="V335" s="144" t="str">
        <f>IF(OR(AND(OR($J335="Retired",$J335="Permanent Low-Use"),$K335&lt;=2030),(AND($J335="New",$K335&gt;2030))),"N/A",IF($N335=0,0,IF(ISERROR(VLOOKUP($E335,'Source Data'!$B$29:$J$60, MATCH($L335, 'Source Data'!$B$26:$J$26,1),TRUE))=TRUE,"",VLOOKUP($E335,'Source Data'!$B$29:$J$60,MATCH($L335, 'Source Data'!$B$26:$J$26,1),TRUE))))</f>
        <v/>
      </c>
      <c r="W335" s="144" t="str">
        <f>IF(OR(AND(OR($J335="Retired",$J335="Permanent Low-Use"),$K335&lt;=2031),(AND($J335="New",$K335&gt;2031))),"N/A",IF($N335=0,0,IF(ISERROR(VLOOKUP($E335,'Source Data'!$B$29:$J$60, MATCH($L335, 'Source Data'!$B$26:$J$26,1),TRUE))=TRUE,"",VLOOKUP($E335,'Source Data'!$B$29:$J$60,MATCH($L335, 'Source Data'!$B$26:$J$26,1),TRUE))))</f>
        <v/>
      </c>
      <c r="X335" s="144" t="str">
        <f>IF(OR(AND(OR($J335="Retired",$J335="Permanent Low-Use"),$K335&lt;=2032),(AND($J335="New",$K335&gt;2032))),"N/A",IF($N335=0,0,IF(ISERROR(VLOOKUP($E335,'Source Data'!$B$29:$J$60, MATCH($L335, 'Source Data'!$B$26:$J$26,1),TRUE))=TRUE,"",VLOOKUP($E335,'Source Data'!$B$29:$J$60,MATCH($L335, 'Source Data'!$B$26:$J$26,1),TRUE))))</f>
        <v/>
      </c>
      <c r="Y335" s="144" t="str">
        <f>IF(OR(AND(OR($J335="Retired",$J335="Permanent Low-Use"),$K335&lt;=2033),(AND($J335="New",$K335&gt;2033))),"N/A",IF($N335=0,0,IF(ISERROR(VLOOKUP($E335,'Source Data'!$B$29:$J$60, MATCH($L335, 'Source Data'!$B$26:$J$26,1),TRUE))=TRUE,"",VLOOKUP($E335,'Source Data'!$B$29:$J$60,MATCH($L335, 'Source Data'!$B$26:$J$26,1),TRUE))))</f>
        <v/>
      </c>
      <c r="Z335" s="145" t="str">
        <f>IF(ISNUMBER($L335),IF(OR(AND(OR($J335="Retired",$J335="Permanent Low-Use"),$K335&lt;=2023),(AND($J335="New",$K335&gt;2023))),"N/A",VLOOKUP($F335,'Source Data'!$B$15:$I$22,7)),"")</f>
        <v/>
      </c>
      <c r="AA335" s="145" t="str">
        <f>IF(ISNUMBER($L335),IF(OR(AND(OR($J335="Retired",$J335="Permanent Low-Use"),$K335&lt;=2024),(AND($J335="New",$K335&gt;2024))),"N/A",VLOOKUP($F335,'Source Data'!$B$15:$I$22,7)),"")</f>
        <v/>
      </c>
      <c r="AB335" s="145" t="str">
        <f>IF(ISNUMBER($L335),IF(OR(AND(OR($J335="Retired",$J335="Permanent Low-Use"),$K335&lt;=2025),(AND($J335="New",$K335&gt;2025))),"N/A",VLOOKUP($F335,'Source Data'!$B$15:$I$22,5)),"")</f>
        <v/>
      </c>
      <c r="AC335" s="145" t="str">
        <f>IF(ISNUMBER($L335),IF(OR(AND(OR($J335="Retired",$J335="Permanent Low-Use"),$K335&lt;=2026),(AND($J335="New",$K335&gt;2026))),"N/A",VLOOKUP($F335,'Source Data'!$B$15:$I$22,5)),"")</f>
        <v/>
      </c>
      <c r="AD335" s="145" t="str">
        <f>IF(ISNUMBER($L335),IF(OR(AND(OR($J335="Retired",$J335="Permanent Low-Use"),$K335&lt;=2027),(AND($J335="New",$K335&gt;2027))),"N/A",VLOOKUP($F335,'Source Data'!$B$15:$I$22,5)),"")</f>
        <v/>
      </c>
      <c r="AE335" s="145" t="str">
        <f>IF(ISNUMBER($L335),IF(OR(AND(OR($J335="Retired",$J335="Permanent Low-Use"),$K335&lt;=2028),(AND($J335="New",$K335&gt;2028))),"N/A",VLOOKUP($F335,'Source Data'!$B$15:$I$22,5)),"")</f>
        <v/>
      </c>
      <c r="AF335" s="145" t="str">
        <f>IF(ISNUMBER($L335),IF(OR(AND(OR($J335="Retired",$J335="Permanent Low-Use"),$K335&lt;=2029),(AND($J335="New",$K335&gt;2029))),"N/A",VLOOKUP($F335,'Source Data'!$B$15:$I$22,5)),"")</f>
        <v/>
      </c>
      <c r="AG335" s="145" t="str">
        <f>IF(ISNUMBER($L335),IF(OR(AND(OR($J335="Retired",$J335="Permanent Low-Use"),$K335&lt;=2030),(AND($J335="New",$K335&gt;2030))),"N/A",VLOOKUP($F335,'Source Data'!$B$15:$I$22,5)),"")</f>
        <v/>
      </c>
      <c r="AH335" s="145" t="str">
        <f>IF(ISNUMBER($L335),IF(OR(AND(OR($J335="Retired",$J335="Permanent Low-Use"),$K335&lt;=2031),(AND($J335="New",$K335&gt;2031))),"N/A",VLOOKUP($F335,'Source Data'!$B$15:$I$22,5)),"")</f>
        <v/>
      </c>
      <c r="AI335" s="145" t="str">
        <f>IF(ISNUMBER($L335),IF(OR(AND(OR($J335="Retired",$J335="Permanent Low-Use"),$K335&lt;=2032),(AND($J335="New",$K335&gt;2032))),"N/A",VLOOKUP($F335,'Source Data'!$B$15:$I$22,5)),"")</f>
        <v/>
      </c>
      <c r="AJ335" s="145" t="str">
        <f>IF(ISNUMBER($L335),IF(OR(AND(OR($J335="Retired",$J335="Permanent Low-Use"),$K335&lt;=2033),(AND($J335="New",$K335&gt;2033))),"N/A",VLOOKUP($F335,'Source Data'!$B$15:$I$22,5)),"")</f>
        <v/>
      </c>
      <c r="AK335" s="145" t="str">
        <f>IF($N335= 0, "N/A", IF(ISERROR(VLOOKUP($F335, 'Source Data'!$B$4:$C$11,2)), "", VLOOKUP($F335, 'Source Data'!$B$4:$C$11,2)))</f>
        <v/>
      </c>
      <c r="AL335" s="158"/>
    </row>
    <row r="336" spans="1:38">
      <c r="A336" s="158"/>
      <c r="B336" s="80"/>
      <c r="C336" s="80"/>
      <c r="D336" s="80"/>
      <c r="E336" s="81"/>
      <c r="F336" s="81"/>
      <c r="G336" s="78"/>
      <c r="H336" s="79"/>
      <c r="I336" s="78"/>
      <c r="J336" s="78"/>
      <c r="K336" s="78"/>
      <c r="L336" s="142" t="str">
        <f t="shared" si="14"/>
        <v/>
      </c>
      <c r="M336" s="142" t="str">
        <f>IF(ISERROR(VLOOKUP(E336,'Source Data'!$B$67:$J$97, MATCH(F336, 'Source Data'!$B$64:$J$64,1),TRUE))=TRUE,"",VLOOKUP(E336,'Source Data'!$B$67:$J$97,MATCH(F336, 'Source Data'!$B$64:$J$64,1),TRUE))</f>
        <v/>
      </c>
      <c r="N336" s="143" t="str">
        <f t="shared" si="15"/>
        <v/>
      </c>
      <c r="O336" s="144" t="str">
        <f>IF(OR(AND(OR($J336="Retired",$J336="Permanent Low-Use"),$K336&lt;=2023),(AND($J336="New",$K336&gt;2023))),"N/A",IF($N336=0,0,IF(ISERROR(VLOOKUP($E336,'Source Data'!$B$29:$J$60, MATCH($L336, 'Source Data'!$B$26:$J$26,1),TRUE))=TRUE,"",VLOOKUP($E336,'Source Data'!$B$29:$J$60,MATCH($L336, 'Source Data'!$B$26:$J$26,1),TRUE))))</f>
        <v/>
      </c>
      <c r="P336" s="144" t="str">
        <f>IF(OR(AND(OR($J336="Retired",$J336="Permanent Low-Use"),$K336&lt;=2024),(AND($J336="New",$K336&gt;2024))),"N/A",IF($N336=0,0,IF(ISERROR(VLOOKUP($E336,'Source Data'!$B$29:$J$60, MATCH($L336, 'Source Data'!$B$26:$J$26,1),TRUE))=TRUE,"",VLOOKUP($E336,'Source Data'!$B$29:$J$60,MATCH($L336, 'Source Data'!$B$26:$J$26,1),TRUE))))</f>
        <v/>
      </c>
      <c r="Q336" s="144" t="str">
        <f>IF(OR(AND(OR($J336="Retired",$J336="Permanent Low-Use"),$K336&lt;=2025),(AND($J336="New",$K336&gt;2025))),"N/A",IF($N336=0,0,IF(ISERROR(VLOOKUP($E336,'Source Data'!$B$29:$J$60, MATCH($L336, 'Source Data'!$B$26:$J$26,1),TRUE))=TRUE,"",VLOOKUP($E336,'Source Data'!$B$29:$J$60,MATCH($L336, 'Source Data'!$B$26:$J$26,1),TRUE))))</f>
        <v/>
      </c>
      <c r="R336" s="144" t="str">
        <f>IF(OR(AND(OR($J336="Retired",$J336="Permanent Low-Use"),$K336&lt;=2026),(AND($J336="New",$K336&gt;2026))),"N/A",IF($N336=0,0,IF(ISERROR(VLOOKUP($E336,'Source Data'!$B$29:$J$60, MATCH($L336, 'Source Data'!$B$26:$J$26,1),TRUE))=TRUE,"",VLOOKUP($E336,'Source Data'!$B$29:$J$60,MATCH($L336, 'Source Data'!$B$26:$J$26,1),TRUE))))</f>
        <v/>
      </c>
      <c r="S336" s="144" t="str">
        <f>IF(OR(AND(OR($J336="Retired",$J336="Permanent Low-Use"),$K336&lt;=2027),(AND($J336="New",$K336&gt;2027))),"N/A",IF($N336=0,0,IF(ISERROR(VLOOKUP($E336,'Source Data'!$B$29:$J$60, MATCH($L336, 'Source Data'!$B$26:$J$26,1),TRUE))=TRUE,"",VLOOKUP($E336,'Source Data'!$B$29:$J$60,MATCH($L336, 'Source Data'!$B$26:$J$26,1),TRUE))))</f>
        <v/>
      </c>
      <c r="T336" s="144" t="str">
        <f>IF(OR(AND(OR($J336="Retired",$J336="Permanent Low-Use"),$K336&lt;=2028),(AND($J336="New",$K336&gt;2028))),"N/A",IF($N336=0,0,IF(ISERROR(VLOOKUP($E336,'Source Data'!$B$29:$J$60, MATCH($L336, 'Source Data'!$B$26:$J$26,1),TRUE))=TRUE,"",VLOOKUP($E336,'Source Data'!$B$29:$J$60,MATCH($L336, 'Source Data'!$B$26:$J$26,1),TRUE))))</f>
        <v/>
      </c>
      <c r="U336" s="144" t="str">
        <f>IF(OR(AND(OR($J336="Retired",$J336="Permanent Low-Use"),$K336&lt;=2029),(AND($J336="New",$K336&gt;2029))),"N/A",IF($N336=0,0,IF(ISERROR(VLOOKUP($E336,'Source Data'!$B$29:$J$60, MATCH($L336, 'Source Data'!$B$26:$J$26,1),TRUE))=TRUE,"",VLOOKUP($E336,'Source Data'!$B$29:$J$60,MATCH($L336, 'Source Data'!$B$26:$J$26,1),TRUE))))</f>
        <v/>
      </c>
      <c r="V336" s="144" t="str">
        <f>IF(OR(AND(OR($J336="Retired",$J336="Permanent Low-Use"),$K336&lt;=2030),(AND($J336="New",$K336&gt;2030))),"N/A",IF($N336=0,0,IF(ISERROR(VLOOKUP($E336,'Source Data'!$B$29:$J$60, MATCH($L336, 'Source Data'!$B$26:$J$26,1),TRUE))=TRUE,"",VLOOKUP($E336,'Source Data'!$B$29:$J$60,MATCH($L336, 'Source Data'!$B$26:$J$26,1),TRUE))))</f>
        <v/>
      </c>
      <c r="W336" s="144" t="str">
        <f>IF(OR(AND(OR($J336="Retired",$J336="Permanent Low-Use"),$K336&lt;=2031),(AND($J336="New",$K336&gt;2031))),"N/A",IF($N336=0,0,IF(ISERROR(VLOOKUP($E336,'Source Data'!$B$29:$J$60, MATCH($L336, 'Source Data'!$B$26:$J$26,1),TRUE))=TRUE,"",VLOOKUP($E336,'Source Data'!$B$29:$J$60,MATCH($L336, 'Source Data'!$B$26:$J$26,1),TRUE))))</f>
        <v/>
      </c>
      <c r="X336" s="144" t="str">
        <f>IF(OR(AND(OR($J336="Retired",$J336="Permanent Low-Use"),$K336&lt;=2032),(AND($J336="New",$K336&gt;2032))),"N/A",IF($N336=0,0,IF(ISERROR(VLOOKUP($E336,'Source Data'!$B$29:$J$60, MATCH($L336, 'Source Data'!$B$26:$J$26,1),TRUE))=TRUE,"",VLOOKUP($E336,'Source Data'!$B$29:$J$60,MATCH($L336, 'Source Data'!$B$26:$J$26,1),TRUE))))</f>
        <v/>
      </c>
      <c r="Y336" s="144" t="str">
        <f>IF(OR(AND(OR($J336="Retired",$J336="Permanent Low-Use"),$K336&lt;=2033),(AND($J336="New",$K336&gt;2033))),"N/A",IF($N336=0,0,IF(ISERROR(VLOOKUP($E336,'Source Data'!$B$29:$J$60, MATCH($L336, 'Source Data'!$B$26:$J$26,1),TRUE))=TRUE,"",VLOOKUP($E336,'Source Data'!$B$29:$J$60,MATCH($L336, 'Source Data'!$B$26:$J$26,1),TRUE))))</f>
        <v/>
      </c>
      <c r="Z336" s="145" t="str">
        <f>IF(ISNUMBER($L336),IF(OR(AND(OR($J336="Retired",$J336="Permanent Low-Use"),$K336&lt;=2023),(AND($J336="New",$K336&gt;2023))),"N/A",VLOOKUP($F336,'Source Data'!$B$15:$I$22,7)),"")</f>
        <v/>
      </c>
      <c r="AA336" s="145" t="str">
        <f>IF(ISNUMBER($L336),IF(OR(AND(OR($J336="Retired",$J336="Permanent Low-Use"),$K336&lt;=2024),(AND($J336="New",$K336&gt;2024))),"N/A",VLOOKUP($F336,'Source Data'!$B$15:$I$22,7)),"")</f>
        <v/>
      </c>
      <c r="AB336" s="145" t="str">
        <f>IF(ISNUMBER($L336),IF(OR(AND(OR($J336="Retired",$J336="Permanent Low-Use"),$K336&lt;=2025),(AND($J336="New",$K336&gt;2025))),"N/A",VLOOKUP($F336,'Source Data'!$B$15:$I$22,5)),"")</f>
        <v/>
      </c>
      <c r="AC336" s="145" t="str">
        <f>IF(ISNUMBER($L336),IF(OR(AND(OR($J336="Retired",$J336="Permanent Low-Use"),$K336&lt;=2026),(AND($J336="New",$K336&gt;2026))),"N/A",VLOOKUP($F336,'Source Data'!$B$15:$I$22,5)),"")</f>
        <v/>
      </c>
      <c r="AD336" s="145" t="str">
        <f>IF(ISNUMBER($L336),IF(OR(AND(OR($J336="Retired",$J336="Permanent Low-Use"),$K336&lt;=2027),(AND($J336="New",$K336&gt;2027))),"N/A",VLOOKUP($F336,'Source Data'!$B$15:$I$22,5)),"")</f>
        <v/>
      </c>
      <c r="AE336" s="145" t="str">
        <f>IF(ISNUMBER($L336),IF(OR(AND(OR($J336="Retired",$J336="Permanent Low-Use"),$K336&lt;=2028),(AND($J336="New",$K336&gt;2028))),"N/A",VLOOKUP($F336,'Source Data'!$B$15:$I$22,5)),"")</f>
        <v/>
      </c>
      <c r="AF336" s="145" t="str">
        <f>IF(ISNUMBER($L336),IF(OR(AND(OR($J336="Retired",$J336="Permanent Low-Use"),$K336&lt;=2029),(AND($J336="New",$K336&gt;2029))),"N/A",VLOOKUP($F336,'Source Data'!$B$15:$I$22,5)),"")</f>
        <v/>
      </c>
      <c r="AG336" s="145" t="str">
        <f>IF(ISNUMBER($L336),IF(OR(AND(OR($J336="Retired",$J336="Permanent Low-Use"),$K336&lt;=2030),(AND($J336="New",$K336&gt;2030))),"N/A",VLOOKUP($F336,'Source Data'!$B$15:$I$22,5)),"")</f>
        <v/>
      </c>
      <c r="AH336" s="145" t="str">
        <f>IF(ISNUMBER($L336),IF(OR(AND(OR($J336="Retired",$J336="Permanent Low-Use"),$K336&lt;=2031),(AND($J336="New",$K336&gt;2031))),"N/A",VLOOKUP($F336,'Source Data'!$B$15:$I$22,5)),"")</f>
        <v/>
      </c>
      <c r="AI336" s="145" t="str">
        <f>IF(ISNUMBER($L336),IF(OR(AND(OR($J336="Retired",$J336="Permanent Low-Use"),$K336&lt;=2032),(AND($J336="New",$K336&gt;2032))),"N/A",VLOOKUP($F336,'Source Data'!$B$15:$I$22,5)),"")</f>
        <v/>
      </c>
      <c r="AJ336" s="145" t="str">
        <f>IF(ISNUMBER($L336),IF(OR(AND(OR($J336="Retired",$J336="Permanent Low-Use"),$K336&lt;=2033),(AND($J336="New",$K336&gt;2033))),"N/A",VLOOKUP($F336,'Source Data'!$B$15:$I$22,5)),"")</f>
        <v/>
      </c>
      <c r="AK336" s="145" t="str">
        <f>IF($N336= 0, "N/A", IF(ISERROR(VLOOKUP($F336, 'Source Data'!$B$4:$C$11,2)), "", VLOOKUP($F336, 'Source Data'!$B$4:$C$11,2)))</f>
        <v/>
      </c>
      <c r="AL336" s="158"/>
    </row>
    <row r="337" spans="1:38">
      <c r="A337" s="158"/>
      <c r="B337" s="80"/>
      <c r="C337" s="80"/>
      <c r="D337" s="80"/>
      <c r="E337" s="81"/>
      <c r="F337" s="81"/>
      <c r="G337" s="78"/>
      <c r="H337" s="79"/>
      <c r="I337" s="78"/>
      <c r="J337" s="78"/>
      <c r="K337" s="78"/>
      <c r="L337" s="142" t="str">
        <f t="shared" ref="L337:L400" si="16">IF(ISNUMBER(F337), IF($G337="GSE purchased before 2007", $F337*1.2, $F337), "")</f>
        <v/>
      </c>
      <c r="M337" s="142" t="str">
        <f>IF(ISERROR(VLOOKUP(E337,'Source Data'!$B$67:$J$97, MATCH(F337, 'Source Data'!$B$64:$J$64,1),TRUE))=TRUE,"",VLOOKUP(E337,'Source Data'!$B$67:$J$97,MATCH(F337, 'Source Data'!$B$64:$J$64,1),TRUE))</f>
        <v/>
      </c>
      <c r="N337" s="143" t="str">
        <f t="shared" si="15"/>
        <v/>
      </c>
      <c r="O337" s="144" t="str">
        <f>IF(OR(AND(OR($J337="Retired",$J337="Permanent Low-Use"),$K337&lt;=2023),(AND($J337="New",$K337&gt;2023))),"N/A",IF($N337=0,0,IF(ISERROR(VLOOKUP($E337,'Source Data'!$B$29:$J$60, MATCH($L337, 'Source Data'!$B$26:$J$26,1),TRUE))=TRUE,"",VLOOKUP($E337,'Source Data'!$B$29:$J$60,MATCH($L337, 'Source Data'!$B$26:$J$26,1),TRUE))))</f>
        <v/>
      </c>
      <c r="P337" s="144" t="str">
        <f>IF(OR(AND(OR($J337="Retired",$J337="Permanent Low-Use"),$K337&lt;=2024),(AND($J337="New",$K337&gt;2024))),"N/A",IF($N337=0,0,IF(ISERROR(VLOOKUP($E337,'Source Data'!$B$29:$J$60, MATCH($L337, 'Source Data'!$B$26:$J$26,1),TRUE))=TRUE,"",VLOOKUP($E337,'Source Data'!$B$29:$J$60,MATCH($L337, 'Source Data'!$B$26:$J$26,1),TRUE))))</f>
        <v/>
      </c>
      <c r="Q337" s="144" t="str">
        <f>IF(OR(AND(OR($J337="Retired",$J337="Permanent Low-Use"),$K337&lt;=2025),(AND($J337="New",$K337&gt;2025))),"N/A",IF($N337=0,0,IF(ISERROR(VLOOKUP($E337,'Source Data'!$B$29:$J$60, MATCH($L337, 'Source Data'!$B$26:$J$26,1),TRUE))=TRUE,"",VLOOKUP($E337,'Source Data'!$B$29:$J$60,MATCH($L337, 'Source Data'!$B$26:$J$26,1),TRUE))))</f>
        <v/>
      </c>
      <c r="R337" s="144" t="str">
        <f>IF(OR(AND(OR($J337="Retired",$J337="Permanent Low-Use"),$K337&lt;=2026),(AND($J337="New",$K337&gt;2026))),"N/A",IF($N337=0,0,IF(ISERROR(VLOOKUP($E337,'Source Data'!$B$29:$J$60, MATCH($L337, 'Source Data'!$B$26:$J$26,1),TRUE))=TRUE,"",VLOOKUP($E337,'Source Data'!$B$29:$J$60,MATCH($L337, 'Source Data'!$B$26:$J$26,1),TRUE))))</f>
        <v/>
      </c>
      <c r="S337" s="144" t="str">
        <f>IF(OR(AND(OR($J337="Retired",$J337="Permanent Low-Use"),$K337&lt;=2027),(AND($J337="New",$K337&gt;2027))),"N/A",IF($N337=0,0,IF(ISERROR(VLOOKUP($E337,'Source Data'!$B$29:$J$60, MATCH($L337, 'Source Data'!$B$26:$J$26,1),TRUE))=TRUE,"",VLOOKUP($E337,'Source Data'!$B$29:$J$60,MATCH($L337, 'Source Data'!$B$26:$J$26,1),TRUE))))</f>
        <v/>
      </c>
      <c r="T337" s="144" t="str">
        <f>IF(OR(AND(OR($J337="Retired",$J337="Permanent Low-Use"),$K337&lt;=2028),(AND($J337="New",$K337&gt;2028))),"N/A",IF($N337=0,0,IF(ISERROR(VLOOKUP($E337,'Source Data'!$B$29:$J$60, MATCH($L337, 'Source Data'!$B$26:$J$26,1),TRUE))=TRUE,"",VLOOKUP($E337,'Source Data'!$B$29:$J$60,MATCH($L337, 'Source Data'!$B$26:$J$26,1),TRUE))))</f>
        <v/>
      </c>
      <c r="U337" s="144" t="str">
        <f>IF(OR(AND(OR($J337="Retired",$J337="Permanent Low-Use"),$K337&lt;=2029),(AND($J337="New",$K337&gt;2029))),"N/A",IF($N337=0,0,IF(ISERROR(VLOOKUP($E337,'Source Data'!$B$29:$J$60, MATCH($L337, 'Source Data'!$B$26:$J$26,1),TRUE))=TRUE,"",VLOOKUP($E337,'Source Data'!$B$29:$J$60,MATCH($L337, 'Source Data'!$B$26:$J$26,1),TRUE))))</f>
        <v/>
      </c>
      <c r="V337" s="144" t="str">
        <f>IF(OR(AND(OR($J337="Retired",$J337="Permanent Low-Use"),$K337&lt;=2030),(AND($J337="New",$K337&gt;2030))),"N/A",IF($N337=0,0,IF(ISERROR(VLOOKUP($E337,'Source Data'!$B$29:$J$60, MATCH($L337, 'Source Data'!$B$26:$J$26,1),TRUE))=TRUE,"",VLOOKUP($E337,'Source Data'!$B$29:$J$60,MATCH($L337, 'Source Data'!$B$26:$J$26,1),TRUE))))</f>
        <v/>
      </c>
      <c r="W337" s="144" t="str">
        <f>IF(OR(AND(OR($J337="Retired",$J337="Permanent Low-Use"),$K337&lt;=2031),(AND($J337="New",$K337&gt;2031))),"N/A",IF($N337=0,0,IF(ISERROR(VLOOKUP($E337,'Source Data'!$B$29:$J$60, MATCH($L337, 'Source Data'!$B$26:$J$26,1),TRUE))=TRUE,"",VLOOKUP($E337,'Source Data'!$B$29:$J$60,MATCH($L337, 'Source Data'!$B$26:$J$26,1),TRUE))))</f>
        <v/>
      </c>
      <c r="X337" s="144" t="str">
        <f>IF(OR(AND(OR($J337="Retired",$J337="Permanent Low-Use"),$K337&lt;=2032),(AND($J337="New",$K337&gt;2032))),"N/A",IF($N337=0,0,IF(ISERROR(VLOOKUP($E337,'Source Data'!$B$29:$J$60, MATCH($L337, 'Source Data'!$B$26:$J$26,1),TRUE))=TRUE,"",VLOOKUP($E337,'Source Data'!$B$29:$J$60,MATCH($L337, 'Source Data'!$B$26:$J$26,1),TRUE))))</f>
        <v/>
      </c>
      <c r="Y337" s="144" t="str">
        <f>IF(OR(AND(OR($J337="Retired",$J337="Permanent Low-Use"),$K337&lt;=2033),(AND($J337="New",$K337&gt;2033))),"N/A",IF($N337=0,0,IF(ISERROR(VLOOKUP($E337,'Source Data'!$B$29:$J$60, MATCH($L337, 'Source Data'!$B$26:$J$26,1),TRUE))=TRUE,"",VLOOKUP($E337,'Source Data'!$B$29:$J$60,MATCH($L337, 'Source Data'!$B$26:$J$26,1),TRUE))))</f>
        <v/>
      </c>
      <c r="Z337" s="145" t="str">
        <f>IF(ISNUMBER($L337),IF(OR(AND(OR($J337="Retired",$J337="Permanent Low-Use"),$K337&lt;=2023),(AND($J337="New",$K337&gt;2023))),"N/A",VLOOKUP($F337,'Source Data'!$B$15:$I$22,7)),"")</f>
        <v/>
      </c>
      <c r="AA337" s="145" t="str">
        <f>IF(ISNUMBER($L337),IF(OR(AND(OR($J337="Retired",$J337="Permanent Low-Use"),$K337&lt;=2024),(AND($J337="New",$K337&gt;2024))),"N/A",VLOOKUP($F337,'Source Data'!$B$15:$I$22,7)),"")</f>
        <v/>
      </c>
      <c r="AB337" s="145" t="str">
        <f>IF(ISNUMBER($L337),IF(OR(AND(OR($J337="Retired",$J337="Permanent Low-Use"),$K337&lt;=2025),(AND($J337="New",$K337&gt;2025))),"N/A",VLOOKUP($F337,'Source Data'!$B$15:$I$22,5)),"")</f>
        <v/>
      </c>
      <c r="AC337" s="145" t="str">
        <f>IF(ISNUMBER($L337),IF(OR(AND(OR($J337="Retired",$J337="Permanent Low-Use"),$K337&lt;=2026),(AND($J337="New",$K337&gt;2026))),"N/A",VLOOKUP($F337,'Source Data'!$B$15:$I$22,5)),"")</f>
        <v/>
      </c>
      <c r="AD337" s="145" t="str">
        <f>IF(ISNUMBER($L337),IF(OR(AND(OR($J337="Retired",$J337="Permanent Low-Use"),$K337&lt;=2027),(AND($J337="New",$K337&gt;2027))),"N/A",VLOOKUP($F337,'Source Data'!$B$15:$I$22,5)),"")</f>
        <v/>
      </c>
      <c r="AE337" s="145" t="str">
        <f>IF(ISNUMBER($L337),IF(OR(AND(OR($J337="Retired",$J337="Permanent Low-Use"),$K337&lt;=2028),(AND($J337="New",$K337&gt;2028))),"N/A",VLOOKUP($F337,'Source Data'!$B$15:$I$22,5)),"")</f>
        <v/>
      </c>
      <c r="AF337" s="145" t="str">
        <f>IF(ISNUMBER($L337),IF(OR(AND(OR($J337="Retired",$J337="Permanent Low-Use"),$K337&lt;=2029),(AND($J337="New",$K337&gt;2029))),"N/A",VLOOKUP($F337,'Source Data'!$B$15:$I$22,5)),"")</f>
        <v/>
      </c>
      <c r="AG337" s="145" t="str">
        <f>IF(ISNUMBER($L337),IF(OR(AND(OR($J337="Retired",$J337="Permanent Low-Use"),$K337&lt;=2030),(AND($J337="New",$K337&gt;2030))),"N/A",VLOOKUP($F337,'Source Data'!$B$15:$I$22,5)),"")</f>
        <v/>
      </c>
      <c r="AH337" s="145" t="str">
        <f>IF(ISNUMBER($L337),IF(OR(AND(OR($J337="Retired",$J337="Permanent Low-Use"),$K337&lt;=2031),(AND($J337="New",$K337&gt;2031))),"N/A",VLOOKUP($F337,'Source Data'!$B$15:$I$22,5)),"")</f>
        <v/>
      </c>
      <c r="AI337" s="145" t="str">
        <f>IF(ISNUMBER($L337),IF(OR(AND(OR($J337="Retired",$J337="Permanent Low-Use"),$K337&lt;=2032),(AND($J337="New",$K337&gt;2032))),"N/A",VLOOKUP($F337,'Source Data'!$B$15:$I$22,5)),"")</f>
        <v/>
      </c>
      <c r="AJ337" s="145" t="str">
        <f>IF(ISNUMBER($L337),IF(OR(AND(OR($J337="Retired",$J337="Permanent Low-Use"),$K337&lt;=2033),(AND($J337="New",$K337&gt;2033))),"N/A",VLOOKUP($F337,'Source Data'!$B$15:$I$22,5)),"")</f>
        <v/>
      </c>
      <c r="AK337" s="145" t="str">
        <f>IF($N337= 0, "N/A", IF(ISERROR(VLOOKUP($F337, 'Source Data'!$B$4:$C$11,2)), "", VLOOKUP($F337, 'Source Data'!$B$4:$C$11,2)))</f>
        <v/>
      </c>
      <c r="AL337" s="158"/>
    </row>
    <row r="338" spans="1:38">
      <c r="A338" s="158"/>
      <c r="B338" s="80"/>
      <c r="C338" s="80"/>
      <c r="D338" s="80"/>
      <c r="E338" s="81"/>
      <c r="F338" s="81"/>
      <c r="G338" s="78"/>
      <c r="H338" s="79"/>
      <c r="I338" s="78"/>
      <c r="J338" s="78"/>
      <c r="K338" s="78"/>
      <c r="L338" s="142" t="str">
        <f t="shared" si="16"/>
        <v/>
      </c>
      <c r="M338" s="142" t="str">
        <f>IF(ISERROR(VLOOKUP(E338,'Source Data'!$B$67:$J$97, MATCH(F338, 'Source Data'!$B$64:$J$64,1),TRUE))=TRUE,"",VLOOKUP(E338,'Source Data'!$B$67:$J$97,MATCH(F338, 'Source Data'!$B$64:$J$64,1),TRUE))</f>
        <v/>
      </c>
      <c r="N338" s="143" t="str">
        <f t="shared" ref="N338:N401" si="17">IF(AND($G338= "", ISNUMBER(F338)), 1, IF($G338="", "", IF(AND($G338="VDECS with NOx Reduction Only", ISNUMBER($H338)), 1-($H338/1.7), IF(AND($G338="VDECS Level 2", ISNUMBER($H338)), 1-(0.18+($H338/1.7)), IF($G338="VDECS Level 1",1, IF($G338="VDECS Level 2",0.82, IF($G338="VDECS Highest Level",0.7, IF(OR($G338="GSE purchased before 2007", $G338="Non-GSE purchased before 2007",$G338= "Electric Purchased 2007 or later",$G338= "Electric Purchased 2024 or later"),0))))))))</f>
        <v/>
      </c>
      <c r="O338" s="144" t="str">
        <f>IF(OR(AND(OR($J338="Retired",$J338="Permanent Low-Use"),$K338&lt;=2023),(AND($J338="New",$K338&gt;2023))),"N/A",IF($N338=0,0,IF(ISERROR(VLOOKUP($E338,'Source Data'!$B$29:$J$60, MATCH($L338, 'Source Data'!$B$26:$J$26,1),TRUE))=TRUE,"",VLOOKUP($E338,'Source Data'!$B$29:$J$60,MATCH($L338, 'Source Data'!$B$26:$J$26,1),TRUE))))</f>
        <v/>
      </c>
      <c r="P338" s="144" t="str">
        <f>IF(OR(AND(OR($J338="Retired",$J338="Permanent Low-Use"),$K338&lt;=2024),(AND($J338="New",$K338&gt;2024))),"N/A",IF($N338=0,0,IF(ISERROR(VLOOKUP($E338,'Source Data'!$B$29:$J$60, MATCH($L338, 'Source Data'!$B$26:$J$26,1),TRUE))=TRUE,"",VLOOKUP($E338,'Source Data'!$B$29:$J$60,MATCH($L338, 'Source Data'!$B$26:$J$26,1),TRUE))))</f>
        <v/>
      </c>
      <c r="Q338" s="144" t="str">
        <f>IF(OR(AND(OR($J338="Retired",$J338="Permanent Low-Use"),$K338&lt;=2025),(AND($J338="New",$K338&gt;2025))),"N/A",IF($N338=0,0,IF(ISERROR(VLOOKUP($E338,'Source Data'!$B$29:$J$60, MATCH($L338, 'Source Data'!$B$26:$J$26,1),TRUE))=TRUE,"",VLOOKUP($E338,'Source Data'!$B$29:$J$60,MATCH($L338, 'Source Data'!$B$26:$J$26,1),TRUE))))</f>
        <v/>
      </c>
      <c r="R338" s="144" t="str">
        <f>IF(OR(AND(OR($J338="Retired",$J338="Permanent Low-Use"),$K338&lt;=2026),(AND($J338="New",$K338&gt;2026))),"N/A",IF($N338=0,0,IF(ISERROR(VLOOKUP($E338,'Source Data'!$B$29:$J$60, MATCH($L338, 'Source Data'!$B$26:$J$26,1),TRUE))=TRUE,"",VLOOKUP($E338,'Source Data'!$B$29:$J$60,MATCH($L338, 'Source Data'!$B$26:$J$26,1),TRUE))))</f>
        <v/>
      </c>
      <c r="S338" s="144" t="str">
        <f>IF(OR(AND(OR($J338="Retired",$J338="Permanent Low-Use"),$K338&lt;=2027),(AND($J338="New",$K338&gt;2027))),"N/A",IF($N338=0,0,IF(ISERROR(VLOOKUP($E338,'Source Data'!$B$29:$J$60, MATCH($L338, 'Source Data'!$B$26:$J$26,1),TRUE))=TRUE,"",VLOOKUP($E338,'Source Data'!$B$29:$J$60,MATCH($L338, 'Source Data'!$B$26:$J$26,1),TRUE))))</f>
        <v/>
      </c>
      <c r="T338" s="144" t="str">
        <f>IF(OR(AND(OR($J338="Retired",$J338="Permanent Low-Use"),$K338&lt;=2028),(AND($J338="New",$K338&gt;2028))),"N/A",IF($N338=0,0,IF(ISERROR(VLOOKUP($E338,'Source Data'!$B$29:$J$60, MATCH($L338, 'Source Data'!$B$26:$J$26,1),TRUE))=TRUE,"",VLOOKUP($E338,'Source Data'!$B$29:$J$60,MATCH($L338, 'Source Data'!$B$26:$J$26,1),TRUE))))</f>
        <v/>
      </c>
      <c r="U338" s="144" t="str">
        <f>IF(OR(AND(OR($J338="Retired",$J338="Permanent Low-Use"),$K338&lt;=2029),(AND($J338="New",$K338&gt;2029))),"N/A",IF($N338=0,0,IF(ISERROR(VLOOKUP($E338,'Source Data'!$B$29:$J$60, MATCH($L338, 'Source Data'!$B$26:$J$26,1),TRUE))=TRUE,"",VLOOKUP($E338,'Source Data'!$B$29:$J$60,MATCH($L338, 'Source Data'!$B$26:$J$26,1),TRUE))))</f>
        <v/>
      </c>
      <c r="V338" s="144" t="str">
        <f>IF(OR(AND(OR($J338="Retired",$J338="Permanent Low-Use"),$K338&lt;=2030),(AND($J338="New",$K338&gt;2030))),"N/A",IF($N338=0,0,IF(ISERROR(VLOOKUP($E338,'Source Data'!$B$29:$J$60, MATCH($L338, 'Source Data'!$B$26:$J$26,1),TRUE))=TRUE,"",VLOOKUP($E338,'Source Data'!$B$29:$J$60,MATCH($L338, 'Source Data'!$B$26:$J$26,1),TRUE))))</f>
        <v/>
      </c>
      <c r="W338" s="144" t="str">
        <f>IF(OR(AND(OR($J338="Retired",$J338="Permanent Low-Use"),$K338&lt;=2031),(AND($J338="New",$K338&gt;2031))),"N/A",IF($N338=0,0,IF(ISERROR(VLOOKUP($E338,'Source Data'!$B$29:$J$60, MATCH($L338, 'Source Data'!$B$26:$J$26,1),TRUE))=TRUE,"",VLOOKUP($E338,'Source Data'!$B$29:$J$60,MATCH($L338, 'Source Data'!$B$26:$J$26,1),TRUE))))</f>
        <v/>
      </c>
      <c r="X338" s="144" t="str">
        <f>IF(OR(AND(OR($J338="Retired",$J338="Permanent Low-Use"),$K338&lt;=2032),(AND($J338="New",$K338&gt;2032))),"N/A",IF($N338=0,0,IF(ISERROR(VLOOKUP($E338,'Source Data'!$B$29:$J$60, MATCH($L338, 'Source Data'!$B$26:$J$26,1),TRUE))=TRUE,"",VLOOKUP($E338,'Source Data'!$B$29:$J$60,MATCH($L338, 'Source Data'!$B$26:$J$26,1),TRUE))))</f>
        <v/>
      </c>
      <c r="Y338" s="144" t="str">
        <f>IF(OR(AND(OR($J338="Retired",$J338="Permanent Low-Use"),$K338&lt;=2033),(AND($J338="New",$K338&gt;2033))),"N/A",IF($N338=0,0,IF(ISERROR(VLOOKUP($E338,'Source Data'!$B$29:$J$60, MATCH($L338, 'Source Data'!$B$26:$J$26,1),TRUE))=TRUE,"",VLOOKUP($E338,'Source Data'!$B$29:$J$60,MATCH($L338, 'Source Data'!$B$26:$J$26,1),TRUE))))</f>
        <v/>
      </c>
      <c r="Z338" s="145" t="str">
        <f>IF(ISNUMBER($L338),IF(OR(AND(OR($J338="Retired",$J338="Permanent Low-Use"),$K338&lt;=2023),(AND($J338="New",$K338&gt;2023))),"N/A",VLOOKUP($F338,'Source Data'!$B$15:$I$22,7)),"")</f>
        <v/>
      </c>
      <c r="AA338" s="145" t="str">
        <f>IF(ISNUMBER($L338),IF(OR(AND(OR($J338="Retired",$J338="Permanent Low-Use"),$K338&lt;=2024),(AND($J338="New",$K338&gt;2024))),"N/A",VLOOKUP($F338,'Source Data'!$B$15:$I$22,7)),"")</f>
        <v/>
      </c>
      <c r="AB338" s="145" t="str">
        <f>IF(ISNUMBER($L338),IF(OR(AND(OR($J338="Retired",$J338="Permanent Low-Use"),$K338&lt;=2025),(AND($J338="New",$K338&gt;2025))),"N/A",VLOOKUP($F338,'Source Data'!$B$15:$I$22,5)),"")</f>
        <v/>
      </c>
      <c r="AC338" s="145" t="str">
        <f>IF(ISNUMBER($L338),IF(OR(AND(OR($J338="Retired",$J338="Permanent Low-Use"),$K338&lt;=2026),(AND($J338="New",$K338&gt;2026))),"N/A",VLOOKUP($F338,'Source Data'!$B$15:$I$22,5)),"")</f>
        <v/>
      </c>
      <c r="AD338" s="145" t="str">
        <f>IF(ISNUMBER($L338),IF(OR(AND(OR($J338="Retired",$J338="Permanent Low-Use"),$K338&lt;=2027),(AND($J338="New",$K338&gt;2027))),"N/A",VLOOKUP($F338,'Source Data'!$B$15:$I$22,5)),"")</f>
        <v/>
      </c>
      <c r="AE338" s="145" t="str">
        <f>IF(ISNUMBER($L338),IF(OR(AND(OR($J338="Retired",$J338="Permanent Low-Use"),$K338&lt;=2028),(AND($J338="New",$K338&gt;2028))),"N/A",VLOOKUP($F338,'Source Data'!$B$15:$I$22,5)),"")</f>
        <v/>
      </c>
      <c r="AF338" s="145" t="str">
        <f>IF(ISNUMBER($L338),IF(OR(AND(OR($J338="Retired",$J338="Permanent Low-Use"),$K338&lt;=2029),(AND($J338="New",$K338&gt;2029))),"N/A",VLOOKUP($F338,'Source Data'!$B$15:$I$22,5)),"")</f>
        <v/>
      </c>
      <c r="AG338" s="145" t="str">
        <f>IF(ISNUMBER($L338),IF(OR(AND(OR($J338="Retired",$J338="Permanent Low-Use"),$K338&lt;=2030),(AND($J338="New",$K338&gt;2030))),"N/A",VLOOKUP($F338,'Source Data'!$B$15:$I$22,5)),"")</f>
        <v/>
      </c>
      <c r="AH338" s="145" t="str">
        <f>IF(ISNUMBER($L338),IF(OR(AND(OR($J338="Retired",$J338="Permanent Low-Use"),$K338&lt;=2031),(AND($J338="New",$K338&gt;2031))),"N/A",VLOOKUP($F338,'Source Data'!$B$15:$I$22,5)),"")</f>
        <v/>
      </c>
      <c r="AI338" s="145" t="str">
        <f>IF(ISNUMBER($L338),IF(OR(AND(OR($J338="Retired",$J338="Permanent Low-Use"),$K338&lt;=2032),(AND($J338="New",$K338&gt;2032))),"N/A",VLOOKUP($F338,'Source Data'!$B$15:$I$22,5)),"")</f>
        <v/>
      </c>
      <c r="AJ338" s="145" t="str">
        <f>IF(ISNUMBER($L338),IF(OR(AND(OR($J338="Retired",$J338="Permanent Low-Use"),$K338&lt;=2033),(AND($J338="New",$K338&gt;2033))),"N/A",VLOOKUP($F338,'Source Data'!$B$15:$I$22,5)),"")</f>
        <v/>
      </c>
      <c r="AK338" s="145" t="str">
        <f>IF($N338= 0, "N/A", IF(ISERROR(VLOOKUP($F338, 'Source Data'!$B$4:$C$11,2)), "", VLOOKUP($F338, 'Source Data'!$B$4:$C$11,2)))</f>
        <v/>
      </c>
      <c r="AL338" s="158"/>
    </row>
    <row r="339" spans="1:38">
      <c r="A339" s="158"/>
      <c r="B339" s="80"/>
      <c r="C339" s="80"/>
      <c r="D339" s="80"/>
      <c r="E339" s="81"/>
      <c r="F339" s="81"/>
      <c r="G339" s="78"/>
      <c r="H339" s="79"/>
      <c r="I339" s="78"/>
      <c r="J339" s="78"/>
      <c r="K339" s="78"/>
      <c r="L339" s="142" t="str">
        <f t="shared" si="16"/>
        <v/>
      </c>
      <c r="M339" s="142" t="str">
        <f>IF(ISERROR(VLOOKUP(E339,'Source Data'!$B$67:$J$97, MATCH(F339, 'Source Data'!$B$64:$J$64,1),TRUE))=TRUE,"",VLOOKUP(E339,'Source Data'!$B$67:$J$97,MATCH(F339, 'Source Data'!$B$64:$J$64,1),TRUE))</f>
        <v/>
      </c>
      <c r="N339" s="143" t="str">
        <f t="shared" si="17"/>
        <v/>
      </c>
      <c r="O339" s="144" t="str">
        <f>IF(OR(AND(OR($J339="Retired",$J339="Permanent Low-Use"),$K339&lt;=2023),(AND($J339="New",$K339&gt;2023))),"N/A",IF($N339=0,0,IF(ISERROR(VLOOKUP($E339,'Source Data'!$B$29:$J$60, MATCH($L339, 'Source Data'!$B$26:$J$26,1),TRUE))=TRUE,"",VLOOKUP($E339,'Source Data'!$B$29:$J$60,MATCH($L339, 'Source Data'!$B$26:$J$26,1),TRUE))))</f>
        <v/>
      </c>
      <c r="P339" s="144" t="str">
        <f>IF(OR(AND(OR($J339="Retired",$J339="Permanent Low-Use"),$K339&lt;=2024),(AND($J339="New",$K339&gt;2024))),"N/A",IF($N339=0,0,IF(ISERROR(VLOOKUP($E339,'Source Data'!$B$29:$J$60, MATCH($L339, 'Source Data'!$B$26:$J$26,1),TRUE))=TRUE,"",VLOOKUP($E339,'Source Data'!$B$29:$J$60,MATCH($L339, 'Source Data'!$B$26:$J$26,1),TRUE))))</f>
        <v/>
      </c>
      <c r="Q339" s="144" t="str">
        <f>IF(OR(AND(OR($J339="Retired",$J339="Permanent Low-Use"),$K339&lt;=2025),(AND($J339="New",$K339&gt;2025))),"N/A",IF($N339=0,0,IF(ISERROR(VLOOKUP($E339,'Source Data'!$B$29:$J$60, MATCH($L339, 'Source Data'!$B$26:$J$26,1),TRUE))=TRUE,"",VLOOKUP($E339,'Source Data'!$B$29:$J$60,MATCH($L339, 'Source Data'!$B$26:$J$26,1),TRUE))))</f>
        <v/>
      </c>
      <c r="R339" s="144" t="str">
        <f>IF(OR(AND(OR($J339="Retired",$J339="Permanent Low-Use"),$K339&lt;=2026),(AND($J339="New",$K339&gt;2026))),"N/A",IF($N339=0,0,IF(ISERROR(VLOOKUP($E339,'Source Data'!$B$29:$J$60, MATCH($L339, 'Source Data'!$B$26:$J$26,1),TRUE))=TRUE,"",VLOOKUP($E339,'Source Data'!$B$29:$J$60,MATCH($L339, 'Source Data'!$B$26:$J$26,1),TRUE))))</f>
        <v/>
      </c>
      <c r="S339" s="144" t="str">
        <f>IF(OR(AND(OR($J339="Retired",$J339="Permanent Low-Use"),$K339&lt;=2027),(AND($J339="New",$K339&gt;2027))),"N/A",IF($N339=0,0,IF(ISERROR(VLOOKUP($E339,'Source Data'!$B$29:$J$60, MATCH($L339, 'Source Data'!$B$26:$J$26,1),TRUE))=TRUE,"",VLOOKUP($E339,'Source Data'!$B$29:$J$60,MATCH($L339, 'Source Data'!$B$26:$J$26,1),TRUE))))</f>
        <v/>
      </c>
      <c r="T339" s="144" t="str">
        <f>IF(OR(AND(OR($J339="Retired",$J339="Permanent Low-Use"),$K339&lt;=2028),(AND($J339="New",$K339&gt;2028))),"N/A",IF($N339=0,0,IF(ISERROR(VLOOKUP($E339,'Source Data'!$B$29:$J$60, MATCH($L339, 'Source Data'!$B$26:$J$26,1),TRUE))=TRUE,"",VLOOKUP($E339,'Source Data'!$B$29:$J$60,MATCH($L339, 'Source Data'!$B$26:$J$26,1),TRUE))))</f>
        <v/>
      </c>
      <c r="U339" s="144" t="str">
        <f>IF(OR(AND(OR($J339="Retired",$J339="Permanent Low-Use"),$K339&lt;=2029),(AND($J339="New",$K339&gt;2029))),"N/A",IF($N339=0,0,IF(ISERROR(VLOOKUP($E339,'Source Data'!$B$29:$J$60, MATCH($L339, 'Source Data'!$B$26:$J$26,1),TRUE))=TRUE,"",VLOOKUP($E339,'Source Data'!$B$29:$J$60,MATCH($L339, 'Source Data'!$B$26:$J$26,1),TRUE))))</f>
        <v/>
      </c>
      <c r="V339" s="144" t="str">
        <f>IF(OR(AND(OR($J339="Retired",$J339="Permanent Low-Use"),$K339&lt;=2030),(AND($J339="New",$K339&gt;2030))),"N/A",IF($N339=0,0,IF(ISERROR(VLOOKUP($E339,'Source Data'!$B$29:$J$60, MATCH($L339, 'Source Data'!$B$26:$J$26,1),TRUE))=TRUE,"",VLOOKUP($E339,'Source Data'!$B$29:$J$60,MATCH($L339, 'Source Data'!$B$26:$J$26,1),TRUE))))</f>
        <v/>
      </c>
      <c r="W339" s="144" t="str">
        <f>IF(OR(AND(OR($J339="Retired",$J339="Permanent Low-Use"),$K339&lt;=2031),(AND($J339="New",$K339&gt;2031))),"N/A",IF($N339=0,0,IF(ISERROR(VLOOKUP($E339,'Source Data'!$B$29:$J$60, MATCH($L339, 'Source Data'!$B$26:$J$26,1),TRUE))=TRUE,"",VLOOKUP($E339,'Source Data'!$B$29:$J$60,MATCH($L339, 'Source Data'!$B$26:$J$26,1),TRUE))))</f>
        <v/>
      </c>
      <c r="X339" s="144" t="str">
        <f>IF(OR(AND(OR($J339="Retired",$J339="Permanent Low-Use"),$K339&lt;=2032),(AND($J339="New",$K339&gt;2032))),"N/A",IF($N339=0,0,IF(ISERROR(VLOOKUP($E339,'Source Data'!$B$29:$J$60, MATCH($L339, 'Source Data'!$B$26:$J$26,1),TRUE))=TRUE,"",VLOOKUP($E339,'Source Data'!$B$29:$J$60,MATCH($L339, 'Source Data'!$B$26:$J$26,1),TRUE))))</f>
        <v/>
      </c>
      <c r="Y339" s="144" t="str">
        <f>IF(OR(AND(OR($J339="Retired",$J339="Permanent Low-Use"),$K339&lt;=2033),(AND($J339="New",$K339&gt;2033))),"N/A",IF($N339=0,0,IF(ISERROR(VLOOKUP($E339,'Source Data'!$B$29:$J$60, MATCH($L339, 'Source Data'!$B$26:$J$26,1),TRUE))=TRUE,"",VLOOKUP($E339,'Source Data'!$B$29:$J$60,MATCH($L339, 'Source Data'!$B$26:$J$26,1),TRUE))))</f>
        <v/>
      </c>
      <c r="Z339" s="145" t="str">
        <f>IF(ISNUMBER($L339),IF(OR(AND(OR($J339="Retired",$J339="Permanent Low-Use"),$K339&lt;=2023),(AND($J339="New",$K339&gt;2023))),"N/A",VLOOKUP($F339,'Source Data'!$B$15:$I$22,7)),"")</f>
        <v/>
      </c>
      <c r="AA339" s="145" t="str">
        <f>IF(ISNUMBER($L339),IF(OR(AND(OR($J339="Retired",$J339="Permanent Low-Use"),$K339&lt;=2024),(AND($J339="New",$K339&gt;2024))),"N/A",VLOOKUP($F339,'Source Data'!$B$15:$I$22,7)),"")</f>
        <v/>
      </c>
      <c r="AB339" s="145" t="str">
        <f>IF(ISNUMBER($L339),IF(OR(AND(OR($J339="Retired",$J339="Permanent Low-Use"),$K339&lt;=2025),(AND($J339="New",$K339&gt;2025))),"N/A",VLOOKUP($F339,'Source Data'!$B$15:$I$22,5)),"")</f>
        <v/>
      </c>
      <c r="AC339" s="145" t="str">
        <f>IF(ISNUMBER($L339),IF(OR(AND(OR($J339="Retired",$J339="Permanent Low-Use"),$K339&lt;=2026),(AND($J339="New",$K339&gt;2026))),"N/A",VLOOKUP($F339,'Source Data'!$B$15:$I$22,5)),"")</f>
        <v/>
      </c>
      <c r="AD339" s="145" t="str">
        <f>IF(ISNUMBER($L339),IF(OR(AND(OR($J339="Retired",$J339="Permanent Low-Use"),$K339&lt;=2027),(AND($J339="New",$K339&gt;2027))),"N/A",VLOOKUP($F339,'Source Data'!$B$15:$I$22,5)),"")</f>
        <v/>
      </c>
      <c r="AE339" s="145" t="str">
        <f>IF(ISNUMBER($L339),IF(OR(AND(OR($J339="Retired",$J339="Permanent Low-Use"),$K339&lt;=2028),(AND($J339="New",$K339&gt;2028))),"N/A",VLOOKUP($F339,'Source Data'!$B$15:$I$22,5)),"")</f>
        <v/>
      </c>
      <c r="AF339" s="145" t="str">
        <f>IF(ISNUMBER($L339),IF(OR(AND(OR($J339="Retired",$J339="Permanent Low-Use"),$K339&lt;=2029),(AND($J339="New",$K339&gt;2029))),"N/A",VLOOKUP($F339,'Source Data'!$B$15:$I$22,5)),"")</f>
        <v/>
      </c>
      <c r="AG339" s="145" t="str">
        <f>IF(ISNUMBER($L339),IF(OR(AND(OR($J339="Retired",$J339="Permanent Low-Use"),$K339&lt;=2030),(AND($J339="New",$K339&gt;2030))),"N/A",VLOOKUP($F339,'Source Data'!$B$15:$I$22,5)),"")</f>
        <v/>
      </c>
      <c r="AH339" s="145" t="str">
        <f>IF(ISNUMBER($L339),IF(OR(AND(OR($J339="Retired",$J339="Permanent Low-Use"),$K339&lt;=2031),(AND($J339="New",$K339&gt;2031))),"N/A",VLOOKUP($F339,'Source Data'!$B$15:$I$22,5)),"")</f>
        <v/>
      </c>
      <c r="AI339" s="145" t="str">
        <f>IF(ISNUMBER($L339),IF(OR(AND(OR($J339="Retired",$J339="Permanent Low-Use"),$K339&lt;=2032),(AND($J339="New",$K339&gt;2032))),"N/A",VLOOKUP($F339,'Source Data'!$B$15:$I$22,5)),"")</f>
        <v/>
      </c>
      <c r="AJ339" s="145" t="str">
        <f>IF(ISNUMBER($L339),IF(OR(AND(OR($J339="Retired",$J339="Permanent Low-Use"),$K339&lt;=2033),(AND($J339="New",$K339&gt;2033))),"N/A",VLOOKUP($F339,'Source Data'!$B$15:$I$22,5)),"")</f>
        <v/>
      </c>
      <c r="AK339" s="145" t="str">
        <f>IF($N339= 0, "N/A", IF(ISERROR(VLOOKUP($F339, 'Source Data'!$B$4:$C$11,2)), "", VLOOKUP($F339, 'Source Data'!$B$4:$C$11,2)))</f>
        <v/>
      </c>
      <c r="AL339" s="158"/>
    </row>
    <row r="340" spans="1:38">
      <c r="A340" s="158"/>
      <c r="B340" s="80"/>
      <c r="C340" s="80"/>
      <c r="D340" s="80"/>
      <c r="E340" s="81"/>
      <c r="F340" s="81"/>
      <c r="G340" s="78"/>
      <c r="H340" s="79"/>
      <c r="I340" s="78"/>
      <c r="J340" s="78"/>
      <c r="K340" s="78"/>
      <c r="L340" s="142" t="str">
        <f t="shared" si="16"/>
        <v/>
      </c>
      <c r="M340" s="142" t="str">
        <f>IF(ISERROR(VLOOKUP(E340,'Source Data'!$B$67:$J$97, MATCH(F340, 'Source Data'!$B$64:$J$64,1),TRUE))=TRUE,"",VLOOKUP(E340,'Source Data'!$B$67:$J$97,MATCH(F340, 'Source Data'!$B$64:$J$64,1),TRUE))</f>
        <v/>
      </c>
      <c r="N340" s="143" t="str">
        <f t="shared" si="17"/>
        <v/>
      </c>
      <c r="O340" s="144" t="str">
        <f>IF(OR(AND(OR($J340="Retired",$J340="Permanent Low-Use"),$K340&lt;=2023),(AND($J340="New",$K340&gt;2023))),"N/A",IF($N340=0,0,IF(ISERROR(VLOOKUP($E340,'Source Data'!$B$29:$J$60, MATCH($L340, 'Source Data'!$B$26:$J$26,1),TRUE))=TRUE,"",VLOOKUP($E340,'Source Data'!$B$29:$J$60,MATCH($L340, 'Source Data'!$B$26:$J$26,1),TRUE))))</f>
        <v/>
      </c>
      <c r="P340" s="144" t="str">
        <f>IF(OR(AND(OR($J340="Retired",$J340="Permanent Low-Use"),$K340&lt;=2024),(AND($J340="New",$K340&gt;2024))),"N/A",IF($N340=0,0,IF(ISERROR(VLOOKUP($E340,'Source Data'!$B$29:$J$60, MATCH($L340, 'Source Data'!$B$26:$J$26,1),TRUE))=TRUE,"",VLOOKUP($E340,'Source Data'!$B$29:$J$60,MATCH($L340, 'Source Data'!$B$26:$J$26,1),TRUE))))</f>
        <v/>
      </c>
      <c r="Q340" s="144" t="str">
        <f>IF(OR(AND(OR($J340="Retired",$J340="Permanent Low-Use"),$K340&lt;=2025),(AND($J340="New",$K340&gt;2025))),"N/A",IF($N340=0,0,IF(ISERROR(VLOOKUP($E340,'Source Data'!$B$29:$J$60, MATCH($L340, 'Source Data'!$B$26:$J$26,1),TRUE))=TRUE,"",VLOOKUP($E340,'Source Data'!$B$29:$J$60,MATCH($L340, 'Source Data'!$B$26:$J$26,1),TRUE))))</f>
        <v/>
      </c>
      <c r="R340" s="144" t="str">
        <f>IF(OR(AND(OR($J340="Retired",$J340="Permanent Low-Use"),$K340&lt;=2026),(AND($J340="New",$K340&gt;2026))),"N/A",IF($N340=0,0,IF(ISERROR(VLOOKUP($E340,'Source Data'!$B$29:$J$60, MATCH($L340, 'Source Data'!$B$26:$J$26,1),TRUE))=TRUE,"",VLOOKUP($E340,'Source Data'!$B$29:$J$60,MATCH($L340, 'Source Data'!$B$26:$J$26,1),TRUE))))</f>
        <v/>
      </c>
      <c r="S340" s="144" t="str">
        <f>IF(OR(AND(OR($J340="Retired",$J340="Permanent Low-Use"),$K340&lt;=2027),(AND($J340="New",$K340&gt;2027))),"N/A",IF($N340=0,0,IF(ISERROR(VLOOKUP($E340,'Source Data'!$B$29:$J$60, MATCH($L340, 'Source Data'!$B$26:$J$26,1),TRUE))=TRUE,"",VLOOKUP($E340,'Source Data'!$B$29:$J$60,MATCH($L340, 'Source Data'!$B$26:$J$26,1),TRUE))))</f>
        <v/>
      </c>
      <c r="T340" s="144" t="str">
        <f>IF(OR(AND(OR($J340="Retired",$J340="Permanent Low-Use"),$K340&lt;=2028),(AND($J340="New",$K340&gt;2028))),"N/A",IF($N340=0,0,IF(ISERROR(VLOOKUP($E340,'Source Data'!$B$29:$J$60, MATCH($L340, 'Source Data'!$B$26:$J$26,1),TRUE))=TRUE,"",VLOOKUP($E340,'Source Data'!$B$29:$J$60,MATCH($L340, 'Source Data'!$B$26:$J$26,1),TRUE))))</f>
        <v/>
      </c>
      <c r="U340" s="144" t="str">
        <f>IF(OR(AND(OR($J340="Retired",$J340="Permanent Low-Use"),$K340&lt;=2029),(AND($J340="New",$K340&gt;2029))),"N/A",IF($N340=0,0,IF(ISERROR(VLOOKUP($E340,'Source Data'!$B$29:$J$60, MATCH($L340, 'Source Data'!$B$26:$J$26,1),TRUE))=TRUE,"",VLOOKUP($E340,'Source Data'!$B$29:$J$60,MATCH($L340, 'Source Data'!$B$26:$J$26,1),TRUE))))</f>
        <v/>
      </c>
      <c r="V340" s="144" t="str">
        <f>IF(OR(AND(OR($J340="Retired",$J340="Permanent Low-Use"),$K340&lt;=2030),(AND($J340="New",$K340&gt;2030))),"N/A",IF($N340=0,0,IF(ISERROR(VLOOKUP($E340,'Source Data'!$B$29:$J$60, MATCH($L340, 'Source Data'!$B$26:$J$26,1),TRUE))=TRUE,"",VLOOKUP($E340,'Source Data'!$B$29:$J$60,MATCH($L340, 'Source Data'!$B$26:$J$26,1),TRUE))))</f>
        <v/>
      </c>
      <c r="W340" s="144" t="str">
        <f>IF(OR(AND(OR($J340="Retired",$J340="Permanent Low-Use"),$K340&lt;=2031),(AND($J340="New",$K340&gt;2031))),"N/A",IF($N340=0,0,IF(ISERROR(VLOOKUP($E340,'Source Data'!$B$29:$J$60, MATCH($L340, 'Source Data'!$B$26:$J$26,1),TRUE))=TRUE,"",VLOOKUP($E340,'Source Data'!$B$29:$J$60,MATCH($L340, 'Source Data'!$B$26:$J$26,1),TRUE))))</f>
        <v/>
      </c>
      <c r="X340" s="144" t="str">
        <f>IF(OR(AND(OR($J340="Retired",$J340="Permanent Low-Use"),$K340&lt;=2032),(AND($J340="New",$K340&gt;2032))),"N/A",IF($N340=0,0,IF(ISERROR(VLOOKUP($E340,'Source Data'!$B$29:$J$60, MATCH($L340, 'Source Data'!$B$26:$J$26,1),TRUE))=TRUE,"",VLOOKUP($E340,'Source Data'!$B$29:$J$60,MATCH($L340, 'Source Data'!$B$26:$J$26,1),TRUE))))</f>
        <v/>
      </c>
      <c r="Y340" s="144" t="str">
        <f>IF(OR(AND(OR($J340="Retired",$J340="Permanent Low-Use"),$K340&lt;=2033),(AND($J340="New",$K340&gt;2033))),"N/A",IF($N340=0,0,IF(ISERROR(VLOOKUP($E340,'Source Data'!$B$29:$J$60, MATCH($L340, 'Source Data'!$B$26:$J$26,1),TRUE))=TRUE,"",VLOOKUP($E340,'Source Data'!$B$29:$J$60,MATCH($L340, 'Source Data'!$B$26:$J$26,1),TRUE))))</f>
        <v/>
      </c>
      <c r="Z340" s="145" t="str">
        <f>IF(ISNUMBER($L340),IF(OR(AND(OR($J340="Retired",$J340="Permanent Low-Use"),$K340&lt;=2023),(AND($J340="New",$K340&gt;2023))),"N/A",VLOOKUP($F340,'Source Data'!$B$15:$I$22,7)),"")</f>
        <v/>
      </c>
      <c r="AA340" s="145" t="str">
        <f>IF(ISNUMBER($L340),IF(OR(AND(OR($J340="Retired",$J340="Permanent Low-Use"),$K340&lt;=2024),(AND($J340="New",$K340&gt;2024))),"N/A",VLOOKUP($F340,'Source Data'!$B$15:$I$22,7)),"")</f>
        <v/>
      </c>
      <c r="AB340" s="145" t="str">
        <f>IF(ISNUMBER($L340),IF(OR(AND(OR($J340="Retired",$J340="Permanent Low-Use"),$K340&lt;=2025),(AND($J340="New",$K340&gt;2025))),"N/A",VLOOKUP($F340,'Source Data'!$B$15:$I$22,5)),"")</f>
        <v/>
      </c>
      <c r="AC340" s="145" t="str">
        <f>IF(ISNUMBER($L340),IF(OR(AND(OR($J340="Retired",$J340="Permanent Low-Use"),$K340&lt;=2026),(AND($J340="New",$K340&gt;2026))),"N/A",VLOOKUP($F340,'Source Data'!$B$15:$I$22,5)),"")</f>
        <v/>
      </c>
      <c r="AD340" s="145" t="str">
        <f>IF(ISNUMBER($L340),IF(OR(AND(OR($J340="Retired",$J340="Permanent Low-Use"),$K340&lt;=2027),(AND($J340="New",$K340&gt;2027))),"N/A",VLOOKUP($F340,'Source Data'!$B$15:$I$22,5)),"")</f>
        <v/>
      </c>
      <c r="AE340" s="145" t="str">
        <f>IF(ISNUMBER($L340),IF(OR(AND(OR($J340="Retired",$J340="Permanent Low-Use"),$K340&lt;=2028),(AND($J340="New",$K340&gt;2028))),"N/A",VLOOKUP($F340,'Source Data'!$B$15:$I$22,5)),"")</f>
        <v/>
      </c>
      <c r="AF340" s="145" t="str">
        <f>IF(ISNUMBER($L340),IF(OR(AND(OR($J340="Retired",$J340="Permanent Low-Use"),$K340&lt;=2029),(AND($J340="New",$K340&gt;2029))),"N/A",VLOOKUP($F340,'Source Data'!$B$15:$I$22,5)),"")</f>
        <v/>
      </c>
      <c r="AG340" s="145" t="str">
        <f>IF(ISNUMBER($L340),IF(OR(AND(OR($J340="Retired",$J340="Permanent Low-Use"),$K340&lt;=2030),(AND($J340="New",$K340&gt;2030))),"N/A",VLOOKUP($F340,'Source Data'!$B$15:$I$22,5)),"")</f>
        <v/>
      </c>
      <c r="AH340" s="145" t="str">
        <f>IF(ISNUMBER($L340),IF(OR(AND(OR($J340="Retired",$J340="Permanent Low-Use"),$K340&lt;=2031),(AND($J340="New",$K340&gt;2031))),"N/A",VLOOKUP($F340,'Source Data'!$B$15:$I$22,5)),"")</f>
        <v/>
      </c>
      <c r="AI340" s="145" t="str">
        <f>IF(ISNUMBER($L340),IF(OR(AND(OR($J340="Retired",$J340="Permanent Low-Use"),$K340&lt;=2032),(AND($J340="New",$K340&gt;2032))),"N/A",VLOOKUP($F340,'Source Data'!$B$15:$I$22,5)),"")</f>
        <v/>
      </c>
      <c r="AJ340" s="145" t="str">
        <f>IF(ISNUMBER($L340),IF(OR(AND(OR($J340="Retired",$J340="Permanent Low-Use"),$K340&lt;=2033),(AND($J340="New",$K340&gt;2033))),"N/A",VLOOKUP($F340,'Source Data'!$B$15:$I$22,5)),"")</f>
        <v/>
      </c>
      <c r="AK340" s="145" t="str">
        <f>IF($N340= 0, "N/A", IF(ISERROR(VLOOKUP($F340, 'Source Data'!$B$4:$C$11,2)), "", VLOOKUP($F340, 'Source Data'!$B$4:$C$11,2)))</f>
        <v/>
      </c>
      <c r="AL340" s="158"/>
    </row>
    <row r="341" spans="1:38">
      <c r="A341" s="158"/>
      <c r="B341" s="80"/>
      <c r="C341" s="80"/>
      <c r="D341" s="80"/>
      <c r="E341" s="81"/>
      <c r="F341" s="81"/>
      <c r="G341" s="78"/>
      <c r="H341" s="79"/>
      <c r="I341" s="78"/>
      <c r="J341" s="78"/>
      <c r="K341" s="78"/>
      <c r="L341" s="142" t="str">
        <f t="shared" si="16"/>
        <v/>
      </c>
      <c r="M341" s="142" t="str">
        <f>IF(ISERROR(VLOOKUP(E341,'Source Data'!$B$67:$J$97, MATCH(F341, 'Source Data'!$B$64:$J$64,1),TRUE))=TRUE,"",VLOOKUP(E341,'Source Data'!$B$67:$J$97,MATCH(F341, 'Source Data'!$B$64:$J$64,1),TRUE))</f>
        <v/>
      </c>
      <c r="N341" s="143" t="str">
        <f t="shared" si="17"/>
        <v/>
      </c>
      <c r="O341" s="144" t="str">
        <f>IF(OR(AND(OR($J341="Retired",$J341="Permanent Low-Use"),$K341&lt;=2023),(AND($J341="New",$K341&gt;2023))),"N/A",IF($N341=0,0,IF(ISERROR(VLOOKUP($E341,'Source Data'!$B$29:$J$60, MATCH($L341, 'Source Data'!$B$26:$J$26,1),TRUE))=TRUE,"",VLOOKUP($E341,'Source Data'!$B$29:$J$60,MATCH($L341, 'Source Data'!$B$26:$J$26,1),TRUE))))</f>
        <v/>
      </c>
      <c r="P341" s="144" t="str">
        <f>IF(OR(AND(OR($J341="Retired",$J341="Permanent Low-Use"),$K341&lt;=2024),(AND($J341="New",$K341&gt;2024))),"N/A",IF($N341=0,0,IF(ISERROR(VLOOKUP($E341,'Source Data'!$B$29:$J$60, MATCH($L341, 'Source Data'!$B$26:$J$26,1),TRUE))=TRUE,"",VLOOKUP($E341,'Source Data'!$B$29:$J$60,MATCH($L341, 'Source Data'!$B$26:$J$26,1),TRUE))))</f>
        <v/>
      </c>
      <c r="Q341" s="144" t="str">
        <f>IF(OR(AND(OR($J341="Retired",$J341="Permanent Low-Use"),$K341&lt;=2025),(AND($J341="New",$K341&gt;2025))),"N/A",IF($N341=0,0,IF(ISERROR(VLOOKUP($E341,'Source Data'!$B$29:$J$60, MATCH($L341, 'Source Data'!$B$26:$J$26,1),TRUE))=TRUE,"",VLOOKUP($E341,'Source Data'!$B$29:$J$60,MATCH($L341, 'Source Data'!$B$26:$J$26,1),TRUE))))</f>
        <v/>
      </c>
      <c r="R341" s="144" t="str">
        <f>IF(OR(AND(OR($J341="Retired",$J341="Permanent Low-Use"),$K341&lt;=2026),(AND($J341="New",$K341&gt;2026))),"N/A",IF($N341=0,0,IF(ISERROR(VLOOKUP($E341,'Source Data'!$B$29:$J$60, MATCH($L341, 'Source Data'!$B$26:$J$26,1),TRUE))=TRUE,"",VLOOKUP($E341,'Source Data'!$B$29:$J$60,MATCH($L341, 'Source Data'!$B$26:$J$26,1),TRUE))))</f>
        <v/>
      </c>
      <c r="S341" s="144" t="str">
        <f>IF(OR(AND(OR($J341="Retired",$J341="Permanent Low-Use"),$K341&lt;=2027),(AND($J341="New",$K341&gt;2027))),"N/A",IF($N341=0,0,IF(ISERROR(VLOOKUP($E341,'Source Data'!$B$29:$J$60, MATCH($L341, 'Source Data'!$B$26:$J$26,1),TRUE))=TRUE,"",VLOOKUP($E341,'Source Data'!$B$29:$J$60,MATCH($L341, 'Source Data'!$B$26:$J$26,1),TRUE))))</f>
        <v/>
      </c>
      <c r="T341" s="144" t="str">
        <f>IF(OR(AND(OR($J341="Retired",$J341="Permanent Low-Use"),$K341&lt;=2028),(AND($J341="New",$K341&gt;2028))),"N/A",IF($N341=0,0,IF(ISERROR(VLOOKUP($E341,'Source Data'!$B$29:$J$60, MATCH($L341, 'Source Data'!$B$26:$J$26,1),TRUE))=TRUE,"",VLOOKUP($E341,'Source Data'!$B$29:$J$60,MATCH($L341, 'Source Data'!$B$26:$J$26,1),TRUE))))</f>
        <v/>
      </c>
      <c r="U341" s="144" t="str">
        <f>IF(OR(AND(OR($J341="Retired",$J341="Permanent Low-Use"),$K341&lt;=2029),(AND($J341="New",$K341&gt;2029))),"N/A",IF($N341=0,0,IF(ISERROR(VLOOKUP($E341,'Source Data'!$B$29:$J$60, MATCH($L341, 'Source Data'!$B$26:$J$26,1),TRUE))=TRUE,"",VLOOKUP($E341,'Source Data'!$B$29:$J$60,MATCH($L341, 'Source Data'!$B$26:$J$26,1),TRUE))))</f>
        <v/>
      </c>
      <c r="V341" s="144" t="str">
        <f>IF(OR(AND(OR($J341="Retired",$J341="Permanent Low-Use"),$K341&lt;=2030),(AND($J341="New",$K341&gt;2030))),"N/A",IF($N341=0,0,IF(ISERROR(VLOOKUP($E341,'Source Data'!$B$29:$J$60, MATCH($L341, 'Source Data'!$B$26:$J$26,1),TRUE))=TRUE,"",VLOOKUP($E341,'Source Data'!$B$29:$J$60,MATCH($L341, 'Source Data'!$B$26:$J$26,1),TRUE))))</f>
        <v/>
      </c>
      <c r="W341" s="144" t="str">
        <f>IF(OR(AND(OR($J341="Retired",$J341="Permanent Low-Use"),$K341&lt;=2031),(AND($J341="New",$K341&gt;2031))),"N/A",IF($N341=0,0,IF(ISERROR(VLOOKUP($E341,'Source Data'!$B$29:$J$60, MATCH($L341, 'Source Data'!$B$26:$J$26,1),TRUE))=TRUE,"",VLOOKUP($E341,'Source Data'!$B$29:$J$60,MATCH($L341, 'Source Data'!$B$26:$J$26,1),TRUE))))</f>
        <v/>
      </c>
      <c r="X341" s="144" t="str">
        <f>IF(OR(AND(OR($J341="Retired",$J341="Permanent Low-Use"),$K341&lt;=2032),(AND($J341="New",$K341&gt;2032))),"N/A",IF($N341=0,0,IF(ISERROR(VLOOKUP($E341,'Source Data'!$B$29:$J$60, MATCH($L341, 'Source Data'!$B$26:$J$26,1),TRUE))=TRUE,"",VLOOKUP($E341,'Source Data'!$B$29:$J$60,MATCH($L341, 'Source Data'!$B$26:$J$26,1),TRUE))))</f>
        <v/>
      </c>
      <c r="Y341" s="144" t="str">
        <f>IF(OR(AND(OR($J341="Retired",$J341="Permanent Low-Use"),$K341&lt;=2033),(AND($J341="New",$K341&gt;2033))),"N/A",IF($N341=0,0,IF(ISERROR(VLOOKUP($E341,'Source Data'!$B$29:$J$60, MATCH($L341, 'Source Data'!$B$26:$J$26,1),TRUE))=TRUE,"",VLOOKUP($E341,'Source Data'!$B$29:$J$60,MATCH($L341, 'Source Data'!$B$26:$J$26,1),TRUE))))</f>
        <v/>
      </c>
      <c r="Z341" s="145" t="str">
        <f>IF(ISNUMBER($L341),IF(OR(AND(OR($J341="Retired",$J341="Permanent Low-Use"),$K341&lt;=2023),(AND($J341="New",$K341&gt;2023))),"N/A",VLOOKUP($F341,'Source Data'!$B$15:$I$22,7)),"")</f>
        <v/>
      </c>
      <c r="AA341" s="145" t="str">
        <f>IF(ISNUMBER($L341),IF(OR(AND(OR($J341="Retired",$J341="Permanent Low-Use"),$K341&lt;=2024),(AND($J341="New",$K341&gt;2024))),"N/A",VLOOKUP($F341,'Source Data'!$B$15:$I$22,7)),"")</f>
        <v/>
      </c>
      <c r="AB341" s="145" t="str">
        <f>IF(ISNUMBER($L341),IF(OR(AND(OR($J341="Retired",$J341="Permanent Low-Use"),$K341&lt;=2025),(AND($J341="New",$K341&gt;2025))),"N/A",VLOOKUP($F341,'Source Data'!$B$15:$I$22,5)),"")</f>
        <v/>
      </c>
      <c r="AC341" s="145" t="str">
        <f>IF(ISNUMBER($L341),IF(OR(AND(OR($J341="Retired",$J341="Permanent Low-Use"),$K341&lt;=2026),(AND($J341="New",$K341&gt;2026))),"N/A",VLOOKUP($F341,'Source Data'!$B$15:$I$22,5)),"")</f>
        <v/>
      </c>
      <c r="AD341" s="145" t="str">
        <f>IF(ISNUMBER($L341),IF(OR(AND(OR($J341="Retired",$J341="Permanent Low-Use"),$K341&lt;=2027),(AND($J341="New",$K341&gt;2027))),"N/A",VLOOKUP($F341,'Source Data'!$B$15:$I$22,5)),"")</f>
        <v/>
      </c>
      <c r="AE341" s="145" t="str">
        <f>IF(ISNUMBER($L341),IF(OR(AND(OR($J341="Retired",$J341="Permanent Low-Use"),$K341&lt;=2028),(AND($J341="New",$K341&gt;2028))),"N/A",VLOOKUP($F341,'Source Data'!$B$15:$I$22,5)),"")</f>
        <v/>
      </c>
      <c r="AF341" s="145" t="str">
        <f>IF(ISNUMBER($L341),IF(OR(AND(OR($J341="Retired",$J341="Permanent Low-Use"),$K341&lt;=2029),(AND($J341="New",$K341&gt;2029))),"N/A",VLOOKUP($F341,'Source Data'!$B$15:$I$22,5)),"")</f>
        <v/>
      </c>
      <c r="AG341" s="145" t="str">
        <f>IF(ISNUMBER($L341),IF(OR(AND(OR($J341="Retired",$J341="Permanent Low-Use"),$K341&lt;=2030),(AND($J341="New",$K341&gt;2030))),"N/A",VLOOKUP($F341,'Source Data'!$B$15:$I$22,5)),"")</f>
        <v/>
      </c>
      <c r="AH341" s="145" t="str">
        <f>IF(ISNUMBER($L341),IF(OR(AND(OR($J341="Retired",$J341="Permanent Low-Use"),$K341&lt;=2031),(AND($J341="New",$K341&gt;2031))),"N/A",VLOOKUP($F341,'Source Data'!$B$15:$I$22,5)),"")</f>
        <v/>
      </c>
      <c r="AI341" s="145" t="str">
        <f>IF(ISNUMBER($L341),IF(OR(AND(OR($J341="Retired",$J341="Permanent Low-Use"),$K341&lt;=2032),(AND($J341="New",$K341&gt;2032))),"N/A",VLOOKUP($F341,'Source Data'!$B$15:$I$22,5)),"")</f>
        <v/>
      </c>
      <c r="AJ341" s="145" t="str">
        <f>IF(ISNUMBER($L341),IF(OR(AND(OR($J341="Retired",$J341="Permanent Low-Use"),$K341&lt;=2033),(AND($J341="New",$K341&gt;2033))),"N/A",VLOOKUP($F341,'Source Data'!$B$15:$I$22,5)),"")</f>
        <v/>
      </c>
      <c r="AK341" s="145" t="str">
        <f>IF($N341= 0, "N/A", IF(ISERROR(VLOOKUP($F341, 'Source Data'!$B$4:$C$11,2)), "", VLOOKUP($F341, 'Source Data'!$B$4:$C$11,2)))</f>
        <v/>
      </c>
      <c r="AL341" s="158"/>
    </row>
    <row r="342" spans="1:38">
      <c r="A342" s="158"/>
      <c r="B342" s="80"/>
      <c r="C342" s="80"/>
      <c r="D342" s="80"/>
      <c r="E342" s="81"/>
      <c r="F342" s="81"/>
      <c r="G342" s="78"/>
      <c r="H342" s="79"/>
      <c r="I342" s="78"/>
      <c r="J342" s="78"/>
      <c r="K342" s="78"/>
      <c r="L342" s="142" t="str">
        <f t="shared" si="16"/>
        <v/>
      </c>
      <c r="M342" s="142" t="str">
        <f>IF(ISERROR(VLOOKUP(E342,'Source Data'!$B$67:$J$97, MATCH(F342, 'Source Data'!$B$64:$J$64,1),TRUE))=TRUE,"",VLOOKUP(E342,'Source Data'!$B$67:$J$97,MATCH(F342, 'Source Data'!$B$64:$J$64,1),TRUE))</f>
        <v/>
      </c>
      <c r="N342" s="143" t="str">
        <f t="shared" si="17"/>
        <v/>
      </c>
      <c r="O342" s="144" t="str">
        <f>IF(OR(AND(OR($J342="Retired",$J342="Permanent Low-Use"),$K342&lt;=2023),(AND($J342="New",$K342&gt;2023))),"N/A",IF($N342=0,0,IF(ISERROR(VLOOKUP($E342,'Source Data'!$B$29:$J$60, MATCH($L342, 'Source Data'!$B$26:$J$26,1),TRUE))=TRUE,"",VLOOKUP($E342,'Source Data'!$B$29:$J$60,MATCH($L342, 'Source Data'!$B$26:$J$26,1),TRUE))))</f>
        <v/>
      </c>
      <c r="P342" s="144" t="str">
        <f>IF(OR(AND(OR($J342="Retired",$J342="Permanent Low-Use"),$K342&lt;=2024),(AND($J342="New",$K342&gt;2024))),"N/A",IF($N342=0,0,IF(ISERROR(VLOOKUP($E342,'Source Data'!$B$29:$J$60, MATCH($L342, 'Source Data'!$B$26:$J$26,1),TRUE))=TRUE,"",VLOOKUP($E342,'Source Data'!$B$29:$J$60,MATCH($L342, 'Source Data'!$B$26:$J$26,1),TRUE))))</f>
        <v/>
      </c>
      <c r="Q342" s="144" t="str">
        <f>IF(OR(AND(OR($J342="Retired",$J342="Permanent Low-Use"),$K342&lt;=2025),(AND($J342="New",$K342&gt;2025))),"N/A",IF($N342=0,0,IF(ISERROR(VLOOKUP($E342,'Source Data'!$B$29:$J$60, MATCH($L342, 'Source Data'!$B$26:$J$26,1),TRUE))=TRUE,"",VLOOKUP($E342,'Source Data'!$B$29:$J$60,MATCH($L342, 'Source Data'!$B$26:$J$26,1),TRUE))))</f>
        <v/>
      </c>
      <c r="R342" s="144" t="str">
        <f>IF(OR(AND(OR($J342="Retired",$J342="Permanent Low-Use"),$K342&lt;=2026),(AND($J342="New",$K342&gt;2026))),"N/A",IF($N342=0,0,IF(ISERROR(VLOOKUP($E342,'Source Data'!$B$29:$J$60, MATCH($L342, 'Source Data'!$B$26:$J$26,1),TRUE))=TRUE,"",VLOOKUP($E342,'Source Data'!$B$29:$J$60,MATCH($L342, 'Source Data'!$B$26:$J$26,1),TRUE))))</f>
        <v/>
      </c>
      <c r="S342" s="144" t="str">
        <f>IF(OR(AND(OR($J342="Retired",$J342="Permanent Low-Use"),$K342&lt;=2027),(AND($J342="New",$K342&gt;2027))),"N/A",IF($N342=0,0,IF(ISERROR(VLOOKUP($E342,'Source Data'!$B$29:$J$60, MATCH($L342, 'Source Data'!$B$26:$J$26,1),TRUE))=TRUE,"",VLOOKUP($E342,'Source Data'!$B$29:$J$60,MATCH($L342, 'Source Data'!$B$26:$J$26,1),TRUE))))</f>
        <v/>
      </c>
      <c r="T342" s="144" t="str">
        <f>IF(OR(AND(OR($J342="Retired",$J342="Permanent Low-Use"),$K342&lt;=2028),(AND($J342="New",$K342&gt;2028))),"N/A",IF($N342=0,0,IF(ISERROR(VLOOKUP($E342,'Source Data'!$B$29:$J$60, MATCH($L342, 'Source Data'!$B$26:$J$26,1),TRUE))=TRUE,"",VLOOKUP($E342,'Source Data'!$B$29:$J$60,MATCH($L342, 'Source Data'!$B$26:$J$26,1),TRUE))))</f>
        <v/>
      </c>
      <c r="U342" s="144" t="str">
        <f>IF(OR(AND(OR($J342="Retired",$J342="Permanent Low-Use"),$K342&lt;=2029),(AND($J342="New",$K342&gt;2029))),"N/A",IF($N342=0,0,IF(ISERROR(VLOOKUP($E342,'Source Data'!$B$29:$J$60, MATCH($L342, 'Source Data'!$B$26:$J$26,1),TRUE))=TRUE,"",VLOOKUP($E342,'Source Data'!$B$29:$J$60,MATCH($L342, 'Source Data'!$B$26:$J$26,1),TRUE))))</f>
        <v/>
      </c>
      <c r="V342" s="144" t="str">
        <f>IF(OR(AND(OR($J342="Retired",$J342="Permanent Low-Use"),$K342&lt;=2030),(AND($J342="New",$K342&gt;2030))),"N/A",IF($N342=0,0,IF(ISERROR(VLOOKUP($E342,'Source Data'!$B$29:$J$60, MATCH($L342, 'Source Data'!$B$26:$J$26,1),TRUE))=TRUE,"",VLOOKUP($E342,'Source Data'!$B$29:$J$60,MATCH($L342, 'Source Data'!$B$26:$J$26,1),TRUE))))</f>
        <v/>
      </c>
      <c r="W342" s="144" t="str">
        <f>IF(OR(AND(OR($J342="Retired",$J342="Permanent Low-Use"),$K342&lt;=2031),(AND($J342="New",$K342&gt;2031))),"N/A",IF($N342=0,0,IF(ISERROR(VLOOKUP($E342,'Source Data'!$B$29:$J$60, MATCH($L342, 'Source Data'!$B$26:$J$26,1),TRUE))=TRUE,"",VLOOKUP($E342,'Source Data'!$B$29:$J$60,MATCH($L342, 'Source Data'!$B$26:$J$26,1),TRUE))))</f>
        <v/>
      </c>
      <c r="X342" s="144" t="str">
        <f>IF(OR(AND(OR($J342="Retired",$J342="Permanent Low-Use"),$K342&lt;=2032),(AND($J342="New",$K342&gt;2032))),"N/A",IF($N342=0,0,IF(ISERROR(VLOOKUP($E342,'Source Data'!$B$29:$J$60, MATCH($L342, 'Source Data'!$B$26:$J$26,1),TRUE))=TRUE,"",VLOOKUP($E342,'Source Data'!$B$29:$J$60,MATCH($L342, 'Source Data'!$B$26:$J$26,1),TRUE))))</f>
        <v/>
      </c>
      <c r="Y342" s="144" t="str">
        <f>IF(OR(AND(OR($J342="Retired",$J342="Permanent Low-Use"),$K342&lt;=2033),(AND($J342="New",$K342&gt;2033))),"N/A",IF($N342=0,0,IF(ISERROR(VLOOKUP($E342,'Source Data'!$B$29:$J$60, MATCH($L342, 'Source Data'!$B$26:$J$26,1),TRUE))=TRUE,"",VLOOKUP($E342,'Source Data'!$B$29:$J$60,MATCH($L342, 'Source Data'!$B$26:$J$26,1),TRUE))))</f>
        <v/>
      </c>
      <c r="Z342" s="145" t="str">
        <f>IF(ISNUMBER($L342),IF(OR(AND(OR($J342="Retired",$J342="Permanent Low-Use"),$K342&lt;=2023),(AND($J342="New",$K342&gt;2023))),"N/A",VLOOKUP($F342,'Source Data'!$B$15:$I$22,7)),"")</f>
        <v/>
      </c>
      <c r="AA342" s="145" t="str">
        <f>IF(ISNUMBER($L342),IF(OR(AND(OR($J342="Retired",$J342="Permanent Low-Use"),$K342&lt;=2024),(AND($J342="New",$K342&gt;2024))),"N/A",VLOOKUP($F342,'Source Data'!$B$15:$I$22,7)),"")</f>
        <v/>
      </c>
      <c r="AB342" s="145" t="str">
        <f>IF(ISNUMBER($L342),IF(OR(AND(OR($J342="Retired",$J342="Permanent Low-Use"),$K342&lt;=2025),(AND($J342="New",$K342&gt;2025))),"N/A",VLOOKUP($F342,'Source Data'!$B$15:$I$22,5)),"")</f>
        <v/>
      </c>
      <c r="AC342" s="145" t="str">
        <f>IF(ISNUMBER($L342),IF(OR(AND(OR($J342="Retired",$J342="Permanent Low-Use"),$K342&lt;=2026),(AND($J342="New",$K342&gt;2026))),"N/A",VLOOKUP($F342,'Source Data'!$B$15:$I$22,5)),"")</f>
        <v/>
      </c>
      <c r="AD342" s="145" t="str">
        <f>IF(ISNUMBER($L342),IF(OR(AND(OR($J342="Retired",$J342="Permanent Low-Use"),$K342&lt;=2027),(AND($J342="New",$K342&gt;2027))),"N/A",VLOOKUP($F342,'Source Data'!$B$15:$I$22,5)),"")</f>
        <v/>
      </c>
      <c r="AE342" s="145" t="str">
        <f>IF(ISNUMBER($L342),IF(OR(AND(OR($J342="Retired",$J342="Permanent Low-Use"),$K342&lt;=2028),(AND($J342="New",$K342&gt;2028))),"N/A",VLOOKUP($F342,'Source Data'!$B$15:$I$22,5)),"")</f>
        <v/>
      </c>
      <c r="AF342" s="145" t="str">
        <f>IF(ISNUMBER($L342),IF(OR(AND(OR($J342="Retired",$J342="Permanent Low-Use"),$K342&lt;=2029),(AND($J342="New",$K342&gt;2029))),"N/A",VLOOKUP($F342,'Source Data'!$B$15:$I$22,5)),"")</f>
        <v/>
      </c>
      <c r="AG342" s="145" t="str">
        <f>IF(ISNUMBER($L342),IF(OR(AND(OR($J342="Retired",$J342="Permanent Low-Use"),$K342&lt;=2030),(AND($J342="New",$K342&gt;2030))),"N/A",VLOOKUP($F342,'Source Data'!$B$15:$I$22,5)),"")</f>
        <v/>
      </c>
      <c r="AH342" s="145" t="str">
        <f>IF(ISNUMBER($L342),IF(OR(AND(OR($J342="Retired",$J342="Permanent Low-Use"),$K342&lt;=2031),(AND($J342="New",$K342&gt;2031))),"N/A",VLOOKUP($F342,'Source Data'!$B$15:$I$22,5)),"")</f>
        <v/>
      </c>
      <c r="AI342" s="145" t="str">
        <f>IF(ISNUMBER($L342),IF(OR(AND(OR($J342="Retired",$J342="Permanent Low-Use"),$K342&lt;=2032),(AND($J342="New",$K342&gt;2032))),"N/A",VLOOKUP($F342,'Source Data'!$B$15:$I$22,5)),"")</f>
        <v/>
      </c>
      <c r="AJ342" s="145" t="str">
        <f>IF(ISNUMBER($L342),IF(OR(AND(OR($J342="Retired",$J342="Permanent Low-Use"),$K342&lt;=2033),(AND($J342="New",$K342&gt;2033))),"N/A",VLOOKUP($F342,'Source Data'!$B$15:$I$22,5)),"")</f>
        <v/>
      </c>
      <c r="AK342" s="145" t="str">
        <f>IF($N342= 0, "N/A", IF(ISERROR(VLOOKUP($F342, 'Source Data'!$B$4:$C$11,2)), "", VLOOKUP($F342, 'Source Data'!$B$4:$C$11,2)))</f>
        <v/>
      </c>
      <c r="AL342" s="158"/>
    </row>
    <row r="343" spans="1:38">
      <c r="A343" s="158"/>
      <c r="B343" s="80"/>
      <c r="C343" s="80"/>
      <c r="D343" s="80"/>
      <c r="E343" s="81"/>
      <c r="F343" s="81"/>
      <c r="G343" s="78"/>
      <c r="H343" s="79"/>
      <c r="I343" s="78"/>
      <c r="J343" s="78"/>
      <c r="K343" s="78"/>
      <c r="L343" s="142" t="str">
        <f t="shared" si="16"/>
        <v/>
      </c>
      <c r="M343" s="142" t="str">
        <f>IF(ISERROR(VLOOKUP(E343,'Source Data'!$B$67:$J$97, MATCH(F343, 'Source Data'!$B$64:$J$64,1),TRUE))=TRUE,"",VLOOKUP(E343,'Source Data'!$B$67:$J$97,MATCH(F343, 'Source Data'!$B$64:$J$64,1),TRUE))</f>
        <v/>
      </c>
      <c r="N343" s="143" t="str">
        <f t="shared" si="17"/>
        <v/>
      </c>
      <c r="O343" s="144" t="str">
        <f>IF(OR(AND(OR($J343="Retired",$J343="Permanent Low-Use"),$K343&lt;=2023),(AND($J343="New",$K343&gt;2023))),"N/A",IF($N343=0,0,IF(ISERROR(VLOOKUP($E343,'Source Data'!$B$29:$J$60, MATCH($L343, 'Source Data'!$B$26:$J$26,1),TRUE))=TRUE,"",VLOOKUP($E343,'Source Data'!$B$29:$J$60,MATCH($L343, 'Source Data'!$B$26:$J$26,1),TRUE))))</f>
        <v/>
      </c>
      <c r="P343" s="144" t="str">
        <f>IF(OR(AND(OR($J343="Retired",$J343="Permanent Low-Use"),$K343&lt;=2024),(AND($J343="New",$K343&gt;2024))),"N/A",IF($N343=0,0,IF(ISERROR(VLOOKUP($E343,'Source Data'!$B$29:$J$60, MATCH($L343, 'Source Data'!$B$26:$J$26,1),TRUE))=TRUE,"",VLOOKUP($E343,'Source Data'!$B$29:$J$60,MATCH($L343, 'Source Data'!$B$26:$J$26,1),TRUE))))</f>
        <v/>
      </c>
      <c r="Q343" s="144" t="str">
        <f>IF(OR(AND(OR($J343="Retired",$J343="Permanent Low-Use"),$K343&lt;=2025),(AND($J343="New",$K343&gt;2025))),"N/A",IF($N343=0,0,IF(ISERROR(VLOOKUP($E343,'Source Data'!$B$29:$J$60, MATCH($L343, 'Source Data'!$B$26:$J$26,1),TRUE))=TRUE,"",VLOOKUP($E343,'Source Data'!$B$29:$J$60,MATCH($L343, 'Source Data'!$B$26:$J$26,1),TRUE))))</f>
        <v/>
      </c>
      <c r="R343" s="144" t="str">
        <f>IF(OR(AND(OR($J343="Retired",$J343="Permanent Low-Use"),$K343&lt;=2026),(AND($J343="New",$K343&gt;2026))),"N/A",IF($N343=0,0,IF(ISERROR(VLOOKUP($E343,'Source Data'!$B$29:$J$60, MATCH($L343, 'Source Data'!$B$26:$J$26,1),TRUE))=TRUE,"",VLOOKUP($E343,'Source Data'!$B$29:$J$60,MATCH($L343, 'Source Data'!$B$26:$J$26,1),TRUE))))</f>
        <v/>
      </c>
      <c r="S343" s="144" t="str">
        <f>IF(OR(AND(OR($J343="Retired",$J343="Permanent Low-Use"),$K343&lt;=2027),(AND($J343="New",$K343&gt;2027))),"N/A",IF($N343=0,0,IF(ISERROR(VLOOKUP($E343,'Source Data'!$B$29:$J$60, MATCH($L343, 'Source Data'!$B$26:$J$26,1),TRUE))=TRUE,"",VLOOKUP($E343,'Source Data'!$B$29:$J$60,MATCH($L343, 'Source Data'!$B$26:$J$26,1),TRUE))))</f>
        <v/>
      </c>
      <c r="T343" s="144" t="str">
        <f>IF(OR(AND(OR($J343="Retired",$J343="Permanent Low-Use"),$K343&lt;=2028),(AND($J343="New",$K343&gt;2028))),"N/A",IF($N343=0,0,IF(ISERROR(VLOOKUP($E343,'Source Data'!$B$29:$J$60, MATCH($L343, 'Source Data'!$B$26:$J$26,1),TRUE))=TRUE,"",VLOOKUP($E343,'Source Data'!$B$29:$J$60,MATCH($L343, 'Source Data'!$B$26:$J$26,1),TRUE))))</f>
        <v/>
      </c>
      <c r="U343" s="144" t="str">
        <f>IF(OR(AND(OR($J343="Retired",$J343="Permanent Low-Use"),$K343&lt;=2029),(AND($J343="New",$K343&gt;2029))),"N/A",IF($N343=0,0,IF(ISERROR(VLOOKUP($E343,'Source Data'!$B$29:$J$60, MATCH($L343, 'Source Data'!$B$26:$J$26,1),TRUE))=TRUE,"",VLOOKUP($E343,'Source Data'!$B$29:$J$60,MATCH($L343, 'Source Data'!$B$26:$J$26,1),TRUE))))</f>
        <v/>
      </c>
      <c r="V343" s="144" t="str">
        <f>IF(OR(AND(OR($J343="Retired",$J343="Permanent Low-Use"),$K343&lt;=2030),(AND($J343="New",$K343&gt;2030))),"N/A",IF($N343=0,0,IF(ISERROR(VLOOKUP($E343,'Source Data'!$B$29:$J$60, MATCH($L343, 'Source Data'!$B$26:$J$26,1),TRUE))=TRUE,"",VLOOKUP($E343,'Source Data'!$B$29:$J$60,MATCH($L343, 'Source Data'!$B$26:$J$26,1),TRUE))))</f>
        <v/>
      </c>
      <c r="W343" s="144" t="str">
        <f>IF(OR(AND(OR($J343="Retired",$J343="Permanent Low-Use"),$K343&lt;=2031),(AND($J343="New",$K343&gt;2031))),"N/A",IF($N343=0,0,IF(ISERROR(VLOOKUP($E343,'Source Data'!$B$29:$J$60, MATCH($L343, 'Source Data'!$B$26:$J$26,1),TRUE))=TRUE,"",VLOOKUP($E343,'Source Data'!$B$29:$J$60,MATCH($L343, 'Source Data'!$B$26:$J$26,1),TRUE))))</f>
        <v/>
      </c>
      <c r="X343" s="144" t="str">
        <f>IF(OR(AND(OR($J343="Retired",$J343="Permanent Low-Use"),$K343&lt;=2032),(AND($J343="New",$K343&gt;2032))),"N/A",IF($N343=0,0,IF(ISERROR(VLOOKUP($E343,'Source Data'!$B$29:$J$60, MATCH($L343, 'Source Data'!$B$26:$J$26,1),TRUE))=TRUE,"",VLOOKUP($E343,'Source Data'!$B$29:$J$60,MATCH($L343, 'Source Data'!$B$26:$J$26,1),TRUE))))</f>
        <v/>
      </c>
      <c r="Y343" s="144" t="str">
        <f>IF(OR(AND(OR($J343="Retired",$J343="Permanent Low-Use"),$K343&lt;=2033),(AND($J343="New",$K343&gt;2033))),"N/A",IF($N343=0,0,IF(ISERROR(VLOOKUP($E343,'Source Data'!$B$29:$J$60, MATCH($L343, 'Source Data'!$B$26:$J$26,1),TRUE))=TRUE,"",VLOOKUP($E343,'Source Data'!$B$29:$J$60,MATCH($L343, 'Source Data'!$B$26:$J$26,1),TRUE))))</f>
        <v/>
      </c>
      <c r="Z343" s="145" t="str">
        <f>IF(ISNUMBER($L343),IF(OR(AND(OR($J343="Retired",$J343="Permanent Low-Use"),$K343&lt;=2023),(AND($J343="New",$K343&gt;2023))),"N/A",VLOOKUP($F343,'Source Data'!$B$15:$I$22,7)),"")</f>
        <v/>
      </c>
      <c r="AA343" s="145" t="str">
        <f>IF(ISNUMBER($L343),IF(OR(AND(OR($J343="Retired",$J343="Permanent Low-Use"),$K343&lt;=2024),(AND($J343="New",$K343&gt;2024))),"N/A",VLOOKUP($F343,'Source Data'!$B$15:$I$22,7)),"")</f>
        <v/>
      </c>
      <c r="AB343" s="145" t="str">
        <f>IF(ISNUMBER($L343),IF(OR(AND(OR($J343="Retired",$J343="Permanent Low-Use"),$K343&lt;=2025),(AND($J343="New",$K343&gt;2025))),"N/A",VLOOKUP($F343,'Source Data'!$B$15:$I$22,5)),"")</f>
        <v/>
      </c>
      <c r="AC343" s="145" t="str">
        <f>IF(ISNUMBER($L343),IF(OR(AND(OR($J343="Retired",$J343="Permanent Low-Use"),$K343&lt;=2026),(AND($J343="New",$K343&gt;2026))),"N/A",VLOOKUP($F343,'Source Data'!$B$15:$I$22,5)),"")</f>
        <v/>
      </c>
      <c r="AD343" s="145" t="str">
        <f>IF(ISNUMBER($L343),IF(OR(AND(OR($J343="Retired",$J343="Permanent Low-Use"),$K343&lt;=2027),(AND($J343="New",$K343&gt;2027))),"N/A",VLOOKUP($F343,'Source Data'!$B$15:$I$22,5)),"")</f>
        <v/>
      </c>
      <c r="AE343" s="145" t="str">
        <f>IF(ISNUMBER($L343),IF(OR(AND(OR($J343="Retired",$J343="Permanent Low-Use"),$K343&lt;=2028),(AND($J343="New",$K343&gt;2028))),"N/A",VLOOKUP($F343,'Source Data'!$B$15:$I$22,5)),"")</f>
        <v/>
      </c>
      <c r="AF343" s="145" t="str">
        <f>IF(ISNUMBER($L343),IF(OR(AND(OR($J343="Retired",$J343="Permanent Low-Use"),$K343&lt;=2029),(AND($J343="New",$K343&gt;2029))),"N/A",VLOOKUP($F343,'Source Data'!$B$15:$I$22,5)),"")</f>
        <v/>
      </c>
      <c r="AG343" s="145" t="str">
        <f>IF(ISNUMBER($L343),IF(OR(AND(OR($J343="Retired",$J343="Permanent Low-Use"),$K343&lt;=2030),(AND($J343="New",$K343&gt;2030))),"N/A",VLOOKUP($F343,'Source Data'!$B$15:$I$22,5)),"")</f>
        <v/>
      </c>
      <c r="AH343" s="145" t="str">
        <f>IF(ISNUMBER($L343),IF(OR(AND(OR($J343="Retired",$J343="Permanent Low-Use"),$K343&lt;=2031),(AND($J343="New",$K343&gt;2031))),"N/A",VLOOKUP($F343,'Source Data'!$B$15:$I$22,5)),"")</f>
        <v/>
      </c>
      <c r="AI343" s="145" t="str">
        <f>IF(ISNUMBER($L343),IF(OR(AND(OR($J343="Retired",$J343="Permanent Low-Use"),$K343&lt;=2032),(AND($J343="New",$K343&gt;2032))),"N/A",VLOOKUP($F343,'Source Data'!$B$15:$I$22,5)),"")</f>
        <v/>
      </c>
      <c r="AJ343" s="145" t="str">
        <f>IF(ISNUMBER($L343),IF(OR(AND(OR($J343="Retired",$J343="Permanent Low-Use"),$K343&lt;=2033),(AND($J343="New",$K343&gt;2033))),"N/A",VLOOKUP($F343,'Source Data'!$B$15:$I$22,5)),"")</f>
        <v/>
      </c>
      <c r="AK343" s="145" t="str">
        <f>IF($N343= 0, "N/A", IF(ISERROR(VLOOKUP($F343, 'Source Data'!$B$4:$C$11,2)), "", VLOOKUP($F343, 'Source Data'!$B$4:$C$11,2)))</f>
        <v/>
      </c>
      <c r="AL343" s="158"/>
    </row>
    <row r="344" spans="1:38">
      <c r="A344" s="158"/>
      <c r="B344" s="80"/>
      <c r="C344" s="80"/>
      <c r="D344" s="80"/>
      <c r="E344" s="81"/>
      <c r="F344" s="81"/>
      <c r="G344" s="78"/>
      <c r="H344" s="79"/>
      <c r="I344" s="78"/>
      <c r="J344" s="78"/>
      <c r="K344" s="78"/>
      <c r="L344" s="142" t="str">
        <f t="shared" si="16"/>
        <v/>
      </c>
      <c r="M344" s="142" t="str">
        <f>IF(ISERROR(VLOOKUP(E344,'Source Data'!$B$67:$J$97, MATCH(F344, 'Source Data'!$B$64:$J$64,1),TRUE))=TRUE,"",VLOOKUP(E344,'Source Data'!$B$67:$J$97,MATCH(F344, 'Source Data'!$B$64:$J$64,1),TRUE))</f>
        <v/>
      </c>
      <c r="N344" s="143" t="str">
        <f t="shared" si="17"/>
        <v/>
      </c>
      <c r="O344" s="144" t="str">
        <f>IF(OR(AND(OR($J344="Retired",$J344="Permanent Low-Use"),$K344&lt;=2023),(AND($J344="New",$K344&gt;2023))),"N/A",IF($N344=0,0,IF(ISERROR(VLOOKUP($E344,'Source Data'!$B$29:$J$60, MATCH($L344, 'Source Data'!$B$26:$J$26,1),TRUE))=TRUE,"",VLOOKUP($E344,'Source Data'!$B$29:$J$60,MATCH($L344, 'Source Data'!$B$26:$J$26,1),TRUE))))</f>
        <v/>
      </c>
      <c r="P344" s="144" t="str">
        <f>IF(OR(AND(OR($J344="Retired",$J344="Permanent Low-Use"),$K344&lt;=2024),(AND($J344="New",$K344&gt;2024))),"N/A",IF($N344=0,0,IF(ISERROR(VLOOKUP($E344,'Source Data'!$B$29:$J$60, MATCH($L344, 'Source Data'!$B$26:$J$26,1),TRUE))=TRUE,"",VLOOKUP($E344,'Source Data'!$B$29:$J$60,MATCH($L344, 'Source Data'!$B$26:$J$26,1),TRUE))))</f>
        <v/>
      </c>
      <c r="Q344" s="144" t="str">
        <f>IF(OR(AND(OR($J344="Retired",$J344="Permanent Low-Use"),$K344&lt;=2025),(AND($J344="New",$K344&gt;2025))),"N/A",IF($N344=0,0,IF(ISERROR(VLOOKUP($E344,'Source Data'!$B$29:$J$60, MATCH($L344, 'Source Data'!$B$26:$J$26,1),TRUE))=TRUE,"",VLOOKUP($E344,'Source Data'!$B$29:$J$60,MATCH($L344, 'Source Data'!$B$26:$J$26,1),TRUE))))</f>
        <v/>
      </c>
      <c r="R344" s="144" t="str">
        <f>IF(OR(AND(OR($J344="Retired",$J344="Permanent Low-Use"),$K344&lt;=2026),(AND($J344="New",$K344&gt;2026))),"N/A",IF($N344=0,0,IF(ISERROR(VLOOKUP($E344,'Source Data'!$B$29:$J$60, MATCH($L344, 'Source Data'!$B$26:$J$26,1),TRUE))=TRUE,"",VLOOKUP($E344,'Source Data'!$B$29:$J$60,MATCH($L344, 'Source Data'!$B$26:$J$26,1),TRUE))))</f>
        <v/>
      </c>
      <c r="S344" s="144" t="str">
        <f>IF(OR(AND(OR($J344="Retired",$J344="Permanent Low-Use"),$K344&lt;=2027),(AND($J344="New",$K344&gt;2027))),"N/A",IF($N344=0,0,IF(ISERROR(VLOOKUP($E344,'Source Data'!$B$29:$J$60, MATCH($L344, 'Source Data'!$B$26:$J$26,1),TRUE))=TRUE,"",VLOOKUP($E344,'Source Data'!$B$29:$J$60,MATCH($L344, 'Source Data'!$B$26:$J$26,1),TRUE))))</f>
        <v/>
      </c>
      <c r="T344" s="144" t="str">
        <f>IF(OR(AND(OR($J344="Retired",$J344="Permanent Low-Use"),$K344&lt;=2028),(AND($J344="New",$K344&gt;2028))),"N/A",IF($N344=0,0,IF(ISERROR(VLOOKUP($E344,'Source Data'!$B$29:$J$60, MATCH($L344, 'Source Data'!$B$26:$J$26,1),TRUE))=TRUE,"",VLOOKUP($E344,'Source Data'!$B$29:$J$60,MATCH($L344, 'Source Data'!$B$26:$J$26,1),TRUE))))</f>
        <v/>
      </c>
      <c r="U344" s="144" t="str">
        <f>IF(OR(AND(OR($J344="Retired",$J344="Permanent Low-Use"),$K344&lt;=2029),(AND($J344="New",$K344&gt;2029))),"N/A",IF($N344=0,0,IF(ISERROR(VLOOKUP($E344,'Source Data'!$B$29:$J$60, MATCH($L344, 'Source Data'!$B$26:$J$26,1),TRUE))=TRUE,"",VLOOKUP($E344,'Source Data'!$B$29:$J$60,MATCH($L344, 'Source Data'!$B$26:$J$26,1),TRUE))))</f>
        <v/>
      </c>
      <c r="V344" s="144" t="str">
        <f>IF(OR(AND(OR($J344="Retired",$J344="Permanent Low-Use"),$K344&lt;=2030),(AND($J344="New",$K344&gt;2030))),"N/A",IF($N344=0,0,IF(ISERROR(VLOOKUP($E344,'Source Data'!$B$29:$J$60, MATCH($L344, 'Source Data'!$B$26:$J$26,1),TRUE))=TRUE,"",VLOOKUP($E344,'Source Data'!$B$29:$J$60,MATCH($L344, 'Source Data'!$B$26:$J$26,1),TRUE))))</f>
        <v/>
      </c>
      <c r="W344" s="144" t="str">
        <f>IF(OR(AND(OR($J344="Retired",$J344="Permanent Low-Use"),$K344&lt;=2031),(AND($J344="New",$K344&gt;2031))),"N/A",IF($N344=0,0,IF(ISERROR(VLOOKUP($E344,'Source Data'!$B$29:$J$60, MATCH($L344, 'Source Data'!$B$26:$J$26,1),TRUE))=TRUE,"",VLOOKUP($E344,'Source Data'!$B$29:$J$60,MATCH($L344, 'Source Data'!$B$26:$J$26,1),TRUE))))</f>
        <v/>
      </c>
      <c r="X344" s="144" t="str">
        <f>IF(OR(AND(OR($J344="Retired",$J344="Permanent Low-Use"),$K344&lt;=2032),(AND($J344="New",$K344&gt;2032))),"N/A",IF($N344=0,0,IF(ISERROR(VLOOKUP($E344,'Source Data'!$B$29:$J$60, MATCH($L344, 'Source Data'!$B$26:$J$26,1),TRUE))=TRUE,"",VLOOKUP($E344,'Source Data'!$B$29:$J$60,MATCH($L344, 'Source Data'!$B$26:$J$26,1),TRUE))))</f>
        <v/>
      </c>
      <c r="Y344" s="144" t="str">
        <f>IF(OR(AND(OR($J344="Retired",$J344="Permanent Low-Use"),$K344&lt;=2033),(AND($J344="New",$K344&gt;2033))),"N/A",IF($N344=0,0,IF(ISERROR(VLOOKUP($E344,'Source Data'!$B$29:$J$60, MATCH($L344, 'Source Data'!$B$26:$J$26,1),TRUE))=TRUE,"",VLOOKUP($E344,'Source Data'!$B$29:$J$60,MATCH($L344, 'Source Data'!$B$26:$J$26,1),TRUE))))</f>
        <v/>
      </c>
      <c r="Z344" s="145" t="str">
        <f>IF(ISNUMBER($L344),IF(OR(AND(OR($J344="Retired",$J344="Permanent Low-Use"),$K344&lt;=2023),(AND($J344="New",$K344&gt;2023))),"N/A",VLOOKUP($F344,'Source Data'!$B$15:$I$22,7)),"")</f>
        <v/>
      </c>
      <c r="AA344" s="145" t="str">
        <f>IF(ISNUMBER($L344),IF(OR(AND(OR($J344="Retired",$J344="Permanent Low-Use"),$K344&lt;=2024),(AND($J344="New",$K344&gt;2024))),"N/A",VLOOKUP($F344,'Source Data'!$B$15:$I$22,7)),"")</f>
        <v/>
      </c>
      <c r="AB344" s="145" t="str">
        <f>IF(ISNUMBER($L344),IF(OR(AND(OR($J344="Retired",$J344="Permanent Low-Use"),$K344&lt;=2025),(AND($J344="New",$K344&gt;2025))),"N/A",VLOOKUP($F344,'Source Data'!$B$15:$I$22,5)),"")</f>
        <v/>
      </c>
      <c r="AC344" s="145" t="str">
        <f>IF(ISNUMBER($L344),IF(OR(AND(OR($J344="Retired",$J344="Permanent Low-Use"),$K344&lt;=2026),(AND($J344="New",$K344&gt;2026))),"N/A",VLOOKUP($F344,'Source Data'!$B$15:$I$22,5)),"")</f>
        <v/>
      </c>
      <c r="AD344" s="145" t="str">
        <f>IF(ISNUMBER($L344),IF(OR(AND(OR($J344="Retired",$J344="Permanent Low-Use"),$K344&lt;=2027),(AND($J344="New",$K344&gt;2027))),"N/A",VLOOKUP($F344,'Source Data'!$B$15:$I$22,5)),"")</f>
        <v/>
      </c>
      <c r="AE344" s="145" t="str">
        <f>IF(ISNUMBER($L344),IF(OR(AND(OR($J344="Retired",$J344="Permanent Low-Use"),$K344&lt;=2028),(AND($J344="New",$K344&gt;2028))),"N/A",VLOOKUP($F344,'Source Data'!$B$15:$I$22,5)),"")</f>
        <v/>
      </c>
      <c r="AF344" s="145" t="str">
        <f>IF(ISNUMBER($L344),IF(OR(AND(OR($J344="Retired",$J344="Permanent Low-Use"),$K344&lt;=2029),(AND($J344="New",$K344&gt;2029))),"N/A",VLOOKUP($F344,'Source Data'!$B$15:$I$22,5)),"")</f>
        <v/>
      </c>
      <c r="AG344" s="145" t="str">
        <f>IF(ISNUMBER($L344),IF(OR(AND(OR($J344="Retired",$J344="Permanent Low-Use"),$K344&lt;=2030),(AND($J344="New",$K344&gt;2030))),"N/A",VLOOKUP($F344,'Source Data'!$B$15:$I$22,5)),"")</f>
        <v/>
      </c>
      <c r="AH344" s="145" t="str">
        <f>IF(ISNUMBER($L344),IF(OR(AND(OR($J344="Retired",$J344="Permanent Low-Use"),$K344&lt;=2031),(AND($J344="New",$K344&gt;2031))),"N/A",VLOOKUP($F344,'Source Data'!$B$15:$I$22,5)),"")</f>
        <v/>
      </c>
      <c r="AI344" s="145" t="str">
        <f>IF(ISNUMBER($L344),IF(OR(AND(OR($J344="Retired",$J344="Permanent Low-Use"),$K344&lt;=2032),(AND($J344="New",$K344&gt;2032))),"N/A",VLOOKUP($F344,'Source Data'!$B$15:$I$22,5)),"")</f>
        <v/>
      </c>
      <c r="AJ344" s="145" t="str">
        <f>IF(ISNUMBER($L344),IF(OR(AND(OR($J344="Retired",$J344="Permanent Low-Use"),$K344&lt;=2033),(AND($J344="New",$K344&gt;2033))),"N/A",VLOOKUP($F344,'Source Data'!$B$15:$I$22,5)),"")</f>
        <v/>
      </c>
      <c r="AK344" s="145" t="str">
        <f>IF($N344= 0, "N/A", IF(ISERROR(VLOOKUP($F344, 'Source Data'!$B$4:$C$11,2)), "", VLOOKUP($F344, 'Source Data'!$B$4:$C$11,2)))</f>
        <v/>
      </c>
      <c r="AL344" s="158"/>
    </row>
    <row r="345" spans="1:38">
      <c r="A345" s="158"/>
      <c r="B345" s="80"/>
      <c r="C345" s="80"/>
      <c r="D345" s="80"/>
      <c r="E345" s="81"/>
      <c r="F345" s="81"/>
      <c r="G345" s="78"/>
      <c r="H345" s="79"/>
      <c r="I345" s="78"/>
      <c r="J345" s="78"/>
      <c r="K345" s="78"/>
      <c r="L345" s="142" t="str">
        <f t="shared" si="16"/>
        <v/>
      </c>
      <c r="M345" s="142" t="str">
        <f>IF(ISERROR(VLOOKUP(E345,'Source Data'!$B$67:$J$97, MATCH(F345, 'Source Data'!$B$64:$J$64,1),TRUE))=TRUE,"",VLOOKUP(E345,'Source Data'!$B$67:$J$97,MATCH(F345, 'Source Data'!$B$64:$J$64,1),TRUE))</f>
        <v/>
      </c>
      <c r="N345" s="143" t="str">
        <f t="shared" si="17"/>
        <v/>
      </c>
      <c r="O345" s="144" t="str">
        <f>IF(OR(AND(OR($J345="Retired",$J345="Permanent Low-Use"),$K345&lt;=2023),(AND($J345="New",$K345&gt;2023))),"N/A",IF($N345=0,0,IF(ISERROR(VLOOKUP($E345,'Source Data'!$B$29:$J$60, MATCH($L345, 'Source Data'!$B$26:$J$26,1),TRUE))=TRUE,"",VLOOKUP($E345,'Source Data'!$B$29:$J$60,MATCH($L345, 'Source Data'!$B$26:$J$26,1),TRUE))))</f>
        <v/>
      </c>
      <c r="P345" s="144" t="str">
        <f>IF(OR(AND(OR($J345="Retired",$J345="Permanent Low-Use"),$K345&lt;=2024),(AND($J345="New",$K345&gt;2024))),"N/A",IF($N345=0,0,IF(ISERROR(VLOOKUP($E345,'Source Data'!$B$29:$J$60, MATCH($L345, 'Source Data'!$B$26:$J$26,1),TRUE))=TRUE,"",VLOOKUP($E345,'Source Data'!$B$29:$J$60,MATCH($L345, 'Source Data'!$B$26:$J$26,1),TRUE))))</f>
        <v/>
      </c>
      <c r="Q345" s="144" t="str">
        <f>IF(OR(AND(OR($J345="Retired",$J345="Permanent Low-Use"),$K345&lt;=2025),(AND($J345="New",$K345&gt;2025))),"N/A",IF($N345=0,0,IF(ISERROR(VLOOKUP($E345,'Source Data'!$B$29:$J$60, MATCH($L345, 'Source Data'!$B$26:$J$26,1),TRUE))=TRUE,"",VLOOKUP($E345,'Source Data'!$B$29:$J$60,MATCH($L345, 'Source Data'!$B$26:$J$26,1),TRUE))))</f>
        <v/>
      </c>
      <c r="R345" s="144" t="str">
        <f>IF(OR(AND(OR($J345="Retired",$J345="Permanent Low-Use"),$K345&lt;=2026),(AND($J345="New",$K345&gt;2026))),"N/A",IF($N345=0,0,IF(ISERROR(VLOOKUP($E345,'Source Data'!$B$29:$J$60, MATCH($L345, 'Source Data'!$B$26:$J$26,1),TRUE))=TRUE,"",VLOOKUP($E345,'Source Data'!$B$29:$J$60,MATCH($L345, 'Source Data'!$B$26:$J$26,1),TRUE))))</f>
        <v/>
      </c>
      <c r="S345" s="144" t="str">
        <f>IF(OR(AND(OR($J345="Retired",$J345="Permanent Low-Use"),$K345&lt;=2027),(AND($J345="New",$K345&gt;2027))),"N/A",IF($N345=0,0,IF(ISERROR(VLOOKUP($E345,'Source Data'!$B$29:$J$60, MATCH($L345, 'Source Data'!$B$26:$J$26,1),TRUE))=TRUE,"",VLOOKUP($E345,'Source Data'!$B$29:$J$60,MATCH($L345, 'Source Data'!$B$26:$J$26,1),TRUE))))</f>
        <v/>
      </c>
      <c r="T345" s="144" t="str">
        <f>IF(OR(AND(OR($J345="Retired",$J345="Permanent Low-Use"),$K345&lt;=2028),(AND($J345="New",$K345&gt;2028))),"N/A",IF($N345=0,0,IF(ISERROR(VLOOKUP($E345,'Source Data'!$B$29:$J$60, MATCH($L345, 'Source Data'!$B$26:$J$26,1),TRUE))=TRUE,"",VLOOKUP($E345,'Source Data'!$B$29:$J$60,MATCH($L345, 'Source Data'!$B$26:$J$26,1),TRUE))))</f>
        <v/>
      </c>
      <c r="U345" s="144" t="str">
        <f>IF(OR(AND(OR($J345="Retired",$J345="Permanent Low-Use"),$K345&lt;=2029),(AND($J345="New",$K345&gt;2029))),"N/A",IF($N345=0,0,IF(ISERROR(VLOOKUP($E345,'Source Data'!$B$29:$J$60, MATCH($L345, 'Source Data'!$B$26:$J$26,1),TRUE))=TRUE,"",VLOOKUP($E345,'Source Data'!$B$29:$J$60,MATCH($L345, 'Source Data'!$B$26:$J$26,1),TRUE))))</f>
        <v/>
      </c>
      <c r="V345" s="144" t="str">
        <f>IF(OR(AND(OR($J345="Retired",$J345="Permanent Low-Use"),$K345&lt;=2030),(AND($J345="New",$K345&gt;2030))),"N/A",IF($N345=0,0,IF(ISERROR(VLOOKUP($E345,'Source Data'!$B$29:$J$60, MATCH($L345, 'Source Data'!$B$26:$J$26,1),TRUE))=TRUE,"",VLOOKUP($E345,'Source Data'!$B$29:$J$60,MATCH($L345, 'Source Data'!$B$26:$J$26,1),TRUE))))</f>
        <v/>
      </c>
      <c r="W345" s="144" t="str">
        <f>IF(OR(AND(OR($J345="Retired",$J345="Permanent Low-Use"),$K345&lt;=2031),(AND($J345="New",$K345&gt;2031))),"N/A",IF($N345=0,0,IF(ISERROR(VLOOKUP($E345,'Source Data'!$B$29:$J$60, MATCH($L345, 'Source Data'!$B$26:$J$26,1),TRUE))=TRUE,"",VLOOKUP($E345,'Source Data'!$B$29:$J$60,MATCH($L345, 'Source Data'!$B$26:$J$26,1),TRUE))))</f>
        <v/>
      </c>
      <c r="X345" s="144" t="str">
        <f>IF(OR(AND(OR($J345="Retired",$J345="Permanent Low-Use"),$K345&lt;=2032),(AND($J345="New",$K345&gt;2032))),"N/A",IF($N345=0,0,IF(ISERROR(VLOOKUP($E345,'Source Data'!$B$29:$J$60, MATCH($L345, 'Source Data'!$B$26:$J$26,1),TRUE))=TRUE,"",VLOOKUP($E345,'Source Data'!$B$29:$J$60,MATCH($L345, 'Source Data'!$B$26:$J$26,1),TRUE))))</f>
        <v/>
      </c>
      <c r="Y345" s="144" t="str">
        <f>IF(OR(AND(OR($J345="Retired",$J345="Permanent Low-Use"),$K345&lt;=2033),(AND($J345="New",$K345&gt;2033))),"N/A",IF($N345=0,0,IF(ISERROR(VLOOKUP($E345,'Source Data'!$B$29:$J$60, MATCH($L345, 'Source Data'!$B$26:$J$26,1),TRUE))=TRUE,"",VLOOKUP($E345,'Source Data'!$B$29:$J$60,MATCH($L345, 'Source Data'!$B$26:$J$26,1),TRUE))))</f>
        <v/>
      </c>
      <c r="Z345" s="145" t="str">
        <f>IF(ISNUMBER($L345),IF(OR(AND(OR($J345="Retired",$J345="Permanent Low-Use"),$K345&lt;=2023),(AND($J345="New",$K345&gt;2023))),"N/A",VLOOKUP($F345,'Source Data'!$B$15:$I$22,7)),"")</f>
        <v/>
      </c>
      <c r="AA345" s="145" t="str">
        <f>IF(ISNUMBER($L345),IF(OR(AND(OR($J345="Retired",$J345="Permanent Low-Use"),$K345&lt;=2024),(AND($J345="New",$K345&gt;2024))),"N/A",VLOOKUP($F345,'Source Data'!$B$15:$I$22,7)),"")</f>
        <v/>
      </c>
      <c r="AB345" s="145" t="str">
        <f>IF(ISNUMBER($L345),IF(OR(AND(OR($J345="Retired",$J345="Permanent Low-Use"),$K345&lt;=2025),(AND($J345="New",$K345&gt;2025))),"N/A",VLOOKUP($F345,'Source Data'!$B$15:$I$22,5)),"")</f>
        <v/>
      </c>
      <c r="AC345" s="145" t="str">
        <f>IF(ISNUMBER($L345),IF(OR(AND(OR($J345="Retired",$J345="Permanent Low-Use"),$K345&lt;=2026),(AND($J345="New",$K345&gt;2026))),"N/A",VLOOKUP($F345,'Source Data'!$B$15:$I$22,5)),"")</f>
        <v/>
      </c>
      <c r="AD345" s="145" t="str">
        <f>IF(ISNUMBER($L345),IF(OR(AND(OR($J345="Retired",$J345="Permanent Low-Use"),$K345&lt;=2027),(AND($J345="New",$K345&gt;2027))),"N/A",VLOOKUP($F345,'Source Data'!$B$15:$I$22,5)),"")</f>
        <v/>
      </c>
      <c r="AE345" s="145" t="str">
        <f>IF(ISNUMBER($L345),IF(OR(AND(OR($J345="Retired",$J345="Permanent Low-Use"),$K345&lt;=2028),(AND($J345="New",$K345&gt;2028))),"N/A",VLOOKUP($F345,'Source Data'!$B$15:$I$22,5)),"")</f>
        <v/>
      </c>
      <c r="AF345" s="145" t="str">
        <f>IF(ISNUMBER($L345),IF(OR(AND(OR($J345="Retired",$J345="Permanent Low-Use"),$K345&lt;=2029),(AND($J345="New",$K345&gt;2029))),"N/A",VLOOKUP($F345,'Source Data'!$B$15:$I$22,5)),"")</f>
        <v/>
      </c>
      <c r="AG345" s="145" t="str">
        <f>IF(ISNUMBER($L345),IF(OR(AND(OR($J345="Retired",$J345="Permanent Low-Use"),$K345&lt;=2030),(AND($J345="New",$K345&gt;2030))),"N/A",VLOOKUP($F345,'Source Data'!$B$15:$I$22,5)),"")</f>
        <v/>
      </c>
      <c r="AH345" s="145" t="str">
        <f>IF(ISNUMBER($L345),IF(OR(AND(OR($J345="Retired",$J345="Permanent Low-Use"),$K345&lt;=2031),(AND($J345="New",$K345&gt;2031))),"N/A",VLOOKUP($F345,'Source Data'!$B$15:$I$22,5)),"")</f>
        <v/>
      </c>
      <c r="AI345" s="145" t="str">
        <f>IF(ISNUMBER($L345),IF(OR(AND(OR($J345="Retired",$J345="Permanent Low-Use"),$K345&lt;=2032),(AND($J345="New",$K345&gt;2032))),"N/A",VLOOKUP($F345,'Source Data'!$B$15:$I$22,5)),"")</f>
        <v/>
      </c>
      <c r="AJ345" s="145" t="str">
        <f>IF(ISNUMBER($L345),IF(OR(AND(OR($J345="Retired",$J345="Permanent Low-Use"),$K345&lt;=2033),(AND($J345="New",$K345&gt;2033))),"N/A",VLOOKUP($F345,'Source Data'!$B$15:$I$22,5)),"")</f>
        <v/>
      </c>
      <c r="AK345" s="145" t="str">
        <f>IF($N345= 0, "N/A", IF(ISERROR(VLOOKUP($F345, 'Source Data'!$B$4:$C$11,2)), "", VLOOKUP($F345, 'Source Data'!$B$4:$C$11,2)))</f>
        <v/>
      </c>
      <c r="AL345" s="158"/>
    </row>
    <row r="346" spans="1:38">
      <c r="A346" s="158"/>
      <c r="B346" s="80"/>
      <c r="C346" s="80"/>
      <c r="D346" s="80"/>
      <c r="E346" s="81"/>
      <c r="F346" s="81"/>
      <c r="G346" s="78"/>
      <c r="H346" s="79"/>
      <c r="I346" s="78"/>
      <c r="J346" s="78"/>
      <c r="K346" s="78"/>
      <c r="L346" s="142" t="str">
        <f t="shared" si="16"/>
        <v/>
      </c>
      <c r="M346" s="142" t="str">
        <f>IF(ISERROR(VLOOKUP(E346,'Source Data'!$B$67:$J$97, MATCH(F346, 'Source Data'!$B$64:$J$64,1),TRUE))=TRUE,"",VLOOKUP(E346,'Source Data'!$B$67:$J$97,MATCH(F346, 'Source Data'!$B$64:$J$64,1),TRUE))</f>
        <v/>
      </c>
      <c r="N346" s="143" t="str">
        <f t="shared" si="17"/>
        <v/>
      </c>
      <c r="O346" s="144" t="str">
        <f>IF(OR(AND(OR($J346="Retired",$J346="Permanent Low-Use"),$K346&lt;=2023),(AND($J346="New",$K346&gt;2023))),"N/A",IF($N346=0,0,IF(ISERROR(VLOOKUP($E346,'Source Data'!$B$29:$J$60, MATCH($L346, 'Source Data'!$B$26:$J$26,1),TRUE))=TRUE,"",VLOOKUP($E346,'Source Data'!$B$29:$J$60,MATCH($L346, 'Source Data'!$B$26:$J$26,1),TRUE))))</f>
        <v/>
      </c>
      <c r="P346" s="144" t="str">
        <f>IF(OR(AND(OR($J346="Retired",$J346="Permanent Low-Use"),$K346&lt;=2024),(AND($J346="New",$K346&gt;2024))),"N/A",IF($N346=0,0,IF(ISERROR(VLOOKUP($E346,'Source Data'!$B$29:$J$60, MATCH($L346, 'Source Data'!$B$26:$J$26,1),TRUE))=TRUE,"",VLOOKUP($E346,'Source Data'!$B$29:$J$60,MATCH($L346, 'Source Data'!$B$26:$J$26,1),TRUE))))</f>
        <v/>
      </c>
      <c r="Q346" s="144" t="str">
        <f>IF(OR(AND(OR($J346="Retired",$J346="Permanent Low-Use"),$K346&lt;=2025),(AND($J346="New",$K346&gt;2025))),"N/A",IF($N346=0,0,IF(ISERROR(VLOOKUP($E346,'Source Data'!$B$29:$J$60, MATCH($L346, 'Source Data'!$B$26:$J$26,1),TRUE))=TRUE,"",VLOOKUP($E346,'Source Data'!$B$29:$J$60,MATCH($L346, 'Source Data'!$B$26:$J$26,1),TRUE))))</f>
        <v/>
      </c>
      <c r="R346" s="144" t="str">
        <f>IF(OR(AND(OR($J346="Retired",$J346="Permanent Low-Use"),$K346&lt;=2026),(AND($J346="New",$K346&gt;2026))),"N/A",IF($N346=0,0,IF(ISERROR(VLOOKUP($E346,'Source Data'!$B$29:$J$60, MATCH($L346, 'Source Data'!$B$26:$J$26,1),TRUE))=TRUE,"",VLOOKUP($E346,'Source Data'!$B$29:$J$60,MATCH($L346, 'Source Data'!$B$26:$J$26,1),TRUE))))</f>
        <v/>
      </c>
      <c r="S346" s="144" t="str">
        <f>IF(OR(AND(OR($J346="Retired",$J346="Permanent Low-Use"),$K346&lt;=2027),(AND($J346="New",$K346&gt;2027))),"N/A",IF($N346=0,0,IF(ISERROR(VLOOKUP($E346,'Source Data'!$B$29:$J$60, MATCH($L346, 'Source Data'!$B$26:$J$26,1),TRUE))=TRUE,"",VLOOKUP($E346,'Source Data'!$B$29:$J$60,MATCH($L346, 'Source Data'!$B$26:$J$26,1),TRUE))))</f>
        <v/>
      </c>
      <c r="T346" s="144" t="str">
        <f>IF(OR(AND(OR($J346="Retired",$J346="Permanent Low-Use"),$K346&lt;=2028),(AND($J346="New",$K346&gt;2028))),"N/A",IF($N346=0,0,IF(ISERROR(VLOOKUP($E346,'Source Data'!$B$29:$J$60, MATCH($L346, 'Source Data'!$B$26:$J$26,1),TRUE))=TRUE,"",VLOOKUP($E346,'Source Data'!$B$29:$J$60,MATCH($L346, 'Source Data'!$B$26:$J$26,1),TRUE))))</f>
        <v/>
      </c>
      <c r="U346" s="144" t="str">
        <f>IF(OR(AND(OR($J346="Retired",$J346="Permanent Low-Use"),$K346&lt;=2029),(AND($J346="New",$K346&gt;2029))),"N/A",IF($N346=0,0,IF(ISERROR(VLOOKUP($E346,'Source Data'!$B$29:$J$60, MATCH($L346, 'Source Data'!$B$26:$J$26,1),TRUE))=TRUE,"",VLOOKUP($E346,'Source Data'!$B$29:$J$60,MATCH($L346, 'Source Data'!$B$26:$J$26,1),TRUE))))</f>
        <v/>
      </c>
      <c r="V346" s="144" t="str">
        <f>IF(OR(AND(OR($J346="Retired",$J346="Permanent Low-Use"),$K346&lt;=2030),(AND($J346="New",$K346&gt;2030))),"N/A",IF($N346=0,0,IF(ISERROR(VLOOKUP($E346,'Source Data'!$B$29:$J$60, MATCH($L346, 'Source Data'!$B$26:$J$26,1),TRUE))=TRUE,"",VLOOKUP($E346,'Source Data'!$B$29:$J$60,MATCH($L346, 'Source Data'!$B$26:$J$26,1),TRUE))))</f>
        <v/>
      </c>
      <c r="W346" s="144" t="str">
        <f>IF(OR(AND(OR($J346="Retired",$J346="Permanent Low-Use"),$K346&lt;=2031),(AND($J346="New",$K346&gt;2031))),"N/A",IF($N346=0,0,IF(ISERROR(VLOOKUP($E346,'Source Data'!$B$29:$J$60, MATCH($L346, 'Source Data'!$B$26:$J$26,1),TRUE))=TRUE,"",VLOOKUP($E346,'Source Data'!$B$29:$J$60,MATCH($L346, 'Source Data'!$B$26:$J$26,1),TRUE))))</f>
        <v/>
      </c>
      <c r="X346" s="144" t="str">
        <f>IF(OR(AND(OR($J346="Retired",$J346="Permanent Low-Use"),$K346&lt;=2032),(AND($J346="New",$K346&gt;2032))),"N/A",IF($N346=0,0,IF(ISERROR(VLOOKUP($E346,'Source Data'!$B$29:$J$60, MATCH($L346, 'Source Data'!$B$26:$J$26,1),TRUE))=TRUE,"",VLOOKUP($E346,'Source Data'!$B$29:$J$60,MATCH($L346, 'Source Data'!$B$26:$J$26,1),TRUE))))</f>
        <v/>
      </c>
      <c r="Y346" s="144" t="str">
        <f>IF(OR(AND(OR($J346="Retired",$J346="Permanent Low-Use"),$K346&lt;=2033),(AND($J346="New",$K346&gt;2033))),"N/A",IF($N346=0,0,IF(ISERROR(VLOOKUP($E346,'Source Data'!$B$29:$J$60, MATCH($L346, 'Source Data'!$B$26:$J$26,1),TRUE))=TRUE,"",VLOOKUP($E346,'Source Data'!$B$29:$J$60,MATCH($L346, 'Source Data'!$B$26:$J$26,1),TRUE))))</f>
        <v/>
      </c>
      <c r="Z346" s="145" t="str">
        <f>IF(ISNUMBER($L346),IF(OR(AND(OR($J346="Retired",$J346="Permanent Low-Use"),$K346&lt;=2023),(AND($J346="New",$K346&gt;2023))),"N/A",VLOOKUP($F346,'Source Data'!$B$15:$I$22,7)),"")</f>
        <v/>
      </c>
      <c r="AA346" s="145" t="str">
        <f>IF(ISNUMBER($L346),IF(OR(AND(OR($J346="Retired",$J346="Permanent Low-Use"),$K346&lt;=2024),(AND($J346="New",$K346&gt;2024))),"N/A",VLOOKUP($F346,'Source Data'!$B$15:$I$22,7)),"")</f>
        <v/>
      </c>
      <c r="AB346" s="145" t="str">
        <f>IF(ISNUMBER($L346),IF(OR(AND(OR($J346="Retired",$J346="Permanent Low-Use"),$K346&lt;=2025),(AND($J346="New",$K346&gt;2025))),"N/A",VLOOKUP($F346,'Source Data'!$B$15:$I$22,5)),"")</f>
        <v/>
      </c>
      <c r="AC346" s="145" t="str">
        <f>IF(ISNUMBER($L346),IF(OR(AND(OR($J346="Retired",$J346="Permanent Low-Use"),$K346&lt;=2026),(AND($J346="New",$K346&gt;2026))),"N/A",VLOOKUP($F346,'Source Data'!$B$15:$I$22,5)),"")</f>
        <v/>
      </c>
      <c r="AD346" s="145" t="str">
        <f>IF(ISNUMBER($L346),IF(OR(AND(OR($J346="Retired",$J346="Permanent Low-Use"),$K346&lt;=2027),(AND($J346="New",$K346&gt;2027))),"N/A",VLOOKUP($F346,'Source Data'!$B$15:$I$22,5)),"")</f>
        <v/>
      </c>
      <c r="AE346" s="145" t="str">
        <f>IF(ISNUMBER($L346),IF(OR(AND(OR($J346="Retired",$J346="Permanent Low-Use"),$K346&lt;=2028),(AND($J346="New",$K346&gt;2028))),"N/A",VLOOKUP($F346,'Source Data'!$B$15:$I$22,5)),"")</f>
        <v/>
      </c>
      <c r="AF346" s="145" t="str">
        <f>IF(ISNUMBER($L346),IF(OR(AND(OR($J346="Retired",$J346="Permanent Low-Use"),$K346&lt;=2029),(AND($J346="New",$K346&gt;2029))),"N/A",VLOOKUP($F346,'Source Data'!$B$15:$I$22,5)),"")</f>
        <v/>
      </c>
      <c r="AG346" s="145" t="str">
        <f>IF(ISNUMBER($L346),IF(OR(AND(OR($J346="Retired",$J346="Permanent Low-Use"),$K346&lt;=2030),(AND($J346="New",$K346&gt;2030))),"N/A",VLOOKUP($F346,'Source Data'!$B$15:$I$22,5)),"")</f>
        <v/>
      </c>
      <c r="AH346" s="145" t="str">
        <f>IF(ISNUMBER($L346),IF(OR(AND(OR($J346="Retired",$J346="Permanent Low-Use"),$K346&lt;=2031),(AND($J346="New",$K346&gt;2031))),"N/A",VLOOKUP($F346,'Source Data'!$B$15:$I$22,5)),"")</f>
        <v/>
      </c>
      <c r="AI346" s="145" t="str">
        <f>IF(ISNUMBER($L346),IF(OR(AND(OR($J346="Retired",$J346="Permanent Low-Use"),$K346&lt;=2032),(AND($J346="New",$K346&gt;2032))),"N/A",VLOOKUP($F346,'Source Data'!$B$15:$I$22,5)),"")</f>
        <v/>
      </c>
      <c r="AJ346" s="145" t="str">
        <f>IF(ISNUMBER($L346),IF(OR(AND(OR($J346="Retired",$J346="Permanent Low-Use"),$K346&lt;=2033),(AND($J346="New",$K346&gt;2033))),"N/A",VLOOKUP($F346,'Source Data'!$B$15:$I$22,5)),"")</f>
        <v/>
      </c>
      <c r="AK346" s="145" t="str">
        <f>IF($N346= 0, "N/A", IF(ISERROR(VLOOKUP($F346, 'Source Data'!$B$4:$C$11,2)), "", VLOOKUP($F346, 'Source Data'!$B$4:$C$11,2)))</f>
        <v/>
      </c>
      <c r="AL346" s="158"/>
    </row>
    <row r="347" spans="1:38">
      <c r="A347" s="158"/>
      <c r="B347" s="80"/>
      <c r="C347" s="80"/>
      <c r="D347" s="80"/>
      <c r="E347" s="81"/>
      <c r="F347" s="81"/>
      <c r="G347" s="78"/>
      <c r="H347" s="79"/>
      <c r="I347" s="78"/>
      <c r="J347" s="78"/>
      <c r="K347" s="78"/>
      <c r="L347" s="142" t="str">
        <f t="shared" si="16"/>
        <v/>
      </c>
      <c r="M347" s="142" t="str">
        <f>IF(ISERROR(VLOOKUP(E347,'Source Data'!$B$67:$J$97, MATCH(F347, 'Source Data'!$B$64:$J$64,1),TRUE))=TRUE,"",VLOOKUP(E347,'Source Data'!$B$67:$J$97,MATCH(F347, 'Source Data'!$B$64:$J$64,1),TRUE))</f>
        <v/>
      </c>
      <c r="N347" s="143" t="str">
        <f t="shared" si="17"/>
        <v/>
      </c>
      <c r="O347" s="144" t="str">
        <f>IF(OR(AND(OR($J347="Retired",$J347="Permanent Low-Use"),$K347&lt;=2023),(AND($J347="New",$K347&gt;2023))),"N/A",IF($N347=0,0,IF(ISERROR(VLOOKUP($E347,'Source Data'!$B$29:$J$60, MATCH($L347, 'Source Data'!$B$26:$J$26,1),TRUE))=TRUE,"",VLOOKUP($E347,'Source Data'!$B$29:$J$60,MATCH($L347, 'Source Data'!$B$26:$J$26,1),TRUE))))</f>
        <v/>
      </c>
      <c r="P347" s="144" t="str">
        <f>IF(OR(AND(OR($J347="Retired",$J347="Permanent Low-Use"),$K347&lt;=2024),(AND($J347="New",$K347&gt;2024))),"N/A",IF($N347=0,0,IF(ISERROR(VLOOKUP($E347,'Source Data'!$B$29:$J$60, MATCH($L347, 'Source Data'!$B$26:$J$26,1),TRUE))=TRUE,"",VLOOKUP($E347,'Source Data'!$B$29:$J$60,MATCH($L347, 'Source Data'!$B$26:$J$26,1),TRUE))))</f>
        <v/>
      </c>
      <c r="Q347" s="144" t="str">
        <f>IF(OR(AND(OR($J347="Retired",$J347="Permanent Low-Use"),$K347&lt;=2025),(AND($J347="New",$K347&gt;2025))),"N/A",IF($N347=0,0,IF(ISERROR(VLOOKUP($E347,'Source Data'!$B$29:$J$60, MATCH($L347, 'Source Data'!$B$26:$J$26,1),TRUE))=TRUE,"",VLOOKUP($E347,'Source Data'!$B$29:$J$60,MATCH($L347, 'Source Data'!$B$26:$J$26,1),TRUE))))</f>
        <v/>
      </c>
      <c r="R347" s="144" t="str">
        <f>IF(OR(AND(OR($J347="Retired",$J347="Permanent Low-Use"),$K347&lt;=2026),(AND($J347="New",$K347&gt;2026))),"N/A",IF($N347=0,0,IF(ISERROR(VLOOKUP($E347,'Source Data'!$B$29:$J$60, MATCH($L347, 'Source Data'!$B$26:$J$26,1),TRUE))=TRUE,"",VLOOKUP($E347,'Source Data'!$B$29:$J$60,MATCH($L347, 'Source Data'!$B$26:$J$26,1),TRUE))))</f>
        <v/>
      </c>
      <c r="S347" s="144" t="str">
        <f>IF(OR(AND(OR($J347="Retired",$J347="Permanent Low-Use"),$K347&lt;=2027),(AND($J347="New",$K347&gt;2027))),"N/A",IF($N347=0,0,IF(ISERROR(VLOOKUP($E347,'Source Data'!$B$29:$J$60, MATCH($L347, 'Source Data'!$B$26:$J$26,1),TRUE))=TRUE,"",VLOOKUP($E347,'Source Data'!$B$29:$J$60,MATCH($L347, 'Source Data'!$B$26:$J$26,1),TRUE))))</f>
        <v/>
      </c>
      <c r="T347" s="144" t="str">
        <f>IF(OR(AND(OR($J347="Retired",$J347="Permanent Low-Use"),$K347&lt;=2028),(AND($J347="New",$K347&gt;2028))),"N/A",IF($N347=0,0,IF(ISERROR(VLOOKUP($E347,'Source Data'!$B$29:$J$60, MATCH($L347, 'Source Data'!$B$26:$J$26,1),TRUE))=TRUE,"",VLOOKUP($E347,'Source Data'!$B$29:$J$60,MATCH($L347, 'Source Data'!$B$26:$J$26,1),TRUE))))</f>
        <v/>
      </c>
      <c r="U347" s="144" t="str">
        <f>IF(OR(AND(OR($J347="Retired",$J347="Permanent Low-Use"),$K347&lt;=2029),(AND($J347="New",$K347&gt;2029))),"N/A",IF($N347=0,0,IF(ISERROR(VLOOKUP($E347,'Source Data'!$B$29:$J$60, MATCH($L347, 'Source Data'!$B$26:$J$26,1),TRUE))=TRUE,"",VLOOKUP($E347,'Source Data'!$B$29:$J$60,MATCH($L347, 'Source Data'!$B$26:$J$26,1),TRUE))))</f>
        <v/>
      </c>
      <c r="V347" s="144" t="str">
        <f>IF(OR(AND(OR($J347="Retired",$J347="Permanent Low-Use"),$K347&lt;=2030),(AND($J347="New",$K347&gt;2030))),"N/A",IF($N347=0,0,IF(ISERROR(VLOOKUP($E347,'Source Data'!$B$29:$J$60, MATCH($L347, 'Source Data'!$B$26:$J$26,1),TRUE))=TRUE,"",VLOOKUP($E347,'Source Data'!$B$29:$J$60,MATCH($L347, 'Source Data'!$B$26:$J$26,1),TRUE))))</f>
        <v/>
      </c>
      <c r="W347" s="144" t="str">
        <f>IF(OR(AND(OR($J347="Retired",$J347="Permanent Low-Use"),$K347&lt;=2031),(AND($J347="New",$K347&gt;2031))),"N/A",IF($N347=0,0,IF(ISERROR(VLOOKUP($E347,'Source Data'!$B$29:$J$60, MATCH($L347, 'Source Data'!$B$26:$J$26,1),TRUE))=TRUE,"",VLOOKUP($E347,'Source Data'!$B$29:$J$60,MATCH($L347, 'Source Data'!$B$26:$J$26,1),TRUE))))</f>
        <v/>
      </c>
      <c r="X347" s="144" t="str">
        <f>IF(OR(AND(OR($J347="Retired",$J347="Permanent Low-Use"),$K347&lt;=2032),(AND($J347="New",$K347&gt;2032))),"N/A",IF($N347=0,0,IF(ISERROR(VLOOKUP($E347,'Source Data'!$B$29:$J$60, MATCH($L347, 'Source Data'!$B$26:$J$26,1),TRUE))=TRUE,"",VLOOKUP($E347,'Source Data'!$B$29:$J$60,MATCH($L347, 'Source Data'!$B$26:$J$26,1),TRUE))))</f>
        <v/>
      </c>
      <c r="Y347" s="144" t="str">
        <f>IF(OR(AND(OR($J347="Retired",$J347="Permanent Low-Use"),$K347&lt;=2033),(AND($J347="New",$K347&gt;2033))),"N/A",IF($N347=0,0,IF(ISERROR(VLOOKUP($E347,'Source Data'!$B$29:$J$60, MATCH($L347, 'Source Data'!$B$26:$J$26,1),TRUE))=TRUE,"",VLOOKUP($E347,'Source Data'!$B$29:$J$60,MATCH($L347, 'Source Data'!$B$26:$J$26,1),TRUE))))</f>
        <v/>
      </c>
      <c r="Z347" s="145" t="str">
        <f>IF(ISNUMBER($L347),IF(OR(AND(OR($J347="Retired",$J347="Permanent Low-Use"),$K347&lt;=2023),(AND($J347="New",$K347&gt;2023))),"N/A",VLOOKUP($F347,'Source Data'!$B$15:$I$22,7)),"")</f>
        <v/>
      </c>
      <c r="AA347" s="145" t="str">
        <f>IF(ISNUMBER($L347),IF(OR(AND(OR($J347="Retired",$J347="Permanent Low-Use"),$K347&lt;=2024),(AND($J347="New",$K347&gt;2024))),"N/A",VLOOKUP($F347,'Source Data'!$B$15:$I$22,7)),"")</f>
        <v/>
      </c>
      <c r="AB347" s="145" t="str">
        <f>IF(ISNUMBER($L347),IF(OR(AND(OR($J347="Retired",$J347="Permanent Low-Use"),$K347&lt;=2025),(AND($J347="New",$K347&gt;2025))),"N/A",VLOOKUP($F347,'Source Data'!$B$15:$I$22,5)),"")</f>
        <v/>
      </c>
      <c r="AC347" s="145" t="str">
        <f>IF(ISNUMBER($L347),IF(OR(AND(OR($J347="Retired",$J347="Permanent Low-Use"),$K347&lt;=2026),(AND($J347="New",$K347&gt;2026))),"N/A",VLOOKUP($F347,'Source Data'!$B$15:$I$22,5)),"")</f>
        <v/>
      </c>
      <c r="AD347" s="145" t="str">
        <f>IF(ISNUMBER($L347),IF(OR(AND(OR($J347="Retired",$J347="Permanent Low-Use"),$K347&lt;=2027),(AND($J347="New",$K347&gt;2027))),"N/A",VLOOKUP($F347,'Source Data'!$B$15:$I$22,5)),"")</f>
        <v/>
      </c>
      <c r="AE347" s="145" t="str">
        <f>IF(ISNUMBER($L347),IF(OR(AND(OR($J347="Retired",$J347="Permanent Low-Use"),$K347&lt;=2028),(AND($J347="New",$K347&gt;2028))),"N/A",VLOOKUP($F347,'Source Data'!$B$15:$I$22,5)),"")</f>
        <v/>
      </c>
      <c r="AF347" s="145" t="str">
        <f>IF(ISNUMBER($L347),IF(OR(AND(OR($J347="Retired",$J347="Permanent Low-Use"),$K347&lt;=2029),(AND($J347="New",$K347&gt;2029))),"N/A",VLOOKUP($F347,'Source Data'!$B$15:$I$22,5)),"")</f>
        <v/>
      </c>
      <c r="AG347" s="145" t="str">
        <f>IF(ISNUMBER($L347),IF(OR(AND(OR($J347="Retired",$J347="Permanent Low-Use"),$K347&lt;=2030),(AND($J347="New",$K347&gt;2030))),"N/A",VLOOKUP($F347,'Source Data'!$B$15:$I$22,5)),"")</f>
        <v/>
      </c>
      <c r="AH347" s="145" t="str">
        <f>IF(ISNUMBER($L347),IF(OR(AND(OR($J347="Retired",$J347="Permanent Low-Use"),$K347&lt;=2031),(AND($J347="New",$K347&gt;2031))),"N/A",VLOOKUP($F347,'Source Data'!$B$15:$I$22,5)),"")</f>
        <v/>
      </c>
      <c r="AI347" s="145" t="str">
        <f>IF(ISNUMBER($L347),IF(OR(AND(OR($J347="Retired",$J347="Permanent Low-Use"),$K347&lt;=2032),(AND($J347="New",$K347&gt;2032))),"N/A",VLOOKUP($F347,'Source Data'!$B$15:$I$22,5)),"")</f>
        <v/>
      </c>
      <c r="AJ347" s="145" t="str">
        <f>IF(ISNUMBER($L347),IF(OR(AND(OR($J347="Retired",$J347="Permanent Low-Use"),$K347&lt;=2033),(AND($J347="New",$K347&gt;2033))),"N/A",VLOOKUP($F347,'Source Data'!$B$15:$I$22,5)),"")</f>
        <v/>
      </c>
      <c r="AK347" s="145" t="str">
        <f>IF($N347= 0, "N/A", IF(ISERROR(VLOOKUP($F347, 'Source Data'!$B$4:$C$11,2)), "", VLOOKUP($F347, 'Source Data'!$B$4:$C$11,2)))</f>
        <v/>
      </c>
      <c r="AL347" s="158"/>
    </row>
    <row r="348" spans="1:38">
      <c r="A348" s="158"/>
      <c r="B348" s="80"/>
      <c r="C348" s="80"/>
      <c r="D348" s="80"/>
      <c r="E348" s="81"/>
      <c r="F348" s="81"/>
      <c r="G348" s="78"/>
      <c r="H348" s="79"/>
      <c r="I348" s="78"/>
      <c r="J348" s="78"/>
      <c r="K348" s="78"/>
      <c r="L348" s="142" t="str">
        <f t="shared" si="16"/>
        <v/>
      </c>
      <c r="M348" s="142" t="str">
        <f>IF(ISERROR(VLOOKUP(E348,'Source Data'!$B$67:$J$97, MATCH(F348, 'Source Data'!$B$64:$J$64,1),TRUE))=TRUE,"",VLOOKUP(E348,'Source Data'!$B$67:$J$97,MATCH(F348, 'Source Data'!$B$64:$J$64,1),TRUE))</f>
        <v/>
      </c>
      <c r="N348" s="143" t="str">
        <f t="shared" si="17"/>
        <v/>
      </c>
      <c r="O348" s="144" t="str">
        <f>IF(OR(AND(OR($J348="Retired",$J348="Permanent Low-Use"),$K348&lt;=2023),(AND($J348="New",$K348&gt;2023))),"N/A",IF($N348=0,0,IF(ISERROR(VLOOKUP($E348,'Source Data'!$B$29:$J$60, MATCH($L348, 'Source Data'!$B$26:$J$26,1),TRUE))=TRUE,"",VLOOKUP($E348,'Source Data'!$B$29:$J$60,MATCH($L348, 'Source Data'!$B$26:$J$26,1),TRUE))))</f>
        <v/>
      </c>
      <c r="P348" s="144" t="str">
        <f>IF(OR(AND(OR($J348="Retired",$J348="Permanent Low-Use"),$K348&lt;=2024),(AND($J348="New",$K348&gt;2024))),"N/A",IF($N348=0,0,IF(ISERROR(VLOOKUP($E348,'Source Data'!$B$29:$J$60, MATCH($L348, 'Source Data'!$B$26:$J$26,1),TRUE))=TRUE,"",VLOOKUP($E348,'Source Data'!$B$29:$J$60,MATCH($L348, 'Source Data'!$B$26:$J$26,1),TRUE))))</f>
        <v/>
      </c>
      <c r="Q348" s="144" t="str">
        <f>IF(OR(AND(OR($J348="Retired",$J348="Permanent Low-Use"),$K348&lt;=2025),(AND($J348="New",$K348&gt;2025))),"N/A",IF($N348=0,0,IF(ISERROR(VLOOKUP($E348,'Source Data'!$B$29:$J$60, MATCH($L348, 'Source Data'!$B$26:$J$26,1),TRUE))=TRUE,"",VLOOKUP($E348,'Source Data'!$B$29:$J$60,MATCH($L348, 'Source Data'!$B$26:$J$26,1),TRUE))))</f>
        <v/>
      </c>
      <c r="R348" s="144" t="str">
        <f>IF(OR(AND(OR($J348="Retired",$J348="Permanent Low-Use"),$K348&lt;=2026),(AND($J348="New",$K348&gt;2026))),"N/A",IF($N348=0,0,IF(ISERROR(VLOOKUP($E348,'Source Data'!$B$29:$J$60, MATCH($L348, 'Source Data'!$B$26:$J$26,1),TRUE))=TRUE,"",VLOOKUP($E348,'Source Data'!$B$29:$J$60,MATCH($L348, 'Source Data'!$B$26:$J$26,1),TRUE))))</f>
        <v/>
      </c>
      <c r="S348" s="144" t="str">
        <f>IF(OR(AND(OR($J348="Retired",$J348="Permanent Low-Use"),$K348&lt;=2027),(AND($J348="New",$K348&gt;2027))),"N/A",IF($N348=0,0,IF(ISERROR(VLOOKUP($E348,'Source Data'!$B$29:$J$60, MATCH($L348, 'Source Data'!$B$26:$J$26,1),TRUE))=TRUE,"",VLOOKUP($E348,'Source Data'!$B$29:$J$60,MATCH($L348, 'Source Data'!$B$26:$J$26,1),TRUE))))</f>
        <v/>
      </c>
      <c r="T348" s="144" t="str">
        <f>IF(OR(AND(OR($J348="Retired",$J348="Permanent Low-Use"),$K348&lt;=2028),(AND($J348="New",$K348&gt;2028))),"N/A",IF($N348=0,0,IF(ISERROR(VLOOKUP($E348,'Source Data'!$B$29:$J$60, MATCH($L348, 'Source Data'!$B$26:$J$26,1),TRUE))=TRUE,"",VLOOKUP($E348,'Source Data'!$B$29:$J$60,MATCH($L348, 'Source Data'!$B$26:$J$26,1),TRUE))))</f>
        <v/>
      </c>
      <c r="U348" s="144" t="str">
        <f>IF(OR(AND(OR($J348="Retired",$J348="Permanent Low-Use"),$K348&lt;=2029),(AND($J348="New",$K348&gt;2029))),"N/A",IF($N348=0,0,IF(ISERROR(VLOOKUP($E348,'Source Data'!$B$29:$J$60, MATCH($L348, 'Source Data'!$B$26:$J$26,1),TRUE))=TRUE,"",VLOOKUP($E348,'Source Data'!$B$29:$J$60,MATCH($L348, 'Source Data'!$B$26:$J$26,1),TRUE))))</f>
        <v/>
      </c>
      <c r="V348" s="144" t="str">
        <f>IF(OR(AND(OR($J348="Retired",$J348="Permanent Low-Use"),$K348&lt;=2030),(AND($J348="New",$K348&gt;2030))),"N/A",IF($N348=0,0,IF(ISERROR(VLOOKUP($E348,'Source Data'!$B$29:$J$60, MATCH($L348, 'Source Data'!$B$26:$J$26,1),TRUE))=TRUE,"",VLOOKUP($E348,'Source Data'!$B$29:$J$60,MATCH($L348, 'Source Data'!$B$26:$J$26,1),TRUE))))</f>
        <v/>
      </c>
      <c r="W348" s="144" t="str">
        <f>IF(OR(AND(OR($J348="Retired",$J348="Permanent Low-Use"),$K348&lt;=2031),(AND($J348="New",$K348&gt;2031))),"N/A",IF($N348=0,0,IF(ISERROR(VLOOKUP($E348,'Source Data'!$B$29:$J$60, MATCH($L348, 'Source Data'!$B$26:$J$26,1),TRUE))=TRUE,"",VLOOKUP($E348,'Source Data'!$B$29:$J$60,MATCH($L348, 'Source Data'!$B$26:$J$26,1),TRUE))))</f>
        <v/>
      </c>
      <c r="X348" s="144" t="str">
        <f>IF(OR(AND(OR($J348="Retired",$J348="Permanent Low-Use"),$K348&lt;=2032),(AND($J348="New",$K348&gt;2032))),"N/A",IF($N348=0,0,IF(ISERROR(VLOOKUP($E348,'Source Data'!$B$29:$J$60, MATCH($L348, 'Source Data'!$B$26:$J$26,1),TRUE))=TRUE,"",VLOOKUP($E348,'Source Data'!$B$29:$J$60,MATCH($L348, 'Source Data'!$B$26:$J$26,1),TRUE))))</f>
        <v/>
      </c>
      <c r="Y348" s="144" t="str">
        <f>IF(OR(AND(OR($J348="Retired",$J348="Permanent Low-Use"),$K348&lt;=2033),(AND($J348="New",$K348&gt;2033))),"N/A",IF($N348=0,0,IF(ISERROR(VLOOKUP($E348,'Source Data'!$B$29:$J$60, MATCH($L348, 'Source Data'!$B$26:$J$26,1),TRUE))=TRUE,"",VLOOKUP($E348,'Source Data'!$B$29:$J$60,MATCH($L348, 'Source Data'!$B$26:$J$26,1),TRUE))))</f>
        <v/>
      </c>
      <c r="Z348" s="145" t="str">
        <f>IF(ISNUMBER($L348),IF(OR(AND(OR($J348="Retired",$J348="Permanent Low-Use"),$K348&lt;=2023),(AND($J348="New",$K348&gt;2023))),"N/A",VLOOKUP($F348,'Source Data'!$B$15:$I$22,7)),"")</f>
        <v/>
      </c>
      <c r="AA348" s="145" t="str">
        <f>IF(ISNUMBER($L348),IF(OR(AND(OR($J348="Retired",$J348="Permanent Low-Use"),$K348&lt;=2024),(AND($J348="New",$K348&gt;2024))),"N/A",VLOOKUP($F348,'Source Data'!$B$15:$I$22,7)),"")</f>
        <v/>
      </c>
      <c r="AB348" s="145" t="str">
        <f>IF(ISNUMBER($L348),IF(OR(AND(OR($J348="Retired",$J348="Permanent Low-Use"),$K348&lt;=2025),(AND($J348="New",$K348&gt;2025))),"N/A",VLOOKUP($F348,'Source Data'!$B$15:$I$22,5)),"")</f>
        <v/>
      </c>
      <c r="AC348" s="145" t="str">
        <f>IF(ISNUMBER($L348),IF(OR(AND(OR($J348="Retired",$J348="Permanent Low-Use"),$K348&lt;=2026),(AND($J348="New",$K348&gt;2026))),"N/A",VLOOKUP($F348,'Source Data'!$B$15:$I$22,5)),"")</f>
        <v/>
      </c>
      <c r="AD348" s="145" t="str">
        <f>IF(ISNUMBER($L348),IF(OR(AND(OR($J348="Retired",$J348="Permanent Low-Use"),$K348&lt;=2027),(AND($J348="New",$K348&gt;2027))),"N/A",VLOOKUP($F348,'Source Data'!$B$15:$I$22,5)),"")</f>
        <v/>
      </c>
      <c r="AE348" s="145" t="str">
        <f>IF(ISNUMBER($L348),IF(OR(AND(OR($J348="Retired",$J348="Permanent Low-Use"),$K348&lt;=2028),(AND($J348="New",$K348&gt;2028))),"N/A",VLOOKUP($F348,'Source Data'!$B$15:$I$22,5)),"")</f>
        <v/>
      </c>
      <c r="AF348" s="145" t="str">
        <f>IF(ISNUMBER($L348),IF(OR(AND(OR($J348="Retired",$J348="Permanent Low-Use"),$K348&lt;=2029),(AND($J348="New",$K348&gt;2029))),"N/A",VLOOKUP($F348,'Source Data'!$B$15:$I$22,5)),"")</f>
        <v/>
      </c>
      <c r="AG348" s="145" t="str">
        <f>IF(ISNUMBER($L348),IF(OR(AND(OR($J348="Retired",$J348="Permanent Low-Use"),$K348&lt;=2030),(AND($J348="New",$K348&gt;2030))),"N/A",VLOOKUP($F348,'Source Data'!$B$15:$I$22,5)),"")</f>
        <v/>
      </c>
      <c r="AH348" s="145" t="str">
        <f>IF(ISNUMBER($L348),IF(OR(AND(OR($J348="Retired",$J348="Permanent Low-Use"),$K348&lt;=2031),(AND($J348="New",$K348&gt;2031))),"N/A",VLOOKUP($F348,'Source Data'!$B$15:$I$22,5)),"")</f>
        <v/>
      </c>
      <c r="AI348" s="145" t="str">
        <f>IF(ISNUMBER($L348),IF(OR(AND(OR($J348="Retired",$J348="Permanent Low-Use"),$K348&lt;=2032),(AND($J348="New",$K348&gt;2032))),"N/A",VLOOKUP($F348,'Source Data'!$B$15:$I$22,5)),"")</f>
        <v/>
      </c>
      <c r="AJ348" s="145" t="str">
        <f>IF(ISNUMBER($L348),IF(OR(AND(OR($J348="Retired",$J348="Permanent Low-Use"),$K348&lt;=2033),(AND($J348="New",$K348&gt;2033))),"N/A",VLOOKUP($F348,'Source Data'!$B$15:$I$22,5)),"")</f>
        <v/>
      </c>
      <c r="AK348" s="145" t="str">
        <f>IF($N348= 0, "N/A", IF(ISERROR(VLOOKUP($F348, 'Source Data'!$B$4:$C$11,2)), "", VLOOKUP($F348, 'Source Data'!$B$4:$C$11,2)))</f>
        <v/>
      </c>
      <c r="AL348" s="158"/>
    </row>
    <row r="349" spans="1:38">
      <c r="A349" s="158"/>
      <c r="B349" s="80"/>
      <c r="C349" s="80"/>
      <c r="D349" s="80"/>
      <c r="E349" s="81"/>
      <c r="F349" s="81"/>
      <c r="G349" s="78"/>
      <c r="H349" s="79"/>
      <c r="I349" s="78"/>
      <c r="J349" s="78"/>
      <c r="K349" s="78"/>
      <c r="L349" s="142" t="str">
        <f t="shared" si="16"/>
        <v/>
      </c>
      <c r="M349" s="142" t="str">
        <f>IF(ISERROR(VLOOKUP(E349,'Source Data'!$B$67:$J$97, MATCH(F349, 'Source Data'!$B$64:$J$64,1),TRUE))=TRUE,"",VLOOKUP(E349,'Source Data'!$B$67:$J$97,MATCH(F349, 'Source Data'!$B$64:$J$64,1),TRUE))</f>
        <v/>
      </c>
      <c r="N349" s="143" t="str">
        <f t="shared" si="17"/>
        <v/>
      </c>
      <c r="O349" s="144" t="str">
        <f>IF(OR(AND(OR($J349="Retired",$J349="Permanent Low-Use"),$K349&lt;=2023),(AND($J349="New",$K349&gt;2023))),"N/A",IF($N349=0,0,IF(ISERROR(VLOOKUP($E349,'Source Data'!$B$29:$J$60, MATCH($L349, 'Source Data'!$B$26:$J$26,1),TRUE))=TRUE,"",VLOOKUP($E349,'Source Data'!$B$29:$J$60,MATCH($L349, 'Source Data'!$B$26:$J$26,1),TRUE))))</f>
        <v/>
      </c>
      <c r="P349" s="144" t="str">
        <f>IF(OR(AND(OR($J349="Retired",$J349="Permanent Low-Use"),$K349&lt;=2024),(AND($J349="New",$K349&gt;2024))),"N/A",IF($N349=0,0,IF(ISERROR(VLOOKUP($E349,'Source Data'!$B$29:$J$60, MATCH($L349, 'Source Data'!$B$26:$J$26,1),TRUE))=TRUE,"",VLOOKUP($E349,'Source Data'!$B$29:$J$60,MATCH($L349, 'Source Data'!$B$26:$J$26,1),TRUE))))</f>
        <v/>
      </c>
      <c r="Q349" s="144" t="str">
        <f>IF(OR(AND(OR($J349="Retired",$J349="Permanent Low-Use"),$K349&lt;=2025),(AND($J349="New",$K349&gt;2025))),"N/A",IF($N349=0,0,IF(ISERROR(VLOOKUP($E349,'Source Data'!$B$29:$J$60, MATCH($L349, 'Source Data'!$B$26:$J$26,1),TRUE))=TRUE,"",VLOOKUP($E349,'Source Data'!$B$29:$J$60,MATCH($L349, 'Source Data'!$B$26:$J$26,1),TRUE))))</f>
        <v/>
      </c>
      <c r="R349" s="144" t="str">
        <f>IF(OR(AND(OR($J349="Retired",$J349="Permanent Low-Use"),$K349&lt;=2026),(AND($J349="New",$K349&gt;2026))),"N/A",IF($N349=0,0,IF(ISERROR(VLOOKUP($E349,'Source Data'!$B$29:$J$60, MATCH($L349, 'Source Data'!$B$26:$J$26,1),TRUE))=TRUE,"",VLOOKUP($E349,'Source Data'!$B$29:$J$60,MATCH($L349, 'Source Data'!$B$26:$J$26,1),TRUE))))</f>
        <v/>
      </c>
      <c r="S349" s="144" t="str">
        <f>IF(OR(AND(OR($J349="Retired",$J349="Permanent Low-Use"),$K349&lt;=2027),(AND($J349="New",$K349&gt;2027))),"N/A",IF($N349=0,0,IF(ISERROR(VLOOKUP($E349,'Source Data'!$B$29:$J$60, MATCH($L349, 'Source Data'!$B$26:$J$26,1),TRUE))=TRUE,"",VLOOKUP($E349,'Source Data'!$B$29:$J$60,MATCH($L349, 'Source Data'!$B$26:$J$26,1),TRUE))))</f>
        <v/>
      </c>
      <c r="T349" s="144" t="str">
        <f>IF(OR(AND(OR($J349="Retired",$J349="Permanent Low-Use"),$K349&lt;=2028),(AND($J349="New",$K349&gt;2028))),"N/A",IF($N349=0,0,IF(ISERROR(VLOOKUP($E349,'Source Data'!$B$29:$J$60, MATCH($L349, 'Source Data'!$B$26:$J$26,1),TRUE))=TRUE,"",VLOOKUP($E349,'Source Data'!$B$29:$J$60,MATCH($L349, 'Source Data'!$B$26:$J$26,1),TRUE))))</f>
        <v/>
      </c>
      <c r="U349" s="144" t="str">
        <f>IF(OR(AND(OR($J349="Retired",$J349="Permanent Low-Use"),$K349&lt;=2029),(AND($J349="New",$K349&gt;2029))),"N/A",IF($N349=0,0,IF(ISERROR(VLOOKUP($E349,'Source Data'!$B$29:$J$60, MATCH($L349, 'Source Data'!$B$26:$J$26,1),TRUE))=TRUE,"",VLOOKUP($E349,'Source Data'!$B$29:$J$60,MATCH($L349, 'Source Data'!$B$26:$J$26,1),TRUE))))</f>
        <v/>
      </c>
      <c r="V349" s="144" t="str">
        <f>IF(OR(AND(OR($J349="Retired",$J349="Permanent Low-Use"),$K349&lt;=2030),(AND($J349="New",$K349&gt;2030))),"N/A",IF($N349=0,0,IF(ISERROR(VLOOKUP($E349,'Source Data'!$B$29:$J$60, MATCH($L349, 'Source Data'!$B$26:$J$26,1),TRUE))=TRUE,"",VLOOKUP($E349,'Source Data'!$B$29:$J$60,MATCH($L349, 'Source Data'!$B$26:$J$26,1),TRUE))))</f>
        <v/>
      </c>
      <c r="W349" s="144" t="str">
        <f>IF(OR(AND(OR($J349="Retired",$J349="Permanent Low-Use"),$K349&lt;=2031),(AND($J349="New",$K349&gt;2031))),"N/A",IF($N349=0,0,IF(ISERROR(VLOOKUP($E349,'Source Data'!$B$29:$J$60, MATCH($L349, 'Source Data'!$B$26:$J$26,1),TRUE))=TRUE,"",VLOOKUP($E349,'Source Data'!$B$29:$J$60,MATCH($L349, 'Source Data'!$B$26:$J$26,1),TRUE))))</f>
        <v/>
      </c>
      <c r="X349" s="144" t="str">
        <f>IF(OR(AND(OR($J349="Retired",$J349="Permanent Low-Use"),$K349&lt;=2032),(AND($J349="New",$K349&gt;2032))),"N/A",IF($N349=0,0,IF(ISERROR(VLOOKUP($E349,'Source Data'!$B$29:$J$60, MATCH($L349, 'Source Data'!$B$26:$J$26,1),TRUE))=TRUE,"",VLOOKUP($E349,'Source Data'!$B$29:$J$60,MATCH($L349, 'Source Data'!$B$26:$J$26,1),TRUE))))</f>
        <v/>
      </c>
      <c r="Y349" s="144" t="str">
        <f>IF(OR(AND(OR($J349="Retired",$J349="Permanent Low-Use"),$K349&lt;=2033),(AND($J349="New",$K349&gt;2033))),"N/A",IF($N349=0,0,IF(ISERROR(VLOOKUP($E349,'Source Data'!$B$29:$J$60, MATCH($L349, 'Source Data'!$B$26:$J$26,1),TRUE))=TRUE,"",VLOOKUP($E349,'Source Data'!$B$29:$J$60,MATCH($L349, 'Source Data'!$B$26:$J$26,1),TRUE))))</f>
        <v/>
      </c>
      <c r="Z349" s="145" t="str">
        <f>IF(ISNUMBER($L349),IF(OR(AND(OR($J349="Retired",$J349="Permanent Low-Use"),$K349&lt;=2023),(AND($J349="New",$K349&gt;2023))),"N/A",VLOOKUP($F349,'Source Data'!$B$15:$I$22,7)),"")</f>
        <v/>
      </c>
      <c r="AA349" s="145" t="str">
        <f>IF(ISNUMBER($L349),IF(OR(AND(OR($J349="Retired",$J349="Permanent Low-Use"),$K349&lt;=2024),(AND($J349="New",$K349&gt;2024))),"N/A",VLOOKUP($F349,'Source Data'!$B$15:$I$22,7)),"")</f>
        <v/>
      </c>
      <c r="AB349" s="145" t="str">
        <f>IF(ISNUMBER($L349),IF(OR(AND(OR($J349="Retired",$J349="Permanent Low-Use"),$K349&lt;=2025),(AND($J349="New",$K349&gt;2025))),"N/A",VLOOKUP($F349,'Source Data'!$B$15:$I$22,5)),"")</f>
        <v/>
      </c>
      <c r="AC349" s="145" t="str">
        <f>IF(ISNUMBER($L349),IF(OR(AND(OR($J349="Retired",$J349="Permanent Low-Use"),$K349&lt;=2026),(AND($J349="New",$K349&gt;2026))),"N/A",VLOOKUP($F349,'Source Data'!$B$15:$I$22,5)),"")</f>
        <v/>
      </c>
      <c r="AD349" s="145" t="str">
        <f>IF(ISNUMBER($L349),IF(OR(AND(OR($J349="Retired",$J349="Permanent Low-Use"),$K349&lt;=2027),(AND($J349="New",$K349&gt;2027))),"N/A",VLOOKUP($F349,'Source Data'!$B$15:$I$22,5)),"")</f>
        <v/>
      </c>
      <c r="AE349" s="145" t="str">
        <f>IF(ISNUMBER($L349),IF(OR(AND(OR($J349="Retired",$J349="Permanent Low-Use"),$K349&lt;=2028),(AND($J349="New",$K349&gt;2028))),"N/A",VLOOKUP($F349,'Source Data'!$B$15:$I$22,5)),"")</f>
        <v/>
      </c>
      <c r="AF349" s="145" t="str">
        <f>IF(ISNUMBER($L349),IF(OR(AND(OR($J349="Retired",$J349="Permanent Low-Use"),$K349&lt;=2029),(AND($J349="New",$K349&gt;2029))),"N/A",VLOOKUP($F349,'Source Data'!$B$15:$I$22,5)),"")</f>
        <v/>
      </c>
      <c r="AG349" s="145" t="str">
        <f>IF(ISNUMBER($L349),IF(OR(AND(OR($J349="Retired",$J349="Permanent Low-Use"),$K349&lt;=2030),(AND($J349="New",$K349&gt;2030))),"N/A",VLOOKUP($F349,'Source Data'!$B$15:$I$22,5)),"")</f>
        <v/>
      </c>
      <c r="AH349" s="145" t="str">
        <f>IF(ISNUMBER($L349),IF(OR(AND(OR($J349="Retired",$J349="Permanent Low-Use"),$K349&lt;=2031),(AND($J349="New",$K349&gt;2031))),"N/A",VLOOKUP($F349,'Source Data'!$B$15:$I$22,5)),"")</f>
        <v/>
      </c>
      <c r="AI349" s="145" t="str">
        <f>IF(ISNUMBER($L349),IF(OR(AND(OR($J349="Retired",$J349="Permanent Low-Use"),$K349&lt;=2032),(AND($J349="New",$K349&gt;2032))),"N/A",VLOOKUP($F349,'Source Data'!$B$15:$I$22,5)),"")</f>
        <v/>
      </c>
      <c r="AJ349" s="145" t="str">
        <f>IF(ISNUMBER($L349),IF(OR(AND(OR($J349="Retired",$J349="Permanent Low-Use"),$K349&lt;=2033),(AND($J349="New",$K349&gt;2033))),"N/A",VLOOKUP($F349,'Source Data'!$B$15:$I$22,5)),"")</f>
        <v/>
      </c>
      <c r="AK349" s="145" t="str">
        <f>IF($N349= 0, "N/A", IF(ISERROR(VLOOKUP($F349, 'Source Data'!$B$4:$C$11,2)), "", VLOOKUP($F349, 'Source Data'!$B$4:$C$11,2)))</f>
        <v/>
      </c>
      <c r="AL349" s="158"/>
    </row>
    <row r="350" spans="1:38">
      <c r="A350" s="158"/>
      <c r="B350" s="80"/>
      <c r="C350" s="80"/>
      <c r="D350" s="80"/>
      <c r="E350" s="81"/>
      <c r="F350" s="81"/>
      <c r="G350" s="78"/>
      <c r="H350" s="79"/>
      <c r="I350" s="78"/>
      <c r="J350" s="78"/>
      <c r="K350" s="78"/>
      <c r="L350" s="142" t="str">
        <f t="shared" si="16"/>
        <v/>
      </c>
      <c r="M350" s="142" t="str">
        <f>IF(ISERROR(VLOOKUP(E350,'Source Data'!$B$67:$J$97, MATCH(F350, 'Source Data'!$B$64:$J$64,1),TRUE))=TRUE,"",VLOOKUP(E350,'Source Data'!$B$67:$J$97,MATCH(F350, 'Source Data'!$B$64:$J$64,1),TRUE))</f>
        <v/>
      </c>
      <c r="N350" s="143" t="str">
        <f t="shared" si="17"/>
        <v/>
      </c>
      <c r="O350" s="144" t="str">
        <f>IF(OR(AND(OR($J350="Retired",$J350="Permanent Low-Use"),$K350&lt;=2023),(AND($J350="New",$K350&gt;2023))),"N/A",IF($N350=0,0,IF(ISERROR(VLOOKUP($E350,'Source Data'!$B$29:$J$60, MATCH($L350, 'Source Data'!$B$26:$J$26,1),TRUE))=TRUE,"",VLOOKUP($E350,'Source Data'!$B$29:$J$60,MATCH($L350, 'Source Data'!$B$26:$J$26,1),TRUE))))</f>
        <v/>
      </c>
      <c r="P350" s="144" t="str">
        <f>IF(OR(AND(OR($J350="Retired",$J350="Permanent Low-Use"),$K350&lt;=2024),(AND($J350="New",$K350&gt;2024))),"N/A",IF($N350=0,0,IF(ISERROR(VLOOKUP($E350,'Source Data'!$B$29:$J$60, MATCH($L350, 'Source Data'!$B$26:$J$26,1),TRUE))=TRUE,"",VLOOKUP($E350,'Source Data'!$B$29:$J$60,MATCH($L350, 'Source Data'!$B$26:$J$26,1),TRUE))))</f>
        <v/>
      </c>
      <c r="Q350" s="144" t="str">
        <f>IF(OR(AND(OR($J350="Retired",$J350="Permanent Low-Use"),$K350&lt;=2025),(AND($J350="New",$K350&gt;2025))),"N/A",IF($N350=0,0,IF(ISERROR(VLOOKUP($E350,'Source Data'!$B$29:$J$60, MATCH($L350, 'Source Data'!$B$26:$J$26,1),TRUE))=TRUE,"",VLOOKUP($E350,'Source Data'!$B$29:$J$60,MATCH($L350, 'Source Data'!$B$26:$J$26,1),TRUE))))</f>
        <v/>
      </c>
      <c r="R350" s="144" t="str">
        <f>IF(OR(AND(OR($J350="Retired",$J350="Permanent Low-Use"),$K350&lt;=2026),(AND($J350="New",$K350&gt;2026))),"N/A",IF($N350=0,0,IF(ISERROR(VLOOKUP($E350,'Source Data'!$B$29:$J$60, MATCH($L350, 'Source Data'!$B$26:$J$26,1),TRUE))=TRUE,"",VLOOKUP($E350,'Source Data'!$B$29:$J$60,MATCH($L350, 'Source Data'!$B$26:$J$26,1),TRUE))))</f>
        <v/>
      </c>
      <c r="S350" s="144" t="str">
        <f>IF(OR(AND(OR($J350="Retired",$J350="Permanent Low-Use"),$K350&lt;=2027),(AND($J350="New",$K350&gt;2027))),"N/A",IF($N350=0,0,IF(ISERROR(VLOOKUP($E350,'Source Data'!$B$29:$J$60, MATCH($L350, 'Source Data'!$B$26:$J$26,1),TRUE))=TRUE,"",VLOOKUP($E350,'Source Data'!$B$29:$J$60,MATCH($L350, 'Source Data'!$B$26:$J$26,1),TRUE))))</f>
        <v/>
      </c>
      <c r="T350" s="144" t="str">
        <f>IF(OR(AND(OR($J350="Retired",$J350="Permanent Low-Use"),$K350&lt;=2028),(AND($J350="New",$K350&gt;2028))),"N/A",IF($N350=0,0,IF(ISERROR(VLOOKUP($E350,'Source Data'!$B$29:$J$60, MATCH($L350, 'Source Data'!$B$26:$J$26,1),TRUE))=TRUE,"",VLOOKUP($E350,'Source Data'!$B$29:$J$60,MATCH($L350, 'Source Data'!$B$26:$J$26,1),TRUE))))</f>
        <v/>
      </c>
      <c r="U350" s="144" t="str">
        <f>IF(OR(AND(OR($J350="Retired",$J350="Permanent Low-Use"),$K350&lt;=2029),(AND($J350="New",$K350&gt;2029))),"N/A",IF($N350=0,0,IF(ISERROR(VLOOKUP($E350,'Source Data'!$B$29:$J$60, MATCH($L350, 'Source Data'!$B$26:$J$26,1),TRUE))=TRUE,"",VLOOKUP($E350,'Source Data'!$B$29:$J$60,MATCH($L350, 'Source Data'!$B$26:$J$26,1),TRUE))))</f>
        <v/>
      </c>
      <c r="V350" s="144" t="str">
        <f>IF(OR(AND(OR($J350="Retired",$J350="Permanent Low-Use"),$K350&lt;=2030),(AND($J350="New",$K350&gt;2030))),"N/A",IF($N350=0,0,IF(ISERROR(VLOOKUP($E350,'Source Data'!$B$29:$J$60, MATCH($L350, 'Source Data'!$B$26:$J$26,1),TRUE))=TRUE,"",VLOOKUP($E350,'Source Data'!$B$29:$J$60,MATCH($L350, 'Source Data'!$B$26:$J$26,1),TRUE))))</f>
        <v/>
      </c>
      <c r="W350" s="144" t="str">
        <f>IF(OR(AND(OR($J350="Retired",$J350="Permanent Low-Use"),$K350&lt;=2031),(AND($J350="New",$K350&gt;2031))),"N/A",IF($N350=0,0,IF(ISERROR(VLOOKUP($E350,'Source Data'!$B$29:$J$60, MATCH($L350, 'Source Data'!$B$26:$J$26,1),TRUE))=TRUE,"",VLOOKUP($E350,'Source Data'!$B$29:$J$60,MATCH($L350, 'Source Data'!$B$26:$J$26,1),TRUE))))</f>
        <v/>
      </c>
      <c r="X350" s="144" t="str">
        <f>IF(OR(AND(OR($J350="Retired",$J350="Permanent Low-Use"),$K350&lt;=2032),(AND($J350="New",$K350&gt;2032))),"N/A",IF($N350=0,0,IF(ISERROR(VLOOKUP($E350,'Source Data'!$B$29:$J$60, MATCH($L350, 'Source Data'!$B$26:$J$26,1),TRUE))=TRUE,"",VLOOKUP($E350,'Source Data'!$B$29:$J$60,MATCH($L350, 'Source Data'!$B$26:$J$26,1),TRUE))))</f>
        <v/>
      </c>
      <c r="Y350" s="144" t="str">
        <f>IF(OR(AND(OR($J350="Retired",$J350="Permanent Low-Use"),$K350&lt;=2033),(AND($J350="New",$K350&gt;2033))),"N/A",IF($N350=0,0,IF(ISERROR(VLOOKUP($E350,'Source Data'!$B$29:$J$60, MATCH($L350, 'Source Data'!$B$26:$J$26,1),TRUE))=TRUE,"",VLOOKUP($E350,'Source Data'!$B$29:$J$60,MATCH($L350, 'Source Data'!$B$26:$J$26,1),TRUE))))</f>
        <v/>
      </c>
      <c r="Z350" s="145" t="str">
        <f>IF(ISNUMBER($L350),IF(OR(AND(OR($J350="Retired",$J350="Permanent Low-Use"),$K350&lt;=2023),(AND($J350="New",$K350&gt;2023))),"N/A",VLOOKUP($F350,'Source Data'!$B$15:$I$22,7)),"")</f>
        <v/>
      </c>
      <c r="AA350" s="145" t="str">
        <f>IF(ISNUMBER($L350),IF(OR(AND(OR($J350="Retired",$J350="Permanent Low-Use"),$K350&lt;=2024),(AND($J350="New",$K350&gt;2024))),"N/A",VLOOKUP($F350,'Source Data'!$B$15:$I$22,7)),"")</f>
        <v/>
      </c>
      <c r="AB350" s="145" t="str">
        <f>IF(ISNUMBER($L350),IF(OR(AND(OR($J350="Retired",$J350="Permanent Low-Use"),$K350&lt;=2025),(AND($J350="New",$K350&gt;2025))),"N/A",VLOOKUP($F350,'Source Data'!$B$15:$I$22,5)),"")</f>
        <v/>
      </c>
      <c r="AC350" s="145" t="str">
        <f>IF(ISNUMBER($L350),IF(OR(AND(OR($J350="Retired",$J350="Permanent Low-Use"),$K350&lt;=2026),(AND($J350="New",$K350&gt;2026))),"N/A",VLOOKUP($F350,'Source Data'!$B$15:$I$22,5)),"")</f>
        <v/>
      </c>
      <c r="AD350" s="145" t="str">
        <f>IF(ISNUMBER($L350),IF(OR(AND(OR($J350="Retired",$J350="Permanent Low-Use"),$K350&lt;=2027),(AND($J350="New",$K350&gt;2027))),"N/A",VLOOKUP($F350,'Source Data'!$B$15:$I$22,5)),"")</f>
        <v/>
      </c>
      <c r="AE350" s="145" t="str">
        <f>IF(ISNUMBER($L350),IF(OR(AND(OR($J350="Retired",$J350="Permanent Low-Use"),$K350&lt;=2028),(AND($J350="New",$K350&gt;2028))),"N/A",VLOOKUP($F350,'Source Data'!$B$15:$I$22,5)),"")</f>
        <v/>
      </c>
      <c r="AF350" s="145" t="str">
        <f>IF(ISNUMBER($L350),IF(OR(AND(OR($J350="Retired",$J350="Permanent Low-Use"),$K350&lt;=2029),(AND($J350="New",$K350&gt;2029))),"N/A",VLOOKUP($F350,'Source Data'!$B$15:$I$22,5)),"")</f>
        <v/>
      </c>
      <c r="AG350" s="145" t="str">
        <f>IF(ISNUMBER($L350),IF(OR(AND(OR($J350="Retired",$J350="Permanent Low-Use"),$K350&lt;=2030),(AND($J350="New",$K350&gt;2030))),"N/A",VLOOKUP($F350,'Source Data'!$B$15:$I$22,5)),"")</f>
        <v/>
      </c>
      <c r="AH350" s="145" t="str">
        <f>IF(ISNUMBER($L350),IF(OR(AND(OR($J350="Retired",$J350="Permanent Low-Use"),$K350&lt;=2031),(AND($J350="New",$K350&gt;2031))),"N/A",VLOOKUP($F350,'Source Data'!$B$15:$I$22,5)),"")</f>
        <v/>
      </c>
      <c r="AI350" s="145" t="str">
        <f>IF(ISNUMBER($L350),IF(OR(AND(OR($J350="Retired",$J350="Permanent Low-Use"),$K350&lt;=2032),(AND($J350="New",$K350&gt;2032))),"N/A",VLOOKUP($F350,'Source Data'!$B$15:$I$22,5)),"")</f>
        <v/>
      </c>
      <c r="AJ350" s="145" t="str">
        <f>IF(ISNUMBER($L350),IF(OR(AND(OR($J350="Retired",$J350="Permanent Low-Use"),$K350&lt;=2033),(AND($J350="New",$K350&gt;2033))),"N/A",VLOOKUP($F350,'Source Data'!$B$15:$I$22,5)),"")</f>
        <v/>
      </c>
      <c r="AK350" s="145" t="str">
        <f>IF($N350= 0, "N/A", IF(ISERROR(VLOOKUP($F350, 'Source Data'!$B$4:$C$11,2)), "", VLOOKUP($F350, 'Source Data'!$B$4:$C$11,2)))</f>
        <v/>
      </c>
      <c r="AL350" s="158"/>
    </row>
    <row r="351" spans="1:38">
      <c r="A351" s="158"/>
      <c r="B351" s="80"/>
      <c r="C351" s="80"/>
      <c r="D351" s="80"/>
      <c r="E351" s="81"/>
      <c r="F351" s="81"/>
      <c r="G351" s="78"/>
      <c r="H351" s="79"/>
      <c r="I351" s="78"/>
      <c r="J351" s="78"/>
      <c r="K351" s="78"/>
      <c r="L351" s="142" t="str">
        <f t="shared" si="16"/>
        <v/>
      </c>
      <c r="M351" s="142" t="str">
        <f>IF(ISERROR(VLOOKUP(E351,'Source Data'!$B$67:$J$97, MATCH(F351, 'Source Data'!$B$64:$J$64,1),TRUE))=TRUE,"",VLOOKUP(E351,'Source Data'!$B$67:$J$97,MATCH(F351, 'Source Data'!$B$64:$J$64,1),TRUE))</f>
        <v/>
      </c>
      <c r="N351" s="143" t="str">
        <f t="shared" si="17"/>
        <v/>
      </c>
      <c r="O351" s="144" t="str">
        <f>IF(OR(AND(OR($J351="Retired",$J351="Permanent Low-Use"),$K351&lt;=2023),(AND($J351="New",$K351&gt;2023))),"N/A",IF($N351=0,0,IF(ISERROR(VLOOKUP($E351,'Source Data'!$B$29:$J$60, MATCH($L351, 'Source Data'!$B$26:$J$26,1),TRUE))=TRUE,"",VLOOKUP($E351,'Source Data'!$B$29:$J$60,MATCH($L351, 'Source Data'!$B$26:$J$26,1),TRUE))))</f>
        <v/>
      </c>
      <c r="P351" s="144" t="str">
        <f>IF(OR(AND(OR($J351="Retired",$J351="Permanent Low-Use"),$K351&lt;=2024),(AND($J351="New",$K351&gt;2024))),"N/A",IF($N351=0,0,IF(ISERROR(VLOOKUP($E351,'Source Data'!$B$29:$J$60, MATCH($L351, 'Source Data'!$B$26:$J$26,1),TRUE))=TRUE,"",VLOOKUP($E351,'Source Data'!$B$29:$J$60,MATCH($L351, 'Source Data'!$B$26:$J$26,1),TRUE))))</f>
        <v/>
      </c>
      <c r="Q351" s="144" t="str">
        <f>IF(OR(AND(OR($J351="Retired",$J351="Permanent Low-Use"),$K351&lt;=2025),(AND($J351="New",$K351&gt;2025))),"N/A",IF($N351=0,0,IF(ISERROR(VLOOKUP($E351,'Source Data'!$B$29:$J$60, MATCH($L351, 'Source Data'!$B$26:$J$26,1),TRUE))=TRUE,"",VLOOKUP($E351,'Source Data'!$B$29:$J$60,MATCH($L351, 'Source Data'!$B$26:$J$26,1),TRUE))))</f>
        <v/>
      </c>
      <c r="R351" s="144" t="str">
        <f>IF(OR(AND(OR($J351="Retired",$J351="Permanent Low-Use"),$K351&lt;=2026),(AND($J351="New",$K351&gt;2026))),"N/A",IF($N351=0,0,IF(ISERROR(VLOOKUP($E351,'Source Data'!$B$29:$J$60, MATCH($L351, 'Source Data'!$B$26:$J$26,1),TRUE))=TRUE,"",VLOOKUP($E351,'Source Data'!$B$29:$J$60,MATCH($L351, 'Source Data'!$B$26:$J$26,1),TRUE))))</f>
        <v/>
      </c>
      <c r="S351" s="144" t="str">
        <f>IF(OR(AND(OR($J351="Retired",$J351="Permanent Low-Use"),$K351&lt;=2027),(AND($J351="New",$K351&gt;2027))),"N/A",IF($N351=0,0,IF(ISERROR(VLOOKUP($E351,'Source Data'!$B$29:$J$60, MATCH($L351, 'Source Data'!$B$26:$J$26,1),TRUE))=TRUE,"",VLOOKUP($E351,'Source Data'!$B$29:$J$60,MATCH($L351, 'Source Data'!$B$26:$J$26,1),TRUE))))</f>
        <v/>
      </c>
      <c r="T351" s="144" t="str">
        <f>IF(OR(AND(OR($J351="Retired",$J351="Permanent Low-Use"),$K351&lt;=2028),(AND($J351="New",$K351&gt;2028))),"N/A",IF($N351=0,0,IF(ISERROR(VLOOKUP($E351,'Source Data'!$B$29:$J$60, MATCH($L351, 'Source Data'!$B$26:$J$26,1),TRUE))=TRUE,"",VLOOKUP($E351,'Source Data'!$B$29:$J$60,MATCH($L351, 'Source Data'!$B$26:$J$26,1),TRUE))))</f>
        <v/>
      </c>
      <c r="U351" s="144" t="str">
        <f>IF(OR(AND(OR($J351="Retired",$J351="Permanent Low-Use"),$K351&lt;=2029),(AND($J351="New",$K351&gt;2029))),"N/A",IF($N351=0,0,IF(ISERROR(VLOOKUP($E351,'Source Data'!$B$29:$J$60, MATCH($L351, 'Source Data'!$B$26:$J$26,1),TRUE))=TRUE,"",VLOOKUP($E351,'Source Data'!$B$29:$J$60,MATCH($L351, 'Source Data'!$B$26:$J$26,1),TRUE))))</f>
        <v/>
      </c>
      <c r="V351" s="144" t="str">
        <f>IF(OR(AND(OR($J351="Retired",$J351="Permanent Low-Use"),$K351&lt;=2030),(AND($J351="New",$K351&gt;2030))),"N/A",IF($N351=0,0,IF(ISERROR(VLOOKUP($E351,'Source Data'!$B$29:$J$60, MATCH($L351, 'Source Data'!$B$26:$J$26,1),TRUE))=TRUE,"",VLOOKUP($E351,'Source Data'!$B$29:$J$60,MATCH($L351, 'Source Data'!$B$26:$J$26,1),TRUE))))</f>
        <v/>
      </c>
      <c r="W351" s="144" t="str">
        <f>IF(OR(AND(OR($J351="Retired",$J351="Permanent Low-Use"),$K351&lt;=2031),(AND($J351="New",$K351&gt;2031))),"N/A",IF($N351=0,0,IF(ISERROR(VLOOKUP($E351,'Source Data'!$B$29:$J$60, MATCH($L351, 'Source Data'!$B$26:$J$26,1),TRUE))=TRUE,"",VLOOKUP($E351,'Source Data'!$B$29:$J$60,MATCH($L351, 'Source Data'!$B$26:$J$26,1),TRUE))))</f>
        <v/>
      </c>
      <c r="X351" s="144" t="str">
        <f>IF(OR(AND(OR($J351="Retired",$J351="Permanent Low-Use"),$K351&lt;=2032),(AND($J351="New",$K351&gt;2032))),"N/A",IF($N351=0,0,IF(ISERROR(VLOOKUP($E351,'Source Data'!$B$29:$J$60, MATCH($L351, 'Source Data'!$B$26:$J$26,1),TRUE))=TRUE,"",VLOOKUP($E351,'Source Data'!$B$29:$J$60,MATCH($L351, 'Source Data'!$B$26:$J$26,1),TRUE))))</f>
        <v/>
      </c>
      <c r="Y351" s="144" t="str">
        <f>IF(OR(AND(OR($J351="Retired",$J351="Permanent Low-Use"),$K351&lt;=2033),(AND($J351="New",$K351&gt;2033))),"N/A",IF($N351=0,0,IF(ISERROR(VLOOKUP($E351,'Source Data'!$B$29:$J$60, MATCH($L351, 'Source Data'!$B$26:$J$26,1),TRUE))=TRUE,"",VLOOKUP($E351,'Source Data'!$B$29:$J$60,MATCH($L351, 'Source Data'!$B$26:$J$26,1),TRUE))))</f>
        <v/>
      </c>
      <c r="Z351" s="145" t="str">
        <f>IF(ISNUMBER($L351),IF(OR(AND(OR($J351="Retired",$J351="Permanent Low-Use"),$K351&lt;=2023),(AND($J351="New",$K351&gt;2023))),"N/A",VLOOKUP($F351,'Source Data'!$B$15:$I$22,7)),"")</f>
        <v/>
      </c>
      <c r="AA351" s="145" t="str">
        <f>IF(ISNUMBER($L351),IF(OR(AND(OR($J351="Retired",$J351="Permanent Low-Use"),$K351&lt;=2024),(AND($J351="New",$K351&gt;2024))),"N/A",VLOOKUP($F351,'Source Data'!$B$15:$I$22,7)),"")</f>
        <v/>
      </c>
      <c r="AB351" s="145" t="str">
        <f>IF(ISNUMBER($L351),IF(OR(AND(OR($J351="Retired",$J351="Permanent Low-Use"),$K351&lt;=2025),(AND($J351="New",$K351&gt;2025))),"N/A",VLOOKUP($F351,'Source Data'!$B$15:$I$22,5)),"")</f>
        <v/>
      </c>
      <c r="AC351" s="145" t="str">
        <f>IF(ISNUMBER($L351),IF(OR(AND(OR($J351="Retired",$J351="Permanent Low-Use"),$K351&lt;=2026),(AND($J351="New",$K351&gt;2026))),"N/A",VLOOKUP($F351,'Source Data'!$B$15:$I$22,5)),"")</f>
        <v/>
      </c>
      <c r="AD351" s="145" t="str">
        <f>IF(ISNUMBER($L351),IF(OR(AND(OR($J351="Retired",$J351="Permanent Low-Use"),$K351&lt;=2027),(AND($J351="New",$K351&gt;2027))),"N/A",VLOOKUP($F351,'Source Data'!$B$15:$I$22,5)),"")</f>
        <v/>
      </c>
      <c r="AE351" s="145" t="str">
        <f>IF(ISNUMBER($L351),IF(OR(AND(OR($J351="Retired",$J351="Permanent Low-Use"),$K351&lt;=2028),(AND($J351="New",$K351&gt;2028))),"N/A",VLOOKUP($F351,'Source Data'!$B$15:$I$22,5)),"")</f>
        <v/>
      </c>
      <c r="AF351" s="145" t="str">
        <f>IF(ISNUMBER($L351),IF(OR(AND(OR($J351="Retired",$J351="Permanent Low-Use"),$K351&lt;=2029),(AND($J351="New",$K351&gt;2029))),"N/A",VLOOKUP($F351,'Source Data'!$B$15:$I$22,5)),"")</f>
        <v/>
      </c>
      <c r="AG351" s="145" t="str">
        <f>IF(ISNUMBER($L351),IF(OR(AND(OR($J351="Retired",$J351="Permanent Low-Use"),$K351&lt;=2030),(AND($J351="New",$K351&gt;2030))),"N/A",VLOOKUP($F351,'Source Data'!$B$15:$I$22,5)),"")</f>
        <v/>
      </c>
      <c r="AH351" s="145" t="str">
        <f>IF(ISNUMBER($L351),IF(OR(AND(OR($J351="Retired",$J351="Permanent Low-Use"),$K351&lt;=2031),(AND($J351="New",$K351&gt;2031))),"N/A",VLOOKUP($F351,'Source Data'!$B$15:$I$22,5)),"")</f>
        <v/>
      </c>
      <c r="AI351" s="145" t="str">
        <f>IF(ISNUMBER($L351),IF(OR(AND(OR($J351="Retired",$J351="Permanent Low-Use"),$K351&lt;=2032),(AND($J351="New",$K351&gt;2032))),"N/A",VLOOKUP($F351,'Source Data'!$B$15:$I$22,5)),"")</f>
        <v/>
      </c>
      <c r="AJ351" s="145" t="str">
        <f>IF(ISNUMBER($L351),IF(OR(AND(OR($J351="Retired",$J351="Permanent Low-Use"),$K351&lt;=2033),(AND($J351="New",$K351&gt;2033))),"N/A",VLOOKUP($F351,'Source Data'!$B$15:$I$22,5)),"")</f>
        <v/>
      </c>
      <c r="AK351" s="145" t="str">
        <f>IF($N351= 0, "N/A", IF(ISERROR(VLOOKUP($F351, 'Source Data'!$B$4:$C$11,2)), "", VLOOKUP($F351, 'Source Data'!$B$4:$C$11,2)))</f>
        <v/>
      </c>
      <c r="AL351" s="158"/>
    </row>
    <row r="352" spans="1:38">
      <c r="A352" s="158"/>
      <c r="B352" s="80"/>
      <c r="C352" s="80"/>
      <c r="D352" s="80"/>
      <c r="E352" s="81"/>
      <c r="F352" s="81"/>
      <c r="G352" s="78"/>
      <c r="H352" s="79"/>
      <c r="I352" s="78"/>
      <c r="J352" s="78"/>
      <c r="K352" s="78"/>
      <c r="L352" s="142" t="str">
        <f t="shared" si="16"/>
        <v/>
      </c>
      <c r="M352" s="142" t="str">
        <f>IF(ISERROR(VLOOKUP(E352,'Source Data'!$B$67:$J$97, MATCH(F352, 'Source Data'!$B$64:$J$64,1),TRUE))=TRUE,"",VLOOKUP(E352,'Source Data'!$B$67:$J$97,MATCH(F352, 'Source Data'!$B$64:$J$64,1),TRUE))</f>
        <v/>
      </c>
      <c r="N352" s="143" t="str">
        <f t="shared" si="17"/>
        <v/>
      </c>
      <c r="O352" s="144" t="str">
        <f>IF(OR(AND(OR($J352="Retired",$J352="Permanent Low-Use"),$K352&lt;=2023),(AND($J352="New",$K352&gt;2023))),"N/A",IF($N352=0,0,IF(ISERROR(VLOOKUP($E352,'Source Data'!$B$29:$J$60, MATCH($L352, 'Source Data'!$B$26:$J$26,1),TRUE))=TRUE,"",VLOOKUP($E352,'Source Data'!$B$29:$J$60,MATCH($L352, 'Source Data'!$B$26:$J$26,1),TRUE))))</f>
        <v/>
      </c>
      <c r="P352" s="144" t="str">
        <f>IF(OR(AND(OR($J352="Retired",$J352="Permanent Low-Use"),$K352&lt;=2024),(AND($J352="New",$K352&gt;2024))),"N/A",IF($N352=0,0,IF(ISERROR(VLOOKUP($E352,'Source Data'!$B$29:$J$60, MATCH($L352, 'Source Data'!$B$26:$J$26,1),TRUE))=TRUE,"",VLOOKUP($E352,'Source Data'!$B$29:$J$60,MATCH($L352, 'Source Data'!$B$26:$J$26,1),TRUE))))</f>
        <v/>
      </c>
      <c r="Q352" s="144" t="str">
        <f>IF(OR(AND(OR($J352="Retired",$J352="Permanent Low-Use"),$K352&lt;=2025),(AND($J352="New",$K352&gt;2025))),"N/A",IF($N352=0,0,IF(ISERROR(VLOOKUP($E352,'Source Data'!$B$29:$J$60, MATCH($L352, 'Source Data'!$B$26:$J$26,1),TRUE))=TRUE,"",VLOOKUP($E352,'Source Data'!$B$29:$J$60,MATCH($L352, 'Source Data'!$B$26:$J$26,1),TRUE))))</f>
        <v/>
      </c>
      <c r="R352" s="144" t="str">
        <f>IF(OR(AND(OR($J352="Retired",$J352="Permanent Low-Use"),$K352&lt;=2026),(AND($J352="New",$K352&gt;2026))),"N/A",IF($N352=0,0,IF(ISERROR(VLOOKUP($E352,'Source Data'!$B$29:$J$60, MATCH($L352, 'Source Data'!$B$26:$J$26,1),TRUE))=TRUE,"",VLOOKUP($E352,'Source Data'!$B$29:$J$60,MATCH($L352, 'Source Data'!$B$26:$J$26,1),TRUE))))</f>
        <v/>
      </c>
      <c r="S352" s="144" t="str">
        <f>IF(OR(AND(OR($J352="Retired",$J352="Permanent Low-Use"),$K352&lt;=2027),(AND($J352="New",$K352&gt;2027))),"N/A",IF($N352=0,0,IF(ISERROR(VLOOKUP($E352,'Source Data'!$B$29:$J$60, MATCH($L352, 'Source Data'!$B$26:$J$26,1),TRUE))=TRUE,"",VLOOKUP($E352,'Source Data'!$B$29:$J$60,MATCH($L352, 'Source Data'!$B$26:$J$26,1),TRUE))))</f>
        <v/>
      </c>
      <c r="T352" s="144" t="str">
        <f>IF(OR(AND(OR($J352="Retired",$J352="Permanent Low-Use"),$K352&lt;=2028),(AND($J352="New",$K352&gt;2028))),"N/A",IF($N352=0,0,IF(ISERROR(VLOOKUP($E352,'Source Data'!$B$29:$J$60, MATCH($L352, 'Source Data'!$B$26:$J$26,1),TRUE))=TRUE,"",VLOOKUP($E352,'Source Data'!$B$29:$J$60,MATCH($L352, 'Source Data'!$B$26:$J$26,1),TRUE))))</f>
        <v/>
      </c>
      <c r="U352" s="144" t="str">
        <f>IF(OR(AND(OR($J352="Retired",$J352="Permanent Low-Use"),$K352&lt;=2029),(AND($J352="New",$K352&gt;2029))),"N/A",IF($N352=0,0,IF(ISERROR(VLOOKUP($E352,'Source Data'!$B$29:$J$60, MATCH($L352, 'Source Data'!$B$26:$J$26,1),TRUE))=TRUE,"",VLOOKUP($E352,'Source Data'!$B$29:$J$60,MATCH($L352, 'Source Data'!$B$26:$J$26,1),TRUE))))</f>
        <v/>
      </c>
      <c r="V352" s="144" t="str">
        <f>IF(OR(AND(OR($J352="Retired",$J352="Permanent Low-Use"),$K352&lt;=2030),(AND($J352="New",$K352&gt;2030))),"N/A",IF($N352=0,0,IF(ISERROR(VLOOKUP($E352,'Source Data'!$B$29:$J$60, MATCH($L352, 'Source Data'!$B$26:$J$26,1),TRUE))=TRUE,"",VLOOKUP($E352,'Source Data'!$B$29:$J$60,MATCH($L352, 'Source Data'!$B$26:$J$26,1),TRUE))))</f>
        <v/>
      </c>
      <c r="W352" s="144" t="str">
        <f>IF(OR(AND(OR($J352="Retired",$J352="Permanent Low-Use"),$K352&lt;=2031),(AND($J352="New",$K352&gt;2031))),"N/A",IF($N352=0,0,IF(ISERROR(VLOOKUP($E352,'Source Data'!$B$29:$J$60, MATCH($L352, 'Source Data'!$B$26:$J$26,1),TRUE))=TRUE,"",VLOOKUP($E352,'Source Data'!$B$29:$J$60,MATCH($L352, 'Source Data'!$B$26:$J$26,1),TRUE))))</f>
        <v/>
      </c>
      <c r="X352" s="144" t="str">
        <f>IF(OR(AND(OR($J352="Retired",$J352="Permanent Low-Use"),$K352&lt;=2032),(AND($J352="New",$K352&gt;2032))),"N/A",IF($N352=0,0,IF(ISERROR(VLOOKUP($E352,'Source Data'!$B$29:$J$60, MATCH($L352, 'Source Data'!$B$26:$J$26,1),TRUE))=TRUE,"",VLOOKUP($E352,'Source Data'!$B$29:$J$60,MATCH($L352, 'Source Data'!$B$26:$J$26,1),TRUE))))</f>
        <v/>
      </c>
      <c r="Y352" s="144" t="str">
        <f>IF(OR(AND(OR($J352="Retired",$J352="Permanent Low-Use"),$K352&lt;=2033),(AND($J352="New",$K352&gt;2033))),"N/A",IF($N352=0,0,IF(ISERROR(VLOOKUP($E352,'Source Data'!$B$29:$J$60, MATCH($L352, 'Source Data'!$B$26:$J$26,1),TRUE))=TRUE,"",VLOOKUP($E352,'Source Data'!$B$29:$J$60,MATCH($L352, 'Source Data'!$B$26:$J$26,1),TRUE))))</f>
        <v/>
      </c>
      <c r="Z352" s="145" t="str">
        <f>IF(ISNUMBER($L352),IF(OR(AND(OR($J352="Retired",$J352="Permanent Low-Use"),$K352&lt;=2023),(AND($J352="New",$K352&gt;2023))),"N/A",VLOOKUP($F352,'Source Data'!$B$15:$I$22,7)),"")</f>
        <v/>
      </c>
      <c r="AA352" s="145" t="str">
        <f>IF(ISNUMBER($L352),IF(OR(AND(OR($J352="Retired",$J352="Permanent Low-Use"),$K352&lt;=2024),(AND($J352="New",$K352&gt;2024))),"N/A",VLOOKUP($F352,'Source Data'!$B$15:$I$22,7)),"")</f>
        <v/>
      </c>
      <c r="AB352" s="145" t="str">
        <f>IF(ISNUMBER($L352),IF(OR(AND(OR($J352="Retired",$J352="Permanent Low-Use"),$K352&lt;=2025),(AND($J352="New",$K352&gt;2025))),"N/A",VLOOKUP($F352,'Source Data'!$B$15:$I$22,5)),"")</f>
        <v/>
      </c>
      <c r="AC352" s="145" t="str">
        <f>IF(ISNUMBER($L352),IF(OR(AND(OR($J352="Retired",$J352="Permanent Low-Use"),$K352&lt;=2026),(AND($J352="New",$K352&gt;2026))),"N/A",VLOOKUP($F352,'Source Data'!$B$15:$I$22,5)),"")</f>
        <v/>
      </c>
      <c r="AD352" s="145" t="str">
        <f>IF(ISNUMBER($L352),IF(OR(AND(OR($J352="Retired",$J352="Permanent Low-Use"),$K352&lt;=2027),(AND($J352="New",$K352&gt;2027))),"N/A",VLOOKUP($F352,'Source Data'!$B$15:$I$22,5)),"")</f>
        <v/>
      </c>
      <c r="AE352" s="145" t="str">
        <f>IF(ISNUMBER($L352),IF(OR(AND(OR($J352="Retired",$J352="Permanent Low-Use"),$K352&lt;=2028),(AND($J352="New",$K352&gt;2028))),"N/A",VLOOKUP($F352,'Source Data'!$B$15:$I$22,5)),"")</f>
        <v/>
      </c>
      <c r="AF352" s="145" t="str">
        <f>IF(ISNUMBER($L352),IF(OR(AND(OR($J352="Retired",$J352="Permanent Low-Use"),$K352&lt;=2029),(AND($J352="New",$K352&gt;2029))),"N/A",VLOOKUP($F352,'Source Data'!$B$15:$I$22,5)),"")</f>
        <v/>
      </c>
      <c r="AG352" s="145" t="str">
        <f>IF(ISNUMBER($L352),IF(OR(AND(OR($J352="Retired",$J352="Permanent Low-Use"),$K352&lt;=2030),(AND($J352="New",$K352&gt;2030))),"N/A",VLOOKUP($F352,'Source Data'!$B$15:$I$22,5)),"")</f>
        <v/>
      </c>
      <c r="AH352" s="145" t="str">
        <f>IF(ISNUMBER($L352),IF(OR(AND(OR($J352="Retired",$J352="Permanent Low-Use"),$K352&lt;=2031),(AND($J352="New",$K352&gt;2031))),"N/A",VLOOKUP($F352,'Source Data'!$B$15:$I$22,5)),"")</f>
        <v/>
      </c>
      <c r="AI352" s="145" t="str">
        <f>IF(ISNUMBER($L352),IF(OR(AND(OR($J352="Retired",$J352="Permanent Low-Use"),$K352&lt;=2032),(AND($J352="New",$K352&gt;2032))),"N/A",VLOOKUP($F352,'Source Data'!$B$15:$I$22,5)),"")</f>
        <v/>
      </c>
      <c r="AJ352" s="145" t="str">
        <f>IF(ISNUMBER($L352),IF(OR(AND(OR($J352="Retired",$J352="Permanent Low-Use"),$K352&lt;=2033),(AND($J352="New",$K352&gt;2033))),"N/A",VLOOKUP($F352,'Source Data'!$B$15:$I$22,5)),"")</f>
        <v/>
      </c>
      <c r="AK352" s="145" t="str">
        <f>IF($N352= 0, "N/A", IF(ISERROR(VLOOKUP($F352, 'Source Data'!$B$4:$C$11,2)), "", VLOOKUP($F352, 'Source Data'!$B$4:$C$11,2)))</f>
        <v/>
      </c>
      <c r="AL352" s="158"/>
    </row>
    <row r="353" spans="1:38">
      <c r="A353" s="158"/>
      <c r="B353" s="80"/>
      <c r="C353" s="80"/>
      <c r="D353" s="80"/>
      <c r="E353" s="81"/>
      <c r="F353" s="81"/>
      <c r="G353" s="78"/>
      <c r="H353" s="79"/>
      <c r="I353" s="78"/>
      <c r="J353" s="78"/>
      <c r="K353" s="78"/>
      <c r="L353" s="142" t="str">
        <f t="shared" si="16"/>
        <v/>
      </c>
      <c r="M353" s="142" t="str">
        <f>IF(ISERROR(VLOOKUP(E353,'Source Data'!$B$67:$J$97, MATCH(F353, 'Source Data'!$B$64:$J$64,1),TRUE))=TRUE,"",VLOOKUP(E353,'Source Data'!$B$67:$J$97,MATCH(F353, 'Source Data'!$B$64:$J$64,1),TRUE))</f>
        <v/>
      </c>
      <c r="N353" s="143" t="str">
        <f t="shared" si="17"/>
        <v/>
      </c>
      <c r="O353" s="144" t="str">
        <f>IF(OR(AND(OR($J353="Retired",$J353="Permanent Low-Use"),$K353&lt;=2023),(AND($J353="New",$K353&gt;2023))),"N/A",IF($N353=0,0,IF(ISERROR(VLOOKUP($E353,'Source Data'!$B$29:$J$60, MATCH($L353, 'Source Data'!$B$26:$J$26,1),TRUE))=TRUE,"",VLOOKUP($E353,'Source Data'!$B$29:$J$60,MATCH($L353, 'Source Data'!$B$26:$J$26,1),TRUE))))</f>
        <v/>
      </c>
      <c r="P353" s="144" t="str">
        <f>IF(OR(AND(OR($J353="Retired",$J353="Permanent Low-Use"),$K353&lt;=2024),(AND($J353="New",$K353&gt;2024))),"N/A",IF($N353=0,0,IF(ISERROR(VLOOKUP($E353,'Source Data'!$B$29:$J$60, MATCH($L353, 'Source Data'!$B$26:$J$26,1),TRUE))=TRUE,"",VLOOKUP($E353,'Source Data'!$B$29:$J$60,MATCH($L353, 'Source Data'!$B$26:$J$26,1),TRUE))))</f>
        <v/>
      </c>
      <c r="Q353" s="144" t="str">
        <f>IF(OR(AND(OR($J353="Retired",$J353="Permanent Low-Use"),$K353&lt;=2025),(AND($J353="New",$K353&gt;2025))),"N/A",IF($N353=0,0,IF(ISERROR(VLOOKUP($E353,'Source Data'!$B$29:$J$60, MATCH($L353, 'Source Data'!$B$26:$J$26,1),TRUE))=TRUE,"",VLOOKUP($E353,'Source Data'!$B$29:$J$60,MATCH($L353, 'Source Data'!$B$26:$J$26,1),TRUE))))</f>
        <v/>
      </c>
      <c r="R353" s="144" t="str">
        <f>IF(OR(AND(OR($J353="Retired",$J353="Permanent Low-Use"),$K353&lt;=2026),(AND($J353="New",$K353&gt;2026))),"N/A",IF($N353=0,0,IF(ISERROR(VLOOKUP($E353,'Source Data'!$B$29:$J$60, MATCH($L353, 'Source Data'!$B$26:$J$26,1),TRUE))=TRUE,"",VLOOKUP($E353,'Source Data'!$B$29:$J$60,MATCH($L353, 'Source Data'!$B$26:$J$26,1),TRUE))))</f>
        <v/>
      </c>
      <c r="S353" s="144" t="str">
        <f>IF(OR(AND(OR($J353="Retired",$J353="Permanent Low-Use"),$K353&lt;=2027),(AND($J353="New",$K353&gt;2027))),"N/A",IF($N353=0,0,IF(ISERROR(VLOOKUP($E353,'Source Data'!$B$29:$J$60, MATCH($L353, 'Source Data'!$B$26:$J$26,1),TRUE))=TRUE,"",VLOOKUP($E353,'Source Data'!$B$29:$J$60,MATCH($L353, 'Source Data'!$B$26:$J$26,1),TRUE))))</f>
        <v/>
      </c>
      <c r="T353" s="144" t="str">
        <f>IF(OR(AND(OR($J353="Retired",$J353="Permanent Low-Use"),$K353&lt;=2028),(AND($J353="New",$K353&gt;2028))),"N/A",IF($N353=0,0,IF(ISERROR(VLOOKUP($E353,'Source Data'!$B$29:$J$60, MATCH($L353, 'Source Data'!$B$26:$J$26,1),TRUE))=TRUE,"",VLOOKUP($E353,'Source Data'!$B$29:$J$60,MATCH($L353, 'Source Data'!$B$26:$J$26,1),TRUE))))</f>
        <v/>
      </c>
      <c r="U353" s="144" t="str">
        <f>IF(OR(AND(OR($J353="Retired",$J353="Permanent Low-Use"),$K353&lt;=2029),(AND($J353="New",$K353&gt;2029))),"N/A",IF($N353=0,0,IF(ISERROR(VLOOKUP($E353,'Source Data'!$B$29:$J$60, MATCH($L353, 'Source Data'!$B$26:$J$26,1),TRUE))=TRUE,"",VLOOKUP($E353,'Source Data'!$B$29:$J$60,MATCH($L353, 'Source Data'!$B$26:$J$26,1),TRUE))))</f>
        <v/>
      </c>
      <c r="V353" s="144" t="str">
        <f>IF(OR(AND(OR($J353="Retired",$J353="Permanent Low-Use"),$K353&lt;=2030),(AND($J353="New",$K353&gt;2030))),"N/A",IF($N353=0,0,IF(ISERROR(VLOOKUP($E353,'Source Data'!$B$29:$J$60, MATCH($L353, 'Source Data'!$B$26:$J$26,1),TRUE))=TRUE,"",VLOOKUP($E353,'Source Data'!$B$29:$J$60,MATCH($L353, 'Source Data'!$B$26:$J$26,1),TRUE))))</f>
        <v/>
      </c>
      <c r="W353" s="144" t="str">
        <f>IF(OR(AND(OR($J353="Retired",$J353="Permanent Low-Use"),$K353&lt;=2031),(AND($J353="New",$K353&gt;2031))),"N/A",IF($N353=0,0,IF(ISERROR(VLOOKUP($E353,'Source Data'!$B$29:$J$60, MATCH($L353, 'Source Data'!$B$26:$J$26,1),TRUE))=TRUE,"",VLOOKUP($E353,'Source Data'!$B$29:$J$60,MATCH($L353, 'Source Data'!$B$26:$J$26,1),TRUE))))</f>
        <v/>
      </c>
      <c r="X353" s="144" t="str">
        <f>IF(OR(AND(OR($J353="Retired",$J353="Permanent Low-Use"),$K353&lt;=2032),(AND($J353="New",$K353&gt;2032))),"N/A",IF($N353=0,0,IF(ISERROR(VLOOKUP($E353,'Source Data'!$B$29:$J$60, MATCH($L353, 'Source Data'!$B$26:$J$26,1),TRUE))=TRUE,"",VLOOKUP($E353,'Source Data'!$B$29:$J$60,MATCH($L353, 'Source Data'!$B$26:$J$26,1),TRUE))))</f>
        <v/>
      </c>
      <c r="Y353" s="144" t="str">
        <f>IF(OR(AND(OR($J353="Retired",$J353="Permanent Low-Use"),$K353&lt;=2033),(AND($J353="New",$K353&gt;2033))),"N/A",IF($N353=0,0,IF(ISERROR(VLOOKUP($E353,'Source Data'!$B$29:$J$60, MATCH($L353, 'Source Data'!$B$26:$J$26,1),TRUE))=TRUE,"",VLOOKUP($E353,'Source Data'!$B$29:$J$60,MATCH($L353, 'Source Data'!$B$26:$J$26,1),TRUE))))</f>
        <v/>
      </c>
      <c r="Z353" s="145" t="str">
        <f>IF(ISNUMBER($L353),IF(OR(AND(OR($J353="Retired",$J353="Permanent Low-Use"),$K353&lt;=2023),(AND($J353="New",$K353&gt;2023))),"N/A",VLOOKUP($F353,'Source Data'!$B$15:$I$22,7)),"")</f>
        <v/>
      </c>
      <c r="AA353" s="145" t="str">
        <f>IF(ISNUMBER($L353),IF(OR(AND(OR($J353="Retired",$J353="Permanent Low-Use"),$K353&lt;=2024),(AND($J353="New",$K353&gt;2024))),"N/A",VLOOKUP($F353,'Source Data'!$B$15:$I$22,7)),"")</f>
        <v/>
      </c>
      <c r="AB353" s="145" t="str">
        <f>IF(ISNUMBER($L353),IF(OR(AND(OR($J353="Retired",$J353="Permanent Low-Use"),$K353&lt;=2025),(AND($J353="New",$K353&gt;2025))),"N/A",VLOOKUP($F353,'Source Data'!$B$15:$I$22,5)),"")</f>
        <v/>
      </c>
      <c r="AC353" s="145" t="str">
        <f>IF(ISNUMBER($L353),IF(OR(AND(OR($J353="Retired",$J353="Permanent Low-Use"),$K353&lt;=2026),(AND($J353="New",$K353&gt;2026))),"N/A",VLOOKUP($F353,'Source Data'!$B$15:$I$22,5)),"")</f>
        <v/>
      </c>
      <c r="AD353" s="145" t="str">
        <f>IF(ISNUMBER($L353),IF(OR(AND(OR($J353="Retired",$J353="Permanent Low-Use"),$K353&lt;=2027),(AND($J353="New",$K353&gt;2027))),"N/A",VLOOKUP($F353,'Source Data'!$B$15:$I$22,5)),"")</f>
        <v/>
      </c>
      <c r="AE353" s="145" t="str">
        <f>IF(ISNUMBER($L353),IF(OR(AND(OR($J353="Retired",$J353="Permanent Low-Use"),$K353&lt;=2028),(AND($J353="New",$K353&gt;2028))),"N/A",VLOOKUP($F353,'Source Data'!$B$15:$I$22,5)),"")</f>
        <v/>
      </c>
      <c r="AF353" s="145" t="str">
        <f>IF(ISNUMBER($L353),IF(OR(AND(OR($J353="Retired",$J353="Permanent Low-Use"),$K353&lt;=2029),(AND($J353="New",$K353&gt;2029))),"N/A",VLOOKUP($F353,'Source Data'!$B$15:$I$22,5)),"")</f>
        <v/>
      </c>
      <c r="AG353" s="145" t="str">
        <f>IF(ISNUMBER($L353),IF(OR(AND(OR($J353="Retired",$J353="Permanent Low-Use"),$K353&lt;=2030),(AND($J353="New",$K353&gt;2030))),"N/A",VLOOKUP($F353,'Source Data'!$B$15:$I$22,5)),"")</f>
        <v/>
      </c>
      <c r="AH353" s="145" t="str">
        <f>IF(ISNUMBER($L353),IF(OR(AND(OR($J353="Retired",$J353="Permanent Low-Use"),$K353&lt;=2031),(AND($J353="New",$K353&gt;2031))),"N/A",VLOOKUP($F353,'Source Data'!$B$15:$I$22,5)),"")</f>
        <v/>
      </c>
      <c r="AI353" s="145" t="str">
        <f>IF(ISNUMBER($L353),IF(OR(AND(OR($J353="Retired",$J353="Permanent Low-Use"),$K353&lt;=2032),(AND($J353="New",$K353&gt;2032))),"N/A",VLOOKUP($F353,'Source Data'!$B$15:$I$22,5)),"")</f>
        <v/>
      </c>
      <c r="AJ353" s="145" t="str">
        <f>IF(ISNUMBER($L353),IF(OR(AND(OR($J353="Retired",$J353="Permanent Low-Use"),$K353&lt;=2033),(AND($J353="New",$K353&gt;2033))),"N/A",VLOOKUP($F353,'Source Data'!$B$15:$I$22,5)),"")</f>
        <v/>
      </c>
      <c r="AK353" s="145" t="str">
        <f>IF($N353= 0, "N/A", IF(ISERROR(VLOOKUP($F353, 'Source Data'!$B$4:$C$11,2)), "", VLOOKUP($F353, 'Source Data'!$B$4:$C$11,2)))</f>
        <v/>
      </c>
      <c r="AL353" s="158"/>
    </row>
    <row r="354" spans="1:38">
      <c r="A354" s="158"/>
      <c r="B354" s="80"/>
      <c r="C354" s="80"/>
      <c r="D354" s="80"/>
      <c r="E354" s="81"/>
      <c r="F354" s="81"/>
      <c r="G354" s="78"/>
      <c r="H354" s="79"/>
      <c r="I354" s="78"/>
      <c r="J354" s="78"/>
      <c r="K354" s="78"/>
      <c r="L354" s="142" t="str">
        <f t="shared" si="16"/>
        <v/>
      </c>
      <c r="M354" s="142" t="str">
        <f>IF(ISERROR(VLOOKUP(E354,'Source Data'!$B$67:$J$97, MATCH(F354, 'Source Data'!$B$64:$J$64,1),TRUE))=TRUE,"",VLOOKUP(E354,'Source Data'!$B$67:$J$97,MATCH(F354, 'Source Data'!$B$64:$J$64,1),TRUE))</f>
        <v/>
      </c>
      <c r="N354" s="143" t="str">
        <f t="shared" si="17"/>
        <v/>
      </c>
      <c r="O354" s="144" t="str">
        <f>IF(OR(AND(OR($J354="Retired",$J354="Permanent Low-Use"),$K354&lt;=2023),(AND($J354="New",$K354&gt;2023))),"N/A",IF($N354=0,0,IF(ISERROR(VLOOKUP($E354,'Source Data'!$B$29:$J$60, MATCH($L354, 'Source Data'!$B$26:$J$26,1),TRUE))=TRUE,"",VLOOKUP($E354,'Source Data'!$B$29:$J$60,MATCH($L354, 'Source Data'!$B$26:$J$26,1),TRUE))))</f>
        <v/>
      </c>
      <c r="P354" s="144" t="str">
        <f>IF(OR(AND(OR($J354="Retired",$J354="Permanent Low-Use"),$K354&lt;=2024),(AND($J354="New",$K354&gt;2024))),"N/A",IF($N354=0,0,IF(ISERROR(VLOOKUP($E354,'Source Data'!$B$29:$J$60, MATCH($L354, 'Source Data'!$B$26:$J$26,1),TRUE))=TRUE,"",VLOOKUP($E354,'Source Data'!$B$29:$J$60,MATCH($L354, 'Source Data'!$B$26:$J$26,1),TRUE))))</f>
        <v/>
      </c>
      <c r="Q354" s="144" t="str">
        <f>IF(OR(AND(OR($J354="Retired",$J354="Permanent Low-Use"),$K354&lt;=2025),(AND($J354="New",$K354&gt;2025))),"N/A",IF($N354=0,0,IF(ISERROR(VLOOKUP($E354,'Source Data'!$B$29:$J$60, MATCH($L354, 'Source Data'!$B$26:$J$26,1),TRUE))=TRUE,"",VLOOKUP($E354,'Source Data'!$B$29:$J$60,MATCH($L354, 'Source Data'!$B$26:$J$26,1),TRUE))))</f>
        <v/>
      </c>
      <c r="R354" s="144" t="str">
        <f>IF(OR(AND(OR($J354="Retired",$J354="Permanent Low-Use"),$K354&lt;=2026),(AND($J354="New",$K354&gt;2026))),"N/A",IF($N354=0,0,IF(ISERROR(VLOOKUP($E354,'Source Data'!$B$29:$J$60, MATCH($L354, 'Source Data'!$B$26:$J$26,1),TRUE))=TRUE,"",VLOOKUP($E354,'Source Data'!$B$29:$J$60,MATCH($L354, 'Source Data'!$B$26:$J$26,1),TRUE))))</f>
        <v/>
      </c>
      <c r="S354" s="144" t="str">
        <f>IF(OR(AND(OR($J354="Retired",$J354="Permanent Low-Use"),$K354&lt;=2027),(AND($J354="New",$K354&gt;2027))),"N/A",IF($N354=0,0,IF(ISERROR(VLOOKUP($E354,'Source Data'!$B$29:$J$60, MATCH($L354, 'Source Data'!$B$26:$J$26,1),TRUE))=TRUE,"",VLOOKUP($E354,'Source Data'!$B$29:$J$60,MATCH($L354, 'Source Data'!$B$26:$J$26,1),TRUE))))</f>
        <v/>
      </c>
      <c r="T354" s="144" t="str">
        <f>IF(OR(AND(OR($J354="Retired",$J354="Permanent Low-Use"),$K354&lt;=2028),(AND($J354="New",$K354&gt;2028))),"N/A",IF($N354=0,0,IF(ISERROR(VLOOKUP($E354,'Source Data'!$B$29:$J$60, MATCH($L354, 'Source Data'!$B$26:$J$26,1),TRUE))=TRUE,"",VLOOKUP($E354,'Source Data'!$B$29:$J$60,MATCH($L354, 'Source Data'!$B$26:$J$26,1),TRUE))))</f>
        <v/>
      </c>
      <c r="U354" s="144" t="str">
        <f>IF(OR(AND(OR($J354="Retired",$J354="Permanent Low-Use"),$K354&lt;=2029),(AND($J354="New",$K354&gt;2029))),"N/A",IF($N354=0,0,IF(ISERROR(VLOOKUP($E354,'Source Data'!$B$29:$J$60, MATCH($L354, 'Source Data'!$B$26:$J$26,1),TRUE))=TRUE,"",VLOOKUP($E354,'Source Data'!$B$29:$J$60,MATCH($L354, 'Source Data'!$B$26:$J$26,1),TRUE))))</f>
        <v/>
      </c>
      <c r="V354" s="144" t="str">
        <f>IF(OR(AND(OR($J354="Retired",$J354="Permanent Low-Use"),$K354&lt;=2030),(AND($J354="New",$K354&gt;2030))),"N/A",IF($N354=0,0,IF(ISERROR(VLOOKUP($E354,'Source Data'!$B$29:$J$60, MATCH($L354, 'Source Data'!$B$26:$J$26,1),TRUE))=TRUE,"",VLOOKUP($E354,'Source Data'!$B$29:$J$60,MATCH($L354, 'Source Data'!$B$26:$J$26,1),TRUE))))</f>
        <v/>
      </c>
      <c r="W354" s="144" t="str">
        <f>IF(OR(AND(OR($J354="Retired",$J354="Permanent Low-Use"),$K354&lt;=2031),(AND($J354="New",$K354&gt;2031))),"N/A",IF($N354=0,0,IF(ISERROR(VLOOKUP($E354,'Source Data'!$B$29:$J$60, MATCH($L354, 'Source Data'!$B$26:$J$26,1),TRUE))=TRUE,"",VLOOKUP($E354,'Source Data'!$B$29:$J$60,MATCH($L354, 'Source Data'!$B$26:$J$26,1),TRUE))))</f>
        <v/>
      </c>
      <c r="X354" s="144" t="str">
        <f>IF(OR(AND(OR($J354="Retired",$J354="Permanent Low-Use"),$K354&lt;=2032),(AND($J354="New",$K354&gt;2032))),"N/A",IF($N354=0,0,IF(ISERROR(VLOOKUP($E354,'Source Data'!$B$29:$J$60, MATCH($L354, 'Source Data'!$B$26:$J$26,1),TRUE))=TRUE,"",VLOOKUP($E354,'Source Data'!$B$29:$J$60,MATCH($L354, 'Source Data'!$B$26:$J$26,1),TRUE))))</f>
        <v/>
      </c>
      <c r="Y354" s="144" t="str">
        <f>IF(OR(AND(OR($J354="Retired",$J354="Permanent Low-Use"),$K354&lt;=2033),(AND($J354="New",$K354&gt;2033))),"N/A",IF($N354=0,0,IF(ISERROR(VLOOKUP($E354,'Source Data'!$B$29:$J$60, MATCH($L354, 'Source Data'!$B$26:$J$26,1),TRUE))=TRUE,"",VLOOKUP($E354,'Source Data'!$B$29:$J$60,MATCH($L354, 'Source Data'!$B$26:$J$26,1),TRUE))))</f>
        <v/>
      </c>
      <c r="Z354" s="145" t="str">
        <f>IF(ISNUMBER($L354),IF(OR(AND(OR($J354="Retired",$J354="Permanent Low-Use"),$K354&lt;=2023),(AND($J354="New",$K354&gt;2023))),"N/A",VLOOKUP($F354,'Source Data'!$B$15:$I$22,7)),"")</f>
        <v/>
      </c>
      <c r="AA354" s="145" t="str">
        <f>IF(ISNUMBER($L354),IF(OR(AND(OR($J354="Retired",$J354="Permanent Low-Use"),$K354&lt;=2024),(AND($J354="New",$K354&gt;2024))),"N/A",VLOOKUP($F354,'Source Data'!$B$15:$I$22,7)),"")</f>
        <v/>
      </c>
      <c r="AB354" s="145" t="str">
        <f>IF(ISNUMBER($L354),IF(OR(AND(OR($J354="Retired",$J354="Permanent Low-Use"),$K354&lt;=2025),(AND($J354="New",$K354&gt;2025))),"N/A",VLOOKUP($F354,'Source Data'!$B$15:$I$22,5)),"")</f>
        <v/>
      </c>
      <c r="AC354" s="145" t="str">
        <f>IF(ISNUMBER($L354),IF(OR(AND(OR($J354="Retired",$J354="Permanent Low-Use"),$K354&lt;=2026),(AND($J354="New",$K354&gt;2026))),"N/A",VLOOKUP($F354,'Source Data'!$B$15:$I$22,5)),"")</f>
        <v/>
      </c>
      <c r="AD354" s="145" t="str">
        <f>IF(ISNUMBER($L354),IF(OR(AND(OR($J354="Retired",$J354="Permanent Low-Use"),$K354&lt;=2027),(AND($J354="New",$K354&gt;2027))),"N/A",VLOOKUP($F354,'Source Data'!$B$15:$I$22,5)),"")</f>
        <v/>
      </c>
      <c r="AE354" s="145" t="str">
        <f>IF(ISNUMBER($L354),IF(OR(AND(OR($J354="Retired",$J354="Permanent Low-Use"),$K354&lt;=2028),(AND($J354="New",$K354&gt;2028))),"N/A",VLOOKUP($F354,'Source Data'!$B$15:$I$22,5)),"")</f>
        <v/>
      </c>
      <c r="AF354" s="145" t="str">
        <f>IF(ISNUMBER($L354),IF(OR(AND(OR($J354="Retired",$J354="Permanent Low-Use"),$K354&lt;=2029),(AND($J354="New",$K354&gt;2029))),"N/A",VLOOKUP($F354,'Source Data'!$B$15:$I$22,5)),"")</f>
        <v/>
      </c>
      <c r="AG354" s="145" t="str">
        <f>IF(ISNUMBER($L354),IF(OR(AND(OR($J354="Retired",$J354="Permanent Low-Use"),$K354&lt;=2030),(AND($J354="New",$K354&gt;2030))),"N/A",VLOOKUP($F354,'Source Data'!$B$15:$I$22,5)),"")</f>
        <v/>
      </c>
      <c r="AH354" s="145" t="str">
        <f>IF(ISNUMBER($L354),IF(OR(AND(OR($J354="Retired",$J354="Permanent Low-Use"),$K354&lt;=2031),(AND($J354="New",$K354&gt;2031))),"N/A",VLOOKUP($F354,'Source Data'!$B$15:$I$22,5)),"")</f>
        <v/>
      </c>
      <c r="AI354" s="145" t="str">
        <f>IF(ISNUMBER($L354),IF(OR(AND(OR($J354="Retired",$J354="Permanent Low-Use"),$K354&lt;=2032),(AND($J354="New",$K354&gt;2032))),"N/A",VLOOKUP($F354,'Source Data'!$B$15:$I$22,5)),"")</f>
        <v/>
      </c>
      <c r="AJ354" s="145" t="str">
        <f>IF(ISNUMBER($L354),IF(OR(AND(OR($J354="Retired",$J354="Permanent Low-Use"),$K354&lt;=2033),(AND($J354="New",$K354&gt;2033))),"N/A",VLOOKUP($F354,'Source Data'!$B$15:$I$22,5)),"")</f>
        <v/>
      </c>
      <c r="AK354" s="145" t="str">
        <f>IF($N354= 0, "N/A", IF(ISERROR(VLOOKUP($F354, 'Source Data'!$B$4:$C$11,2)), "", VLOOKUP($F354, 'Source Data'!$B$4:$C$11,2)))</f>
        <v/>
      </c>
      <c r="AL354" s="158"/>
    </row>
    <row r="355" spans="1:38">
      <c r="A355" s="158"/>
      <c r="B355" s="80"/>
      <c r="C355" s="80"/>
      <c r="D355" s="80"/>
      <c r="E355" s="81"/>
      <c r="F355" s="81"/>
      <c r="G355" s="78"/>
      <c r="H355" s="79"/>
      <c r="I355" s="78"/>
      <c r="J355" s="78"/>
      <c r="K355" s="78"/>
      <c r="L355" s="142" t="str">
        <f t="shared" si="16"/>
        <v/>
      </c>
      <c r="M355" s="142" t="str">
        <f>IF(ISERROR(VLOOKUP(E355,'Source Data'!$B$67:$J$97, MATCH(F355, 'Source Data'!$B$64:$J$64,1),TRUE))=TRUE,"",VLOOKUP(E355,'Source Data'!$B$67:$J$97,MATCH(F355, 'Source Data'!$B$64:$J$64,1),TRUE))</f>
        <v/>
      </c>
      <c r="N355" s="143" t="str">
        <f t="shared" si="17"/>
        <v/>
      </c>
      <c r="O355" s="144" t="str">
        <f>IF(OR(AND(OR($J355="Retired",$J355="Permanent Low-Use"),$K355&lt;=2023),(AND($J355="New",$K355&gt;2023))),"N/A",IF($N355=0,0,IF(ISERROR(VLOOKUP($E355,'Source Data'!$B$29:$J$60, MATCH($L355, 'Source Data'!$B$26:$J$26,1),TRUE))=TRUE,"",VLOOKUP($E355,'Source Data'!$B$29:$J$60,MATCH($L355, 'Source Data'!$B$26:$J$26,1),TRUE))))</f>
        <v/>
      </c>
      <c r="P355" s="144" t="str">
        <f>IF(OR(AND(OR($J355="Retired",$J355="Permanent Low-Use"),$K355&lt;=2024),(AND($J355="New",$K355&gt;2024))),"N/A",IF($N355=0,0,IF(ISERROR(VLOOKUP($E355,'Source Data'!$B$29:$J$60, MATCH($L355, 'Source Data'!$B$26:$J$26,1),TRUE))=TRUE,"",VLOOKUP($E355,'Source Data'!$B$29:$J$60,MATCH($L355, 'Source Data'!$B$26:$J$26,1),TRUE))))</f>
        <v/>
      </c>
      <c r="Q355" s="144" t="str">
        <f>IF(OR(AND(OR($J355="Retired",$J355="Permanent Low-Use"),$K355&lt;=2025),(AND($J355="New",$K355&gt;2025))),"N/A",IF($N355=0,0,IF(ISERROR(VLOOKUP($E355,'Source Data'!$B$29:$J$60, MATCH($L355, 'Source Data'!$B$26:$J$26,1),TRUE))=TRUE,"",VLOOKUP($E355,'Source Data'!$B$29:$J$60,MATCH($L355, 'Source Data'!$B$26:$J$26,1),TRUE))))</f>
        <v/>
      </c>
      <c r="R355" s="144" t="str">
        <f>IF(OR(AND(OR($J355="Retired",$J355="Permanent Low-Use"),$K355&lt;=2026),(AND($J355="New",$K355&gt;2026))),"N/A",IF($N355=0,0,IF(ISERROR(VLOOKUP($E355,'Source Data'!$B$29:$J$60, MATCH($L355, 'Source Data'!$B$26:$J$26,1),TRUE))=TRUE,"",VLOOKUP($E355,'Source Data'!$B$29:$J$60,MATCH($L355, 'Source Data'!$B$26:$J$26,1),TRUE))))</f>
        <v/>
      </c>
      <c r="S355" s="144" t="str">
        <f>IF(OR(AND(OR($J355="Retired",$J355="Permanent Low-Use"),$K355&lt;=2027),(AND($J355="New",$K355&gt;2027))),"N/A",IF($N355=0,0,IF(ISERROR(VLOOKUP($E355,'Source Data'!$B$29:$J$60, MATCH($L355, 'Source Data'!$B$26:$J$26,1),TRUE))=TRUE,"",VLOOKUP($E355,'Source Data'!$B$29:$J$60,MATCH($L355, 'Source Data'!$B$26:$J$26,1),TRUE))))</f>
        <v/>
      </c>
      <c r="T355" s="144" t="str">
        <f>IF(OR(AND(OR($J355="Retired",$J355="Permanent Low-Use"),$K355&lt;=2028),(AND($J355="New",$K355&gt;2028))),"N/A",IF($N355=0,0,IF(ISERROR(VLOOKUP($E355,'Source Data'!$B$29:$J$60, MATCH($L355, 'Source Data'!$B$26:$J$26,1),TRUE))=TRUE,"",VLOOKUP($E355,'Source Data'!$B$29:$J$60,MATCH($L355, 'Source Data'!$B$26:$J$26,1),TRUE))))</f>
        <v/>
      </c>
      <c r="U355" s="144" t="str">
        <f>IF(OR(AND(OR($J355="Retired",$J355="Permanent Low-Use"),$K355&lt;=2029),(AND($J355="New",$K355&gt;2029))),"N/A",IF($N355=0,0,IF(ISERROR(VLOOKUP($E355,'Source Data'!$B$29:$J$60, MATCH($L355, 'Source Data'!$B$26:$J$26,1),TRUE))=TRUE,"",VLOOKUP($E355,'Source Data'!$B$29:$J$60,MATCH($L355, 'Source Data'!$B$26:$J$26,1),TRUE))))</f>
        <v/>
      </c>
      <c r="V355" s="144" t="str">
        <f>IF(OR(AND(OR($J355="Retired",$J355="Permanent Low-Use"),$K355&lt;=2030),(AND($J355="New",$K355&gt;2030))),"N/A",IF($N355=0,0,IF(ISERROR(VLOOKUP($E355,'Source Data'!$B$29:$J$60, MATCH($L355, 'Source Data'!$B$26:$J$26,1),TRUE))=TRUE,"",VLOOKUP($E355,'Source Data'!$B$29:$J$60,MATCH($L355, 'Source Data'!$B$26:$J$26,1),TRUE))))</f>
        <v/>
      </c>
      <c r="W355" s="144" t="str">
        <f>IF(OR(AND(OR($J355="Retired",$J355="Permanent Low-Use"),$K355&lt;=2031),(AND($J355="New",$K355&gt;2031))),"N/A",IF($N355=0,0,IF(ISERROR(VLOOKUP($E355,'Source Data'!$B$29:$J$60, MATCH($L355, 'Source Data'!$B$26:$J$26,1),TRUE))=TRUE,"",VLOOKUP($E355,'Source Data'!$B$29:$J$60,MATCH($L355, 'Source Data'!$B$26:$J$26,1),TRUE))))</f>
        <v/>
      </c>
      <c r="X355" s="144" t="str">
        <f>IF(OR(AND(OR($J355="Retired",$J355="Permanent Low-Use"),$K355&lt;=2032),(AND($J355="New",$K355&gt;2032))),"N/A",IF($N355=0,0,IF(ISERROR(VLOOKUP($E355,'Source Data'!$B$29:$J$60, MATCH($L355, 'Source Data'!$B$26:$J$26,1),TRUE))=TRUE,"",VLOOKUP($E355,'Source Data'!$B$29:$J$60,MATCH($L355, 'Source Data'!$B$26:$J$26,1),TRUE))))</f>
        <v/>
      </c>
      <c r="Y355" s="144" t="str">
        <f>IF(OR(AND(OR($J355="Retired",$J355="Permanent Low-Use"),$K355&lt;=2033),(AND($J355="New",$K355&gt;2033))),"N/A",IF($N355=0,0,IF(ISERROR(VLOOKUP($E355,'Source Data'!$B$29:$J$60, MATCH($L355, 'Source Data'!$B$26:$J$26,1),TRUE))=TRUE,"",VLOOKUP($E355,'Source Data'!$B$29:$J$60,MATCH($L355, 'Source Data'!$B$26:$J$26,1),TRUE))))</f>
        <v/>
      </c>
      <c r="Z355" s="145" t="str">
        <f>IF(ISNUMBER($L355),IF(OR(AND(OR($J355="Retired",$J355="Permanent Low-Use"),$K355&lt;=2023),(AND($J355="New",$K355&gt;2023))),"N/A",VLOOKUP($F355,'Source Data'!$B$15:$I$22,7)),"")</f>
        <v/>
      </c>
      <c r="AA355" s="145" t="str">
        <f>IF(ISNUMBER($L355),IF(OR(AND(OR($J355="Retired",$J355="Permanent Low-Use"),$K355&lt;=2024),(AND($J355="New",$K355&gt;2024))),"N/A",VLOOKUP($F355,'Source Data'!$B$15:$I$22,7)),"")</f>
        <v/>
      </c>
      <c r="AB355" s="145" t="str">
        <f>IF(ISNUMBER($L355),IF(OR(AND(OR($J355="Retired",$J355="Permanent Low-Use"),$K355&lt;=2025),(AND($J355="New",$K355&gt;2025))),"N/A",VLOOKUP($F355,'Source Data'!$B$15:$I$22,5)),"")</f>
        <v/>
      </c>
      <c r="AC355" s="145" t="str">
        <f>IF(ISNUMBER($L355),IF(OR(AND(OR($J355="Retired",$J355="Permanent Low-Use"),$K355&lt;=2026),(AND($J355="New",$K355&gt;2026))),"N/A",VLOOKUP($F355,'Source Data'!$B$15:$I$22,5)),"")</f>
        <v/>
      </c>
      <c r="AD355" s="145" t="str">
        <f>IF(ISNUMBER($L355),IF(OR(AND(OR($J355="Retired",$J355="Permanent Low-Use"),$K355&lt;=2027),(AND($J355="New",$K355&gt;2027))),"N/A",VLOOKUP($F355,'Source Data'!$B$15:$I$22,5)),"")</f>
        <v/>
      </c>
      <c r="AE355" s="145" t="str">
        <f>IF(ISNUMBER($L355),IF(OR(AND(OR($J355="Retired",$J355="Permanent Low-Use"),$K355&lt;=2028),(AND($J355="New",$K355&gt;2028))),"N/A",VLOOKUP($F355,'Source Data'!$B$15:$I$22,5)),"")</f>
        <v/>
      </c>
      <c r="AF355" s="145" t="str">
        <f>IF(ISNUMBER($L355),IF(OR(AND(OR($J355="Retired",$J355="Permanent Low-Use"),$K355&lt;=2029),(AND($J355="New",$K355&gt;2029))),"N/A",VLOOKUP($F355,'Source Data'!$B$15:$I$22,5)),"")</f>
        <v/>
      </c>
      <c r="AG355" s="145" t="str">
        <f>IF(ISNUMBER($L355),IF(OR(AND(OR($J355="Retired",$J355="Permanent Low-Use"),$K355&lt;=2030),(AND($J355="New",$K355&gt;2030))),"N/A",VLOOKUP($F355,'Source Data'!$B$15:$I$22,5)),"")</f>
        <v/>
      </c>
      <c r="AH355" s="145" t="str">
        <f>IF(ISNUMBER($L355),IF(OR(AND(OR($J355="Retired",$J355="Permanent Low-Use"),$K355&lt;=2031),(AND($J355="New",$K355&gt;2031))),"N/A",VLOOKUP($F355,'Source Data'!$B$15:$I$22,5)),"")</f>
        <v/>
      </c>
      <c r="AI355" s="145" t="str">
        <f>IF(ISNUMBER($L355),IF(OR(AND(OR($J355="Retired",$J355="Permanent Low-Use"),$K355&lt;=2032),(AND($J355="New",$K355&gt;2032))),"N/A",VLOOKUP($F355,'Source Data'!$B$15:$I$22,5)),"")</f>
        <v/>
      </c>
      <c r="AJ355" s="145" t="str">
        <f>IF(ISNUMBER($L355),IF(OR(AND(OR($J355="Retired",$J355="Permanent Low-Use"),$K355&lt;=2033),(AND($J355="New",$K355&gt;2033))),"N/A",VLOOKUP($F355,'Source Data'!$B$15:$I$22,5)),"")</f>
        <v/>
      </c>
      <c r="AK355" s="145" t="str">
        <f>IF($N355= 0, "N/A", IF(ISERROR(VLOOKUP($F355, 'Source Data'!$B$4:$C$11,2)), "", VLOOKUP($F355, 'Source Data'!$B$4:$C$11,2)))</f>
        <v/>
      </c>
      <c r="AL355" s="158"/>
    </row>
    <row r="356" spans="1:38">
      <c r="A356" s="158"/>
      <c r="B356" s="80"/>
      <c r="C356" s="80"/>
      <c r="D356" s="80"/>
      <c r="E356" s="81"/>
      <c r="F356" s="81"/>
      <c r="G356" s="78"/>
      <c r="H356" s="79"/>
      <c r="I356" s="78"/>
      <c r="J356" s="78"/>
      <c r="K356" s="78"/>
      <c r="L356" s="142" t="str">
        <f t="shared" si="16"/>
        <v/>
      </c>
      <c r="M356" s="142" t="str">
        <f>IF(ISERROR(VLOOKUP(E356,'Source Data'!$B$67:$J$97, MATCH(F356, 'Source Data'!$B$64:$J$64,1),TRUE))=TRUE,"",VLOOKUP(E356,'Source Data'!$B$67:$J$97,MATCH(F356, 'Source Data'!$B$64:$J$64,1),TRUE))</f>
        <v/>
      </c>
      <c r="N356" s="143" t="str">
        <f t="shared" si="17"/>
        <v/>
      </c>
      <c r="O356" s="144" t="str">
        <f>IF(OR(AND(OR($J356="Retired",$J356="Permanent Low-Use"),$K356&lt;=2023),(AND($J356="New",$K356&gt;2023))),"N/A",IF($N356=0,0,IF(ISERROR(VLOOKUP($E356,'Source Data'!$B$29:$J$60, MATCH($L356, 'Source Data'!$B$26:$J$26,1),TRUE))=TRUE,"",VLOOKUP($E356,'Source Data'!$B$29:$J$60,MATCH($L356, 'Source Data'!$B$26:$J$26,1),TRUE))))</f>
        <v/>
      </c>
      <c r="P356" s="144" t="str">
        <f>IF(OR(AND(OR($J356="Retired",$J356="Permanent Low-Use"),$K356&lt;=2024),(AND($J356="New",$K356&gt;2024))),"N/A",IF($N356=0,0,IF(ISERROR(VLOOKUP($E356,'Source Data'!$B$29:$J$60, MATCH($L356, 'Source Data'!$B$26:$J$26,1),TRUE))=TRUE,"",VLOOKUP($E356,'Source Data'!$B$29:$J$60,MATCH($L356, 'Source Data'!$B$26:$J$26,1),TRUE))))</f>
        <v/>
      </c>
      <c r="Q356" s="144" t="str">
        <f>IF(OR(AND(OR($J356="Retired",$J356="Permanent Low-Use"),$K356&lt;=2025),(AND($J356="New",$K356&gt;2025))),"N/A",IF($N356=0,0,IF(ISERROR(VLOOKUP($E356,'Source Data'!$B$29:$J$60, MATCH($L356, 'Source Data'!$B$26:$J$26,1),TRUE))=TRUE,"",VLOOKUP($E356,'Source Data'!$B$29:$J$60,MATCH($L356, 'Source Data'!$B$26:$J$26,1),TRUE))))</f>
        <v/>
      </c>
      <c r="R356" s="144" t="str">
        <f>IF(OR(AND(OR($J356="Retired",$J356="Permanent Low-Use"),$K356&lt;=2026),(AND($J356="New",$K356&gt;2026))),"N/A",IF($N356=0,0,IF(ISERROR(VLOOKUP($E356,'Source Data'!$B$29:$J$60, MATCH($L356, 'Source Data'!$B$26:$J$26,1),TRUE))=TRUE,"",VLOOKUP($E356,'Source Data'!$B$29:$J$60,MATCH($L356, 'Source Data'!$B$26:$J$26,1),TRUE))))</f>
        <v/>
      </c>
      <c r="S356" s="144" t="str">
        <f>IF(OR(AND(OR($J356="Retired",$J356="Permanent Low-Use"),$K356&lt;=2027),(AND($J356="New",$K356&gt;2027))),"N/A",IF($N356=0,0,IF(ISERROR(VLOOKUP($E356,'Source Data'!$B$29:$J$60, MATCH($L356, 'Source Data'!$B$26:$J$26,1),TRUE))=TRUE,"",VLOOKUP($E356,'Source Data'!$B$29:$J$60,MATCH($L356, 'Source Data'!$B$26:$J$26,1),TRUE))))</f>
        <v/>
      </c>
      <c r="T356" s="144" t="str">
        <f>IF(OR(AND(OR($J356="Retired",$J356="Permanent Low-Use"),$K356&lt;=2028),(AND($J356="New",$K356&gt;2028))),"N/A",IF($N356=0,0,IF(ISERROR(VLOOKUP($E356,'Source Data'!$B$29:$J$60, MATCH($L356, 'Source Data'!$B$26:$J$26,1),TRUE))=TRUE,"",VLOOKUP($E356,'Source Data'!$B$29:$J$60,MATCH($L356, 'Source Data'!$B$26:$J$26,1),TRUE))))</f>
        <v/>
      </c>
      <c r="U356" s="144" t="str">
        <f>IF(OR(AND(OR($J356="Retired",$J356="Permanent Low-Use"),$K356&lt;=2029),(AND($J356="New",$K356&gt;2029))),"N/A",IF($N356=0,0,IF(ISERROR(VLOOKUP($E356,'Source Data'!$B$29:$J$60, MATCH($L356, 'Source Data'!$B$26:$J$26,1),TRUE))=TRUE,"",VLOOKUP($E356,'Source Data'!$B$29:$J$60,MATCH($L356, 'Source Data'!$B$26:$J$26,1),TRUE))))</f>
        <v/>
      </c>
      <c r="V356" s="144" t="str">
        <f>IF(OR(AND(OR($J356="Retired",$J356="Permanent Low-Use"),$K356&lt;=2030),(AND($J356="New",$K356&gt;2030))),"N/A",IF($N356=0,0,IF(ISERROR(VLOOKUP($E356,'Source Data'!$B$29:$J$60, MATCH($L356, 'Source Data'!$B$26:$J$26,1),TRUE))=TRUE,"",VLOOKUP($E356,'Source Data'!$B$29:$J$60,MATCH($L356, 'Source Data'!$B$26:$J$26,1),TRUE))))</f>
        <v/>
      </c>
      <c r="W356" s="144" t="str">
        <f>IF(OR(AND(OR($J356="Retired",$J356="Permanent Low-Use"),$K356&lt;=2031),(AND($J356="New",$K356&gt;2031))),"N/A",IF($N356=0,0,IF(ISERROR(VLOOKUP($E356,'Source Data'!$B$29:$J$60, MATCH($L356, 'Source Data'!$B$26:$J$26,1),TRUE))=TRUE,"",VLOOKUP($E356,'Source Data'!$B$29:$J$60,MATCH($L356, 'Source Data'!$B$26:$J$26,1),TRUE))))</f>
        <v/>
      </c>
      <c r="X356" s="144" t="str">
        <f>IF(OR(AND(OR($J356="Retired",$J356="Permanent Low-Use"),$K356&lt;=2032),(AND($J356="New",$K356&gt;2032))),"N/A",IF($N356=0,0,IF(ISERROR(VLOOKUP($E356,'Source Data'!$B$29:$J$60, MATCH($L356, 'Source Data'!$B$26:$J$26,1),TRUE))=TRUE,"",VLOOKUP($E356,'Source Data'!$B$29:$J$60,MATCH($L356, 'Source Data'!$B$26:$J$26,1),TRUE))))</f>
        <v/>
      </c>
      <c r="Y356" s="144" t="str">
        <f>IF(OR(AND(OR($J356="Retired",$J356="Permanent Low-Use"),$K356&lt;=2033),(AND($J356="New",$K356&gt;2033))),"N/A",IF($N356=0,0,IF(ISERROR(VLOOKUP($E356,'Source Data'!$B$29:$J$60, MATCH($L356, 'Source Data'!$B$26:$J$26,1),TRUE))=TRUE,"",VLOOKUP($E356,'Source Data'!$B$29:$J$60,MATCH($L356, 'Source Data'!$B$26:$J$26,1),TRUE))))</f>
        <v/>
      </c>
      <c r="Z356" s="145" t="str">
        <f>IF(ISNUMBER($L356),IF(OR(AND(OR($J356="Retired",$J356="Permanent Low-Use"),$K356&lt;=2023),(AND($J356="New",$K356&gt;2023))),"N/A",VLOOKUP($F356,'Source Data'!$B$15:$I$22,7)),"")</f>
        <v/>
      </c>
      <c r="AA356" s="145" t="str">
        <f>IF(ISNUMBER($L356),IF(OR(AND(OR($J356="Retired",$J356="Permanent Low-Use"),$K356&lt;=2024),(AND($J356="New",$K356&gt;2024))),"N/A",VLOOKUP($F356,'Source Data'!$B$15:$I$22,7)),"")</f>
        <v/>
      </c>
      <c r="AB356" s="145" t="str">
        <f>IF(ISNUMBER($L356),IF(OR(AND(OR($J356="Retired",$J356="Permanent Low-Use"),$K356&lt;=2025),(AND($J356="New",$K356&gt;2025))),"N/A",VLOOKUP($F356,'Source Data'!$B$15:$I$22,5)),"")</f>
        <v/>
      </c>
      <c r="AC356" s="145" t="str">
        <f>IF(ISNUMBER($L356),IF(OR(AND(OR($J356="Retired",$J356="Permanent Low-Use"),$K356&lt;=2026),(AND($J356="New",$K356&gt;2026))),"N/A",VLOOKUP($F356,'Source Data'!$B$15:$I$22,5)),"")</f>
        <v/>
      </c>
      <c r="AD356" s="145" t="str">
        <f>IF(ISNUMBER($L356),IF(OR(AND(OR($J356="Retired",$J356="Permanent Low-Use"),$K356&lt;=2027),(AND($J356="New",$K356&gt;2027))),"N/A",VLOOKUP($F356,'Source Data'!$B$15:$I$22,5)),"")</f>
        <v/>
      </c>
      <c r="AE356" s="145" t="str">
        <f>IF(ISNUMBER($L356),IF(OR(AND(OR($J356="Retired",$J356="Permanent Low-Use"),$K356&lt;=2028),(AND($J356="New",$K356&gt;2028))),"N/A",VLOOKUP($F356,'Source Data'!$B$15:$I$22,5)),"")</f>
        <v/>
      </c>
      <c r="AF356" s="145" t="str">
        <f>IF(ISNUMBER($L356),IF(OR(AND(OR($J356="Retired",$J356="Permanent Low-Use"),$K356&lt;=2029),(AND($J356="New",$K356&gt;2029))),"N/A",VLOOKUP($F356,'Source Data'!$B$15:$I$22,5)),"")</f>
        <v/>
      </c>
      <c r="AG356" s="145" t="str">
        <f>IF(ISNUMBER($L356),IF(OR(AND(OR($J356="Retired",$J356="Permanent Low-Use"),$K356&lt;=2030),(AND($J356="New",$K356&gt;2030))),"N/A",VLOOKUP($F356,'Source Data'!$B$15:$I$22,5)),"")</f>
        <v/>
      </c>
      <c r="AH356" s="145" t="str">
        <f>IF(ISNUMBER($L356),IF(OR(AND(OR($J356="Retired",$J356="Permanent Low-Use"),$K356&lt;=2031),(AND($J356="New",$K356&gt;2031))),"N/A",VLOOKUP($F356,'Source Data'!$B$15:$I$22,5)),"")</f>
        <v/>
      </c>
      <c r="AI356" s="145" t="str">
        <f>IF(ISNUMBER($L356),IF(OR(AND(OR($J356="Retired",$J356="Permanent Low-Use"),$K356&lt;=2032),(AND($J356="New",$K356&gt;2032))),"N/A",VLOOKUP($F356,'Source Data'!$B$15:$I$22,5)),"")</f>
        <v/>
      </c>
      <c r="AJ356" s="145" t="str">
        <f>IF(ISNUMBER($L356),IF(OR(AND(OR($J356="Retired",$J356="Permanent Low-Use"),$K356&lt;=2033),(AND($J356="New",$K356&gt;2033))),"N/A",VLOOKUP($F356,'Source Data'!$B$15:$I$22,5)),"")</f>
        <v/>
      </c>
      <c r="AK356" s="145" t="str">
        <f>IF($N356= 0, "N/A", IF(ISERROR(VLOOKUP($F356, 'Source Data'!$B$4:$C$11,2)), "", VLOOKUP($F356, 'Source Data'!$B$4:$C$11,2)))</f>
        <v/>
      </c>
      <c r="AL356" s="158"/>
    </row>
    <row r="357" spans="1:38">
      <c r="A357" s="158"/>
      <c r="B357" s="80"/>
      <c r="C357" s="80"/>
      <c r="D357" s="80"/>
      <c r="E357" s="81"/>
      <c r="F357" s="81"/>
      <c r="G357" s="78"/>
      <c r="H357" s="79"/>
      <c r="I357" s="78"/>
      <c r="J357" s="78"/>
      <c r="K357" s="78"/>
      <c r="L357" s="142" t="str">
        <f t="shared" si="16"/>
        <v/>
      </c>
      <c r="M357" s="142" t="str">
        <f>IF(ISERROR(VLOOKUP(E357,'Source Data'!$B$67:$J$97, MATCH(F357, 'Source Data'!$B$64:$J$64,1),TRUE))=TRUE,"",VLOOKUP(E357,'Source Data'!$B$67:$J$97,MATCH(F357, 'Source Data'!$B$64:$J$64,1),TRUE))</f>
        <v/>
      </c>
      <c r="N357" s="143" t="str">
        <f t="shared" si="17"/>
        <v/>
      </c>
      <c r="O357" s="144" t="str">
        <f>IF(OR(AND(OR($J357="Retired",$J357="Permanent Low-Use"),$K357&lt;=2023),(AND($J357="New",$K357&gt;2023))),"N/A",IF($N357=0,0,IF(ISERROR(VLOOKUP($E357,'Source Data'!$B$29:$J$60, MATCH($L357, 'Source Data'!$B$26:$J$26,1),TRUE))=TRUE,"",VLOOKUP($E357,'Source Data'!$B$29:$J$60,MATCH($L357, 'Source Data'!$B$26:$J$26,1),TRUE))))</f>
        <v/>
      </c>
      <c r="P357" s="144" t="str">
        <f>IF(OR(AND(OR($J357="Retired",$J357="Permanent Low-Use"),$K357&lt;=2024),(AND($J357="New",$K357&gt;2024))),"N/A",IF($N357=0,0,IF(ISERROR(VLOOKUP($E357,'Source Data'!$B$29:$J$60, MATCH($L357, 'Source Data'!$B$26:$J$26,1),TRUE))=TRUE,"",VLOOKUP($E357,'Source Data'!$B$29:$J$60,MATCH($L357, 'Source Data'!$B$26:$J$26,1),TRUE))))</f>
        <v/>
      </c>
      <c r="Q357" s="144" t="str">
        <f>IF(OR(AND(OR($J357="Retired",$J357="Permanent Low-Use"),$K357&lt;=2025),(AND($J357="New",$K357&gt;2025))),"N/A",IF($N357=0,0,IF(ISERROR(VLOOKUP($E357,'Source Data'!$B$29:$J$60, MATCH($L357, 'Source Data'!$B$26:$J$26,1),TRUE))=TRUE,"",VLOOKUP($E357,'Source Data'!$B$29:$J$60,MATCH($L357, 'Source Data'!$B$26:$J$26,1),TRUE))))</f>
        <v/>
      </c>
      <c r="R357" s="144" t="str">
        <f>IF(OR(AND(OR($J357="Retired",$J357="Permanent Low-Use"),$K357&lt;=2026),(AND($J357="New",$K357&gt;2026))),"N/A",IF($N357=0,0,IF(ISERROR(VLOOKUP($E357,'Source Data'!$B$29:$J$60, MATCH($L357, 'Source Data'!$B$26:$J$26,1),TRUE))=TRUE,"",VLOOKUP($E357,'Source Data'!$B$29:$J$60,MATCH($L357, 'Source Data'!$B$26:$J$26,1),TRUE))))</f>
        <v/>
      </c>
      <c r="S357" s="144" t="str">
        <f>IF(OR(AND(OR($J357="Retired",$J357="Permanent Low-Use"),$K357&lt;=2027),(AND($J357="New",$K357&gt;2027))),"N/A",IF($N357=0,0,IF(ISERROR(VLOOKUP($E357,'Source Data'!$B$29:$J$60, MATCH($L357, 'Source Data'!$B$26:$J$26,1),TRUE))=TRUE,"",VLOOKUP($E357,'Source Data'!$B$29:$J$60,MATCH($L357, 'Source Data'!$B$26:$J$26,1),TRUE))))</f>
        <v/>
      </c>
      <c r="T357" s="144" t="str">
        <f>IF(OR(AND(OR($J357="Retired",$J357="Permanent Low-Use"),$K357&lt;=2028),(AND($J357="New",$K357&gt;2028))),"N/A",IF($N357=0,0,IF(ISERROR(VLOOKUP($E357,'Source Data'!$B$29:$J$60, MATCH($L357, 'Source Data'!$B$26:$J$26,1),TRUE))=TRUE,"",VLOOKUP($E357,'Source Data'!$B$29:$J$60,MATCH($L357, 'Source Data'!$B$26:$J$26,1),TRUE))))</f>
        <v/>
      </c>
      <c r="U357" s="144" t="str">
        <f>IF(OR(AND(OR($J357="Retired",$J357="Permanent Low-Use"),$K357&lt;=2029),(AND($J357="New",$K357&gt;2029))),"N/A",IF($N357=0,0,IF(ISERROR(VLOOKUP($E357,'Source Data'!$B$29:$J$60, MATCH($L357, 'Source Data'!$B$26:$J$26,1),TRUE))=TRUE,"",VLOOKUP($E357,'Source Data'!$B$29:$J$60,MATCH($L357, 'Source Data'!$B$26:$J$26,1),TRUE))))</f>
        <v/>
      </c>
      <c r="V357" s="144" t="str">
        <f>IF(OR(AND(OR($J357="Retired",$J357="Permanent Low-Use"),$K357&lt;=2030),(AND($J357="New",$K357&gt;2030))),"N/A",IF($N357=0,0,IF(ISERROR(VLOOKUP($E357,'Source Data'!$B$29:$J$60, MATCH($L357, 'Source Data'!$B$26:$J$26,1),TRUE))=TRUE,"",VLOOKUP($E357,'Source Data'!$B$29:$J$60,MATCH($L357, 'Source Data'!$B$26:$J$26,1),TRUE))))</f>
        <v/>
      </c>
      <c r="W357" s="144" t="str">
        <f>IF(OR(AND(OR($J357="Retired",$J357="Permanent Low-Use"),$K357&lt;=2031),(AND($J357="New",$K357&gt;2031))),"N/A",IF($N357=0,0,IF(ISERROR(VLOOKUP($E357,'Source Data'!$B$29:$J$60, MATCH($L357, 'Source Data'!$B$26:$J$26,1),TRUE))=TRUE,"",VLOOKUP($E357,'Source Data'!$B$29:$J$60,MATCH($L357, 'Source Data'!$B$26:$J$26,1),TRUE))))</f>
        <v/>
      </c>
      <c r="X357" s="144" t="str">
        <f>IF(OR(AND(OR($J357="Retired",$J357="Permanent Low-Use"),$K357&lt;=2032),(AND($J357="New",$K357&gt;2032))),"N/A",IF($N357=0,0,IF(ISERROR(VLOOKUP($E357,'Source Data'!$B$29:$J$60, MATCH($L357, 'Source Data'!$B$26:$J$26,1),TRUE))=TRUE,"",VLOOKUP($E357,'Source Data'!$B$29:$J$60,MATCH($L357, 'Source Data'!$B$26:$J$26,1),TRUE))))</f>
        <v/>
      </c>
      <c r="Y357" s="144" t="str">
        <f>IF(OR(AND(OR($J357="Retired",$J357="Permanent Low-Use"),$K357&lt;=2033),(AND($J357="New",$K357&gt;2033))),"N/A",IF($N357=0,0,IF(ISERROR(VLOOKUP($E357,'Source Data'!$B$29:$J$60, MATCH($L357, 'Source Data'!$B$26:$J$26,1),TRUE))=TRUE,"",VLOOKUP($E357,'Source Data'!$B$29:$J$60,MATCH($L357, 'Source Data'!$B$26:$J$26,1),TRUE))))</f>
        <v/>
      </c>
      <c r="Z357" s="145" t="str">
        <f>IF(ISNUMBER($L357),IF(OR(AND(OR($J357="Retired",$J357="Permanent Low-Use"),$K357&lt;=2023),(AND($J357="New",$K357&gt;2023))),"N/A",VLOOKUP($F357,'Source Data'!$B$15:$I$22,7)),"")</f>
        <v/>
      </c>
      <c r="AA357" s="145" t="str">
        <f>IF(ISNUMBER($L357),IF(OR(AND(OR($J357="Retired",$J357="Permanent Low-Use"),$K357&lt;=2024),(AND($J357="New",$K357&gt;2024))),"N/A",VLOOKUP($F357,'Source Data'!$B$15:$I$22,7)),"")</f>
        <v/>
      </c>
      <c r="AB357" s="145" t="str">
        <f>IF(ISNUMBER($L357),IF(OR(AND(OR($J357="Retired",$J357="Permanent Low-Use"),$K357&lt;=2025),(AND($J357="New",$K357&gt;2025))),"N/A",VLOOKUP($F357,'Source Data'!$B$15:$I$22,5)),"")</f>
        <v/>
      </c>
      <c r="AC357" s="145" t="str">
        <f>IF(ISNUMBER($L357),IF(OR(AND(OR($J357="Retired",$J357="Permanent Low-Use"),$K357&lt;=2026),(AND($J357="New",$K357&gt;2026))),"N/A",VLOOKUP($F357,'Source Data'!$B$15:$I$22,5)),"")</f>
        <v/>
      </c>
      <c r="AD357" s="145" t="str">
        <f>IF(ISNUMBER($L357),IF(OR(AND(OR($J357="Retired",$J357="Permanent Low-Use"),$K357&lt;=2027),(AND($J357="New",$K357&gt;2027))),"N/A",VLOOKUP($F357,'Source Data'!$B$15:$I$22,5)),"")</f>
        <v/>
      </c>
      <c r="AE357" s="145" t="str">
        <f>IF(ISNUMBER($L357),IF(OR(AND(OR($J357="Retired",$J357="Permanent Low-Use"),$K357&lt;=2028),(AND($J357="New",$K357&gt;2028))),"N/A",VLOOKUP($F357,'Source Data'!$B$15:$I$22,5)),"")</f>
        <v/>
      </c>
      <c r="AF357" s="145" t="str">
        <f>IF(ISNUMBER($L357),IF(OR(AND(OR($J357="Retired",$J357="Permanent Low-Use"),$K357&lt;=2029),(AND($J357="New",$K357&gt;2029))),"N/A",VLOOKUP($F357,'Source Data'!$B$15:$I$22,5)),"")</f>
        <v/>
      </c>
      <c r="AG357" s="145" t="str">
        <f>IF(ISNUMBER($L357),IF(OR(AND(OR($J357="Retired",$J357="Permanent Low-Use"),$K357&lt;=2030),(AND($J357="New",$K357&gt;2030))),"N/A",VLOOKUP($F357,'Source Data'!$B$15:$I$22,5)),"")</f>
        <v/>
      </c>
      <c r="AH357" s="145" t="str">
        <f>IF(ISNUMBER($L357),IF(OR(AND(OR($J357="Retired",$J357="Permanent Low-Use"),$K357&lt;=2031),(AND($J357="New",$K357&gt;2031))),"N/A",VLOOKUP($F357,'Source Data'!$B$15:$I$22,5)),"")</f>
        <v/>
      </c>
      <c r="AI357" s="145" t="str">
        <f>IF(ISNUMBER($L357),IF(OR(AND(OR($J357="Retired",$J357="Permanent Low-Use"),$K357&lt;=2032),(AND($J357="New",$K357&gt;2032))),"N/A",VLOOKUP($F357,'Source Data'!$B$15:$I$22,5)),"")</f>
        <v/>
      </c>
      <c r="AJ357" s="145" t="str">
        <f>IF(ISNUMBER($L357),IF(OR(AND(OR($J357="Retired",$J357="Permanent Low-Use"),$K357&lt;=2033),(AND($J357="New",$K357&gt;2033))),"N/A",VLOOKUP($F357,'Source Data'!$B$15:$I$22,5)),"")</f>
        <v/>
      </c>
      <c r="AK357" s="145" t="str">
        <f>IF($N357= 0, "N/A", IF(ISERROR(VLOOKUP($F357, 'Source Data'!$B$4:$C$11,2)), "", VLOOKUP($F357, 'Source Data'!$B$4:$C$11,2)))</f>
        <v/>
      </c>
      <c r="AL357" s="158"/>
    </row>
    <row r="358" spans="1:38">
      <c r="A358" s="158"/>
      <c r="B358" s="80"/>
      <c r="C358" s="80"/>
      <c r="D358" s="80"/>
      <c r="E358" s="81"/>
      <c r="F358" s="81"/>
      <c r="G358" s="78"/>
      <c r="H358" s="79"/>
      <c r="I358" s="78"/>
      <c r="J358" s="78"/>
      <c r="K358" s="78"/>
      <c r="L358" s="142" t="str">
        <f t="shared" si="16"/>
        <v/>
      </c>
      <c r="M358" s="142" t="str">
        <f>IF(ISERROR(VLOOKUP(E358,'Source Data'!$B$67:$J$97, MATCH(F358, 'Source Data'!$B$64:$J$64,1),TRUE))=TRUE,"",VLOOKUP(E358,'Source Data'!$B$67:$J$97,MATCH(F358, 'Source Data'!$B$64:$J$64,1),TRUE))</f>
        <v/>
      </c>
      <c r="N358" s="143" t="str">
        <f t="shared" si="17"/>
        <v/>
      </c>
      <c r="O358" s="144" t="str">
        <f>IF(OR(AND(OR($J358="Retired",$J358="Permanent Low-Use"),$K358&lt;=2023),(AND($J358="New",$K358&gt;2023))),"N/A",IF($N358=0,0,IF(ISERROR(VLOOKUP($E358,'Source Data'!$B$29:$J$60, MATCH($L358, 'Source Data'!$B$26:$J$26,1),TRUE))=TRUE,"",VLOOKUP($E358,'Source Data'!$B$29:$J$60,MATCH($L358, 'Source Data'!$B$26:$J$26,1),TRUE))))</f>
        <v/>
      </c>
      <c r="P358" s="144" t="str">
        <f>IF(OR(AND(OR($J358="Retired",$J358="Permanent Low-Use"),$K358&lt;=2024),(AND($J358="New",$K358&gt;2024))),"N/A",IF($N358=0,0,IF(ISERROR(VLOOKUP($E358,'Source Data'!$B$29:$J$60, MATCH($L358, 'Source Data'!$B$26:$J$26,1),TRUE))=TRUE,"",VLOOKUP($E358,'Source Data'!$B$29:$J$60,MATCH($L358, 'Source Data'!$B$26:$J$26,1),TRUE))))</f>
        <v/>
      </c>
      <c r="Q358" s="144" t="str">
        <f>IF(OR(AND(OR($J358="Retired",$J358="Permanent Low-Use"),$K358&lt;=2025),(AND($J358="New",$K358&gt;2025))),"N/A",IF($N358=0,0,IF(ISERROR(VLOOKUP($E358,'Source Data'!$B$29:$J$60, MATCH($L358, 'Source Data'!$B$26:$J$26,1),TRUE))=TRUE,"",VLOOKUP($E358,'Source Data'!$B$29:$J$60,MATCH($L358, 'Source Data'!$B$26:$J$26,1),TRUE))))</f>
        <v/>
      </c>
      <c r="R358" s="144" t="str">
        <f>IF(OR(AND(OR($J358="Retired",$J358="Permanent Low-Use"),$K358&lt;=2026),(AND($J358="New",$K358&gt;2026))),"N/A",IF($N358=0,0,IF(ISERROR(VLOOKUP($E358,'Source Data'!$B$29:$J$60, MATCH($L358, 'Source Data'!$B$26:$J$26,1),TRUE))=TRUE,"",VLOOKUP($E358,'Source Data'!$B$29:$J$60,MATCH($L358, 'Source Data'!$B$26:$J$26,1),TRUE))))</f>
        <v/>
      </c>
      <c r="S358" s="144" t="str">
        <f>IF(OR(AND(OR($J358="Retired",$J358="Permanent Low-Use"),$K358&lt;=2027),(AND($J358="New",$K358&gt;2027))),"N/A",IF($N358=0,0,IF(ISERROR(VLOOKUP($E358,'Source Data'!$B$29:$J$60, MATCH($L358, 'Source Data'!$B$26:$J$26,1),TRUE))=TRUE,"",VLOOKUP($E358,'Source Data'!$B$29:$J$60,MATCH($L358, 'Source Data'!$B$26:$J$26,1),TRUE))))</f>
        <v/>
      </c>
      <c r="T358" s="144" t="str">
        <f>IF(OR(AND(OR($J358="Retired",$J358="Permanent Low-Use"),$K358&lt;=2028),(AND($J358="New",$K358&gt;2028))),"N/A",IF($N358=0,0,IF(ISERROR(VLOOKUP($E358,'Source Data'!$B$29:$J$60, MATCH($L358, 'Source Data'!$B$26:$J$26,1),TRUE))=TRUE,"",VLOOKUP($E358,'Source Data'!$B$29:$J$60,MATCH($L358, 'Source Data'!$B$26:$J$26,1),TRUE))))</f>
        <v/>
      </c>
      <c r="U358" s="144" t="str">
        <f>IF(OR(AND(OR($J358="Retired",$J358="Permanent Low-Use"),$K358&lt;=2029),(AND($J358="New",$K358&gt;2029))),"N/A",IF($N358=0,0,IF(ISERROR(VLOOKUP($E358,'Source Data'!$B$29:$J$60, MATCH($L358, 'Source Data'!$B$26:$J$26,1),TRUE))=TRUE,"",VLOOKUP($E358,'Source Data'!$B$29:$J$60,MATCH($L358, 'Source Data'!$B$26:$J$26,1),TRUE))))</f>
        <v/>
      </c>
      <c r="V358" s="144" t="str">
        <f>IF(OR(AND(OR($J358="Retired",$J358="Permanent Low-Use"),$K358&lt;=2030),(AND($J358="New",$K358&gt;2030))),"N/A",IF($N358=0,0,IF(ISERROR(VLOOKUP($E358,'Source Data'!$B$29:$J$60, MATCH($L358, 'Source Data'!$B$26:$J$26,1),TRUE))=TRUE,"",VLOOKUP($E358,'Source Data'!$B$29:$J$60,MATCH($L358, 'Source Data'!$B$26:$J$26,1),TRUE))))</f>
        <v/>
      </c>
      <c r="W358" s="144" t="str">
        <f>IF(OR(AND(OR($J358="Retired",$J358="Permanent Low-Use"),$K358&lt;=2031),(AND($J358="New",$K358&gt;2031))),"N/A",IF($N358=0,0,IF(ISERROR(VLOOKUP($E358,'Source Data'!$B$29:$J$60, MATCH($L358, 'Source Data'!$B$26:$J$26,1),TRUE))=TRUE,"",VLOOKUP($E358,'Source Data'!$B$29:$J$60,MATCH($L358, 'Source Data'!$B$26:$J$26,1),TRUE))))</f>
        <v/>
      </c>
      <c r="X358" s="144" t="str">
        <f>IF(OR(AND(OR($J358="Retired",$J358="Permanent Low-Use"),$K358&lt;=2032),(AND($J358="New",$K358&gt;2032))),"N/A",IF($N358=0,0,IF(ISERROR(VLOOKUP($E358,'Source Data'!$B$29:$J$60, MATCH($L358, 'Source Data'!$B$26:$J$26,1),TRUE))=TRUE,"",VLOOKUP($E358,'Source Data'!$B$29:$J$60,MATCH($L358, 'Source Data'!$B$26:$J$26,1),TRUE))))</f>
        <v/>
      </c>
      <c r="Y358" s="144" t="str">
        <f>IF(OR(AND(OR($J358="Retired",$J358="Permanent Low-Use"),$K358&lt;=2033),(AND($J358="New",$K358&gt;2033))),"N/A",IF($N358=0,0,IF(ISERROR(VLOOKUP($E358,'Source Data'!$B$29:$J$60, MATCH($L358, 'Source Data'!$B$26:$J$26,1),TRUE))=TRUE,"",VLOOKUP($E358,'Source Data'!$B$29:$J$60,MATCH($L358, 'Source Data'!$B$26:$J$26,1),TRUE))))</f>
        <v/>
      </c>
      <c r="Z358" s="145" t="str">
        <f>IF(ISNUMBER($L358),IF(OR(AND(OR($J358="Retired",$J358="Permanent Low-Use"),$K358&lt;=2023),(AND($J358="New",$K358&gt;2023))),"N/A",VLOOKUP($F358,'Source Data'!$B$15:$I$22,7)),"")</f>
        <v/>
      </c>
      <c r="AA358" s="145" t="str">
        <f>IF(ISNUMBER($L358),IF(OR(AND(OR($J358="Retired",$J358="Permanent Low-Use"),$K358&lt;=2024),(AND($J358="New",$K358&gt;2024))),"N/A",VLOOKUP($F358,'Source Data'!$B$15:$I$22,7)),"")</f>
        <v/>
      </c>
      <c r="AB358" s="145" t="str">
        <f>IF(ISNUMBER($L358),IF(OR(AND(OR($J358="Retired",$J358="Permanent Low-Use"),$K358&lt;=2025),(AND($J358="New",$K358&gt;2025))),"N/A",VLOOKUP($F358,'Source Data'!$B$15:$I$22,5)),"")</f>
        <v/>
      </c>
      <c r="AC358" s="145" t="str">
        <f>IF(ISNUMBER($L358),IF(OR(AND(OR($J358="Retired",$J358="Permanent Low-Use"),$K358&lt;=2026),(AND($J358="New",$K358&gt;2026))),"N/A",VLOOKUP($F358,'Source Data'!$B$15:$I$22,5)),"")</f>
        <v/>
      </c>
      <c r="AD358" s="145" t="str">
        <f>IF(ISNUMBER($L358),IF(OR(AND(OR($J358="Retired",$J358="Permanent Low-Use"),$K358&lt;=2027),(AND($J358="New",$K358&gt;2027))),"N/A",VLOOKUP($F358,'Source Data'!$B$15:$I$22,5)),"")</f>
        <v/>
      </c>
      <c r="AE358" s="145" t="str">
        <f>IF(ISNUMBER($L358),IF(OR(AND(OR($J358="Retired",$J358="Permanent Low-Use"),$K358&lt;=2028),(AND($J358="New",$K358&gt;2028))),"N/A",VLOOKUP($F358,'Source Data'!$B$15:$I$22,5)),"")</f>
        <v/>
      </c>
      <c r="AF358" s="145" t="str">
        <f>IF(ISNUMBER($L358),IF(OR(AND(OR($J358="Retired",$J358="Permanent Low-Use"),$K358&lt;=2029),(AND($J358="New",$K358&gt;2029))),"N/A",VLOOKUP($F358,'Source Data'!$B$15:$I$22,5)),"")</f>
        <v/>
      </c>
      <c r="AG358" s="145" t="str">
        <f>IF(ISNUMBER($L358),IF(OR(AND(OR($J358="Retired",$J358="Permanent Low-Use"),$K358&lt;=2030),(AND($J358="New",$K358&gt;2030))),"N/A",VLOOKUP($F358,'Source Data'!$B$15:$I$22,5)),"")</f>
        <v/>
      </c>
      <c r="AH358" s="145" t="str">
        <f>IF(ISNUMBER($L358),IF(OR(AND(OR($J358="Retired",$J358="Permanent Low-Use"),$K358&lt;=2031),(AND($J358="New",$K358&gt;2031))),"N/A",VLOOKUP($F358,'Source Data'!$B$15:$I$22,5)),"")</f>
        <v/>
      </c>
      <c r="AI358" s="145" t="str">
        <f>IF(ISNUMBER($L358),IF(OR(AND(OR($J358="Retired",$J358="Permanent Low-Use"),$K358&lt;=2032),(AND($J358="New",$K358&gt;2032))),"N/A",VLOOKUP($F358,'Source Data'!$B$15:$I$22,5)),"")</f>
        <v/>
      </c>
      <c r="AJ358" s="145" t="str">
        <f>IF(ISNUMBER($L358),IF(OR(AND(OR($J358="Retired",$J358="Permanent Low-Use"),$K358&lt;=2033),(AND($J358="New",$K358&gt;2033))),"N/A",VLOOKUP($F358,'Source Data'!$B$15:$I$22,5)),"")</f>
        <v/>
      </c>
      <c r="AK358" s="145" t="str">
        <f>IF($N358= 0, "N/A", IF(ISERROR(VLOOKUP($F358, 'Source Data'!$B$4:$C$11,2)), "", VLOOKUP($F358, 'Source Data'!$B$4:$C$11,2)))</f>
        <v/>
      </c>
      <c r="AL358" s="158"/>
    </row>
    <row r="359" spans="1:38">
      <c r="A359" s="158"/>
      <c r="B359" s="80"/>
      <c r="C359" s="80"/>
      <c r="D359" s="80"/>
      <c r="E359" s="81"/>
      <c r="F359" s="81"/>
      <c r="G359" s="78"/>
      <c r="H359" s="79"/>
      <c r="I359" s="78"/>
      <c r="J359" s="78"/>
      <c r="K359" s="78"/>
      <c r="L359" s="142" t="str">
        <f t="shared" si="16"/>
        <v/>
      </c>
      <c r="M359" s="142" t="str">
        <f>IF(ISERROR(VLOOKUP(E359,'Source Data'!$B$67:$J$97, MATCH(F359, 'Source Data'!$B$64:$J$64,1),TRUE))=TRUE,"",VLOOKUP(E359,'Source Data'!$B$67:$J$97,MATCH(F359, 'Source Data'!$B$64:$J$64,1),TRUE))</f>
        <v/>
      </c>
      <c r="N359" s="143" t="str">
        <f t="shared" si="17"/>
        <v/>
      </c>
      <c r="O359" s="144" t="str">
        <f>IF(OR(AND(OR($J359="Retired",$J359="Permanent Low-Use"),$K359&lt;=2023),(AND($J359="New",$K359&gt;2023))),"N/A",IF($N359=0,0,IF(ISERROR(VLOOKUP($E359,'Source Data'!$B$29:$J$60, MATCH($L359, 'Source Data'!$B$26:$J$26,1),TRUE))=TRUE,"",VLOOKUP($E359,'Source Data'!$B$29:$J$60,MATCH($L359, 'Source Data'!$B$26:$J$26,1),TRUE))))</f>
        <v/>
      </c>
      <c r="P359" s="144" t="str">
        <f>IF(OR(AND(OR($J359="Retired",$J359="Permanent Low-Use"),$K359&lt;=2024),(AND($J359="New",$K359&gt;2024))),"N/A",IF($N359=0,0,IF(ISERROR(VLOOKUP($E359,'Source Data'!$B$29:$J$60, MATCH($L359, 'Source Data'!$B$26:$J$26,1),TRUE))=TRUE,"",VLOOKUP($E359,'Source Data'!$B$29:$J$60,MATCH($L359, 'Source Data'!$B$26:$J$26,1),TRUE))))</f>
        <v/>
      </c>
      <c r="Q359" s="144" t="str">
        <f>IF(OR(AND(OR($J359="Retired",$J359="Permanent Low-Use"),$K359&lt;=2025),(AND($J359="New",$K359&gt;2025))),"N/A",IF($N359=0,0,IF(ISERROR(VLOOKUP($E359,'Source Data'!$B$29:$J$60, MATCH($L359, 'Source Data'!$B$26:$J$26,1),TRUE))=TRUE,"",VLOOKUP($E359,'Source Data'!$B$29:$J$60,MATCH($L359, 'Source Data'!$B$26:$J$26,1),TRUE))))</f>
        <v/>
      </c>
      <c r="R359" s="144" t="str">
        <f>IF(OR(AND(OR($J359="Retired",$J359="Permanent Low-Use"),$K359&lt;=2026),(AND($J359="New",$K359&gt;2026))),"N/A",IF($N359=0,0,IF(ISERROR(VLOOKUP($E359,'Source Data'!$B$29:$J$60, MATCH($L359, 'Source Data'!$B$26:$J$26,1),TRUE))=TRUE,"",VLOOKUP($E359,'Source Data'!$B$29:$J$60,MATCH($L359, 'Source Data'!$B$26:$J$26,1),TRUE))))</f>
        <v/>
      </c>
      <c r="S359" s="144" t="str">
        <f>IF(OR(AND(OR($J359="Retired",$J359="Permanent Low-Use"),$K359&lt;=2027),(AND($J359="New",$K359&gt;2027))),"N/A",IF($N359=0,0,IF(ISERROR(VLOOKUP($E359,'Source Data'!$B$29:$J$60, MATCH($L359, 'Source Data'!$B$26:$J$26,1),TRUE))=TRUE,"",VLOOKUP($E359,'Source Data'!$B$29:$J$60,MATCH($L359, 'Source Data'!$B$26:$J$26,1),TRUE))))</f>
        <v/>
      </c>
      <c r="T359" s="144" t="str">
        <f>IF(OR(AND(OR($J359="Retired",$J359="Permanent Low-Use"),$K359&lt;=2028),(AND($J359="New",$K359&gt;2028))),"N/A",IF($N359=0,0,IF(ISERROR(VLOOKUP($E359,'Source Data'!$B$29:$J$60, MATCH($L359, 'Source Data'!$B$26:$J$26,1),TRUE))=TRUE,"",VLOOKUP($E359,'Source Data'!$B$29:$J$60,MATCH($L359, 'Source Data'!$B$26:$J$26,1),TRUE))))</f>
        <v/>
      </c>
      <c r="U359" s="144" t="str">
        <f>IF(OR(AND(OR($J359="Retired",$J359="Permanent Low-Use"),$K359&lt;=2029),(AND($J359="New",$K359&gt;2029))),"N/A",IF($N359=0,0,IF(ISERROR(VLOOKUP($E359,'Source Data'!$B$29:$J$60, MATCH($L359, 'Source Data'!$B$26:$J$26,1),TRUE))=TRUE,"",VLOOKUP($E359,'Source Data'!$B$29:$J$60,MATCH($L359, 'Source Data'!$B$26:$J$26,1),TRUE))))</f>
        <v/>
      </c>
      <c r="V359" s="144" t="str">
        <f>IF(OR(AND(OR($J359="Retired",$J359="Permanent Low-Use"),$K359&lt;=2030),(AND($J359="New",$K359&gt;2030))),"N/A",IF($N359=0,0,IF(ISERROR(VLOOKUP($E359,'Source Data'!$B$29:$J$60, MATCH($L359, 'Source Data'!$B$26:$J$26,1),TRUE))=TRUE,"",VLOOKUP($E359,'Source Data'!$B$29:$J$60,MATCH($L359, 'Source Data'!$B$26:$J$26,1),TRUE))))</f>
        <v/>
      </c>
      <c r="W359" s="144" t="str">
        <f>IF(OR(AND(OR($J359="Retired",$J359="Permanent Low-Use"),$K359&lt;=2031),(AND($J359="New",$K359&gt;2031))),"N/A",IF($N359=0,0,IF(ISERROR(VLOOKUP($E359,'Source Data'!$B$29:$J$60, MATCH($L359, 'Source Data'!$B$26:$J$26,1),TRUE))=TRUE,"",VLOOKUP($E359,'Source Data'!$B$29:$J$60,MATCH($L359, 'Source Data'!$B$26:$J$26,1),TRUE))))</f>
        <v/>
      </c>
      <c r="X359" s="144" t="str">
        <f>IF(OR(AND(OR($J359="Retired",$J359="Permanent Low-Use"),$K359&lt;=2032),(AND($J359="New",$K359&gt;2032))),"N/A",IF($N359=0,0,IF(ISERROR(VLOOKUP($E359,'Source Data'!$B$29:$J$60, MATCH($L359, 'Source Data'!$B$26:$J$26,1),TRUE))=TRUE,"",VLOOKUP($E359,'Source Data'!$B$29:$J$60,MATCH($L359, 'Source Data'!$B$26:$J$26,1),TRUE))))</f>
        <v/>
      </c>
      <c r="Y359" s="144" t="str">
        <f>IF(OR(AND(OR($J359="Retired",$J359="Permanent Low-Use"),$K359&lt;=2033),(AND($J359="New",$K359&gt;2033))),"N/A",IF($N359=0,0,IF(ISERROR(VLOOKUP($E359,'Source Data'!$B$29:$J$60, MATCH($L359, 'Source Data'!$B$26:$J$26,1),TRUE))=TRUE,"",VLOOKUP($E359,'Source Data'!$B$29:$J$60,MATCH($L359, 'Source Data'!$B$26:$J$26,1),TRUE))))</f>
        <v/>
      </c>
      <c r="Z359" s="145" t="str">
        <f>IF(ISNUMBER($L359),IF(OR(AND(OR($J359="Retired",$J359="Permanent Low-Use"),$K359&lt;=2023),(AND($J359="New",$K359&gt;2023))),"N/A",VLOOKUP($F359,'Source Data'!$B$15:$I$22,7)),"")</f>
        <v/>
      </c>
      <c r="AA359" s="145" t="str">
        <f>IF(ISNUMBER($L359),IF(OR(AND(OR($J359="Retired",$J359="Permanent Low-Use"),$K359&lt;=2024),(AND($J359="New",$K359&gt;2024))),"N/A",VLOOKUP($F359,'Source Data'!$B$15:$I$22,7)),"")</f>
        <v/>
      </c>
      <c r="AB359" s="145" t="str">
        <f>IF(ISNUMBER($L359),IF(OR(AND(OR($J359="Retired",$J359="Permanent Low-Use"),$K359&lt;=2025),(AND($J359="New",$K359&gt;2025))),"N/A",VLOOKUP($F359,'Source Data'!$B$15:$I$22,5)),"")</f>
        <v/>
      </c>
      <c r="AC359" s="145" t="str">
        <f>IF(ISNUMBER($L359),IF(OR(AND(OR($J359="Retired",$J359="Permanent Low-Use"),$K359&lt;=2026),(AND($J359="New",$K359&gt;2026))),"N/A",VLOOKUP($F359,'Source Data'!$B$15:$I$22,5)),"")</f>
        <v/>
      </c>
      <c r="AD359" s="145" t="str">
        <f>IF(ISNUMBER($L359),IF(OR(AND(OR($J359="Retired",$J359="Permanent Low-Use"),$K359&lt;=2027),(AND($J359="New",$K359&gt;2027))),"N/A",VLOOKUP($F359,'Source Data'!$B$15:$I$22,5)),"")</f>
        <v/>
      </c>
      <c r="AE359" s="145" t="str">
        <f>IF(ISNUMBER($L359),IF(OR(AND(OR($J359="Retired",$J359="Permanent Low-Use"),$K359&lt;=2028),(AND($J359="New",$K359&gt;2028))),"N/A",VLOOKUP($F359,'Source Data'!$B$15:$I$22,5)),"")</f>
        <v/>
      </c>
      <c r="AF359" s="145" t="str">
        <f>IF(ISNUMBER($L359),IF(OR(AND(OR($J359="Retired",$J359="Permanent Low-Use"),$K359&lt;=2029),(AND($J359="New",$K359&gt;2029))),"N/A",VLOOKUP($F359,'Source Data'!$B$15:$I$22,5)),"")</f>
        <v/>
      </c>
      <c r="AG359" s="145" t="str">
        <f>IF(ISNUMBER($L359),IF(OR(AND(OR($J359="Retired",$J359="Permanent Low-Use"),$K359&lt;=2030),(AND($J359="New",$K359&gt;2030))),"N/A",VLOOKUP($F359,'Source Data'!$B$15:$I$22,5)),"")</f>
        <v/>
      </c>
      <c r="AH359" s="145" t="str">
        <f>IF(ISNUMBER($L359),IF(OR(AND(OR($J359="Retired",$J359="Permanent Low-Use"),$K359&lt;=2031),(AND($J359="New",$K359&gt;2031))),"N/A",VLOOKUP($F359,'Source Data'!$B$15:$I$22,5)),"")</f>
        <v/>
      </c>
      <c r="AI359" s="145" t="str">
        <f>IF(ISNUMBER($L359),IF(OR(AND(OR($J359="Retired",$J359="Permanent Low-Use"),$K359&lt;=2032),(AND($J359="New",$K359&gt;2032))),"N/A",VLOOKUP($F359,'Source Data'!$B$15:$I$22,5)),"")</f>
        <v/>
      </c>
      <c r="AJ359" s="145" t="str">
        <f>IF(ISNUMBER($L359),IF(OR(AND(OR($J359="Retired",$J359="Permanent Low-Use"),$K359&lt;=2033),(AND($J359="New",$K359&gt;2033))),"N/A",VLOOKUP($F359,'Source Data'!$B$15:$I$22,5)),"")</f>
        <v/>
      </c>
      <c r="AK359" s="145" t="str">
        <f>IF($N359= 0, "N/A", IF(ISERROR(VLOOKUP($F359, 'Source Data'!$B$4:$C$11,2)), "", VLOOKUP($F359, 'Source Data'!$B$4:$C$11,2)))</f>
        <v/>
      </c>
      <c r="AL359" s="158"/>
    </row>
    <row r="360" spans="1:38">
      <c r="A360" s="158"/>
      <c r="B360" s="80"/>
      <c r="C360" s="80"/>
      <c r="D360" s="80"/>
      <c r="E360" s="81"/>
      <c r="F360" s="81"/>
      <c r="G360" s="78"/>
      <c r="H360" s="79"/>
      <c r="I360" s="78"/>
      <c r="J360" s="78"/>
      <c r="K360" s="78"/>
      <c r="L360" s="142" t="str">
        <f t="shared" si="16"/>
        <v/>
      </c>
      <c r="M360" s="142" t="str">
        <f>IF(ISERROR(VLOOKUP(E360,'Source Data'!$B$67:$J$97, MATCH(F360, 'Source Data'!$B$64:$J$64,1),TRUE))=TRUE,"",VLOOKUP(E360,'Source Data'!$B$67:$J$97,MATCH(F360, 'Source Data'!$B$64:$J$64,1),TRUE))</f>
        <v/>
      </c>
      <c r="N360" s="143" t="str">
        <f t="shared" si="17"/>
        <v/>
      </c>
      <c r="O360" s="144" t="str">
        <f>IF(OR(AND(OR($J360="Retired",$J360="Permanent Low-Use"),$K360&lt;=2023),(AND($J360="New",$K360&gt;2023))),"N/A",IF($N360=0,0,IF(ISERROR(VLOOKUP($E360,'Source Data'!$B$29:$J$60, MATCH($L360, 'Source Data'!$B$26:$J$26,1),TRUE))=TRUE,"",VLOOKUP($E360,'Source Data'!$B$29:$J$60,MATCH($L360, 'Source Data'!$B$26:$J$26,1),TRUE))))</f>
        <v/>
      </c>
      <c r="P360" s="144" t="str">
        <f>IF(OR(AND(OR($J360="Retired",$J360="Permanent Low-Use"),$K360&lt;=2024),(AND($J360="New",$K360&gt;2024))),"N/A",IF($N360=0,0,IF(ISERROR(VLOOKUP($E360,'Source Data'!$B$29:$J$60, MATCH($L360, 'Source Data'!$B$26:$J$26,1),TRUE))=TRUE,"",VLOOKUP($E360,'Source Data'!$B$29:$J$60,MATCH($L360, 'Source Data'!$B$26:$J$26,1),TRUE))))</f>
        <v/>
      </c>
      <c r="Q360" s="144" t="str">
        <f>IF(OR(AND(OR($J360="Retired",$J360="Permanent Low-Use"),$K360&lt;=2025),(AND($J360="New",$K360&gt;2025))),"N/A",IF($N360=0,0,IF(ISERROR(VLOOKUP($E360,'Source Data'!$B$29:$J$60, MATCH($L360, 'Source Data'!$B$26:$J$26,1),TRUE))=TRUE,"",VLOOKUP($E360,'Source Data'!$B$29:$J$60,MATCH($L360, 'Source Data'!$B$26:$J$26,1),TRUE))))</f>
        <v/>
      </c>
      <c r="R360" s="144" t="str">
        <f>IF(OR(AND(OR($J360="Retired",$J360="Permanent Low-Use"),$K360&lt;=2026),(AND($J360="New",$K360&gt;2026))),"N/A",IF($N360=0,0,IF(ISERROR(VLOOKUP($E360,'Source Data'!$B$29:$J$60, MATCH($L360, 'Source Data'!$B$26:$J$26,1),TRUE))=TRUE,"",VLOOKUP($E360,'Source Data'!$B$29:$J$60,MATCH($L360, 'Source Data'!$B$26:$J$26,1),TRUE))))</f>
        <v/>
      </c>
      <c r="S360" s="144" t="str">
        <f>IF(OR(AND(OR($J360="Retired",$J360="Permanent Low-Use"),$K360&lt;=2027),(AND($J360="New",$K360&gt;2027))),"N/A",IF($N360=0,0,IF(ISERROR(VLOOKUP($E360,'Source Data'!$B$29:$J$60, MATCH($L360, 'Source Data'!$B$26:$J$26,1),TRUE))=TRUE,"",VLOOKUP($E360,'Source Data'!$B$29:$J$60,MATCH($L360, 'Source Data'!$B$26:$J$26,1),TRUE))))</f>
        <v/>
      </c>
      <c r="T360" s="144" t="str">
        <f>IF(OR(AND(OR($J360="Retired",$J360="Permanent Low-Use"),$K360&lt;=2028),(AND($J360="New",$K360&gt;2028))),"N/A",IF($N360=0,0,IF(ISERROR(VLOOKUP($E360,'Source Data'!$B$29:$J$60, MATCH($L360, 'Source Data'!$B$26:$J$26,1),TRUE))=TRUE,"",VLOOKUP($E360,'Source Data'!$B$29:$J$60,MATCH($L360, 'Source Data'!$B$26:$J$26,1),TRUE))))</f>
        <v/>
      </c>
      <c r="U360" s="144" t="str">
        <f>IF(OR(AND(OR($J360="Retired",$J360="Permanent Low-Use"),$K360&lt;=2029),(AND($J360="New",$K360&gt;2029))),"N/A",IF($N360=0,0,IF(ISERROR(VLOOKUP($E360,'Source Data'!$B$29:$J$60, MATCH($L360, 'Source Data'!$B$26:$J$26,1),TRUE))=TRUE,"",VLOOKUP($E360,'Source Data'!$B$29:$J$60,MATCH($L360, 'Source Data'!$B$26:$J$26,1),TRUE))))</f>
        <v/>
      </c>
      <c r="V360" s="144" t="str">
        <f>IF(OR(AND(OR($J360="Retired",$J360="Permanent Low-Use"),$K360&lt;=2030),(AND($J360="New",$K360&gt;2030))),"N/A",IF($N360=0,0,IF(ISERROR(VLOOKUP($E360,'Source Data'!$B$29:$J$60, MATCH($L360, 'Source Data'!$B$26:$J$26,1),TRUE))=TRUE,"",VLOOKUP($E360,'Source Data'!$B$29:$J$60,MATCH($L360, 'Source Data'!$B$26:$J$26,1),TRUE))))</f>
        <v/>
      </c>
      <c r="W360" s="144" t="str">
        <f>IF(OR(AND(OR($J360="Retired",$J360="Permanent Low-Use"),$K360&lt;=2031),(AND($J360="New",$K360&gt;2031))),"N/A",IF($N360=0,0,IF(ISERROR(VLOOKUP($E360,'Source Data'!$B$29:$J$60, MATCH($L360, 'Source Data'!$B$26:$J$26,1),TRUE))=TRUE,"",VLOOKUP($E360,'Source Data'!$B$29:$J$60,MATCH($L360, 'Source Data'!$B$26:$J$26,1),TRUE))))</f>
        <v/>
      </c>
      <c r="X360" s="144" t="str">
        <f>IF(OR(AND(OR($J360="Retired",$J360="Permanent Low-Use"),$K360&lt;=2032),(AND($J360="New",$K360&gt;2032))),"N/A",IF($N360=0,0,IF(ISERROR(VLOOKUP($E360,'Source Data'!$B$29:$J$60, MATCH($L360, 'Source Data'!$B$26:$J$26,1),TRUE))=TRUE,"",VLOOKUP($E360,'Source Data'!$B$29:$J$60,MATCH($L360, 'Source Data'!$B$26:$J$26,1),TRUE))))</f>
        <v/>
      </c>
      <c r="Y360" s="144" t="str">
        <f>IF(OR(AND(OR($J360="Retired",$J360="Permanent Low-Use"),$K360&lt;=2033),(AND($J360="New",$K360&gt;2033))),"N/A",IF($N360=0,0,IF(ISERROR(VLOOKUP($E360,'Source Data'!$B$29:$J$60, MATCH($L360, 'Source Data'!$B$26:$J$26,1),TRUE))=TRUE,"",VLOOKUP($E360,'Source Data'!$B$29:$J$60,MATCH($L360, 'Source Data'!$B$26:$J$26,1),TRUE))))</f>
        <v/>
      </c>
      <c r="Z360" s="145" t="str">
        <f>IF(ISNUMBER($L360),IF(OR(AND(OR($J360="Retired",$J360="Permanent Low-Use"),$K360&lt;=2023),(AND($J360="New",$K360&gt;2023))),"N/A",VLOOKUP($F360,'Source Data'!$B$15:$I$22,7)),"")</f>
        <v/>
      </c>
      <c r="AA360" s="145" t="str">
        <f>IF(ISNUMBER($L360),IF(OR(AND(OR($J360="Retired",$J360="Permanent Low-Use"),$K360&lt;=2024),(AND($J360="New",$K360&gt;2024))),"N/A",VLOOKUP($F360,'Source Data'!$B$15:$I$22,7)),"")</f>
        <v/>
      </c>
      <c r="AB360" s="145" t="str">
        <f>IF(ISNUMBER($L360),IF(OR(AND(OR($J360="Retired",$J360="Permanent Low-Use"),$K360&lt;=2025),(AND($J360="New",$K360&gt;2025))),"N/A",VLOOKUP($F360,'Source Data'!$B$15:$I$22,5)),"")</f>
        <v/>
      </c>
      <c r="AC360" s="145" t="str">
        <f>IF(ISNUMBER($L360),IF(OR(AND(OR($J360="Retired",$J360="Permanent Low-Use"),$K360&lt;=2026),(AND($J360="New",$K360&gt;2026))),"N/A",VLOOKUP($F360,'Source Data'!$B$15:$I$22,5)),"")</f>
        <v/>
      </c>
      <c r="AD360" s="145" t="str">
        <f>IF(ISNUMBER($L360),IF(OR(AND(OR($J360="Retired",$J360="Permanent Low-Use"),$K360&lt;=2027),(AND($J360="New",$K360&gt;2027))),"N/A",VLOOKUP($F360,'Source Data'!$B$15:$I$22,5)),"")</f>
        <v/>
      </c>
      <c r="AE360" s="145" t="str">
        <f>IF(ISNUMBER($L360),IF(OR(AND(OR($J360="Retired",$J360="Permanent Low-Use"),$K360&lt;=2028),(AND($J360="New",$K360&gt;2028))),"N/A",VLOOKUP($F360,'Source Data'!$B$15:$I$22,5)),"")</f>
        <v/>
      </c>
      <c r="AF360" s="145" t="str">
        <f>IF(ISNUMBER($L360),IF(OR(AND(OR($J360="Retired",$J360="Permanent Low-Use"),$K360&lt;=2029),(AND($J360="New",$K360&gt;2029))),"N/A",VLOOKUP($F360,'Source Data'!$B$15:$I$22,5)),"")</f>
        <v/>
      </c>
      <c r="AG360" s="145" t="str">
        <f>IF(ISNUMBER($L360),IF(OR(AND(OR($J360="Retired",$J360="Permanent Low-Use"),$K360&lt;=2030),(AND($J360="New",$K360&gt;2030))),"N/A",VLOOKUP($F360,'Source Data'!$B$15:$I$22,5)),"")</f>
        <v/>
      </c>
      <c r="AH360" s="145" t="str">
        <f>IF(ISNUMBER($L360),IF(OR(AND(OR($J360="Retired",$J360="Permanent Low-Use"),$K360&lt;=2031),(AND($J360="New",$K360&gt;2031))),"N/A",VLOOKUP($F360,'Source Data'!$B$15:$I$22,5)),"")</f>
        <v/>
      </c>
      <c r="AI360" s="145" t="str">
        <f>IF(ISNUMBER($L360),IF(OR(AND(OR($J360="Retired",$J360="Permanent Low-Use"),$K360&lt;=2032),(AND($J360="New",$K360&gt;2032))),"N/A",VLOOKUP($F360,'Source Data'!$B$15:$I$22,5)),"")</f>
        <v/>
      </c>
      <c r="AJ360" s="145" t="str">
        <f>IF(ISNUMBER($L360),IF(OR(AND(OR($J360="Retired",$J360="Permanent Low-Use"),$K360&lt;=2033),(AND($J360="New",$K360&gt;2033))),"N/A",VLOOKUP($F360,'Source Data'!$B$15:$I$22,5)),"")</f>
        <v/>
      </c>
      <c r="AK360" s="145" t="str">
        <f>IF($N360= 0, "N/A", IF(ISERROR(VLOOKUP($F360, 'Source Data'!$B$4:$C$11,2)), "", VLOOKUP($F360, 'Source Data'!$B$4:$C$11,2)))</f>
        <v/>
      </c>
      <c r="AL360" s="158"/>
    </row>
    <row r="361" spans="1:38">
      <c r="A361" s="158"/>
      <c r="B361" s="80"/>
      <c r="C361" s="80"/>
      <c r="D361" s="80"/>
      <c r="E361" s="81"/>
      <c r="F361" s="81"/>
      <c r="G361" s="78"/>
      <c r="H361" s="79"/>
      <c r="I361" s="78"/>
      <c r="J361" s="78"/>
      <c r="K361" s="78"/>
      <c r="L361" s="142" t="str">
        <f t="shared" si="16"/>
        <v/>
      </c>
      <c r="M361" s="142" t="str">
        <f>IF(ISERROR(VLOOKUP(E361,'Source Data'!$B$67:$J$97, MATCH(F361, 'Source Data'!$B$64:$J$64,1),TRUE))=TRUE,"",VLOOKUP(E361,'Source Data'!$B$67:$J$97,MATCH(F361, 'Source Data'!$B$64:$J$64,1),TRUE))</f>
        <v/>
      </c>
      <c r="N361" s="143" t="str">
        <f t="shared" si="17"/>
        <v/>
      </c>
      <c r="O361" s="144" t="str">
        <f>IF(OR(AND(OR($J361="Retired",$J361="Permanent Low-Use"),$K361&lt;=2023),(AND($J361="New",$K361&gt;2023))),"N/A",IF($N361=0,0,IF(ISERROR(VLOOKUP($E361,'Source Data'!$B$29:$J$60, MATCH($L361, 'Source Data'!$B$26:$J$26,1),TRUE))=TRUE,"",VLOOKUP($E361,'Source Data'!$B$29:$J$60,MATCH($L361, 'Source Data'!$B$26:$J$26,1),TRUE))))</f>
        <v/>
      </c>
      <c r="P361" s="144" t="str">
        <f>IF(OR(AND(OR($J361="Retired",$J361="Permanent Low-Use"),$K361&lt;=2024),(AND($J361="New",$K361&gt;2024))),"N/A",IF($N361=0,0,IF(ISERROR(VLOOKUP($E361,'Source Data'!$B$29:$J$60, MATCH($L361, 'Source Data'!$B$26:$J$26,1),TRUE))=TRUE,"",VLOOKUP($E361,'Source Data'!$B$29:$J$60,MATCH($L361, 'Source Data'!$B$26:$J$26,1),TRUE))))</f>
        <v/>
      </c>
      <c r="Q361" s="144" t="str">
        <f>IF(OR(AND(OR($J361="Retired",$J361="Permanent Low-Use"),$K361&lt;=2025),(AND($J361="New",$K361&gt;2025))),"N/A",IF($N361=0,0,IF(ISERROR(VLOOKUP($E361,'Source Data'!$B$29:$J$60, MATCH($L361, 'Source Data'!$B$26:$J$26,1),TRUE))=TRUE,"",VLOOKUP($E361,'Source Data'!$B$29:$J$60,MATCH($L361, 'Source Data'!$B$26:$J$26,1),TRUE))))</f>
        <v/>
      </c>
      <c r="R361" s="144" t="str">
        <f>IF(OR(AND(OR($J361="Retired",$J361="Permanent Low-Use"),$K361&lt;=2026),(AND($J361="New",$K361&gt;2026))),"N/A",IF($N361=0,0,IF(ISERROR(VLOOKUP($E361,'Source Data'!$B$29:$J$60, MATCH($L361, 'Source Data'!$B$26:$J$26,1),TRUE))=TRUE,"",VLOOKUP($E361,'Source Data'!$B$29:$J$60,MATCH($L361, 'Source Data'!$B$26:$J$26,1),TRUE))))</f>
        <v/>
      </c>
      <c r="S361" s="144" t="str">
        <f>IF(OR(AND(OR($J361="Retired",$J361="Permanent Low-Use"),$K361&lt;=2027),(AND($J361="New",$K361&gt;2027))),"N/A",IF($N361=0,0,IF(ISERROR(VLOOKUP($E361,'Source Data'!$B$29:$J$60, MATCH($L361, 'Source Data'!$B$26:$J$26,1),TRUE))=TRUE,"",VLOOKUP($E361,'Source Data'!$B$29:$J$60,MATCH($L361, 'Source Data'!$B$26:$J$26,1),TRUE))))</f>
        <v/>
      </c>
      <c r="T361" s="144" t="str">
        <f>IF(OR(AND(OR($J361="Retired",$J361="Permanent Low-Use"),$K361&lt;=2028),(AND($J361="New",$K361&gt;2028))),"N/A",IF($N361=0,0,IF(ISERROR(VLOOKUP($E361,'Source Data'!$B$29:$J$60, MATCH($L361, 'Source Data'!$B$26:$J$26,1),TRUE))=TRUE,"",VLOOKUP($E361,'Source Data'!$B$29:$J$60,MATCH($L361, 'Source Data'!$B$26:$J$26,1),TRUE))))</f>
        <v/>
      </c>
      <c r="U361" s="144" t="str">
        <f>IF(OR(AND(OR($J361="Retired",$J361="Permanent Low-Use"),$K361&lt;=2029),(AND($J361="New",$K361&gt;2029))),"N/A",IF($N361=0,0,IF(ISERROR(VLOOKUP($E361,'Source Data'!$B$29:$J$60, MATCH($L361, 'Source Data'!$B$26:$J$26,1),TRUE))=TRUE,"",VLOOKUP($E361,'Source Data'!$B$29:$J$60,MATCH($L361, 'Source Data'!$B$26:$J$26,1),TRUE))))</f>
        <v/>
      </c>
      <c r="V361" s="144" t="str">
        <f>IF(OR(AND(OR($J361="Retired",$J361="Permanent Low-Use"),$K361&lt;=2030),(AND($J361="New",$K361&gt;2030))),"N/A",IF($N361=0,0,IF(ISERROR(VLOOKUP($E361,'Source Data'!$B$29:$J$60, MATCH($L361, 'Source Data'!$B$26:$J$26,1),TRUE))=TRUE,"",VLOOKUP($E361,'Source Data'!$B$29:$J$60,MATCH($L361, 'Source Data'!$B$26:$J$26,1),TRUE))))</f>
        <v/>
      </c>
      <c r="W361" s="144" t="str">
        <f>IF(OR(AND(OR($J361="Retired",$J361="Permanent Low-Use"),$K361&lt;=2031),(AND($J361="New",$K361&gt;2031))),"N/A",IF($N361=0,0,IF(ISERROR(VLOOKUP($E361,'Source Data'!$B$29:$J$60, MATCH($L361, 'Source Data'!$B$26:$J$26,1),TRUE))=TRUE,"",VLOOKUP($E361,'Source Data'!$B$29:$J$60,MATCH($L361, 'Source Data'!$B$26:$J$26,1),TRUE))))</f>
        <v/>
      </c>
      <c r="X361" s="144" t="str">
        <f>IF(OR(AND(OR($J361="Retired",$J361="Permanent Low-Use"),$K361&lt;=2032),(AND($J361="New",$K361&gt;2032))),"N/A",IF($N361=0,0,IF(ISERROR(VLOOKUP($E361,'Source Data'!$B$29:$J$60, MATCH($L361, 'Source Data'!$B$26:$J$26,1),TRUE))=TRUE,"",VLOOKUP($E361,'Source Data'!$B$29:$J$60,MATCH($L361, 'Source Data'!$B$26:$J$26,1),TRUE))))</f>
        <v/>
      </c>
      <c r="Y361" s="144" t="str">
        <f>IF(OR(AND(OR($J361="Retired",$J361="Permanent Low-Use"),$K361&lt;=2033),(AND($J361="New",$K361&gt;2033))),"N/A",IF($N361=0,0,IF(ISERROR(VLOOKUP($E361,'Source Data'!$B$29:$J$60, MATCH($L361, 'Source Data'!$B$26:$J$26,1),TRUE))=TRUE,"",VLOOKUP($E361,'Source Data'!$B$29:$J$60,MATCH($L361, 'Source Data'!$B$26:$J$26,1),TRUE))))</f>
        <v/>
      </c>
      <c r="Z361" s="145" t="str">
        <f>IF(ISNUMBER($L361),IF(OR(AND(OR($J361="Retired",$J361="Permanent Low-Use"),$K361&lt;=2023),(AND($J361="New",$K361&gt;2023))),"N/A",VLOOKUP($F361,'Source Data'!$B$15:$I$22,7)),"")</f>
        <v/>
      </c>
      <c r="AA361" s="145" t="str">
        <f>IF(ISNUMBER($L361),IF(OR(AND(OR($J361="Retired",$J361="Permanent Low-Use"),$K361&lt;=2024),(AND($J361="New",$K361&gt;2024))),"N/A",VLOOKUP($F361,'Source Data'!$B$15:$I$22,7)),"")</f>
        <v/>
      </c>
      <c r="AB361" s="145" t="str">
        <f>IF(ISNUMBER($L361),IF(OR(AND(OR($J361="Retired",$J361="Permanent Low-Use"),$K361&lt;=2025),(AND($J361="New",$K361&gt;2025))),"N/A",VLOOKUP($F361,'Source Data'!$B$15:$I$22,5)),"")</f>
        <v/>
      </c>
      <c r="AC361" s="145" t="str">
        <f>IF(ISNUMBER($L361),IF(OR(AND(OR($J361="Retired",$J361="Permanent Low-Use"),$K361&lt;=2026),(AND($J361="New",$K361&gt;2026))),"N/A",VLOOKUP($F361,'Source Data'!$B$15:$I$22,5)),"")</f>
        <v/>
      </c>
      <c r="AD361" s="145" t="str">
        <f>IF(ISNUMBER($L361),IF(OR(AND(OR($J361="Retired",$J361="Permanent Low-Use"),$K361&lt;=2027),(AND($J361="New",$K361&gt;2027))),"N/A",VLOOKUP($F361,'Source Data'!$B$15:$I$22,5)),"")</f>
        <v/>
      </c>
      <c r="AE361" s="145" t="str">
        <f>IF(ISNUMBER($L361),IF(OR(AND(OR($J361="Retired",$J361="Permanent Low-Use"),$K361&lt;=2028),(AND($J361="New",$K361&gt;2028))),"N/A",VLOOKUP($F361,'Source Data'!$B$15:$I$22,5)),"")</f>
        <v/>
      </c>
      <c r="AF361" s="145" t="str">
        <f>IF(ISNUMBER($L361),IF(OR(AND(OR($J361="Retired",$J361="Permanent Low-Use"),$K361&lt;=2029),(AND($J361="New",$K361&gt;2029))),"N/A",VLOOKUP($F361,'Source Data'!$B$15:$I$22,5)),"")</f>
        <v/>
      </c>
      <c r="AG361" s="145" t="str">
        <f>IF(ISNUMBER($L361),IF(OR(AND(OR($J361="Retired",$J361="Permanent Low-Use"),$K361&lt;=2030),(AND($J361="New",$K361&gt;2030))),"N/A",VLOOKUP($F361,'Source Data'!$B$15:$I$22,5)),"")</f>
        <v/>
      </c>
      <c r="AH361" s="145" t="str">
        <f>IF(ISNUMBER($L361),IF(OR(AND(OR($J361="Retired",$J361="Permanent Low-Use"),$K361&lt;=2031),(AND($J361="New",$K361&gt;2031))),"N/A",VLOOKUP($F361,'Source Data'!$B$15:$I$22,5)),"")</f>
        <v/>
      </c>
      <c r="AI361" s="145" t="str">
        <f>IF(ISNUMBER($L361),IF(OR(AND(OR($J361="Retired",$J361="Permanent Low-Use"),$K361&lt;=2032),(AND($J361="New",$K361&gt;2032))),"N/A",VLOOKUP($F361,'Source Data'!$B$15:$I$22,5)),"")</f>
        <v/>
      </c>
      <c r="AJ361" s="145" t="str">
        <f>IF(ISNUMBER($L361),IF(OR(AND(OR($J361="Retired",$J361="Permanent Low-Use"),$K361&lt;=2033),(AND($J361="New",$K361&gt;2033))),"N/A",VLOOKUP($F361,'Source Data'!$B$15:$I$22,5)),"")</f>
        <v/>
      </c>
      <c r="AK361" s="145" t="str">
        <f>IF($N361= 0, "N/A", IF(ISERROR(VLOOKUP($F361, 'Source Data'!$B$4:$C$11,2)), "", VLOOKUP($F361, 'Source Data'!$B$4:$C$11,2)))</f>
        <v/>
      </c>
      <c r="AL361" s="158"/>
    </row>
    <row r="362" spans="1:38">
      <c r="A362" s="158"/>
      <c r="B362" s="80"/>
      <c r="C362" s="80"/>
      <c r="D362" s="80"/>
      <c r="E362" s="81"/>
      <c r="F362" s="81"/>
      <c r="G362" s="78"/>
      <c r="H362" s="79"/>
      <c r="I362" s="78"/>
      <c r="J362" s="78"/>
      <c r="K362" s="78"/>
      <c r="L362" s="142" t="str">
        <f t="shared" si="16"/>
        <v/>
      </c>
      <c r="M362" s="142" t="str">
        <f>IF(ISERROR(VLOOKUP(E362,'Source Data'!$B$67:$J$97, MATCH(F362, 'Source Data'!$B$64:$J$64,1),TRUE))=TRUE,"",VLOOKUP(E362,'Source Data'!$B$67:$J$97,MATCH(F362, 'Source Data'!$B$64:$J$64,1),TRUE))</f>
        <v/>
      </c>
      <c r="N362" s="143" t="str">
        <f t="shared" si="17"/>
        <v/>
      </c>
      <c r="O362" s="144" t="str">
        <f>IF(OR(AND(OR($J362="Retired",$J362="Permanent Low-Use"),$K362&lt;=2023),(AND($J362="New",$K362&gt;2023))),"N/A",IF($N362=0,0,IF(ISERROR(VLOOKUP($E362,'Source Data'!$B$29:$J$60, MATCH($L362, 'Source Data'!$B$26:$J$26,1),TRUE))=TRUE,"",VLOOKUP($E362,'Source Data'!$B$29:$J$60,MATCH($L362, 'Source Data'!$B$26:$J$26,1),TRUE))))</f>
        <v/>
      </c>
      <c r="P362" s="144" t="str">
        <f>IF(OR(AND(OR($J362="Retired",$J362="Permanent Low-Use"),$K362&lt;=2024),(AND($J362="New",$K362&gt;2024))),"N/A",IF($N362=0,0,IF(ISERROR(VLOOKUP($E362,'Source Data'!$B$29:$J$60, MATCH($L362, 'Source Data'!$B$26:$J$26,1),TRUE))=TRUE,"",VLOOKUP($E362,'Source Data'!$B$29:$J$60,MATCH($L362, 'Source Data'!$B$26:$J$26,1),TRUE))))</f>
        <v/>
      </c>
      <c r="Q362" s="144" t="str">
        <f>IF(OR(AND(OR($J362="Retired",$J362="Permanent Low-Use"),$K362&lt;=2025),(AND($J362="New",$K362&gt;2025))),"N/A",IF($N362=0,0,IF(ISERROR(VLOOKUP($E362,'Source Data'!$B$29:$J$60, MATCH($L362, 'Source Data'!$B$26:$J$26,1),TRUE))=TRUE,"",VLOOKUP($E362,'Source Data'!$B$29:$J$60,MATCH($L362, 'Source Data'!$B$26:$J$26,1),TRUE))))</f>
        <v/>
      </c>
      <c r="R362" s="144" t="str">
        <f>IF(OR(AND(OR($J362="Retired",$J362="Permanent Low-Use"),$K362&lt;=2026),(AND($J362="New",$K362&gt;2026))),"N/A",IF($N362=0,0,IF(ISERROR(VLOOKUP($E362,'Source Data'!$B$29:$J$60, MATCH($L362, 'Source Data'!$B$26:$J$26,1),TRUE))=TRUE,"",VLOOKUP($E362,'Source Data'!$B$29:$J$60,MATCH($L362, 'Source Data'!$B$26:$J$26,1),TRUE))))</f>
        <v/>
      </c>
      <c r="S362" s="144" t="str">
        <f>IF(OR(AND(OR($J362="Retired",$J362="Permanent Low-Use"),$K362&lt;=2027),(AND($J362="New",$K362&gt;2027))),"N/A",IF($N362=0,0,IF(ISERROR(VLOOKUP($E362,'Source Data'!$B$29:$J$60, MATCH($L362, 'Source Data'!$B$26:$J$26,1),TRUE))=TRUE,"",VLOOKUP($E362,'Source Data'!$B$29:$J$60,MATCH($L362, 'Source Data'!$B$26:$J$26,1),TRUE))))</f>
        <v/>
      </c>
      <c r="T362" s="144" t="str">
        <f>IF(OR(AND(OR($J362="Retired",$J362="Permanent Low-Use"),$K362&lt;=2028),(AND($J362="New",$K362&gt;2028))),"N/A",IF($N362=0,0,IF(ISERROR(VLOOKUP($E362,'Source Data'!$B$29:$J$60, MATCH($L362, 'Source Data'!$B$26:$J$26,1),TRUE))=TRUE,"",VLOOKUP($E362,'Source Data'!$B$29:$J$60,MATCH($L362, 'Source Data'!$B$26:$J$26,1),TRUE))))</f>
        <v/>
      </c>
      <c r="U362" s="144" t="str">
        <f>IF(OR(AND(OR($J362="Retired",$J362="Permanent Low-Use"),$K362&lt;=2029),(AND($J362="New",$K362&gt;2029))),"N/A",IF($N362=0,0,IF(ISERROR(VLOOKUP($E362,'Source Data'!$B$29:$J$60, MATCH($L362, 'Source Data'!$B$26:$J$26,1),TRUE))=TRUE,"",VLOOKUP($E362,'Source Data'!$B$29:$J$60,MATCH($L362, 'Source Data'!$B$26:$J$26,1),TRUE))))</f>
        <v/>
      </c>
      <c r="V362" s="144" t="str">
        <f>IF(OR(AND(OR($J362="Retired",$J362="Permanent Low-Use"),$K362&lt;=2030),(AND($J362="New",$K362&gt;2030))),"N/A",IF($N362=0,0,IF(ISERROR(VLOOKUP($E362,'Source Data'!$B$29:$J$60, MATCH($L362, 'Source Data'!$B$26:$J$26,1),TRUE))=TRUE,"",VLOOKUP($E362,'Source Data'!$B$29:$J$60,MATCH($L362, 'Source Data'!$B$26:$J$26,1),TRUE))))</f>
        <v/>
      </c>
      <c r="W362" s="144" t="str">
        <f>IF(OR(AND(OR($J362="Retired",$J362="Permanent Low-Use"),$K362&lt;=2031),(AND($J362="New",$K362&gt;2031))),"N/A",IF($N362=0,0,IF(ISERROR(VLOOKUP($E362,'Source Data'!$B$29:$J$60, MATCH($L362, 'Source Data'!$B$26:$J$26,1),TRUE))=TRUE,"",VLOOKUP($E362,'Source Data'!$B$29:$J$60,MATCH($L362, 'Source Data'!$B$26:$J$26,1),TRUE))))</f>
        <v/>
      </c>
      <c r="X362" s="144" t="str">
        <f>IF(OR(AND(OR($J362="Retired",$J362="Permanent Low-Use"),$K362&lt;=2032),(AND($J362="New",$K362&gt;2032))),"N/A",IF($N362=0,0,IF(ISERROR(VLOOKUP($E362,'Source Data'!$B$29:$J$60, MATCH($L362, 'Source Data'!$B$26:$J$26,1),TRUE))=TRUE,"",VLOOKUP($E362,'Source Data'!$B$29:$J$60,MATCH($L362, 'Source Data'!$B$26:$J$26,1),TRUE))))</f>
        <v/>
      </c>
      <c r="Y362" s="144" t="str">
        <f>IF(OR(AND(OR($J362="Retired",$J362="Permanent Low-Use"),$K362&lt;=2033),(AND($J362="New",$K362&gt;2033))),"N/A",IF($N362=0,0,IF(ISERROR(VLOOKUP($E362,'Source Data'!$B$29:$J$60, MATCH($L362, 'Source Data'!$B$26:$J$26,1),TRUE))=TRUE,"",VLOOKUP($E362,'Source Data'!$B$29:$J$60,MATCH($L362, 'Source Data'!$B$26:$J$26,1),TRUE))))</f>
        <v/>
      </c>
      <c r="Z362" s="145" t="str">
        <f>IF(ISNUMBER($L362),IF(OR(AND(OR($J362="Retired",$J362="Permanent Low-Use"),$K362&lt;=2023),(AND($J362="New",$K362&gt;2023))),"N/A",VLOOKUP($F362,'Source Data'!$B$15:$I$22,7)),"")</f>
        <v/>
      </c>
      <c r="AA362" s="145" t="str">
        <f>IF(ISNUMBER($L362),IF(OR(AND(OR($J362="Retired",$J362="Permanent Low-Use"),$K362&lt;=2024),(AND($J362="New",$K362&gt;2024))),"N/A",VLOOKUP($F362,'Source Data'!$B$15:$I$22,7)),"")</f>
        <v/>
      </c>
      <c r="AB362" s="145" t="str">
        <f>IF(ISNUMBER($L362),IF(OR(AND(OR($J362="Retired",$J362="Permanent Low-Use"),$K362&lt;=2025),(AND($J362="New",$K362&gt;2025))),"N/A",VLOOKUP($F362,'Source Data'!$B$15:$I$22,5)),"")</f>
        <v/>
      </c>
      <c r="AC362" s="145" t="str">
        <f>IF(ISNUMBER($L362),IF(OR(AND(OR($J362="Retired",$J362="Permanent Low-Use"),$K362&lt;=2026),(AND($J362="New",$K362&gt;2026))),"N/A",VLOOKUP($F362,'Source Data'!$B$15:$I$22,5)),"")</f>
        <v/>
      </c>
      <c r="AD362" s="145" t="str">
        <f>IF(ISNUMBER($L362),IF(OR(AND(OR($J362="Retired",$J362="Permanent Low-Use"),$K362&lt;=2027),(AND($J362="New",$K362&gt;2027))),"N/A",VLOOKUP($F362,'Source Data'!$B$15:$I$22,5)),"")</f>
        <v/>
      </c>
      <c r="AE362" s="145" t="str">
        <f>IF(ISNUMBER($L362),IF(OR(AND(OR($J362="Retired",$J362="Permanent Low-Use"),$K362&lt;=2028),(AND($J362="New",$K362&gt;2028))),"N/A",VLOOKUP($F362,'Source Data'!$B$15:$I$22,5)),"")</f>
        <v/>
      </c>
      <c r="AF362" s="145" t="str">
        <f>IF(ISNUMBER($L362),IF(OR(AND(OR($J362="Retired",$J362="Permanent Low-Use"),$K362&lt;=2029),(AND($J362="New",$K362&gt;2029))),"N/A",VLOOKUP($F362,'Source Data'!$B$15:$I$22,5)),"")</f>
        <v/>
      </c>
      <c r="AG362" s="145" t="str">
        <f>IF(ISNUMBER($L362),IF(OR(AND(OR($J362="Retired",$J362="Permanent Low-Use"),$K362&lt;=2030),(AND($J362="New",$K362&gt;2030))),"N/A",VLOOKUP($F362,'Source Data'!$B$15:$I$22,5)),"")</f>
        <v/>
      </c>
      <c r="AH362" s="145" t="str">
        <f>IF(ISNUMBER($L362),IF(OR(AND(OR($J362="Retired",$J362="Permanent Low-Use"),$K362&lt;=2031),(AND($J362="New",$K362&gt;2031))),"N/A",VLOOKUP($F362,'Source Data'!$B$15:$I$22,5)),"")</f>
        <v/>
      </c>
      <c r="AI362" s="145" t="str">
        <f>IF(ISNUMBER($L362),IF(OR(AND(OR($J362="Retired",$J362="Permanent Low-Use"),$K362&lt;=2032),(AND($J362="New",$K362&gt;2032))),"N/A",VLOOKUP($F362,'Source Data'!$B$15:$I$22,5)),"")</f>
        <v/>
      </c>
      <c r="AJ362" s="145" t="str">
        <f>IF(ISNUMBER($L362),IF(OR(AND(OR($J362="Retired",$J362="Permanent Low-Use"),$K362&lt;=2033),(AND($J362="New",$K362&gt;2033))),"N/A",VLOOKUP($F362,'Source Data'!$B$15:$I$22,5)),"")</f>
        <v/>
      </c>
      <c r="AK362" s="145" t="str">
        <f>IF($N362= 0, "N/A", IF(ISERROR(VLOOKUP($F362, 'Source Data'!$B$4:$C$11,2)), "", VLOOKUP($F362, 'Source Data'!$B$4:$C$11,2)))</f>
        <v/>
      </c>
      <c r="AL362" s="158"/>
    </row>
    <row r="363" spans="1:38">
      <c r="A363" s="158"/>
      <c r="B363" s="80"/>
      <c r="C363" s="80"/>
      <c r="D363" s="80"/>
      <c r="E363" s="81"/>
      <c r="F363" s="81"/>
      <c r="G363" s="78"/>
      <c r="H363" s="79"/>
      <c r="I363" s="78"/>
      <c r="J363" s="78"/>
      <c r="K363" s="78"/>
      <c r="L363" s="142" t="str">
        <f t="shared" si="16"/>
        <v/>
      </c>
      <c r="M363" s="142" t="str">
        <f>IF(ISERROR(VLOOKUP(E363,'Source Data'!$B$67:$J$97, MATCH(F363, 'Source Data'!$B$64:$J$64,1),TRUE))=TRUE,"",VLOOKUP(E363,'Source Data'!$B$67:$J$97,MATCH(F363, 'Source Data'!$B$64:$J$64,1),TRUE))</f>
        <v/>
      </c>
      <c r="N363" s="143" t="str">
        <f t="shared" si="17"/>
        <v/>
      </c>
      <c r="O363" s="144" t="str">
        <f>IF(OR(AND(OR($J363="Retired",$J363="Permanent Low-Use"),$K363&lt;=2023),(AND($J363="New",$K363&gt;2023))),"N/A",IF($N363=0,0,IF(ISERROR(VLOOKUP($E363,'Source Data'!$B$29:$J$60, MATCH($L363, 'Source Data'!$B$26:$J$26,1),TRUE))=TRUE,"",VLOOKUP($E363,'Source Data'!$B$29:$J$60,MATCH($L363, 'Source Data'!$B$26:$J$26,1),TRUE))))</f>
        <v/>
      </c>
      <c r="P363" s="144" t="str">
        <f>IF(OR(AND(OR($J363="Retired",$J363="Permanent Low-Use"),$K363&lt;=2024),(AND($J363="New",$K363&gt;2024))),"N/A",IF($N363=0,0,IF(ISERROR(VLOOKUP($E363,'Source Data'!$B$29:$J$60, MATCH($L363, 'Source Data'!$B$26:$J$26,1),TRUE))=TRUE,"",VLOOKUP($E363,'Source Data'!$B$29:$J$60,MATCH($L363, 'Source Data'!$B$26:$J$26,1),TRUE))))</f>
        <v/>
      </c>
      <c r="Q363" s="144" t="str">
        <f>IF(OR(AND(OR($J363="Retired",$J363="Permanent Low-Use"),$K363&lt;=2025),(AND($J363="New",$K363&gt;2025))),"N/A",IF($N363=0,0,IF(ISERROR(VLOOKUP($E363,'Source Data'!$B$29:$J$60, MATCH($L363, 'Source Data'!$B$26:$J$26,1),TRUE))=TRUE,"",VLOOKUP($E363,'Source Data'!$B$29:$J$60,MATCH($L363, 'Source Data'!$B$26:$J$26,1),TRUE))))</f>
        <v/>
      </c>
      <c r="R363" s="144" t="str">
        <f>IF(OR(AND(OR($J363="Retired",$J363="Permanent Low-Use"),$K363&lt;=2026),(AND($J363="New",$K363&gt;2026))),"N/A",IF($N363=0,0,IF(ISERROR(VLOOKUP($E363,'Source Data'!$B$29:$J$60, MATCH($L363, 'Source Data'!$B$26:$J$26,1),TRUE))=TRUE,"",VLOOKUP($E363,'Source Data'!$B$29:$J$60,MATCH($L363, 'Source Data'!$B$26:$J$26,1),TRUE))))</f>
        <v/>
      </c>
      <c r="S363" s="144" t="str">
        <f>IF(OR(AND(OR($J363="Retired",$J363="Permanent Low-Use"),$K363&lt;=2027),(AND($J363="New",$K363&gt;2027))),"N/A",IF($N363=0,0,IF(ISERROR(VLOOKUP($E363,'Source Data'!$B$29:$J$60, MATCH($L363, 'Source Data'!$B$26:$J$26,1),TRUE))=TRUE,"",VLOOKUP($E363,'Source Data'!$B$29:$J$60,MATCH($L363, 'Source Data'!$B$26:$J$26,1),TRUE))))</f>
        <v/>
      </c>
      <c r="T363" s="144" t="str">
        <f>IF(OR(AND(OR($J363="Retired",$J363="Permanent Low-Use"),$K363&lt;=2028),(AND($J363="New",$K363&gt;2028))),"N/A",IF($N363=0,0,IF(ISERROR(VLOOKUP($E363,'Source Data'!$B$29:$J$60, MATCH($L363, 'Source Data'!$B$26:$J$26,1),TRUE))=TRUE,"",VLOOKUP($E363,'Source Data'!$B$29:$J$60,MATCH($L363, 'Source Data'!$B$26:$J$26,1),TRUE))))</f>
        <v/>
      </c>
      <c r="U363" s="144" t="str">
        <f>IF(OR(AND(OR($J363="Retired",$J363="Permanent Low-Use"),$K363&lt;=2029),(AND($J363="New",$K363&gt;2029))),"N/A",IF($N363=0,0,IF(ISERROR(VLOOKUP($E363,'Source Data'!$B$29:$J$60, MATCH($L363, 'Source Data'!$B$26:$J$26,1),TRUE))=TRUE,"",VLOOKUP($E363,'Source Data'!$B$29:$J$60,MATCH($L363, 'Source Data'!$B$26:$J$26,1),TRUE))))</f>
        <v/>
      </c>
      <c r="V363" s="144" t="str">
        <f>IF(OR(AND(OR($J363="Retired",$J363="Permanent Low-Use"),$K363&lt;=2030),(AND($J363="New",$K363&gt;2030))),"N/A",IF($N363=0,0,IF(ISERROR(VLOOKUP($E363,'Source Data'!$B$29:$J$60, MATCH($L363, 'Source Data'!$B$26:$J$26,1),TRUE))=TRUE,"",VLOOKUP($E363,'Source Data'!$B$29:$J$60,MATCH($L363, 'Source Data'!$B$26:$J$26,1),TRUE))))</f>
        <v/>
      </c>
      <c r="W363" s="144" t="str">
        <f>IF(OR(AND(OR($J363="Retired",$J363="Permanent Low-Use"),$K363&lt;=2031),(AND($J363="New",$K363&gt;2031))),"N/A",IF($N363=0,0,IF(ISERROR(VLOOKUP($E363,'Source Data'!$B$29:$J$60, MATCH($L363, 'Source Data'!$B$26:$J$26,1),TRUE))=TRUE,"",VLOOKUP($E363,'Source Data'!$B$29:$J$60,MATCH($L363, 'Source Data'!$B$26:$J$26,1),TRUE))))</f>
        <v/>
      </c>
      <c r="X363" s="144" t="str">
        <f>IF(OR(AND(OR($J363="Retired",$J363="Permanent Low-Use"),$K363&lt;=2032),(AND($J363="New",$K363&gt;2032))),"N/A",IF($N363=0,0,IF(ISERROR(VLOOKUP($E363,'Source Data'!$B$29:$J$60, MATCH($L363, 'Source Data'!$B$26:$J$26,1),TRUE))=TRUE,"",VLOOKUP($E363,'Source Data'!$B$29:$J$60,MATCH($L363, 'Source Data'!$B$26:$J$26,1),TRUE))))</f>
        <v/>
      </c>
      <c r="Y363" s="144" t="str">
        <f>IF(OR(AND(OR($J363="Retired",$J363="Permanent Low-Use"),$K363&lt;=2033),(AND($J363="New",$K363&gt;2033))),"N/A",IF($N363=0,0,IF(ISERROR(VLOOKUP($E363,'Source Data'!$B$29:$J$60, MATCH($L363, 'Source Data'!$B$26:$J$26,1),TRUE))=TRUE,"",VLOOKUP($E363,'Source Data'!$B$29:$J$60,MATCH($L363, 'Source Data'!$B$26:$J$26,1),TRUE))))</f>
        <v/>
      </c>
      <c r="Z363" s="145" t="str">
        <f>IF(ISNUMBER($L363),IF(OR(AND(OR($J363="Retired",$J363="Permanent Low-Use"),$K363&lt;=2023),(AND($J363="New",$K363&gt;2023))),"N/A",VLOOKUP($F363,'Source Data'!$B$15:$I$22,7)),"")</f>
        <v/>
      </c>
      <c r="AA363" s="145" t="str">
        <f>IF(ISNUMBER($L363),IF(OR(AND(OR($J363="Retired",$J363="Permanent Low-Use"),$K363&lt;=2024),(AND($J363="New",$K363&gt;2024))),"N/A",VLOOKUP($F363,'Source Data'!$B$15:$I$22,7)),"")</f>
        <v/>
      </c>
      <c r="AB363" s="145" t="str">
        <f>IF(ISNUMBER($L363),IF(OR(AND(OR($J363="Retired",$J363="Permanent Low-Use"),$K363&lt;=2025),(AND($J363="New",$K363&gt;2025))),"N/A",VLOOKUP($F363,'Source Data'!$B$15:$I$22,5)),"")</f>
        <v/>
      </c>
      <c r="AC363" s="145" t="str">
        <f>IF(ISNUMBER($L363),IF(OR(AND(OR($J363="Retired",$J363="Permanent Low-Use"),$K363&lt;=2026),(AND($J363="New",$K363&gt;2026))),"N/A",VLOOKUP($F363,'Source Data'!$B$15:$I$22,5)),"")</f>
        <v/>
      </c>
      <c r="AD363" s="145" t="str">
        <f>IF(ISNUMBER($L363),IF(OR(AND(OR($J363="Retired",$J363="Permanent Low-Use"),$K363&lt;=2027),(AND($J363="New",$K363&gt;2027))),"N/A",VLOOKUP($F363,'Source Data'!$B$15:$I$22,5)),"")</f>
        <v/>
      </c>
      <c r="AE363" s="145" t="str">
        <f>IF(ISNUMBER($L363),IF(OR(AND(OR($J363="Retired",$J363="Permanent Low-Use"),$K363&lt;=2028),(AND($J363="New",$K363&gt;2028))),"N/A",VLOOKUP($F363,'Source Data'!$B$15:$I$22,5)),"")</f>
        <v/>
      </c>
      <c r="AF363" s="145" t="str">
        <f>IF(ISNUMBER($L363),IF(OR(AND(OR($J363="Retired",$J363="Permanent Low-Use"),$K363&lt;=2029),(AND($J363="New",$K363&gt;2029))),"N/A",VLOOKUP($F363,'Source Data'!$B$15:$I$22,5)),"")</f>
        <v/>
      </c>
      <c r="AG363" s="145" t="str">
        <f>IF(ISNUMBER($L363),IF(OR(AND(OR($J363="Retired",$J363="Permanent Low-Use"),$K363&lt;=2030),(AND($J363="New",$K363&gt;2030))),"N/A",VLOOKUP($F363,'Source Data'!$B$15:$I$22,5)),"")</f>
        <v/>
      </c>
      <c r="AH363" s="145" t="str">
        <f>IF(ISNUMBER($L363),IF(OR(AND(OR($J363="Retired",$J363="Permanent Low-Use"),$K363&lt;=2031),(AND($J363="New",$K363&gt;2031))),"N/A",VLOOKUP($F363,'Source Data'!$B$15:$I$22,5)),"")</f>
        <v/>
      </c>
      <c r="AI363" s="145" t="str">
        <f>IF(ISNUMBER($L363),IF(OR(AND(OR($J363="Retired",$J363="Permanent Low-Use"),$K363&lt;=2032),(AND($J363="New",$K363&gt;2032))),"N/A",VLOOKUP($F363,'Source Data'!$B$15:$I$22,5)),"")</f>
        <v/>
      </c>
      <c r="AJ363" s="145" t="str">
        <f>IF(ISNUMBER($L363),IF(OR(AND(OR($J363="Retired",$J363="Permanent Low-Use"),$K363&lt;=2033),(AND($J363="New",$K363&gt;2033))),"N/A",VLOOKUP($F363,'Source Data'!$B$15:$I$22,5)),"")</f>
        <v/>
      </c>
      <c r="AK363" s="145" t="str">
        <f>IF($N363= 0, "N/A", IF(ISERROR(VLOOKUP($F363, 'Source Data'!$B$4:$C$11,2)), "", VLOOKUP($F363, 'Source Data'!$B$4:$C$11,2)))</f>
        <v/>
      </c>
      <c r="AL363" s="158"/>
    </row>
    <row r="364" spans="1:38">
      <c r="A364" s="158"/>
      <c r="B364" s="80"/>
      <c r="C364" s="80"/>
      <c r="D364" s="80"/>
      <c r="E364" s="81"/>
      <c r="F364" s="81"/>
      <c r="G364" s="78"/>
      <c r="H364" s="79"/>
      <c r="I364" s="78"/>
      <c r="J364" s="78"/>
      <c r="K364" s="78"/>
      <c r="L364" s="142" t="str">
        <f t="shared" si="16"/>
        <v/>
      </c>
      <c r="M364" s="142" t="str">
        <f>IF(ISERROR(VLOOKUP(E364,'Source Data'!$B$67:$J$97, MATCH(F364, 'Source Data'!$B$64:$J$64,1),TRUE))=TRUE,"",VLOOKUP(E364,'Source Data'!$B$67:$J$97,MATCH(F364, 'Source Data'!$B$64:$J$64,1),TRUE))</f>
        <v/>
      </c>
      <c r="N364" s="143" t="str">
        <f t="shared" si="17"/>
        <v/>
      </c>
      <c r="O364" s="144" t="str">
        <f>IF(OR(AND(OR($J364="Retired",$J364="Permanent Low-Use"),$K364&lt;=2023),(AND($J364="New",$K364&gt;2023))),"N/A",IF($N364=0,0,IF(ISERROR(VLOOKUP($E364,'Source Data'!$B$29:$J$60, MATCH($L364, 'Source Data'!$B$26:$J$26,1),TRUE))=TRUE,"",VLOOKUP($E364,'Source Data'!$B$29:$J$60,MATCH($L364, 'Source Data'!$B$26:$J$26,1),TRUE))))</f>
        <v/>
      </c>
      <c r="P364" s="144" t="str">
        <f>IF(OR(AND(OR($J364="Retired",$J364="Permanent Low-Use"),$K364&lt;=2024),(AND($J364="New",$K364&gt;2024))),"N/A",IF($N364=0,0,IF(ISERROR(VLOOKUP($E364,'Source Data'!$B$29:$J$60, MATCH($L364, 'Source Data'!$B$26:$J$26,1),TRUE))=TRUE,"",VLOOKUP($E364,'Source Data'!$B$29:$J$60,MATCH($L364, 'Source Data'!$B$26:$J$26,1),TRUE))))</f>
        <v/>
      </c>
      <c r="Q364" s="144" t="str">
        <f>IF(OR(AND(OR($J364="Retired",$J364="Permanent Low-Use"),$K364&lt;=2025),(AND($J364="New",$K364&gt;2025))),"N/A",IF($N364=0,0,IF(ISERROR(VLOOKUP($E364,'Source Data'!$B$29:$J$60, MATCH($L364, 'Source Data'!$B$26:$J$26,1),TRUE))=TRUE,"",VLOOKUP($E364,'Source Data'!$B$29:$J$60,MATCH($L364, 'Source Data'!$B$26:$J$26,1),TRUE))))</f>
        <v/>
      </c>
      <c r="R364" s="144" t="str">
        <f>IF(OR(AND(OR($J364="Retired",$J364="Permanent Low-Use"),$K364&lt;=2026),(AND($J364="New",$K364&gt;2026))),"N/A",IF($N364=0,0,IF(ISERROR(VLOOKUP($E364,'Source Data'!$B$29:$J$60, MATCH($L364, 'Source Data'!$B$26:$J$26,1),TRUE))=TRUE,"",VLOOKUP($E364,'Source Data'!$B$29:$J$60,MATCH($L364, 'Source Data'!$B$26:$J$26,1),TRUE))))</f>
        <v/>
      </c>
      <c r="S364" s="144" t="str">
        <f>IF(OR(AND(OR($J364="Retired",$J364="Permanent Low-Use"),$K364&lt;=2027),(AND($J364="New",$K364&gt;2027))),"N/A",IF($N364=0,0,IF(ISERROR(VLOOKUP($E364,'Source Data'!$B$29:$J$60, MATCH($L364, 'Source Data'!$B$26:$J$26,1),TRUE))=TRUE,"",VLOOKUP($E364,'Source Data'!$B$29:$J$60,MATCH($L364, 'Source Data'!$B$26:$J$26,1),TRUE))))</f>
        <v/>
      </c>
      <c r="T364" s="144" t="str">
        <f>IF(OR(AND(OR($J364="Retired",$J364="Permanent Low-Use"),$K364&lt;=2028),(AND($J364="New",$K364&gt;2028))),"N/A",IF($N364=0,0,IF(ISERROR(VLOOKUP($E364,'Source Data'!$B$29:$J$60, MATCH($L364, 'Source Data'!$B$26:$J$26,1),TRUE))=TRUE,"",VLOOKUP($E364,'Source Data'!$B$29:$J$60,MATCH($L364, 'Source Data'!$B$26:$J$26,1),TRUE))))</f>
        <v/>
      </c>
      <c r="U364" s="144" t="str">
        <f>IF(OR(AND(OR($J364="Retired",$J364="Permanent Low-Use"),$K364&lt;=2029),(AND($J364="New",$K364&gt;2029))),"N/A",IF($N364=0,0,IF(ISERROR(VLOOKUP($E364,'Source Data'!$B$29:$J$60, MATCH($L364, 'Source Data'!$B$26:$J$26,1),TRUE))=TRUE,"",VLOOKUP($E364,'Source Data'!$B$29:$J$60,MATCH($L364, 'Source Data'!$B$26:$J$26,1),TRUE))))</f>
        <v/>
      </c>
      <c r="V364" s="144" t="str">
        <f>IF(OR(AND(OR($J364="Retired",$J364="Permanent Low-Use"),$K364&lt;=2030),(AND($J364="New",$K364&gt;2030))),"N/A",IF($N364=0,0,IF(ISERROR(VLOOKUP($E364,'Source Data'!$B$29:$J$60, MATCH($L364, 'Source Data'!$B$26:$J$26,1),TRUE))=TRUE,"",VLOOKUP($E364,'Source Data'!$B$29:$J$60,MATCH($L364, 'Source Data'!$B$26:$J$26,1),TRUE))))</f>
        <v/>
      </c>
      <c r="W364" s="144" t="str">
        <f>IF(OR(AND(OR($J364="Retired",$J364="Permanent Low-Use"),$K364&lt;=2031),(AND($J364="New",$K364&gt;2031))),"N/A",IF($N364=0,0,IF(ISERROR(VLOOKUP($E364,'Source Data'!$B$29:$J$60, MATCH($L364, 'Source Data'!$B$26:$J$26,1),TRUE))=TRUE,"",VLOOKUP($E364,'Source Data'!$B$29:$J$60,MATCH($L364, 'Source Data'!$B$26:$J$26,1),TRUE))))</f>
        <v/>
      </c>
      <c r="X364" s="144" t="str">
        <f>IF(OR(AND(OR($J364="Retired",$J364="Permanent Low-Use"),$K364&lt;=2032),(AND($J364="New",$K364&gt;2032))),"N/A",IF($N364=0,0,IF(ISERROR(VLOOKUP($E364,'Source Data'!$B$29:$J$60, MATCH($L364, 'Source Data'!$B$26:$J$26,1),TRUE))=TRUE,"",VLOOKUP($E364,'Source Data'!$B$29:$J$60,MATCH($L364, 'Source Data'!$B$26:$J$26,1),TRUE))))</f>
        <v/>
      </c>
      <c r="Y364" s="144" t="str">
        <f>IF(OR(AND(OR($J364="Retired",$J364="Permanent Low-Use"),$K364&lt;=2033),(AND($J364="New",$K364&gt;2033))),"N/A",IF($N364=0,0,IF(ISERROR(VLOOKUP($E364,'Source Data'!$B$29:$J$60, MATCH($L364, 'Source Data'!$B$26:$J$26,1),TRUE))=TRUE,"",VLOOKUP($E364,'Source Data'!$B$29:$J$60,MATCH($L364, 'Source Data'!$B$26:$J$26,1),TRUE))))</f>
        <v/>
      </c>
      <c r="Z364" s="145" t="str">
        <f>IF(ISNUMBER($L364),IF(OR(AND(OR($J364="Retired",$J364="Permanent Low-Use"),$K364&lt;=2023),(AND($J364="New",$K364&gt;2023))),"N/A",VLOOKUP($F364,'Source Data'!$B$15:$I$22,7)),"")</f>
        <v/>
      </c>
      <c r="AA364" s="145" t="str">
        <f>IF(ISNUMBER($L364),IF(OR(AND(OR($J364="Retired",$J364="Permanent Low-Use"),$K364&lt;=2024),(AND($J364="New",$K364&gt;2024))),"N/A",VLOOKUP($F364,'Source Data'!$B$15:$I$22,7)),"")</f>
        <v/>
      </c>
      <c r="AB364" s="145" t="str">
        <f>IF(ISNUMBER($L364),IF(OR(AND(OR($J364="Retired",$J364="Permanent Low-Use"),$K364&lt;=2025),(AND($J364="New",$K364&gt;2025))),"N/A",VLOOKUP($F364,'Source Data'!$B$15:$I$22,5)),"")</f>
        <v/>
      </c>
      <c r="AC364" s="145" t="str">
        <f>IF(ISNUMBER($L364),IF(OR(AND(OR($J364="Retired",$J364="Permanent Low-Use"),$K364&lt;=2026),(AND($J364="New",$K364&gt;2026))),"N/A",VLOOKUP($F364,'Source Data'!$B$15:$I$22,5)),"")</f>
        <v/>
      </c>
      <c r="AD364" s="145" t="str">
        <f>IF(ISNUMBER($L364),IF(OR(AND(OR($J364="Retired",$J364="Permanent Low-Use"),$K364&lt;=2027),(AND($J364="New",$K364&gt;2027))),"N/A",VLOOKUP($F364,'Source Data'!$B$15:$I$22,5)),"")</f>
        <v/>
      </c>
      <c r="AE364" s="145" t="str">
        <f>IF(ISNUMBER($L364),IF(OR(AND(OR($J364="Retired",$J364="Permanent Low-Use"),$K364&lt;=2028),(AND($J364="New",$K364&gt;2028))),"N/A",VLOOKUP($F364,'Source Data'!$B$15:$I$22,5)),"")</f>
        <v/>
      </c>
      <c r="AF364" s="145" t="str">
        <f>IF(ISNUMBER($L364),IF(OR(AND(OR($J364="Retired",$J364="Permanent Low-Use"),$K364&lt;=2029),(AND($J364="New",$K364&gt;2029))),"N/A",VLOOKUP($F364,'Source Data'!$B$15:$I$22,5)),"")</f>
        <v/>
      </c>
      <c r="AG364" s="145" t="str">
        <f>IF(ISNUMBER($L364),IF(OR(AND(OR($J364="Retired",$J364="Permanent Low-Use"),$K364&lt;=2030),(AND($J364="New",$K364&gt;2030))),"N/A",VLOOKUP($F364,'Source Data'!$B$15:$I$22,5)),"")</f>
        <v/>
      </c>
      <c r="AH364" s="145" t="str">
        <f>IF(ISNUMBER($L364),IF(OR(AND(OR($J364="Retired",$J364="Permanent Low-Use"),$K364&lt;=2031),(AND($J364="New",$K364&gt;2031))),"N/A",VLOOKUP($F364,'Source Data'!$B$15:$I$22,5)),"")</f>
        <v/>
      </c>
      <c r="AI364" s="145" t="str">
        <f>IF(ISNUMBER($L364),IF(OR(AND(OR($J364="Retired",$J364="Permanent Low-Use"),$K364&lt;=2032),(AND($J364="New",$K364&gt;2032))),"N/A",VLOOKUP($F364,'Source Data'!$B$15:$I$22,5)),"")</f>
        <v/>
      </c>
      <c r="AJ364" s="145" t="str">
        <f>IF(ISNUMBER($L364),IF(OR(AND(OR($J364="Retired",$J364="Permanent Low-Use"),$K364&lt;=2033),(AND($J364="New",$K364&gt;2033))),"N/A",VLOOKUP($F364,'Source Data'!$B$15:$I$22,5)),"")</f>
        <v/>
      </c>
      <c r="AK364" s="145" t="str">
        <f>IF($N364= 0, "N/A", IF(ISERROR(VLOOKUP($F364, 'Source Data'!$B$4:$C$11,2)), "", VLOOKUP($F364, 'Source Data'!$B$4:$C$11,2)))</f>
        <v/>
      </c>
      <c r="AL364" s="158"/>
    </row>
    <row r="365" spans="1:38">
      <c r="A365" s="158"/>
      <c r="B365" s="80"/>
      <c r="C365" s="80"/>
      <c r="D365" s="80"/>
      <c r="E365" s="81"/>
      <c r="F365" s="81"/>
      <c r="G365" s="78"/>
      <c r="H365" s="79"/>
      <c r="I365" s="78"/>
      <c r="J365" s="78"/>
      <c r="K365" s="78"/>
      <c r="L365" s="142" t="str">
        <f t="shared" si="16"/>
        <v/>
      </c>
      <c r="M365" s="142" t="str">
        <f>IF(ISERROR(VLOOKUP(E365,'Source Data'!$B$67:$J$97, MATCH(F365, 'Source Data'!$B$64:$J$64,1),TRUE))=TRUE,"",VLOOKUP(E365,'Source Data'!$B$67:$J$97,MATCH(F365, 'Source Data'!$B$64:$J$64,1),TRUE))</f>
        <v/>
      </c>
      <c r="N365" s="143" t="str">
        <f t="shared" si="17"/>
        <v/>
      </c>
      <c r="O365" s="144" t="str">
        <f>IF(OR(AND(OR($J365="Retired",$J365="Permanent Low-Use"),$K365&lt;=2023),(AND($J365="New",$K365&gt;2023))),"N/A",IF($N365=0,0,IF(ISERROR(VLOOKUP($E365,'Source Data'!$B$29:$J$60, MATCH($L365, 'Source Data'!$B$26:$J$26,1),TRUE))=TRUE,"",VLOOKUP($E365,'Source Data'!$B$29:$J$60,MATCH($L365, 'Source Data'!$B$26:$J$26,1),TRUE))))</f>
        <v/>
      </c>
      <c r="P365" s="144" t="str">
        <f>IF(OR(AND(OR($J365="Retired",$J365="Permanent Low-Use"),$K365&lt;=2024),(AND($J365="New",$K365&gt;2024))),"N/A",IF($N365=0,0,IF(ISERROR(VLOOKUP($E365,'Source Data'!$B$29:$J$60, MATCH($L365, 'Source Data'!$B$26:$J$26,1),TRUE))=TRUE,"",VLOOKUP($E365,'Source Data'!$B$29:$J$60,MATCH($L365, 'Source Data'!$B$26:$J$26,1),TRUE))))</f>
        <v/>
      </c>
      <c r="Q365" s="144" t="str">
        <f>IF(OR(AND(OR($J365="Retired",$J365="Permanent Low-Use"),$K365&lt;=2025),(AND($J365="New",$K365&gt;2025))),"N/A",IF($N365=0,0,IF(ISERROR(VLOOKUP($E365,'Source Data'!$B$29:$J$60, MATCH($L365, 'Source Data'!$B$26:$J$26,1),TRUE))=TRUE,"",VLOOKUP($E365,'Source Data'!$B$29:$J$60,MATCH($L365, 'Source Data'!$B$26:$J$26,1),TRUE))))</f>
        <v/>
      </c>
      <c r="R365" s="144" t="str">
        <f>IF(OR(AND(OR($J365="Retired",$J365="Permanent Low-Use"),$K365&lt;=2026),(AND($J365="New",$K365&gt;2026))),"N/A",IF($N365=0,0,IF(ISERROR(VLOOKUP($E365,'Source Data'!$B$29:$J$60, MATCH($L365, 'Source Data'!$B$26:$J$26,1),TRUE))=TRUE,"",VLOOKUP($E365,'Source Data'!$B$29:$J$60,MATCH($L365, 'Source Data'!$B$26:$J$26,1),TRUE))))</f>
        <v/>
      </c>
      <c r="S365" s="144" t="str">
        <f>IF(OR(AND(OR($J365="Retired",$J365="Permanent Low-Use"),$K365&lt;=2027),(AND($J365="New",$K365&gt;2027))),"N/A",IF($N365=0,0,IF(ISERROR(VLOOKUP($E365,'Source Data'!$B$29:$J$60, MATCH($L365, 'Source Data'!$B$26:$J$26,1),TRUE))=TRUE,"",VLOOKUP($E365,'Source Data'!$B$29:$J$60,MATCH($L365, 'Source Data'!$B$26:$J$26,1),TRUE))))</f>
        <v/>
      </c>
      <c r="T365" s="144" t="str">
        <f>IF(OR(AND(OR($J365="Retired",$J365="Permanent Low-Use"),$K365&lt;=2028),(AND($J365="New",$K365&gt;2028))),"N/A",IF($N365=0,0,IF(ISERROR(VLOOKUP($E365,'Source Data'!$B$29:$J$60, MATCH($L365, 'Source Data'!$B$26:$J$26,1),TRUE))=TRUE,"",VLOOKUP($E365,'Source Data'!$B$29:$J$60,MATCH($L365, 'Source Data'!$B$26:$J$26,1),TRUE))))</f>
        <v/>
      </c>
      <c r="U365" s="144" t="str">
        <f>IF(OR(AND(OR($J365="Retired",$J365="Permanent Low-Use"),$K365&lt;=2029),(AND($J365="New",$K365&gt;2029))),"N/A",IF($N365=0,0,IF(ISERROR(VLOOKUP($E365,'Source Data'!$B$29:$J$60, MATCH($L365, 'Source Data'!$B$26:$J$26,1),TRUE))=TRUE,"",VLOOKUP($E365,'Source Data'!$B$29:$J$60,MATCH($L365, 'Source Data'!$B$26:$J$26,1),TRUE))))</f>
        <v/>
      </c>
      <c r="V365" s="144" t="str">
        <f>IF(OR(AND(OR($J365="Retired",$J365="Permanent Low-Use"),$K365&lt;=2030),(AND($J365="New",$K365&gt;2030))),"N/A",IF($N365=0,0,IF(ISERROR(VLOOKUP($E365,'Source Data'!$B$29:$J$60, MATCH($L365, 'Source Data'!$B$26:$J$26,1),TRUE))=TRUE,"",VLOOKUP($E365,'Source Data'!$B$29:$J$60,MATCH($L365, 'Source Data'!$B$26:$J$26,1),TRUE))))</f>
        <v/>
      </c>
      <c r="W365" s="144" t="str">
        <f>IF(OR(AND(OR($J365="Retired",$J365="Permanent Low-Use"),$K365&lt;=2031),(AND($J365="New",$K365&gt;2031))),"N/A",IF($N365=0,0,IF(ISERROR(VLOOKUP($E365,'Source Data'!$B$29:$J$60, MATCH($L365, 'Source Data'!$B$26:$J$26,1),TRUE))=TRUE,"",VLOOKUP($E365,'Source Data'!$B$29:$J$60,MATCH($L365, 'Source Data'!$B$26:$J$26,1),TRUE))))</f>
        <v/>
      </c>
      <c r="X365" s="144" t="str">
        <f>IF(OR(AND(OR($J365="Retired",$J365="Permanent Low-Use"),$K365&lt;=2032),(AND($J365="New",$K365&gt;2032))),"N/A",IF($N365=0,0,IF(ISERROR(VLOOKUP($E365,'Source Data'!$B$29:$J$60, MATCH($L365, 'Source Data'!$B$26:$J$26,1),TRUE))=TRUE,"",VLOOKUP($E365,'Source Data'!$B$29:$J$60,MATCH($L365, 'Source Data'!$B$26:$J$26,1),TRUE))))</f>
        <v/>
      </c>
      <c r="Y365" s="144" t="str">
        <f>IF(OR(AND(OR($J365="Retired",$J365="Permanent Low-Use"),$K365&lt;=2033),(AND($J365="New",$K365&gt;2033))),"N/A",IF($N365=0,0,IF(ISERROR(VLOOKUP($E365,'Source Data'!$B$29:$J$60, MATCH($L365, 'Source Data'!$B$26:$J$26,1),TRUE))=TRUE,"",VLOOKUP($E365,'Source Data'!$B$29:$J$60,MATCH($L365, 'Source Data'!$B$26:$J$26,1),TRUE))))</f>
        <v/>
      </c>
      <c r="Z365" s="145" t="str">
        <f>IF(ISNUMBER($L365),IF(OR(AND(OR($J365="Retired",$J365="Permanent Low-Use"),$K365&lt;=2023),(AND($J365="New",$K365&gt;2023))),"N/A",VLOOKUP($F365,'Source Data'!$B$15:$I$22,7)),"")</f>
        <v/>
      </c>
      <c r="AA365" s="145" t="str">
        <f>IF(ISNUMBER($L365),IF(OR(AND(OR($J365="Retired",$J365="Permanent Low-Use"),$K365&lt;=2024),(AND($J365="New",$K365&gt;2024))),"N/A",VLOOKUP($F365,'Source Data'!$B$15:$I$22,7)),"")</f>
        <v/>
      </c>
      <c r="AB365" s="145" t="str">
        <f>IF(ISNUMBER($L365),IF(OR(AND(OR($J365="Retired",$J365="Permanent Low-Use"),$K365&lt;=2025),(AND($J365="New",$K365&gt;2025))),"N/A",VLOOKUP($F365,'Source Data'!$B$15:$I$22,5)),"")</f>
        <v/>
      </c>
      <c r="AC365" s="145" t="str">
        <f>IF(ISNUMBER($L365),IF(OR(AND(OR($J365="Retired",$J365="Permanent Low-Use"),$K365&lt;=2026),(AND($J365="New",$K365&gt;2026))),"N/A",VLOOKUP($F365,'Source Data'!$B$15:$I$22,5)),"")</f>
        <v/>
      </c>
      <c r="AD365" s="145" t="str">
        <f>IF(ISNUMBER($L365),IF(OR(AND(OR($J365="Retired",$J365="Permanent Low-Use"),$K365&lt;=2027),(AND($J365="New",$K365&gt;2027))),"N/A",VLOOKUP($F365,'Source Data'!$B$15:$I$22,5)),"")</f>
        <v/>
      </c>
      <c r="AE365" s="145" t="str">
        <f>IF(ISNUMBER($L365),IF(OR(AND(OR($J365="Retired",$J365="Permanent Low-Use"),$K365&lt;=2028),(AND($J365="New",$K365&gt;2028))),"N/A",VLOOKUP($F365,'Source Data'!$B$15:$I$22,5)),"")</f>
        <v/>
      </c>
      <c r="AF365" s="145" t="str">
        <f>IF(ISNUMBER($L365),IF(OR(AND(OR($J365="Retired",$J365="Permanent Low-Use"),$K365&lt;=2029),(AND($J365="New",$K365&gt;2029))),"N/A",VLOOKUP($F365,'Source Data'!$B$15:$I$22,5)),"")</f>
        <v/>
      </c>
      <c r="AG365" s="145" t="str">
        <f>IF(ISNUMBER($L365),IF(OR(AND(OR($J365="Retired",$J365="Permanent Low-Use"),$K365&lt;=2030),(AND($J365="New",$K365&gt;2030))),"N/A",VLOOKUP($F365,'Source Data'!$B$15:$I$22,5)),"")</f>
        <v/>
      </c>
      <c r="AH365" s="145" t="str">
        <f>IF(ISNUMBER($L365),IF(OR(AND(OR($J365="Retired",$J365="Permanent Low-Use"),$K365&lt;=2031),(AND($J365="New",$K365&gt;2031))),"N/A",VLOOKUP($F365,'Source Data'!$B$15:$I$22,5)),"")</f>
        <v/>
      </c>
      <c r="AI365" s="145" t="str">
        <f>IF(ISNUMBER($L365),IF(OR(AND(OR($J365="Retired",$J365="Permanent Low-Use"),$K365&lt;=2032),(AND($J365="New",$K365&gt;2032))),"N/A",VLOOKUP($F365,'Source Data'!$B$15:$I$22,5)),"")</f>
        <v/>
      </c>
      <c r="AJ365" s="145" t="str">
        <f>IF(ISNUMBER($L365),IF(OR(AND(OR($J365="Retired",$J365="Permanent Low-Use"),$K365&lt;=2033),(AND($J365="New",$K365&gt;2033))),"N/A",VLOOKUP($F365,'Source Data'!$B$15:$I$22,5)),"")</f>
        <v/>
      </c>
      <c r="AK365" s="145" t="str">
        <f>IF($N365= 0, "N/A", IF(ISERROR(VLOOKUP($F365, 'Source Data'!$B$4:$C$11,2)), "", VLOOKUP($F365, 'Source Data'!$B$4:$C$11,2)))</f>
        <v/>
      </c>
      <c r="AL365" s="158"/>
    </row>
    <row r="366" spans="1:38">
      <c r="A366" s="158"/>
      <c r="B366" s="80"/>
      <c r="C366" s="80"/>
      <c r="D366" s="80"/>
      <c r="E366" s="81"/>
      <c r="F366" s="81"/>
      <c r="G366" s="78"/>
      <c r="H366" s="79"/>
      <c r="I366" s="78"/>
      <c r="J366" s="78"/>
      <c r="K366" s="78"/>
      <c r="L366" s="142" t="str">
        <f t="shared" si="16"/>
        <v/>
      </c>
      <c r="M366" s="142" t="str">
        <f>IF(ISERROR(VLOOKUP(E366,'Source Data'!$B$67:$J$97, MATCH(F366, 'Source Data'!$B$64:$J$64,1),TRUE))=TRUE,"",VLOOKUP(E366,'Source Data'!$B$67:$J$97,MATCH(F366, 'Source Data'!$B$64:$J$64,1),TRUE))</f>
        <v/>
      </c>
      <c r="N366" s="143" t="str">
        <f t="shared" si="17"/>
        <v/>
      </c>
      <c r="O366" s="144" t="str">
        <f>IF(OR(AND(OR($J366="Retired",$J366="Permanent Low-Use"),$K366&lt;=2023),(AND($J366="New",$K366&gt;2023))),"N/A",IF($N366=0,0,IF(ISERROR(VLOOKUP($E366,'Source Data'!$B$29:$J$60, MATCH($L366, 'Source Data'!$B$26:$J$26,1),TRUE))=TRUE,"",VLOOKUP($E366,'Source Data'!$B$29:$J$60,MATCH($L366, 'Source Data'!$B$26:$J$26,1),TRUE))))</f>
        <v/>
      </c>
      <c r="P366" s="144" t="str">
        <f>IF(OR(AND(OR($J366="Retired",$J366="Permanent Low-Use"),$K366&lt;=2024),(AND($J366="New",$K366&gt;2024))),"N/A",IF($N366=0,0,IF(ISERROR(VLOOKUP($E366,'Source Data'!$B$29:$J$60, MATCH($L366, 'Source Data'!$B$26:$J$26,1),TRUE))=TRUE,"",VLOOKUP($E366,'Source Data'!$B$29:$J$60,MATCH($L366, 'Source Data'!$B$26:$J$26,1),TRUE))))</f>
        <v/>
      </c>
      <c r="Q366" s="144" t="str">
        <f>IF(OR(AND(OR($J366="Retired",$J366="Permanent Low-Use"),$K366&lt;=2025),(AND($J366="New",$K366&gt;2025))),"N/A",IF($N366=0,0,IF(ISERROR(VLOOKUP($E366,'Source Data'!$B$29:$J$60, MATCH($L366, 'Source Data'!$B$26:$J$26,1),TRUE))=TRUE,"",VLOOKUP($E366,'Source Data'!$B$29:$J$60,MATCH($L366, 'Source Data'!$B$26:$J$26,1),TRUE))))</f>
        <v/>
      </c>
      <c r="R366" s="144" t="str">
        <f>IF(OR(AND(OR($J366="Retired",$J366="Permanent Low-Use"),$K366&lt;=2026),(AND($J366="New",$K366&gt;2026))),"N/A",IF($N366=0,0,IF(ISERROR(VLOOKUP($E366,'Source Data'!$B$29:$J$60, MATCH($L366, 'Source Data'!$B$26:$J$26,1),TRUE))=TRUE,"",VLOOKUP($E366,'Source Data'!$B$29:$J$60,MATCH($L366, 'Source Data'!$B$26:$J$26,1),TRUE))))</f>
        <v/>
      </c>
      <c r="S366" s="144" t="str">
        <f>IF(OR(AND(OR($J366="Retired",$J366="Permanent Low-Use"),$K366&lt;=2027),(AND($J366="New",$K366&gt;2027))),"N/A",IF($N366=0,0,IF(ISERROR(VLOOKUP($E366,'Source Data'!$B$29:$J$60, MATCH($L366, 'Source Data'!$B$26:$J$26,1),TRUE))=TRUE,"",VLOOKUP($E366,'Source Data'!$B$29:$J$60,MATCH($L366, 'Source Data'!$B$26:$J$26,1),TRUE))))</f>
        <v/>
      </c>
      <c r="T366" s="144" t="str">
        <f>IF(OR(AND(OR($J366="Retired",$J366="Permanent Low-Use"),$K366&lt;=2028),(AND($J366="New",$K366&gt;2028))),"N/A",IF($N366=0,0,IF(ISERROR(VLOOKUP($E366,'Source Data'!$B$29:$J$60, MATCH($L366, 'Source Data'!$B$26:$J$26,1),TRUE))=TRUE,"",VLOOKUP($E366,'Source Data'!$B$29:$J$60,MATCH($L366, 'Source Data'!$B$26:$J$26,1),TRUE))))</f>
        <v/>
      </c>
      <c r="U366" s="144" t="str">
        <f>IF(OR(AND(OR($J366="Retired",$J366="Permanent Low-Use"),$K366&lt;=2029),(AND($J366="New",$K366&gt;2029))),"N/A",IF($N366=0,0,IF(ISERROR(VLOOKUP($E366,'Source Data'!$B$29:$J$60, MATCH($L366, 'Source Data'!$B$26:$J$26,1),TRUE))=TRUE,"",VLOOKUP($E366,'Source Data'!$B$29:$J$60,MATCH($L366, 'Source Data'!$B$26:$J$26,1),TRUE))))</f>
        <v/>
      </c>
      <c r="V366" s="144" t="str">
        <f>IF(OR(AND(OR($J366="Retired",$J366="Permanent Low-Use"),$K366&lt;=2030),(AND($J366="New",$K366&gt;2030))),"N/A",IF($N366=0,0,IF(ISERROR(VLOOKUP($E366,'Source Data'!$B$29:$J$60, MATCH($L366, 'Source Data'!$B$26:$J$26,1),TRUE))=TRUE,"",VLOOKUP($E366,'Source Data'!$B$29:$J$60,MATCH($L366, 'Source Data'!$B$26:$J$26,1),TRUE))))</f>
        <v/>
      </c>
      <c r="W366" s="144" t="str">
        <f>IF(OR(AND(OR($J366="Retired",$J366="Permanent Low-Use"),$K366&lt;=2031),(AND($J366="New",$K366&gt;2031))),"N/A",IF($N366=0,0,IF(ISERROR(VLOOKUP($E366,'Source Data'!$B$29:$J$60, MATCH($L366, 'Source Data'!$B$26:$J$26,1),TRUE))=TRUE,"",VLOOKUP($E366,'Source Data'!$B$29:$J$60,MATCH($L366, 'Source Data'!$B$26:$J$26,1),TRUE))))</f>
        <v/>
      </c>
      <c r="X366" s="144" t="str">
        <f>IF(OR(AND(OR($J366="Retired",$J366="Permanent Low-Use"),$K366&lt;=2032),(AND($J366="New",$K366&gt;2032))),"N/A",IF($N366=0,0,IF(ISERROR(VLOOKUP($E366,'Source Data'!$B$29:$J$60, MATCH($L366, 'Source Data'!$B$26:$J$26,1),TRUE))=TRUE,"",VLOOKUP($E366,'Source Data'!$B$29:$J$60,MATCH($L366, 'Source Data'!$B$26:$J$26,1),TRUE))))</f>
        <v/>
      </c>
      <c r="Y366" s="144" t="str">
        <f>IF(OR(AND(OR($J366="Retired",$J366="Permanent Low-Use"),$K366&lt;=2033),(AND($J366="New",$K366&gt;2033))),"N/A",IF($N366=0,0,IF(ISERROR(VLOOKUP($E366,'Source Data'!$B$29:$J$60, MATCH($L366, 'Source Data'!$B$26:$J$26,1),TRUE))=TRUE,"",VLOOKUP($E366,'Source Data'!$B$29:$J$60,MATCH($L366, 'Source Data'!$B$26:$J$26,1),TRUE))))</f>
        <v/>
      </c>
      <c r="Z366" s="145" t="str">
        <f>IF(ISNUMBER($L366),IF(OR(AND(OR($J366="Retired",$J366="Permanent Low-Use"),$K366&lt;=2023),(AND($J366="New",$K366&gt;2023))),"N/A",VLOOKUP($F366,'Source Data'!$B$15:$I$22,7)),"")</f>
        <v/>
      </c>
      <c r="AA366" s="145" t="str">
        <f>IF(ISNUMBER($L366),IF(OR(AND(OR($J366="Retired",$J366="Permanent Low-Use"),$K366&lt;=2024),(AND($J366="New",$K366&gt;2024))),"N/A",VLOOKUP($F366,'Source Data'!$B$15:$I$22,7)),"")</f>
        <v/>
      </c>
      <c r="AB366" s="145" t="str">
        <f>IF(ISNUMBER($L366),IF(OR(AND(OR($J366="Retired",$J366="Permanent Low-Use"),$K366&lt;=2025),(AND($J366="New",$K366&gt;2025))),"N/A",VLOOKUP($F366,'Source Data'!$B$15:$I$22,5)),"")</f>
        <v/>
      </c>
      <c r="AC366" s="145" t="str">
        <f>IF(ISNUMBER($L366),IF(OR(AND(OR($J366="Retired",$J366="Permanent Low-Use"),$K366&lt;=2026),(AND($J366="New",$K366&gt;2026))),"N/A",VLOOKUP($F366,'Source Data'!$B$15:$I$22,5)),"")</f>
        <v/>
      </c>
      <c r="AD366" s="145" t="str">
        <f>IF(ISNUMBER($L366),IF(OR(AND(OR($J366="Retired",$J366="Permanent Low-Use"),$K366&lt;=2027),(AND($J366="New",$K366&gt;2027))),"N/A",VLOOKUP($F366,'Source Data'!$B$15:$I$22,5)),"")</f>
        <v/>
      </c>
      <c r="AE366" s="145" t="str">
        <f>IF(ISNUMBER($L366),IF(OR(AND(OR($J366="Retired",$J366="Permanent Low-Use"),$K366&lt;=2028),(AND($J366="New",$K366&gt;2028))),"N/A",VLOOKUP($F366,'Source Data'!$B$15:$I$22,5)),"")</f>
        <v/>
      </c>
      <c r="AF366" s="145" t="str">
        <f>IF(ISNUMBER($L366),IF(OR(AND(OR($J366="Retired",$J366="Permanent Low-Use"),$K366&lt;=2029),(AND($J366="New",$K366&gt;2029))),"N/A",VLOOKUP($F366,'Source Data'!$B$15:$I$22,5)),"")</f>
        <v/>
      </c>
      <c r="AG366" s="145" t="str">
        <f>IF(ISNUMBER($L366),IF(OR(AND(OR($J366="Retired",$J366="Permanent Low-Use"),$K366&lt;=2030),(AND($J366="New",$K366&gt;2030))),"N/A",VLOOKUP($F366,'Source Data'!$B$15:$I$22,5)),"")</f>
        <v/>
      </c>
      <c r="AH366" s="145" t="str">
        <f>IF(ISNUMBER($L366),IF(OR(AND(OR($J366="Retired",$J366="Permanent Low-Use"),$K366&lt;=2031),(AND($J366="New",$K366&gt;2031))),"N/A",VLOOKUP($F366,'Source Data'!$B$15:$I$22,5)),"")</f>
        <v/>
      </c>
      <c r="AI366" s="145" t="str">
        <f>IF(ISNUMBER($L366),IF(OR(AND(OR($J366="Retired",$J366="Permanent Low-Use"),$K366&lt;=2032),(AND($J366="New",$K366&gt;2032))),"N/A",VLOOKUP($F366,'Source Data'!$B$15:$I$22,5)),"")</f>
        <v/>
      </c>
      <c r="AJ366" s="145" t="str">
        <f>IF(ISNUMBER($L366),IF(OR(AND(OR($J366="Retired",$J366="Permanent Low-Use"),$K366&lt;=2033),(AND($J366="New",$K366&gt;2033))),"N/A",VLOOKUP($F366,'Source Data'!$B$15:$I$22,5)),"")</f>
        <v/>
      </c>
      <c r="AK366" s="145" t="str">
        <f>IF($N366= 0, "N/A", IF(ISERROR(VLOOKUP($F366, 'Source Data'!$B$4:$C$11,2)), "", VLOOKUP($F366, 'Source Data'!$B$4:$C$11,2)))</f>
        <v/>
      </c>
      <c r="AL366" s="158"/>
    </row>
    <row r="367" spans="1:38">
      <c r="A367" s="158"/>
      <c r="B367" s="80"/>
      <c r="C367" s="80"/>
      <c r="D367" s="80"/>
      <c r="E367" s="81"/>
      <c r="F367" s="81"/>
      <c r="G367" s="78"/>
      <c r="H367" s="79"/>
      <c r="I367" s="78"/>
      <c r="J367" s="78"/>
      <c r="K367" s="78"/>
      <c r="L367" s="142" t="str">
        <f t="shared" si="16"/>
        <v/>
      </c>
      <c r="M367" s="142" t="str">
        <f>IF(ISERROR(VLOOKUP(E367,'Source Data'!$B$67:$J$97, MATCH(F367, 'Source Data'!$B$64:$J$64,1),TRUE))=TRUE,"",VLOOKUP(E367,'Source Data'!$B$67:$J$97,MATCH(F367, 'Source Data'!$B$64:$J$64,1),TRUE))</f>
        <v/>
      </c>
      <c r="N367" s="143" t="str">
        <f t="shared" si="17"/>
        <v/>
      </c>
      <c r="O367" s="144" t="str">
        <f>IF(OR(AND(OR($J367="Retired",$J367="Permanent Low-Use"),$K367&lt;=2023),(AND($J367="New",$K367&gt;2023))),"N/A",IF($N367=0,0,IF(ISERROR(VLOOKUP($E367,'Source Data'!$B$29:$J$60, MATCH($L367, 'Source Data'!$B$26:$J$26,1),TRUE))=TRUE,"",VLOOKUP($E367,'Source Data'!$B$29:$J$60,MATCH($L367, 'Source Data'!$B$26:$J$26,1),TRUE))))</f>
        <v/>
      </c>
      <c r="P367" s="144" t="str">
        <f>IF(OR(AND(OR($J367="Retired",$J367="Permanent Low-Use"),$K367&lt;=2024),(AND($J367="New",$K367&gt;2024))),"N/A",IF($N367=0,0,IF(ISERROR(VLOOKUP($E367,'Source Data'!$B$29:$J$60, MATCH($L367, 'Source Data'!$B$26:$J$26,1),TRUE))=TRUE,"",VLOOKUP($E367,'Source Data'!$B$29:$J$60,MATCH($L367, 'Source Data'!$B$26:$J$26,1),TRUE))))</f>
        <v/>
      </c>
      <c r="Q367" s="144" t="str">
        <f>IF(OR(AND(OR($J367="Retired",$J367="Permanent Low-Use"),$K367&lt;=2025),(AND($J367="New",$K367&gt;2025))),"N/A",IF($N367=0,0,IF(ISERROR(VLOOKUP($E367,'Source Data'!$B$29:$J$60, MATCH($L367, 'Source Data'!$B$26:$J$26,1),TRUE))=TRUE,"",VLOOKUP($E367,'Source Data'!$B$29:$J$60,MATCH($L367, 'Source Data'!$B$26:$J$26,1),TRUE))))</f>
        <v/>
      </c>
      <c r="R367" s="144" t="str">
        <f>IF(OR(AND(OR($J367="Retired",$J367="Permanent Low-Use"),$K367&lt;=2026),(AND($J367="New",$K367&gt;2026))),"N/A",IF($N367=0,0,IF(ISERROR(VLOOKUP($E367,'Source Data'!$B$29:$J$60, MATCH($L367, 'Source Data'!$B$26:$J$26,1),TRUE))=TRUE,"",VLOOKUP($E367,'Source Data'!$B$29:$J$60,MATCH($L367, 'Source Data'!$B$26:$J$26,1),TRUE))))</f>
        <v/>
      </c>
      <c r="S367" s="144" t="str">
        <f>IF(OR(AND(OR($J367="Retired",$J367="Permanent Low-Use"),$K367&lt;=2027),(AND($J367="New",$K367&gt;2027))),"N/A",IF($N367=0,0,IF(ISERROR(VLOOKUP($E367,'Source Data'!$B$29:$J$60, MATCH($L367, 'Source Data'!$B$26:$J$26,1),TRUE))=TRUE,"",VLOOKUP($E367,'Source Data'!$B$29:$J$60,MATCH($L367, 'Source Data'!$B$26:$J$26,1),TRUE))))</f>
        <v/>
      </c>
      <c r="T367" s="144" t="str">
        <f>IF(OR(AND(OR($J367="Retired",$J367="Permanent Low-Use"),$K367&lt;=2028),(AND($J367="New",$K367&gt;2028))),"N/A",IF($N367=0,0,IF(ISERROR(VLOOKUP($E367,'Source Data'!$B$29:$J$60, MATCH($L367, 'Source Data'!$B$26:$J$26,1),TRUE))=TRUE,"",VLOOKUP($E367,'Source Data'!$B$29:$J$60,MATCH($L367, 'Source Data'!$B$26:$J$26,1),TRUE))))</f>
        <v/>
      </c>
      <c r="U367" s="144" t="str">
        <f>IF(OR(AND(OR($J367="Retired",$J367="Permanent Low-Use"),$K367&lt;=2029),(AND($J367="New",$K367&gt;2029))),"N/A",IF($N367=0,0,IF(ISERROR(VLOOKUP($E367,'Source Data'!$B$29:$J$60, MATCH($L367, 'Source Data'!$B$26:$J$26,1),TRUE))=TRUE,"",VLOOKUP($E367,'Source Data'!$B$29:$J$60,MATCH($L367, 'Source Data'!$B$26:$J$26,1),TRUE))))</f>
        <v/>
      </c>
      <c r="V367" s="144" t="str">
        <f>IF(OR(AND(OR($J367="Retired",$J367="Permanent Low-Use"),$K367&lt;=2030),(AND($J367="New",$K367&gt;2030))),"N/A",IF($N367=0,0,IF(ISERROR(VLOOKUP($E367,'Source Data'!$B$29:$J$60, MATCH($L367, 'Source Data'!$B$26:$J$26,1),TRUE))=TRUE,"",VLOOKUP($E367,'Source Data'!$B$29:$J$60,MATCH($L367, 'Source Data'!$B$26:$J$26,1),TRUE))))</f>
        <v/>
      </c>
      <c r="W367" s="144" t="str">
        <f>IF(OR(AND(OR($J367="Retired",$J367="Permanent Low-Use"),$K367&lt;=2031),(AND($J367="New",$K367&gt;2031))),"N/A",IF($N367=0,0,IF(ISERROR(VLOOKUP($E367,'Source Data'!$B$29:$J$60, MATCH($L367, 'Source Data'!$B$26:$J$26,1),TRUE))=TRUE,"",VLOOKUP($E367,'Source Data'!$B$29:$J$60,MATCH($L367, 'Source Data'!$B$26:$J$26,1),TRUE))))</f>
        <v/>
      </c>
      <c r="X367" s="144" t="str">
        <f>IF(OR(AND(OR($J367="Retired",$J367="Permanent Low-Use"),$K367&lt;=2032),(AND($J367="New",$K367&gt;2032))),"N/A",IF($N367=0,0,IF(ISERROR(VLOOKUP($E367,'Source Data'!$B$29:$J$60, MATCH($L367, 'Source Data'!$B$26:$J$26,1),TRUE))=TRUE,"",VLOOKUP($E367,'Source Data'!$B$29:$J$60,MATCH($L367, 'Source Data'!$B$26:$J$26,1),TRUE))))</f>
        <v/>
      </c>
      <c r="Y367" s="144" t="str">
        <f>IF(OR(AND(OR($J367="Retired",$J367="Permanent Low-Use"),$K367&lt;=2033),(AND($J367="New",$K367&gt;2033))),"N/A",IF($N367=0,0,IF(ISERROR(VLOOKUP($E367,'Source Data'!$B$29:$J$60, MATCH($L367, 'Source Data'!$B$26:$J$26,1),TRUE))=TRUE,"",VLOOKUP($E367,'Source Data'!$B$29:$J$60,MATCH($L367, 'Source Data'!$B$26:$J$26,1),TRUE))))</f>
        <v/>
      </c>
      <c r="Z367" s="145" t="str">
        <f>IF(ISNUMBER($L367),IF(OR(AND(OR($J367="Retired",$J367="Permanent Low-Use"),$K367&lt;=2023),(AND($J367="New",$K367&gt;2023))),"N/A",VLOOKUP($F367,'Source Data'!$B$15:$I$22,7)),"")</f>
        <v/>
      </c>
      <c r="AA367" s="145" t="str">
        <f>IF(ISNUMBER($L367),IF(OR(AND(OR($J367="Retired",$J367="Permanent Low-Use"),$K367&lt;=2024),(AND($J367="New",$K367&gt;2024))),"N/A",VLOOKUP($F367,'Source Data'!$B$15:$I$22,7)),"")</f>
        <v/>
      </c>
      <c r="AB367" s="145" t="str">
        <f>IF(ISNUMBER($L367),IF(OR(AND(OR($J367="Retired",$J367="Permanent Low-Use"),$K367&lt;=2025),(AND($J367="New",$K367&gt;2025))),"N/A",VLOOKUP($F367,'Source Data'!$B$15:$I$22,5)),"")</f>
        <v/>
      </c>
      <c r="AC367" s="145" t="str">
        <f>IF(ISNUMBER($L367),IF(OR(AND(OR($J367="Retired",$J367="Permanent Low-Use"),$K367&lt;=2026),(AND($J367="New",$K367&gt;2026))),"N/A",VLOOKUP($F367,'Source Data'!$B$15:$I$22,5)),"")</f>
        <v/>
      </c>
      <c r="AD367" s="145" t="str">
        <f>IF(ISNUMBER($L367),IF(OR(AND(OR($J367="Retired",$J367="Permanent Low-Use"),$K367&lt;=2027),(AND($J367="New",$K367&gt;2027))),"N/A",VLOOKUP($F367,'Source Data'!$B$15:$I$22,5)),"")</f>
        <v/>
      </c>
      <c r="AE367" s="145" t="str">
        <f>IF(ISNUMBER($L367),IF(OR(AND(OR($J367="Retired",$J367="Permanent Low-Use"),$K367&lt;=2028),(AND($J367="New",$K367&gt;2028))),"N/A",VLOOKUP($F367,'Source Data'!$B$15:$I$22,5)),"")</f>
        <v/>
      </c>
      <c r="AF367" s="145" t="str">
        <f>IF(ISNUMBER($L367),IF(OR(AND(OR($J367="Retired",$J367="Permanent Low-Use"),$K367&lt;=2029),(AND($J367="New",$K367&gt;2029))),"N/A",VLOOKUP($F367,'Source Data'!$B$15:$I$22,5)),"")</f>
        <v/>
      </c>
      <c r="AG367" s="145" t="str">
        <f>IF(ISNUMBER($L367),IF(OR(AND(OR($J367="Retired",$J367="Permanent Low-Use"),$K367&lt;=2030),(AND($J367="New",$K367&gt;2030))),"N/A",VLOOKUP($F367,'Source Data'!$B$15:$I$22,5)),"")</f>
        <v/>
      </c>
      <c r="AH367" s="145" t="str">
        <f>IF(ISNUMBER($L367),IF(OR(AND(OR($J367="Retired",$J367="Permanent Low-Use"),$K367&lt;=2031),(AND($J367="New",$K367&gt;2031))),"N/A",VLOOKUP($F367,'Source Data'!$B$15:$I$22,5)),"")</f>
        <v/>
      </c>
      <c r="AI367" s="145" t="str">
        <f>IF(ISNUMBER($L367),IF(OR(AND(OR($J367="Retired",$J367="Permanent Low-Use"),$K367&lt;=2032),(AND($J367="New",$K367&gt;2032))),"N/A",VLOOKUP($F367,'Source Data'!$B$15:$I$22,5)),"")</f>
        <v/>
      </c>
      <c r="AJ367" s="145" t="str">
        <f>IF(ISNUMBER($L367),IF(OR(AND(OR($J367="Retired",$J367="Permanent Low-Use"),$K367&lt;=2033),(AND($J367="New",$K367&gt;2033))),"N/A",VLOOKUP($F367,'Source Data'!$B$15:$I$22,5)),"")</f>
        <v/>
      </c>
      <c r="AK367" s="145" t="str">
        <f>IF($N367= 0, "N/A", IF(ISERROR(VLOOKUP($F367, 'Source Data'!$B$4:$C$11,2)), "", VLOOKUP($F367, 'Source Data'!$B$4:$C$11,2)))</f>
        <v/>
      </c>
      <c r="AL367" s="158"/>
    </row>
    <row r="368" spans="1:38">
      <c r="A368" s="158"/>
      <c r="B368" s="80"/>
      <c r="C368" s="80"/>
      <c r="D368" s="80"/>
      <c r="E368" s="81"/>
      <c r="F368" s="81"/>
      <c r="G368" s="78"/>
      <c r="H368" s="79"/>
      <c r="I368" s="78"/>
      <c r="J368" s="78"/>
      <c r="K368" s="78"/>
      <c r="L368" s="142" t="str">
        <f t="shared" si="16"/>
        <v/>
      </c>
      <c r="M368" s="142" t="str">
        <f>IF(ISERROR(VLOOKUP(E368,'Source Data'!$B$67:$J$97, MATCH(F368, 'Source Data'!$B$64:$J$64,1),TRUE))=TRUE,"",VLOOKUP(E368,'Source Data'!$B$67:$J$97,MATCH(F368, 'Source Data'!$B$64:$J$64,1),TRUE))</f>
        <v/>
      </c>
      <c r="N368" s="143" t="str">
        <f t="shared" si="17"/>
        <v/>
      </c>
      <c r="O368" s="144" t="str">
        <f>IF(OR(AND(OR($J368="Retired",$J368="Permanent Low-Use"),$K368&lt;=2023),(AND($J368="New",$K368&gt;2023))),"N/A",IF($N368=0,0,IF(ISERROR(VLOOKUP($E368,'Source Data'!$B$29:$J$60, MATCH($L368, 'Source Data'!$B$26:$J$26,1),TRUE))=TRUE,"",VLOOKUP($E368,'Source Data'!$B$29:$J$60,MATCH($L368, 'Source Data'!$B$26:$J$26,1),TRUE))))</f>
        <v/>
      </c>
      <c r="P368" s="144" t="str">
        <f>IF(OR(AND(OR($J368="Retired",$J368="Permanent Low-Use"),$K368&lt;=2024),(AND($J368="New",$K368&gt;2024))),"N/A",IF($N368=0,0,IF(ISERROR(VLOOKUP($E368,'Source Data'!$B$29:$J$60, MATCH($L368, 'Source Data'!$B$26:$J$26,1),TRUE))=TRUE,"",VLOOKUP($E368,'Source Data'!$B$29:$J$60,MATCH($L368, 'Source Data'!$B$26:$J$26,1),TRUE))))</f>
        <v/>
      </c>
      <c r="Q368" s="144" t="str">
        <f>IF(OR(AND(OR($J368="Retired",$J368="Permanent Low-Use"),$K368&lt;=2025),(AND($J368="New",$K368&gt;2025))),"N/A",IF($N368=0,0,IF(ISERROR(VLOOKUP($E368,'Source Data'!$B$29:$J$60, MATCH($L368, 'Source Data'!$B$26:$J$26,1),TRUE))=TRUE,"",VLOOKUP($E368,'Source Data'!$B$29:$J$60,MATCH($L368, 'Source Data'!$B$26:$J$26,1),TRUE))))</f>
        <v/>
      </c>
      <c r="R368" s="144" t="str">
        <f>IF(OR(AND(OR($J368="Retired",$J368="Permanent Low-Use"),$K368&lt;=2026),(AND($J368="New",$K368&gt;2026))),"N/A",IF($N368=0,0,IF(ISERROR(VLOOKUP($E368,'Source Data'!$B$29:$J$60, MATCH($L368, 'Source Data'!$B$26:$J$26,1),TRUE))=TRUE,"",VLOOKUP($E368,'Source Data'!$B$29:$J$60,MATCH($L368, 'Source Data'!$B$26:$J$26,1),TRUE))))</f>
        <v/>
      </c>
      <c r="S368" s="144" t="str">
        <f>IF(OR(AND(OR($J368="Retired",$J368="Permanent Low-Use"),$K368&lt;=2027),(AND($J368="New",$K368&gt;2027))),"N/A",IF($N368=0,0,IF(ISERROR(VLOOKUP($E368,'Source Data'!$B$29:$J$60, MATCH($L368, 'Source Data'!$B$26:$J$26,1),TRUE))=TRUE,"",VLOOKUP($E368,'Source Data'!$B$29:$J$60,MATCH($L368, 'Source Data'!$B$26:$J$26,1),TRUE))))</f>
        <v/>
      </c>
      <c r="T368" s="144" t="str">
        <f>IF(OR(AND(OR($J368="Retired",$J368="Permanent Low-Use"),$K368&lt;=2028),(AND($J368="New",$K368&gt;2028))),"N/A",IF($N368=0,0,IF(ISERROR(VLOOKUP($E368,'Source Data'!$B$29:$J$60, MATCH($L368, 'Source Data'!$B$26:$J$26,1),TRUE))=TRUE,"",VLOOKUP($E368,'Source Data'!$B$29:$J$60,MATCH($L368, 'Source Data'!$B$26:$J$26,1),TRUE))))</f>
        <v/>
      </c>
      <c r="U368" s="144" t="str">
        <f>IF(OR(AND(OR($J368="Retired",$J368="Permanent Low-Use"),$K368&lt;=2029),(AND($J368="New",$K368&gt;2029))),"N/A",IF($N368=0,0,IF(ISERROR(VLOOKUP($E368,'Source Data'!$B$29:$J$60, MATCH($L368, 'Source Data'!$B$26:$J$26,1),TRUE))=TRUE,"",VLOOKUP($E368,'Source Data'!$B$29:$J$60,MATCH($L368, 'Source Data'!$B$26:$J$26,1),TRUE))))</f>
        <v/>
      </c>
      <c r="V368" s="144" t="str">
        <f>IF(OR(AND(OR($J368="Retired",$J368="Permanent Low-Use"),$K368&lt;=2030),(AND($J368="New",$K368&gt;2030))),"N/A",IF($N368=0,0,IF(ISERROR(VLOOKUP($E368,'Source Data'!$B$29:$J$60, MATCH($L368, 'Source Data'!$B$26:$J$26,1),TRUE))=TRUE,"",VLOOKUP($E368,'Source Data'!$B$29:$J$60,MATCH($L368, 'Source Data'!$B$26:$J$26,1),TRUE))))</f>
        <v/>
      </c>
      <c r="W368" s="144" t="str">
        <f>IF(OR(AND(OR($J368="Retired",$J368="Permanent Low-Use"),$K368&lt;=2031),(AND($J368="New",$K368&gt;2031))),"N/A",IF($N368=0,0,IF(ISERROR(VLOOKUP($E368,'Source Data'!$B$29:$J$60, MATCH($L368, 'Source Data'!$B$26:$J$26,1),TRUE))=TRUE,"",VLOOKUP($E368,'Source Data'!$B$29:$J$60,MATCH($L368, 'Source Data'!$B$26:$J$26,1),TRUE))))</f>
        <v/>
      </c>
      <c r="X368" s="144" t="str">
        <f>IF(OR(AND(OR($J368="Retired",$J368="Permanent Low-Use"),$K368&lt;=2032),(AND($J368="New",$K368&gt;2032))),"N/A",IF($N368=0,0,IF(ISERROR(VLOOKUP($E368,'Source Data'!$B$29:$J$60, MATCH($L368, 'Source Data'!$B$26:$J$26,1),TRUE))=TRUE,"",VLOOKUP($E368,'Source Data'!$B$29:$J$60,MATCH($L368, 'Source Data'!$B$26:$J$26,1),TRUE))))</f>
        <v/>
      </c>
      <c r="Y368" s="144" t="str">
        <f>IF(OR(AND(OR($J368="Retired",$J368="Permanent Low-Use"),$K368&lt;=2033),(AND($J368="New",$K368&gt;2033))),"N/A",IF($N368=0,0,IF(ISERROR(VLOOKUP($E368,'Source Data'!$B$29:$J$60, MATCH($L368, 'Source Data'!$B$26:$J$26,1),TRUE))=TRUE,"",VLOOKUP($E368,'Source Data'!$B$29:$J$60,MATCH($L368, 'Source Data'!$B$26:$J$26,1),TRUE))))</f>
        <v/>
      </c>
      <c r="Z368" s="145" t="str">
        <f>IF(ISNUMBER($L368),IF(OR(AND(OR($J368="Retired",$J368="Permanent Low-Use"),$K368&lt;=2023),(AND($J368="New",$K368&gt;2023))),"N/A",VLOOKUP($F368,'Source Data'!$B$15:$I$22,7)),"")</f>
        <v/>
      </c>
      <c r="AA368" s="145" t="str">
        <f>IF(ISNUMBER($L368),IF(OR(AND(OR($J368="Retired",$J368="Permanent Low-Use"),$K368&lt;=2024),(AND($J368="New",$K368&gt;2024))),"N/A",VLOOKUP($F368,'Source Data'!$B$15:$I$22,7)),"")</f>
        <v/>
      </c>
      <c r="AB368" s="145" t="str">
        <f>IF(ISNUMBER($L368),IF(OR(AND(OR($J368="Retired",$J368="Permanent Low-Use"),$K368&lt;=2025),(AND($J368="New",$K368&gt;2025))),"N/A",VLOOKUP($F368,'Source Data'!$B$15:$I$22,5)),"")</f>
        <v/>
      </c>
      <c r="AC368" s="145" t="str">
        <f>IF(ISNUMBER($L368),IF(OR(AND(OR($J368="Retired",$J368="Permanent Low-Use"),$K368&lt;=2026),(AND($J368="New",$K368&gt;2026))),"N/A",VLOOKUP($F368,'Source Data'!$B$15:$I$22,5)),"")</f>
        <v/>
      </c>
      <c r="AD368" s="145" t="str">
        <f>IF(ISNUMBER($L368),IF(OR(AND(OR($J368="Retired",$J368="Permanent Low-Use"),$K368&lt;=2027),(AND($J368="New",$K368&gt;2027))),"N/A",VLOOKUP($F368,'Source Data'!$B$15:$I$22,5)),"")</f>
        <v/>
      </c>
      <c r="AE368" s="145" t="str">
        <f>IF(ISNUMBER($L368),IF(OR(AND(OR($J368="Retired",$J368="Permanent Low-Use"),$K368&lt;=2028),(AND($J368="New",$K368&gt;2028))),"N/A",VLOOKUP($F368,'Source Data'!$B$15:$I$22,5)),"")</f>
        <v/>
      </c>
      <c r="AF368" s="145" t="str">
        <f>IF(ISNUMBER($L368),IF(OR(AND(OR($J368="Retired",$J368="Permanent Low-Use"),$K368&lt;=2029),(AND($J368="New",$K368&gt;2029))),"N/A",VLOOKUP($F368,'Source Data'!$B$15:$I$22,5)),"")</f>
        <v/>
      </c>
      <c r="AG368" s="145" t="str">
        <f>IF(ISNUMBER($L368),IF(OR(AND(OR($J368="Retired",$J368="Permanent Low-Use"),$K368&lt;=2030),(AND($J368="New",$K368&gt;2030))),"N/A",VLOOKUP($F368,'Source Data'!$B$15:$I$22,5)),"")</f>
        <v/>
      </c>
      <c r="AH368" s="145" t="str">
        <f>IF(ISNUMBER($L368),IF(OR(AND(OR($J368="Retired",$J368="Permanent Low-Use"),$K368&lt;=2031),(AND($J368="New",$K368&gt;2031))),"N/A",VLOOKUP($F368,'Source Data'!$B$15:$I$22,5)),"")</f>
        <v/>
      </c>
      <c r="AI368" s="145" t="str">
        <f>IF(ISNUMBER($L368),IF(OR(AND(OR($J368="Retired",$J368="Permanent Low-Use"),$K368&lt;=2032),(AND($J368="New",$K368&gt;2032))),"N/A",VLOOKUP($F368,'Source Data'!$B$15:$I$22,5)),"")</f>
        <v/>
      </c>
      <c r="AJ368" s="145" t="str">
        <f>IF(ISNUMBER($L368),IF(OR(AND(OR($J368="Retired",$J368="Permanent Low-Use"),$K368&lt;=2033),(AND($J368="New",$K368&gt;2033))),"N/A",VLOOKUP($F368,'Source Data'!$B$15:$I$22,5)),"")</f>
        <v/>
      </c>
      <c r="AK368" s="145" t="str">
        <f>IF($N368= 0, "N/A", IF(ISERROR(VLOOKUP($F368, 'Source Data'!$B$4:$C$11,2)), "", VLOOKUP($F368, 'Source Data'!$B$4:$C$11,2)))</f>
        <v/>
      </c>
      <c r="AL368" s="158"/>
    </row>
    <row r="369" spans="1:38">
      <c r="A369" s="158"/>
      <c r="B369" s="80"/>
      <c r="C369" s="80"/>
      <c r="D369" s="80"/>
      <c r="E369" s="81"/>
      <c r="F369" s="81"/>
      <c r="G369" s="78"/>
      <c r="H369" s="79"/>
      <c r="I369" s="78"/>
      <c r="J369" s="78"/>
      <c r="K369" s="78"/>
      <c r="L369" s="142" t="str">
        <f t="shared" si="16"/>
        <v/>
      </c>
      <c r="M369" s="142" t="str">
        <f>IF(ISERROR(VLOOKUP(E369,'Source Data'!$B$67:$J$97, MATCH(F369, 'Source Data'!$B$64:$J$64,1),TRUE))=TRUE,"",VLOOKUP(E369,'Source Data'!$B$67:$J$97,MATCH(F369, 'Source Data'!$B$64:$J$64,1),TRUE))</f>
        <v/>
      </c>
      <c r="N369" s="143" t="str">
        <f t="shared" si="17"/>
        <v/>
      </c>
      <c r="O369" s="144" t="str">
        <f>IF(OR(AND(OR($J369="Retired",$J369="Permanent Low-Use"),$K369&lt;=2023),(AND($J369="New",$K369&gt;2023))),"N/A",IF($N369=0,0,IF(ISERROR(VLOOKUP($E369,'Source Data'!$B$29:$J$60, MATCH($L369, 'Source Data'!$B$26:$J$26,1),TRUE))=TRUE,"",VLOOKUP($E369,'Source Data'!$B$29:$J$60,MATCH($L369, 'Source Data'!$B$26:$J$26,1),TRUE))))</f>
        <v/>
      </c>
      <c r="P369" s="144" t="str">
        <f>IF(OR(AND(OR($J369="Retired",$J369="Permanent Low-Use"),$K369&lt;=2024),(AND($J369="New",$K369&gt;2024))),"N/A",IF($N369=0,0,IF(ISERROR(VLOOKUP($E369,'Source Data'!$B$29:$J$60, MATCH($L369, 'Source Data'!$B$26:$J$26,1),TRUE))=TRUE,"",VLOOKUP($E369,'Source Data'!$B$29:$J$60,MATCH($L369, 'Source Data'!$B$26:$J$26,1),TRUE))))</f>
        <v/>
      </c>
      <c r="Q369" s="144" t="str">
        <f>IF(OR(AND(OR($J369="Retired",$J369="Permanent Low-Use"),$K369&lt;=2025),(AND($J369="New",$K369&gt;2025))),"N/A",IF($N369=0,0,IF(ISERROR(VLOOKUP($E369,'Source Data'!$B$29:$J$60, MATCH($L369, 'Source Data'!$B$26:$J$26,1),TRUE))=TRUE,"",VLOOKUP($E369,'Source Data'!$B$29:$J$60,MATCH($L369, 'Source Data'!$B$26:$J$26,1),TRUE))))</f>
        <v/>
      </c>
      <c r="R369" s="144" t="str">
        <f>IF(OR(AND(OR($J369="Retired",$J369="Permanent Low-Use"),$K369&lt;=2026),(AND($J369="New",$K369&gt;2026))),"N/A",IF($N369=0,0,IF(ISERROR(VLOOKUP($E369,'Source Data'!$B$29:$J$60, MATCH($L369, 'Source Data'!$B$26:$J$26,1),TRUE))=TRUE,"",VLOOKUP($E369,'Source Data'!$B$29:$J$60,MATCH($L369, 'Source Data'!$B$26:$J$26,1),TRUE))))</f>
        <v/>
      </c>
      <c r="S369" s="144" t="str">
        <f>IF(OR(AND(OR($J369="Retired",$J369="Permanent Low-Use"),$K369&lt;=2027),(AND($J369="New",$K369&gt;2027))),"N/A",IF($N369=0,0,IF(ISERROR(VLOOKUP($E369,'Source Data'!$B$29:$J$60, MATCH($L369, 'Source Data'!$B$26:$J$26,1),TRUE))=TRUE,"",VLOOKUP($E369,'Source Data'!$B$29:$J$60,MATCH($L369, 'Source Data'!$B$26:$J$26,1),TRUE))))</f>
        <v/>
      </c>
      <c r="T369" s="144" t="str">
        <f>IF(OR(AND(OR($J369="Retired",$J369="Permanent Low-Use"),$K369&lt;=2028),(AND($J369="New",$K369&gt;2028))),"N/A",IF($N369=0,0,IF(ISERROR(VLOOKUP($E369,'Source Data'!$B$29:$J$60, MATCH($L369, 'Source Data'!$B$26:$J$26,1),TRUE))=TRUE,"",VLOOKUP($E369,'Source Data'!$B$29:$J$60,MATCH($L369, 'Source Data'!$B$26:$J$26,1),TRUE))))</f>
        <v/>
      </c>
      <c r="U369" s="144" t="str">
        <f>IF(OR(AND(OR($J369="Retired",$J369="Permanent Low-Use"),$K369&lt;=2029),(AND($J369="New",$K369&gt;2029))),"N/A",IF($N369=0,0,IF(ISERROR(VLOOKUP($E369,'Source Data'!$B$29:$J$60, MATCH($L369, 'Source Data'!$B$26:$J$26,1),TRUE))=TRUE,"",VLOOKUP($E369,'Source Data'!$B$29:$J$60,MATCH($L369, 'Source Data'!$B$26:$J$26,1),TRUE))))</f>
        <v/>
      </c>
      <c r="V369" s="144" t="str">
        <f>IF(OR(AND(OR($J369="Retired",$J369="Permanent Low-Use"),$K369&lt;=2030),(AND($J369="New",$K369&gt;2030))),"N/A",IF($N369=0,0,IF(ISERROR(VLOOKUP($E369,'Source Data'!$B$29:$J$60, MATCH($L369, 'Source Data'!$B$26:$J$26,1),TRUE))=TRUE,"",VLOOKUP($E369,'Source Data'!$B$29:$J$60,MATCH($L369, 'Source Data'!$B$26:$J$26,1),TRUE))))</f>
        <v/>
      </c>
      <c r="W369" s="144" t="str">
        <f>IF(OR(AND(OR($J369="Retired",$J369="Permanent Low-Use"),$K369&lt;=2031),(AND($J369="New",$K369&gt;2031))),"N/A",IF($N369=0,0,IF(ISERROR(VLOOKUP($E369,'Source Data'!$B$29:$J$60, MATCH($L369, 'Source Data'!$B$26:$J$26,1),TRUE))=TRUE,"",VLOOKUP($E369,'Source Data'!$B$29:$J$60,MATCH($L369, 'Source Data'!$B$26:$J$26,1),TRUE))))</f>
        <v/>
      </c>
      <c r="X369" s="144" t="str">
        <f>IF(OR(AND(OR($J369="Retired",$J369="Permanent Low-Use"),$K369&lt;=2032),(AND($J369="New",$K369&gt;2032))),"N/A",IF($N369=0,0,IF(ISERROR(VLOOKUP($E369,'Source Data'!$B$29:$J$60, MATCH($L369, 'Source Data'!$B$26:$J$26,1),TRUE))=TRUE,"",VLOOKUP($E369,'Source Data'!$B$29:$J$60,MATCH($L369, 'Source Data'!$B$26:$J$26,1),TRUE))))</f>
        <v/>
      </c>
      <c r="Y369" s="144" t="str">
        <f>IF(OR(AND(OR($J369="Retired",$J369="Permanent Low-Use"),$K369&lt;=2033),(AND($J369="New",$K369&gt;2033))),"N/A",IF($N369=0,0,IF(ISERROR(VLOOKUP($E369,'Source Data'!$B$29:$J$60, MATCH($L369, 'Source Data'!$B$26:$J$26,1),TRUE))=TRUE,"",VLOOKUP($E369,'Source Data'!$B$29:$J$60,MATCH($L369, 'Source Data'!$B$26:$J$26,1),TRUE))))</f>
        <v/>
      </c>
      <c r="Z369" s="145" t="str">
        <f>IF(ISNUMBER($L369),IF(OR(AND(OR($J369="Retired",$J369="Permanent Low-Use"),$K369&lt;=2023),(AND($J369="New",$K369&gt;2023))),"N/A",VLOOKUP($F369,'Source Data'!$B$15:$I$22,7)),"")</f>
        <v/>
      </c>
      <c r="AA369" s="145" t="str">
        <f>IF(ISNUMBER($L369),IF(OR(AND(OR($J369="Retired",$J369="Permanent Low-Use"),$K369&lt;=2024),(AND($J369="New",$K369&gt;2024))),"N/A",VLOOKUP($F369,'Source Data'!$B$15:$I$22,7)),"")</f>
        <v/>
      </c>
      <c r="AB369" s="145" t="str">
        <f>IF(ISNUMBER($L369),IF(OR(AND(OR($J369="Retired",$J369="Permanent Low-Use"),$K369&lt;=2025),(AND($J369="New",$K369&gt;2025))),"N/A",VLOOKUP($F369,'Source Data'!$B$15:$I$22,5)),"")</f>
        <v/>
      </c>
      <c r="AC369" s="145" t="str">
        <f>IF(ISNUMBER($L369),IF(OR(AND(OR($J369="Retired",$J369="Permanent Low-Use"),$K369&lt;=2026),(AND($J369="New",$K369&gt;2026))),"N/A",VLOOKUP($F369,'Source Data'!$B$15:$I$22,5)),"")</f>
        <v/>
      </c>
      <c r="AD369" s="145" t="str">
        <f>IF(ISNUMBER($L369),IF(OR(AND(OR($J369="Retired",$J369="Permanent Low-Use"),$K369&lt;=2027),(AND($J369="New",$K369&gt;2027))),"N/A",VLOOKUP($F369,'Source Data'!$B$15:$I$22,5)),"")</f>
        <v/>
      </c>
      <c r="AE369" s="145" t="str">
        <f>IF(ISNUMBER($L369),IF(OR(AND(OR($J369="Retired",$J369="Permanent Low-Use"),$K369&lt;=2028),(AND($J369="New",$K369&gt;2028))),"N/A",VLOOKUP($F369,'Source Data'!$B$15:$I$22,5)),"")</f>
        <v/>
      </c>
      <c r="AF369" s="145" t="str">
        <f>IF(ISNUMBER($L369),IF(OR(AND(OR($J369="Retired",$J369="Permanent Low-Use"),$K369&lt;=2029),(AND($J369="New",$K369&gt;2029))),"N/A",VLOOKUP($F369,'Source Data'!$B$15:$I$22,5)),"")</f>
        <v/>
      </c>
      <c r="AG369" s="145" t="str">
        <f>IF(ISNUMBER($L369),IF(OR(AND(OR($J369="Retired",$J369="Permanent Low-Use"),$K369&lt;=2030),(AND($J369="New",$K369&gt;2030))),"N/A",VLOOKUP($F369,'Source Data'!$B$15:$I$22,5)),"")</f>
        <v/>
      </c>
      <c r="AH369" s="145" t="str">
        <f>IF(ISNUMBER($L369),IF(OR(AND(OR($J369="Retired",$J369="Permanent Low-Use"),$K369&lt;=2031),(AND($J369="New",$K369&gt;2031))),"N/A",VLOOKUP($F369,'Source Data'!$B$15:$I$22,5)),"")</f>
        <v/>
      </c>
      <c r="AI369" s="145" t="str">
        <f>IF(ISNUMBER($L369),IF(OR(AND(OR($J369="Retired",$J369="Permanent Low-Use"),$K369&lt;=2032),(AND($J369="New",$K369&gt;2032))),"N/A",VLOOKUP($F369,'Source Data'!$B$15:$I$22,5)),"")</f>
        <v/>
      </c>
      <c r="AJ369" s="145" t="str">
        <f>IF(ISNUMBER($L369),IF(OR(AND(OR($J369="Retired",$J369="Permanent Low-Use"),$K369&lt;=2033),(AND($J369="New",$K369&gt;2033))),"N/A",VLOOKUP($F369,'Source Data'!$B$15:$I$22,5)),"")</f>
        <v/>
      </c>
      <c r="AK369" s="145" t="str">
        <f>IF($N369= 0, "N/A", IF(ISERROR(VLOOKUP($F369, 'Source Data'!$B$4:$C$11,2)), "", VLOOKUP($F369, 'Source Data'!$B$4:$C$11,2)))</f>
        <v/>
      </c>
      <c r="AL369" s="158"/>
    </row>
    <row r="370" spans="1:38">
      <c r="A370" s="158"/>
      <c r="B370" s="80"/>
      <c r="C370" s="80"/>
      <c r="D370" s="80"/>
      <c r="E370" s="81"/>
      <c r="F370" s="81"/>
      <c r="G370" s="78"/>
      <c r="H370" s="79"/>
      <c r="I370" s="78"/>
      <c r="J370" s="78"/>
      <c r="K370" s="78"/>
      <c r="L370" s="142" t="str">
        <f t="shared" si="16"/>
        <v/>
      </c>
      <c r="M370" s="142" t="str">
        <f>IF(ISERROR(VLOOKUP(E370,'Source Data'!$B$67:$J$97, MATCH(F370, 'Source Data'!$B$64:$J$64,1),TRUE))=TRUE,"",VLOOKUP(E370,'Source Data'!$B$67:$J$97,MATCH(F370, 'Source Data'!$B$64:$J$64,1),TRUE))</f>
        <v/>
      </c>
      <c r="N370" s="143" t="str">
        <f t="shared" si="17"/>
        <v/>
      </c>
      <c r="O370" s="144" t="str">
        <f>IF(OR(AND(OR($J370="Retired",$J370="Permanent Low-Use"),$K370&lt;=2023),(AND($J370="New",$K370&gt;2023))),"N/A",IF($N370=0,0,IF(ISERROR(VLOOKUP($E370,'Source Data'!$B$29:$J$60, MATCH($L370, 'Source Data'!$B$26:$J$26,1),TRUE))=TRUE,"",VLOOKUP($E370,'Source Data'!$B$29:$J$60,MATCH($L370, 'Source Data'!$B$26:$J$26,1),TRUE))))</f>
        <v/>
      </c>
      <c r="P370" s="144" t="str">
        <f>IF(OR(AND(OR($J370="Retired",$J370="Permanent Low-Use"),$K370&lt;=2024),(AND($J370="New",$K370&gt;2024))),"N/A",IF($N370=0,0,IF(ISERROR(VLOOKUP($E370,'Source Data'!$B$29:$J$60, MATCH($L370, 'Source Data'!$B$26:$J$26,1),TRUE))=TRUE,"",VLOOKUP($E370,'Source Data'!$B$29:$J$60,MATCH($L370, 'Source Data'!$B$26:$J$26,1),TRUE))))</f>
        <v/>
      </c>
      <c r="Q370" s="144" t="str">
        <f>IF(OR(AND(OR($J370="Retired",$J370="Permanent Low-Use"),$K370&lt;=2025),(AND($J370="New",$K370&gt;2025))),"N/A",IF($N370=0,0,IF(ISERROR(VLOOKUP($E370,'Source Data'!$B$29:$J$60, MATCH($L370, 'Source Data'!$B$26:$J$26,1),TRUE))=TRUE,"",VLOOKUP($E370,'Source Data'!$B$29:$J$60,MATCH($L370, 'Source Data'!$B$26:$J$26,1),TRUE))))</f>
        <v/>
      </c>
      <c r="R370" s="144" t="str">
        <f>IF(OR(AND(OR($J370="Retired",$J370="Permanent Low-Use"),$K370&lt;=2026),(AND($J370="New",$K370&gt;2026))),"N/A",IF($N370=0,0,IF(ISERROR(VLOOKUP($E370,'Source Data'!$B$29:$J$60, MATCH($L370, 'Source Data'!$B$26:$J$26,1),TRUE))=TRUE,"",VLOOKUP($E370,'Source Data'!$B$29:$J$60,MATCH($L370, 'Source Data'!$B$26:$J$26,1),TRUE))))</f>
        <v/>
      </c>
      <c r="S370" s="144" t="str">
        <f>IF(OR(AND(OR($J370="Retired",$J370="Permanent Low-Use"),$K370&lt;=2027),(AND($J370="New",$K370&gt;2027))),"N/A",IF($N370=0,0,IF(ISERROR(VLOOKUP($E370,'Source Data'!$B$29:$J$60, MATCH($L370, 'Source Data'!$B$26:$J$26,1),TRUE))=TRUE,"",VLOOKUP($E370,'Source Data'!$B$29:$J$60,MATCH($L370, 'Source Data'!$B$26:$J$26,1),TRUE))))</f>
        <v/>
      </c>
      <c r="T370" s="144" t="str">
        <f>IF(OR(AND(OR($J370="Retired",$J370="Permanent Low-Use"),$K370&lt;=2028),(AND($J370="New",$K370&gt;2028))),"N/A",IF($N370=0,0,IF(ISERROR(VLOOKUP($E370,'Source Data'!$B$29:$J$60, MATCH($L370, 'Source Data'!$B$26:$J$26,1),TRUE))=TRUE,"",VLOOKUP($E370,'Source Data'!$B$29:$J$60,MATCH($L370, 'Source Data'!$B$26:$J$26,1),TRUE))))</f>
        <v/>
      </c>
      <c r="U370" s="144" t="str">
        <f>IF(OR(AND(OR($J370="Retired",$J370="Permanent Low-Use"),$K370&lt;=2029),(AND($J370="New",$K370&gt;2029))),"N/A",IF($N370=0,0,IF(ISERROR(VLOOKUP($E370,'Source Data'!$B$29:$J$60, MATCH($L370, 'Source Data'!$B$26:$J$26,1),TRUE))=TRUE,"",VLOOKUP($E370,'Source Data'!$B$29:$J$60,MATCH($L370, 'Source Data'!$B$26:$J$26,1),TRUE))))</f>
        <v/>
      </c>
      <c r="V370" s="144" t="str">
        <f>IF(OR(AND(OR($J370="Retired",$J370="Permanent Low-Use"),$K370&lt;=2030),(AND($J370="New",$K370&gt;2030))),"N/A",IF($N370=0,0,IF(ISERROR(VLOOKUP($E370,'Source Data'!$B$29:$J$60, MATCH($L370, 'Source Data'!$B$26:$J$26,1),TRUE))=TRUE,"",VLOOKUP($E370,'Source Data'!$B$29:$J$60,MATCH($L370, 'Source Data'!$B$26:$J$26,1),TRUE))))</f>
        <v/>
      </c>
      <c r="W370" s="144" t="str">
        <f>IF(OR(AND(OR($J370="Retired",$J370="Permanent Low-Use"),$K370&lt;=2031),(AND($J370="New",$K370&gt;2031))),"N/A",IF($N370=0,0,IF(ISERROR(VLOOKUP($E370,'Source Data'!$B$29:$J$60, MATCH($L370, 'Source Data'!$B$26:$J$26,1),TRUE))=TRUE,"",VLOOKUP($E370,'Source Data'!$B$29:$J$60,MATCH($L370, 'Source Data'!$B$26:$J$26,1),TRUE))))</f>
        <v/>
      </c>
      <c r="X370" s="144" t="str">
        <f>IF(OR(AND(OR($J370="Retired",$J370="Permanent Low-Use"),$K370&lt;=2032),(AND($J370="New",$K370&gt;2032))),"N/A",IF($N370=0,0,IF(ISERROR(VLOOKUP($E370,'Source Data'!$B$29:$J$60, MATCH($L370, 'Source Data'!$B$26:$J$26,1),TRUE))=TRUE,"",VLOOKUP($E370,'Source Data'!$B$29:$J$60,MATCH($L370, 'Source Data'!$B$26:$J$26,1),TRUE))))</f>
        <v/>
      </c>
      <c r="Y370" s="144" t="str">
        <f>IF(OR(AND(OR($J370="Retired",$J370="Permanent Low-Use"),$K370&lt;=2033),(AND($J370="New",$K370&gt;2033))),"N/A",IF($N370=0,0,IF(ISERROR(VLOOKUP($E370,'Source Data'!$B$29:$J$60, MATCH($L370, 'Source Data'!$B$26:$J$26,1),TRUE))=TRUE,"",VLOOKUP($E370,'Source Data'!$B$29:$J$60,MATCH($L370, 'Source Data'!$B$26:$J$26,1),TRUE))))</f>
        <v/>
      </c>
      <c r="Z370" s="145" t="str">
        <f>IF(ISNUMBER($L370),IF(OR(AND(OR($J370="Retired",$J370="Permanent Low-Use"),$K370&lt;=2023),(AND($J370="New",$K370&gt;2023))),"N/A",VLOOKUP($F370,'Source Data'!$B$15:$I$22,7)),"")</f>
        <v/>
      </c>
      <c r="AA370" s="145" t="str">
        <f>IF(ISNUMBER($L370),IF(OR(AND(OR($J370="Retired",$J370="Permanent Low-Use"),$K370&lt;=2024),(AND($J370="New",$K370&gt;2024))),"N/A",VLOOKUP($F370,'Source Data'!$B$15:$I$22,7)),"")</f>
        <v/>
      </c>
      <c r="AB370" s="145" t="str">
        <f>IF(ISNUMBER($L370),IF(OR(AND(OR($J370="Retired",$J370="Permanent Low-Use"),$K370&lt;=2025),(AND($J370="New",$K370&gt;2025))),"N/A",VLOOKUP($F370,'Source Data'!$B$15:$I$22,5)),"")</f>
        <v/>
      </c>
      <c r="AC370" s="145" t="str">
        <f>IF(ISNUMBER($L370),IF(OR(AND(OR($J370="Retired",$J370="Permanent Low-Use"),$K370&lt;=2026),(AND($J370="New",$K370&gt;2026))),"N/A",VLOOKUP($F370,'Source Data'!$B$15:$I$22,5)),"")</f>
        <v/>
      </c>
      <c r="AD370" s="145" t="str">
        <f>IF(ISNUMBER($L370),IF(OR(AND(OR($J370="Retired",$J370="Permanent Low-Use"),$K370&lt;=2027),(AND($J370="New",$K370&gt;2027))),"N/A",VLOOKUP($F370,'Source Data'!$B$15:$I$22,5)),"")</f>
        <v/>
      </c>
      <c r="AE370" s="145" t="str">
        <f>IF(ISNUMBER($L370),IF(OR(AND(OR($J370="Retired",$J370="Permanent Low-Use"),$K370&lt;=2028),(AND($J370="New",$K370&gt;2028))),"N/A",VLOOKUP($F370,'Source Data'!$B$15:$I$22,5)),"")</f>
        <v/>
      </c>
      <c r="AF370" s="145" t="str">
        <f>IF(ISNUMBER($L370),IF(OR(AND(OR($J370="Retired",$J370="Permanent Low-Use"),$K370&lt;=2029),(AND($J370="New",$K370&gt;2029))),"N/A",VLOOKUP($F370,'Source Data'!$B$15:$I$22,5)),"")</f>
        <v/>
      </c>
      <c r="AG370" s="145" t="str">
        <f>IF(ISNUMBER($L370),IF(OR(AND(OR($J370="Retired",$J370="Permanent Low-Use"),$K370&lt;=2030),(AND($J370="New",$K370&gt;2030))),"N/A",VLOOKUP($F370,'Source Data'!$B$15:$I$22,5)),"")</f>
        <v/>
      </c>
      <c r="AH370" s="145" t="str">
        <f>IF(ISNUMBER($L370),IF(OR(AND(OR($J370="Retired",$J370="Permanent Low-Use"),$K370&lt;=2031),(AND($J370="New",$K370&gt;2031))),"N/A",VLOOKUP($F370,'Source Data'!$B$15:$I$22,5)),"")</f>
        <v/>
      </c>
      <c r="AI370" s="145" t="str">
        <f>IF(ISNUMBER($L370),IF(OR(AND(OR($J370="Retired",$J370="Permanent Low-Use"),$K370&lt;=2032),(AND($J370="New",$K370&gt;2032))),"N/A",VLOOKUP($F370,'Source Data'!$B$15:$I$22,5)),"")</f>
        <v/>
      </c>
      <c r="AJ370" s="145" t="str">
        <f>IF(ISNUMBER($L370),IF(OR(AND(OR($J370="Retired",$J370="Permanent Low-Use"),$K370&lt;=2033),(AND($J370="New",$K370&gt;2033))),"N/A",VLOOKUP($F370,'Source Data'!$B$15:$I$22,5)),"")</f>
        <v/>
      </c>
      <c r="AK370" s="145" t="str">
        <f>IF($N370= 0, "N/A", IF(ISERROR(VLOOKUP($F370, 'Source Data'!$B$4:$C$11,2)), "", VLOOKUP($F370, 'Source Data'!$B$4:$C$11,2)))</f>
        <v/>
      </c>
      <c r="AL370" s="158"/>
    </row>
    <row r="371" spans="1:38">
      <c r="A371" s="158"/>
      <c r="B371" s="80"/>
      <c r="C371" s="80"/>
      <c r="D371" s="80"/>
      <c r="E371" s="81"/>
      <c r="F371" s="81"/>
      <c r="G371" s="78"/>
      <c r="H371" s="79"/>
      <c r="I371" s="78"/>
      <c r="J371" s="78"/>
      <c r="K371" s="78"/>
      <c r="L371" s="142" t="str">
        <f t="shared" si="16"/>
        <v/>
      </c>
      <c r="M371" s="142" t="str">
        <f>IF(ISERROR(VLOOKUP(E371,'Source Data'!$B$67:$J$97, MATCH(F371, 'Source Data'!$B$64:$J$64,1),TRUE))=TRUE,"",VLOOKUP(E371,'Source Data'!$B$67:$J$97,MATCH(F371, 'Source Data'!$B$64:$J$64,1),TRUE))</f>
        <v/>
      </c>
      <c r="N371" s="143" t="str">
        <f t="shared" si="17"/>
        <v/>
      </c>
      <c r="O371" s="144" t="str">
        <f>IF(OR(AND(OR($J371="Retired",$J371="Permanent Low-Use"),$K371&lt;=2023),(AND($J371="New",$K371&gt;2023))),"N/A",IF($N371=0,0,IF(ISERROR(VLOOKUP($E371,'Source Data'!$B$29:$J$60, MATCH($L371, 'Source Data'!$B$26:$J$26,1),TRUE))=TRUE,"",VLOOKUP($E371,'Source Data'!$B$29:$J$60,MATCH($L371, 'Source Data'!$B$26:$J$26,1),TRUE))))</f>
        <v/>
      </c>
      <c r="P371" s="144" t="str">
        <f>IF(OR(AND(OR($J371="Retired",$J371="Permanent Low-Use"),$K371&lt;=2024),(AND($J371="New",$K371&gt;2024))),"N/A",IF($N371=0,0,IF(ISERROR(VLOOKUP($E371,'Source Data'!$B$29:$J$60, MATCH($L371, 'Source Data'!$B$26:$J$26,1),TRUE))=TRUE,"",VLOOKUP($E371,'Source Data'!$B$29:$J$60,MATCH($L371, 'Source Data'!$B$26:$J$26,1),TRUE))))</f>
        <v/>
      </c>
      <c r="Q371" s="144" t="str">
        <f>IF(OR(AND(OR($J371="Retired",$J371="Permanent Low-Use"),$K371&lt;=2025),(AND($J371="New",$K371&gt;2025))),"N/A",IF($N371=0,0,IF(ISERROR(VLOOKUP($E371,'Source Data'!$B$29:$J$60, MATCH($L371, 'Source Data'!$B$26:$J$26,1),TRUE))=TRUE,"",VLOOKUP($E371,'Source Data'!$B$29:$J$60,MATCH($L371, 'Source Data'!$B$26:$J$26,1),TRUE))))</f>
        <v/>
      </c>
      <c r="R371" s="144" t="str">
        <f>IF(OR(AND(OR($J371="Retired",$J371="Permanent Low-Use"),$K371&lt;=2026),(AND($J371="New",$K371&gt;2026))),"N/A",IF($N371=0,0,IF(ISERROR(VLOOKUP($E371,'Source Data'!$B$29:$J$60, MATCH($L371, 'Source Data'!$B$26:$J$26,1),TRUE))=TRUE,"",VLOOKUP($E371,'Source Data'!$B$29:$J$60,MATCH($L371, 'Source Data'!$B$26:$J$26,1),TRUE))))</f>
        <v/>
      </c>
      <c r="S371" s="144" t="str">
        <f>IF(OR(AND(OR($J371="Retired",$J371="Permanent Low-Use"),$K371&lt;=2027),(AND($J371="New",$K371&gt;2027))),"N/A",IF($N371=0,0,IF(ISERROR(VLOOKUP($E371,'Source Data'!$B$29:$J$60, MATCH($L371, 'Source Data'!$B$26:$J$26,1),TRUE))=TRUE,"",VLOOKUP($E371,'Source Data'!$B$29:$J$60,MATCH($L371, 'Source Data'!$B$26:$J$26,1),TRUE))))</f>
        <v/>
      </c>
      <c r="T371" s="144" t="str">
        <f>IF(OR(AND(OR($J371="Retired",$J371="Permanent Low-Use"),$K371&lt;=2028),(AND($J371="New",$K371&gt;2028))),"N/A",IF($N371=0,0,IF(ISERROR(VLOOKUP($E371,'Source Data'!$B$29:$J$60, MATCH($L371, 'Source Data'!$B$26:$J$26,1),TRUE))=TRUE,"",VLOOKUP($E371,'Source Data'!$B$29:$J$60,MATCH($L371, 'Source Data'!$B$26:$J$26,1),TRUE))))</f>
        <v/>
      </c>
      <c r="U371" s="144" t="str">
        <f>IF(OR(AND(OR($J371="Retired",$J371="Permanent Low-Use"),$K371&lt;=2029),(AND($J371="New",$K371&gt;2029))),"N/A",IF($N371=0,0,IF(ISERROR(VLOOKUP($E371,'Source Data'!$B$29:$J$60, MATCH($L371, 'Source Data'!$B$26:$J$26,1),TRUE))=TRUE,"",VLOOKUP($E371,'Source Data'!$B$29:$J$60,MATCH($L371, 'Source Data'!$B$26:$J$26,1),TRUE))))</f>
        <v/>
      </c>
      <c r="V371" s="144" t="str">
        <f>IF(OR(AND(OR($J371="Retired",$J371="Permanent Low-Use"),$K371&lt;=2030),(AND($J371="New",$K371&gt;2030))),"N/A",IF($N371=0,0,IF(ISERROR(VLOOKUP($E371,'Source Data'!$B$29:$J$60, MATCH($L371, 'Source Data'!$B$26:$J$26,1),TRUE))=TRUE,"",VLOOKUP($E371,'Source Data'!$B$29:$J$60,MATCH($L371, 'Source Data'!$B$26:$J$26,1),TRUE))))</f>
        <v/>
      </c>
      <c r="W371" s="144" t="str">
        <f>IF(OR(AND(OR($J371="Retired",$J371="Permanent Low-Use"),$K371&lt;=2031),(AND($J371="New",$K371&gt;2031))),"N/A",IF($N371=0,0,IF(ISERROR(VLOOKUP($E371,'Source Data'!$B$29:$J$60, MATCH($L371, 'Source Data'!$B$26:$J$26,1),TRUE))=TRUE,"",VLOOKUP($E371,'Source Data'!$B$29:$J$60,MATCH($L371, 'Source Data'!$B$26:$J$26,1),TRUE))))</f>
        <v/>
      </c>
      <c r="X371" s="144" t="str">
        <f>IF(OR(AND(OR($J371="Retired",$J371="Permanent Low-Use"),$K371&lt;=2032),(AND($J371="New",$K371&gt;2032))),"N/A",IF($N371=0,0,IF(ISERROR(VLOOKUP($E371,'Source Data'!$B$29:$J$60, MATCH($L371, 'Source Data'!$B$26:$J$26,1),TRUE))=TRUE,"",VLOOKUP($E371,'Source Data'!$B$29:$J$60,MATCH($L371, 'Source Data'!$B$26:$J$26,1),TRUE))))</f>
        <v/>
      </c>
      <c r="Y371" s="144" t="str">
        <f>IF(OR(AND(OR($J371="Retired",$J371="Permanent Low-Use"),$K371&lt;=2033),(AND($J371="New",$K371&gt;2033))),"N/A",IF($N371=0,0,IF(ISERROR(VLOOKUP($E371,'Source Data'!$B$29:$J$60, MATCH($L371, 'Source Data'!$B$26:$J$26,1),TRUE))=TRUE,"",VLOOKUP($E371,'Source Data'!$B$29:$J$60,MATCH($L371, 'Source Data'!$B$26:$J$26,1),TRUE))))</f>
        <v/>
      </c>
      <c r="Z371" s="145" t="str">
        <f>IF(ISNUMBER($L371),IF(OR(AND(OR($J371="Retired",$J371="Permanent Low-Use"),$K371&lt;=2023),(AND($J371="New",$K371&gt;2023))),"N/A",VLOOKUP($F371,'Source Data'!$B$15:$I$22,7)),"")</f>
        <v/>
      </c>
      <c r="AA371" s="145" t="str">
        <f>IF(ISNUMBER($L371),IF(OR(AND(OR($J371="Retired",$J371="Permanent Low-Use"),$K371&lt;=2024),(AND($J371="New",$K371&gt;2024))),"N/A",VLOOKUP($F371,'Source Data'!$B$15:$I$22,7)),"")</f>
        <v/>
      </c>
      <c r="AB371" s="145" t="str">
        <f>IF(ISNUMBER($L371),IF(OR(AND(OR($J371="Retired",$J371="Permanent Low-Use"),$K371&lt;=2025),(AND($J371="New",$K371&gt;2025))),"N/A",VLOOKUP($F371,'Source Data'!$B$15:$I$22,5)),"")</f>
        <v/>
      </c>
      <c r="AC371" s="145" t="str">
        <f>IF(ISNUMBER($L371),IF(OR(AND(OR($J371="Retired",$J371="Permanent Low-Use"),$K371&lt;=2026),(AND($J371="New",$K371&gt;2026))),"N/A",VLOOKUP($F371,'Source Data'!$B$15:$I$22,5)),"")</f>
        <v/>
      </c>
      <c r="AD371" s="145" t="str">
        <f>IF(ISNUMBER($L371),IF(OR(AND(OR($J371="Retired",$J371="Permanent Low-Use"),$K371&lt;=2027),(AND($J371="New",$K371&gt;2027))),"N/A",VLOOKUP($F371,'Source Data'!$B$15:$I$22,5)),"")</f>
        <v/>
      </c>
      <c r="AE371" s="145" t="str">
        <f>IF(ISNUMBER($L371),IF(OR(AND(OR($J371="Retired",$J371="Permanent Low-Use"),$K371&lt;=2028),(AND($J371="New",$K371&gt;2028))),"N/A",VLOOKUP($F371,'Source Data'!$B$15:$I$22,5)),"")</f>
        <v/>
      </c>
      <c r="AF371" s="145" t="str">
        <f>IF(ISNUMBER($L371),IF(OR(AND(OR($J371="Retired",$J371="Permanent Low-Use"),$K371&lt;=2029),(AND($J371="New",$K371&gt;2029))),"N/A",VLOOKUP($F371,'Source Data'!$B$15:$I$22,5)),"")</f>
        <v/>
      </c>
      <c r="AG371" s="145" t="str">
        <f>IF(ISNUMBER($L371),IF(OR(AND(OR($J371="Retired",$J371="Permanent Low-Use"),$K371&lt;=2030),(AND($J371="New",$K371&gt;2030))),"N/A",VLOOKUP($F371,'Source Data'!$B$15:$I$22,5)),"")</f>
        <v/>
      </c>
      <c r="AH371" s="145" t="str">
        <f>IF(ISNUMBER($L371),IF(OR(AND(OR($J371="Retired",$J371="Permanent Low-Use"),$K371&lt;=2031),(AND($J371="New",$K371&gt;2031))),"N/A",VLOOKUP($F371,'Source Data'!$B$15:$I$22,5)),"")</f>
        <v/>
      </c>
      <c r="AI371" s="145" t="str">
        <f>IF(ISNUMBER($L371),IF(OR(AND(OR($J371="Retired",$J371="Permanent Low-Use"),$K371&lt;=2032),(AND($J371="New",$K371&gt;2032))),"N/A",VLOOKUP($F371,'Source Data'!$B$15:$I$22,5)),"")</f>
        <v/>
      </c>
      <c r="AJ371" s="145" t="str">
        <f>IF(ISNUMBER($L371),IF(OR(AND(OR($J371="Retired",$J371="Permanent Low-Use"),$K371&lt;=2033),(AND($J371="New",$K371&gt;2033))),"N/A",VLOOKUP($F371,'Source Data'!$B$15:$I$22,5)),"")</f>
        <v/>
      </c>
      <c r="AK371" s="145" t="str">
        <f>IF($N371= 0, "N/A", IF(ISERROR(VLOOKUP($F371, 'Source Data'!$B$4:$C$11,2)), "", VLOOKUP($F371, 'Source Data'!$B$4:$C$11,2)))</f>
        <v/>
      </c>
      <c r="AL371" s="158"/>
    </row>
    <row r="372" spans="1:38">
      <c r="A372" s="158"/>
      <c r="B372" s="80"/>
      <c r="C372" s="80"/>
      <c r="D372" s="80"/>
      <c r="E372" s="81"/>
      <c r="F372" s="81"/>
      <c r="G372" s="78"/>
      <c r="H372" s="79"/>
      <c r="I372" s="78"/>
      <c r="J372" s="78"/>
      <c r="K372" s="78"/>
      <c r="L372" s="142" t="str">
        <f t="shared" si="16"/>
        <v/>
      </c>
      <c r="M372" s="142" t="str">
        <f>IF(ISERROR(VLOOKUP(E372,'Source Data'!$B$67:$J$97, MATCH(F372, 'Source Data'!$B$64:$J$64,1),TRUE))=TRUE,"",VLOOKUP(E372,'Source Data'!$B$67:$J$97,MATCH(F372, 'Source Data'!$B$64:$J$64,1),TRUE))</f>
        <v/>
      </c>
      <c r="N372" s="143" t="str">
        <f t="shared" si="17"/>
        <v/>
      </c>
      <c r="O372" s="144" t="str">
        <f>IF(OR(AND(OR($J372="Retired",$J372="Permanent Low-Use"),$K372&lt;=2023),(AND($J372="New",$K372&gt;2023))),"N/A",IF($N372=0,0,IF(ISERROR(VLOOKUP($E372,'Source Data'!$B$29:$J$60, MATCH($L372, 'Source Data'!$B$26:$J$26,1),TRUE))=TRUE,"",VLOOKUP($E372,'Source Data'!$B$29:$J$60,MATCH($L372, 'Source Data'!$B$26:$J$26,1),TRUE))))</f>
        <v/>
      </c>
      <c r="P372" s="144" t="str">
        <f>IF(OR(AND(OR($J372="Retired",$J372="Permanent Low-Use"),$K372&lt;=2024),(AND($J372="New",$K372&gt;2024))),"N/A",IF($N372=0,0,IF(ISERROR(VLOOKUP($E372,'Source Data'!$B$29:$J$60, MATCH($L372, 'Source Data'!$B$26:$J$26,1),TRUE))=TRUE,"",VLOOKUP($E372,'Source Data'!$B$29:$J$60,MATCH($L372, 'Source Data'!$B$26:$J$26,1),TRUE))))</f>
        <v/>
      </c>
      <c r="Q372" s="144" t="str">
        <f>IF(OR(AND(OR($J372="Retired",$J372="Permanent Low-Use"),$K372&lt;=2025),(AND($J372="New",$K372&gt;2025))),"N/A",IF($N372=0,0,IF(ISERROR(VLOOKUP($E372,'Source Data'!$B$29:$J$60, MATCH($L372, 'Source Data'!$B$26:$J$26,1),TRUE))=TRUE,"",VLOOKUP($E372,'Source Data'!$B$29:$J$60,MATCH($L372, 'Source Data'!$B$26:$J$26,1),TRUE))))</f>
        <v/>
      </c>
      <c r="R372" s="144" t="str">
        <f>IF(OR(AND(OR($J372="Retired",$J372="Permanent Low-Use"),$K372&lt;=2026),(AND($J372="New",$K372&gt;2026))),"N/A",IF($N372=0,0,IF(ISERROR(VLOOKUP($E372,'Source Data'!$B$29:$J$60, MATCH($L372, 'Source Data'!$B$26:$J$26,1),TRUE))=TRUE,"",VLOOKUP($E372,'Source Data'!$B$29:$J$60,MATCH($L372, 'Source Data'!$B$26:$J$26,1),TRUE))))</f>
        <v/>
      </c>
      <c r="S372" s="144" t="str">
        <f>IF(OR(AND(OR($J372="Retired",$J372="Permanent Low-Use"),$K372&lt;=2027),(AND($J372="New",$K372&gt;2027))),"N/A",IF($N372=0,0,IF(ISERROR(VLOOKUP($E372,'Source Data'!$B$29:$J$60, MATCH($L372, 'Source Data'!$B$26:$J$26,1),TRUE))=TRUE,"",VLOOKUP($E372,'Source Data'!$B$29:$J$60,MATCH($L372, 'Source Data'!$B$26:$J$26,1),TRUE))))</f>
        <v/>
      </c>
      <c r="T372" s="144" t="str">
        <f>IF(OR(AND(OR($J372="Retired",$J372="Permanent Low-Use"),$K372&lt;=2028),(AND($J372="New",$K372&gt;2028))),"N/A",IF($N372=0,0,IF(ISERROR(VLOOKUP($E372,'Source Data'!$B$29:$J$60, MATCH($L372, 'Source Data'!$B$26:$J$26,1),TRUE))=TRUE,"",VLOOKUP($E372,'Source Data'!$B$29:$J$60,MATCH($L372, 'Source Data'!$B$26:$J$26,1),TRUE))))</f>
        <v/>
      </c>
      <c r="U372" s="144" t="str">
        <f>IF(OR(AND(OR($J372="Retired",$J372="Permanent Low-Use"),$K372&lt;=2029),(AND($J372="New",$K372&gt;2029))),"N/A",IF($N372=0,0,IF(ISERROR(VLOOKUP($E372,'Source Data'!$B$29:$J$60, MATCH($L372, 'Source Data'!$B$26:$J$26,1),TRUE))=TRUE,"",VLOOKUP($E372,'Source Data'!$B$29:$J$60,MATCH($L372, 'Source Data'!$B$26:$J$26,1),TRUE))))</f>
        <v/>
      </c>
      <c r="V372" s="144" t="str">
        <f>IF(OR(AND(OR($J372="Retired",$J372="Permanent Low-Use"),$K372&lt;=2030),(AND($J372="New",$K372&gt;2030))),"N/A",IF($N372=0,0,IF(ISERROR(VLOOKUP($E372,'Source Data'!$B$29:$J$60, MATCH($L372, 'Source Data'!$B$26:$J$26,1),TRUE))=TRUE,"",VLOOKUP($E372,'Source Data'!$B$29:$J$60,MATCH($L372, 'Source Data'!$B$26:$J$26,1),TRUE))))</f>
        <v/>
      </c>
      <c r="W372" s="144" t="str">
        <f>IF(OR(AND(OR($J372="Retired",$J372="Permanent Low-Use"),$K372&lt;=2031),(AND($J372="New",$K372&gt;2031))),"N/A",IF($N372=0,0,IF(ISERROR(VLOOKUP($E372,'Source Data'!$B$29:$J$60, MATCH($L372, 'Source Data'!$B$26:$J$26,1),TRUE))=TRUE,"",VLOOKUP($E372,'Source Data'!$B$29:$J$60,MATCH($L372, 'Source Data'!$B$26:$J$26,1),TRUE))))</f>
        <v/>
      </c>
      <c r="X372" s="144" t="str">
        <f>IF(OR(AND(OR($J372="Retired",$J372="Permanent Low-Use"),$K372&lt;=2032),(AND($J372="New",$K372&gt;2032))),"N/A",IF($N372=0,0,IF(ISERROR(VLOOKUP($E372,'Source Data'!$B$29:$J$60, MATCH($L372, 'Source Data'!$B$26:$J$26,1),TRUE))=TRUE,"",VLOOKUP($E372,'Source Data'!$B$29:$J$60,MATCH($L372, 'Source Data'!$B$26:$J$26,1),TRUE))))</f>
        <v/>
      </c>
      <c r="Y372" s="144" t="str">
        <f>IF(OR(AND(OR($J372="Retired",$J372="Permanent Low-Use"),$K372&lt;=2033),(AND($J372="New",$K372&gt;2033))),"N/A",IF($N372=0,0,IF(ISERROR(VLOOKUP($E372,'Source Data'!$B$29:$J$60, MATCH($L372, 'Source Data'!$B$26:$J$26,1),TRUE))=TRUE,"",VLOOKUP($E372,'Source Data'!$B$29:$J$60,MATCH($L372, 'Source Data'!$B$26:$J$26,1),TRUE))))</f>
        <v/>
      </c>
      <c r="Z372" s="145" t="str">
        <f>IF(ISNUMBER($L372),IF(OR(AND(OR($J372="Retired",$J372="Permanent Low-Use"),$K372&lt;=2023),(AND($J372="New",$K372&gt;2023))),"N/A",VLOOKUP($F372,'Source Data'!$B$15:$I$22,7)),"")</f>
        <v/>
      </c>
      <c r="AA372" s="145" t="str">
        <f>IF(ISNUMBER($L372),IF(OR(AND(OR($J372="Retired",$J372="Permanent Low-Use"),$K372&lt;=2024),(AND($J372="New",$K372&gt;2024))),"N/A",VLOOKUP($F372,'Source Data'!$B$15:$I$22,7)),"")</f>
        <v/>
      </c>
      <c r="AB372" s="145" t="str">
        <f>IF(ISNUMBER($L372),IF(OR(AND(OR($J372="Retired",$J372="Permanent Low-Use"),$K372&lt;=2025),(AND($J372="New",$K372&gt;2025))),"N/A",VLOOKUP($F372,'Source Data'!$B$15:$I$22,5)),"")</f>
        <v/>
      </c>
      <c r="AC372" s="145" t="str">
        <f>IF(ISNUMBER($L372),IF(OR(AND(OR($J372="Retired",$J372="Permanent Low-Use"),$K372&lt;=2026),(AND($J372="New",$K372&gt;2026))),"N/A",VLOOKUP($F372,'Source Data'!$B$15:$I$22,5)),"")</f>
        <v/>
      </c>
      <c r="AD372" s="145" t="str">
        <f>IF(ISNUMBER($L372),IF(OR(AND(OR($J372="Retired",$J372="Permanent Low-Use"),$K372&lt;=2027),(AND($J372="New",$K372&gt;2027))),"N/A",VLOOKUP($F372,'Source Data'!$B$15:$I$22,5)),"")</f>
        <v/>
      </c>
      <c r="AE372" s="145" t="str">
        <f>IF(ISNUMBER($L372),IF(OR(AND(OR($J372="Retired",$J372="Permanent Low-Use"),$K372&lt;=2028),(AND($J372="New",$K372&gt;2028))),"N/A",VLOOKUP($F372,'Source Data'!$B$15:$I$22,5)),"")</f>
        <v/>
      </c>
      <c r="AF372" s="145" t="str">
        <f>IF(ISNUMBER($L372),IF(OR(AND(OR($J372="Retired",$J372="Permanent Low-Use"),$K372&lt;=2029),(AND($J372="New",$K372&gt;2029))),"N/A",VLOOKUP($F372,'Source Data'!$B$15:$I$22,5)),"")</f>
        <v/>
      </c>
      <c r="AG372" s="145" t="str">
        <f>IF(ISNUMBER($L372),IF(OR(AND(OR($J372="Retired",$J372="Permanent Low-Use"),$K372&lt;=2030),(AND($J372="New",$K372&gt;2030))),"N/A",VLOOKUP($F372,'Source Data'!$B$15:$I$22,5)),"")</f>
        <v/>
      </c>
      <c r="AH372" s="145" t="str">
        <f>IF(ISNUMBER($L372),IF(OR(AND(OR($J372="Retired",$J372="Permanent Low-Use"),$K372&lt;=2031),(AND($J372="New",$K372&gt;2031))),"N/A",VLOOKUP($F372,'Source Data'!$B$15:$I$22,5)),"")</f>
        <v/>
      </c>
      <c r="AI372" s="145" t="str">
        <f>IF(ISNUMBER($L372),IF(OR(AND(OR($J372="Retired",$J372="Permanent Low-Use"),$K372&lt;=2032),(AND($J372="New",$K372&gt;2032))),"N/A",VLOOKUP($F372,'Source Data'!$B$15:$I$22,5)),"")</f>
        <v/>
      </c>
      <c r="AJ372" s="145" t="str">
        <f>IF(ISNUMBER($L372),IF(OR(AND(OR($J372="Retired",$J372="Permanent Low-Use"),$K372&lt;=2033),(AND($J372="New",$K372&gt;2033))),"N/A",VLOOKUP($F372,'Source Data'!$B$15:$I$22,5)),"")</f>
        <v/>
      </c>
      <c r="AK372" s="145" t="str">
        <f>IF($N372= 0, "N/A", IF(ISERROR(VLOOKUP($F372, 'Source Data'!$B$4:$C$11,2)), "", VLOOKUP($F372, 'Source Data'!$B$4:$C$11,2)))</f>
        <v/>
      </c>
      <c r="AL372" s="158"/>
    </row>
    <row r="373" spans="1:38">
      <c r="A373" s="158"/>
      <c r="B373" s="80"/>
      <c r="C373" s="80"/>
      <c r="D373" s="80"/>
      <c r="E373" s="81"/>
      <c r="F373" s="81"/>
      <c r="G373" s="78"/>
      <c r="H373" s="79"/>
      <c r="I373" s="78"/>
      <c r="J373" s="78"/>
      <c r="K373" s="78"/>
      <c r="L373" s="142" t="str">
        <f t="shared" si="16"/>
        <v/>
      </c>
      <c r="M373" s="142" t="str">
        <f>IF(ISERROR(VLOOKUP(E373,'Source Data'!$B$67:$J$97, MATCH(F373, 'Source Data'!$B$64:$J$64,1),TRUE))=TRUE,"",VLOOKUP(E373,'Source Data'!$B$67:$J$97,MATCH(F373, 'Source Data'!$B$64:$J$64,1),TRUE))</f>
        <v/>
      </c>
      <c r="N373" s="143" t="str">
        <f t="shared" si="17"/>
        <v/>
      </c>
      <c r="O373" s="144" t="str">
        <f>IF(OR(AND(OR($J373="Retired",$J373="Permanent Low-Use"),$K373&lt;=2023),(AND($J373="New",$K373&gt;2023))),"N/A",IF($N373=0,0,IF(ISERROR(VLOOKUP($E373,'Source Data'!$B$29:$J$60, MATCH($L373, 'Source Data'!$B$26:$J$26,1),TRUE))=TRUE,"",VLOOKUP($E373,'Source Data'!$B$29:$J$60,MATCH($L373, 'Source Data'!$B$26:$J$26,1),TRUE))))</f>
        <v/>
      </c>
      <c r="P373" s="144" t="str">
        <f>IF(OR(AND(OR($J373="Retired",$J373="Permanent Low-Use"),$K373&lt;=2024),(AND($J373="New",$K373&gt;2024))),"N/A",IF($N373=0,0,IF(ISERROR(VLOOKUP($E373,'Source Data'!$B$29:$J$60, MATCH($L373, 'Source Data'!$B$26:$J$26,1),TRUE))=TRUE,"",VLOOKUP($E373,'Source Data'!$B$29:$J$60,MATCH($L373, 'Source Data'!$B$26:$J$26,1),TRUE))))</f>
        <v/>
      </c>
      <c r="Q373" s="144" t="str">
        <f>IF(OR(AND(OR($J373="Retired",$J373="Permanent Low-Use"),$K373&lt;=2025),(AND($J373="New",$K373&gt;2025))),"N/A",IF($N373=0,0,IF(ISERROR(VLOOKUP($E373,'Source Data'!$B$29:$J$60, MATCH($L373, 'Source Data'!$B$26:$J$26,1),TRUE))=TRUE,"",VLOOKUP($E373,'Source Data'!$B$29:$J$60,MATCH($L373, 'Source Data'!$B$26:$J$26,1),TRUE))))</f>
        <v/>
      </c>
      <c r="R373" s="144" t="str">
        <f>IF(OR(AND(OR($J373="Retired",$J373="Permanent Low-Use"),$K373&lt;=2026),(AND($J373="New",$K373&gt;2026))),"N/A",IF($N373=0,0,IF(ISERROR(VLOOKUP($E373,'Source Data'!$B$29:$J$60, MATCH($L373, 'Source Data'!$B$26:$J$26,1),TRUE))=TRUE,"",VLOOKUP($E373,'Source Data'!$B$29:$J$60,MATCH($L373, 'Source Data'!$B$26:$J$26,1),TRUE))))</f>
        <v/>
      </c>
      <c r="S373" s="144" t="str">
        <f>IF(OR(AND(OR($J373="Retired",$J373="Permanent Low-Use"),$K373&lt;=2027),(AND($J373="New",$K373&gt;2027))),"N/A",IF($N373=0,0,IF(ISERROR(VLOOKUP($E373,'Source Data'!$B$29:$J$60, MATCH($L373, 'Source Data'!$B$26:$J$26,1),TRUE))=TRUE,"",VLOOKUP($E373,'Source Data'!$B$29:$J$60,MATCH($L373, 'Source Data'!$B$26:$J$26,1),TRUE))))</f>
        <v/>
      </c>
      <c r="T373" s="144" t="str">
        <f>IF(OR(AND(OR($J373="Retired",$J373="Permanent Low-Use"),$K373&lt;=2028),(AND($J373="New",$K373&gt;2028))),"N/A",IF($N373=0,0,IF(ISERROR(VLOOKUP($E373,'Source Data'!$B$29:$J$60, MATCH($L373, 'Source Data'!$B$26:$J$26,1),TRUE))=TRUE,"",VLOOKUP($E373,'Source Data'!$B$29:$J$60,MATCH($L373, 'Source Data'!$B$26:$J$26,1),TRUE))))</f>
        <v/>
      </c>
      <c r="U373" s="144" t="str">
        <f>IF(OR(AND(OR($J373="Retired",$J373="Permanent Low-Use"),$K373&lt;=2029),(AND($J373="New",$K373&gt;2029))),"N/A",IF($N373=0,0,IF(ISERROR(VLOOKUP($E373,'Source Data'!$B$29:$J$60, MATCH($L373, 'Source Data'!$B$26:$J$26,1),TRUE))=TRUE,"",VLOOKUP($E373,'Source Data'!$B$29:$J$60,MATCH($L373, 'Source Data'!$B$26:$J$26,1),TRUE))))</f>
        <v/>
      </c>
      <c r="V373" s="144" t="str">
        <f>IF(OR(AND(OR($J373="Retired",$J373="Permanent Low-Use"),$K373&lt;=2030),(AND($J373="New",$K373&gt;2030))),"N/A",IF($N373=0,0,IF(ISERROR(VLOOKUP($E373,'Source Data'!$B$29:$J$60, MATCH($L373, 'Source Data'!$B$26:$J$26,1),TRUE))=TRUE,"",VLOOKUP($E373,'Source Data'!$B$29:$J$60,MATCH($L373, 'Source Data'!$B$26:$J$26,1),TRUE))))</f>
        <v/>
      </c>
      <c r="W373" s="144" t="str">
        <f>IF(OR(AND(OR($J373="Retired",$J373="Permanent Low-Use"),$K373&lt;=2031),(AND($J373="New",$K373&gt;2031))),"N/A",IF($N373=0,0,IF(ISERROR(VLOOKUP($E373,'Source Data'!$B$29:$J$60, MATCH($L373, 'Source Data'!$B$26:$J$26,1),TRUE))=TRUE,"",VLOOKUP($E373,'Source Data'!$B$29:$J$60,MATCH($L373, 'Source Data'!$B$26:$J$26,1),TRUE))))</f>
        <v/>
      </c>
      <c r="X373" s="144" t="str">
        <f>IF(OR(AND(OR($J373="Retired",$J373="Permanent Low-Use"),$K373&lt;=2032),(AND($J373="New",$K373&gt;2032))),"N/A",IF($N373=0,0,IF(ISERROR(VLOOKUP($E373,'Source Data'!$B$29:$J$60, MATCH($L373, 'Source Data'!$B$26:$J$26,1),TRUE))=TRUE,"",VLOOKUP($E373,'Source Data'!$B$29:$J$60,MATCH($L373, 'Source Data'!$B$26:$J$26,1),TRUE))))</f>
        <v/>
      </c>
      <c r="Y373" s="144" t="str">
        <f>IF(OR(AND(OR($J373="Retired",$J373="Permanent Low-Use"),$K373&lt;=2033),(AND($J373="New",$K373&gt;2033))),"N/A",IF($N373=0,0,IF(ISERROR(VLOOKUP($E373,'Source Data'!$B$29:$J$60, MATCH($L373, 'Source Data'!$B$26:$J$26,1),TRUE))=TRUE,"",VLOOKUP($E373,'Source Data'!$B$29:$J$60,MATCH($L373, 'Source Data'!$B$26:$J$26,1),TRUE))))</f>
        <v/>
      </c>
      <c r="Z373" s="145" t="str">
        <f>IF(ISNUMBER($L373),IF(OR(AND(OR($J373="Retired",$J373="Permanent Low-Use"),$K373&lt;=2023),(AND($J373="New",$K373&gt;2023))),"N/A",VLOOKUP($F373,'Source Data'!$B$15:$I$22,7)),"")</f>
        <v/>
      </c>
      <c r="AA373" s="145" t="str">
        <f>IF(ISNUMBER($L373),IF(OR(AND(OR($J373="Retired",$J373="Permanent Low-Use"),$K373&lt;=2024),(AND($J373="New",$K373&gt;2024))),"N/A",VLOOKUP($F373,'Source Data'!$B$15:$I$22,7)),"")</f>
        <v/>
      </c>
      <c r="AB373" s="145" t="str">
        <f>IF(ISNUMBER($L373),IF(OR(AND(OR($J373="Retired",$J373="Permanent Low-Use"),$K373&lt;=2025),(AND($J373="New",$K373&gt;2025))),"N/A",VLOOKUP($F373,'Source Data'!$B$15:$I$22,5)),"")</f>
        <v/>
      </c>
      <c r="AC373" s="145" t="str">
        <f>IF(ISNUMBER($L373),IF(OR(AND(OR($J373="Retired",$J373="Permanent Low-Use"),$K373&lt;=2026),(AND($J373="New",$K373&gt;2026))),"N/A",VLOOKUP($F373,'Source Data'!$B$15:$I$22,5)),"")</f>
        <v/>
      </c>
      <c r="AD373" s="145" t="str">
        <f>IF(ISNUMBER($L373),IF(OR(AND(OR($J373="Retired",$J373="Permanent Low-Use"),$K373&lt;=2027),(AND($J373="New",$K373&gt;2027))),"N/A",VLOOKUP($F373,'Source Data'!$B$15:$I$22,5)),"")</f>
        <v/>
      </c>
      <c r="AE373" s="145" t="str">
        <f>IF(ISNUMBER($L373),IF(OR(AND(OR($J373="Retired",$J373="Permanent Low-Use"),$K373&lt;=2028),(AND($J373="New",$K373&gt;2028))),"N/A",VLOOKUP($F373,'Source Data'!$B$15:$I$22,5)),"")</f>
        <v/>
      </c>
      <c r="AF373" s="145" t="str">
        <f>IF(ISNUMBER($L373),IF(OR(AND(OR($J373="Retired",$J373="Permanent Low-Use"),$K373&lt;=2029),(AND($J373="New",$K373&gt;2029))),"N/A",VLOOKUP($F373,'Source Data'!$B$15:$I$22,5)),"")</f>
        <v/>
      </c>
      <c r="AG373" s="145" t="str">
        <f>IF(ISNUMBER($L373),IF(OR(AND(OR($J373="Retired",$J373="Permanent Low-Use"),$K373&lt;=2030),(AND($J373="New",$K373&gt;2030))),"N/A",VLOOKUP($F373,'Source Data'!$B$15:$I$22,5)),"")</f>
        <v/>
      </c>
      <c r="AH373" s="145" t="str">
        <f>IF(ISNUMBER($L373),IF(OR(AND(OR($J373="Retired",$J373="Permanent Low-Use"),$K373&lt;=2031),(AND($J373="New",$K373&gt;2031))),"N/A",VLOOKUP($F373,'Source Data'!$B$15:$I$22,5)),"")</f>
        <v/>
      </c>
      <c r="AI373" s="145" t="str">
        <f>IF(ISNUMBER($L373),IF(OR(AND(OR($J373="Retired",$J373="Permanent Low-Use"),$K373&lt;=2032),(AND($J373="New",$K373&gt;2032))),"N/A",VLOOKUP($F373,'Source Data'!$B$15:$I$22,5)),"")</f>
        <v/>
      </c>
      <c r="AJ373" s="145" t="str">
        <f>IF(ISNUMBER($L373),IF(OR(AND(OR($J373="Retired",$J373="Permanent Low-Use"),$K373&lt;=2033),(AND($J373="New",$K373&gt;2033))),"N/A",VLOOKUP($F373,'Source Data'!$B$15:$I$22,5)),"")</f>
        <v/>
      </c>
      <c r="AK373" s="145" t="str">
        <f>IF($N373= 0, "N/A", IF(ISERROR(VLOOKUP($F373, 'Source Data'!$B$4:$C$11,2)), "", VLOOKUP($F373, 'Source Data'!$B$4:$C$11,2)))</f>
        <v/>
      </c>
      <c r="AL373" s="158"/>
    </row>
    <row r="374" spans="1:38">
      <c r="A374" s="158"/>
      <c r="B374" s="80"/>
      <c r="C374" s="80"/>
      <c r="D374" s="80"/>
      <c r="E374" s="81"/>
      <c r="F374" s="81"/>
      <c r="G374" s="78"/>
      <c r="H374" s="79"/>
      <c r="I374" s="78"/>
      <c r="J374" s="78"/>
      <c r="K374" s="78"/>
      <c r="L374" s="142" t="str">
        <f t="shared" si="16"/>
        <v/>
      </c>
      <c r="M374" s="142" t="str">
        <f>IF(ISERROR(VLOOKUP(E374,'Source Data'!$B$67:$J$97, MATCH(F374, 'Source Data'!$B$64:$J$64,1),TRUE))=TRUE,"",VLOOKUP(E374,'Source Data'!$B$67:$J$97,MATCH(F374, 'Source Data'!$B$64:$J$64,1),TRUE))</f>
        <v/>
      </c>
      <c r="N374" s="143" t="str">
        <f t="shared" si="17"/>
        <v/>
      </c>
      <c r="O374" s="144" t="str">
        <f>IF(OR(AND(OR($J374="Retired",$J374="Permanent Low-Use"),$K374&lt;=2023),(AND($J374="New",$K374&gt;2023))),"N/A",IF($N374=0,0,IF(ISERROR(VLOOKUP($E374,'Source Data'!$B$29:$J$60, MATCH($L374, 'Source Data'!$B$26:$J$26,1),TRUE))=TRUE,"",VLOOKUP($E374,'Source Data'!$B$29:$J$60,MATCH($L374, 'Source Data'!$B$26:$J$26,1),TRUE))))</f>
        <v/>
      </c>
      <c r="P374" s="144" t="str">
        <f>IF(OR(AND(OR($J374="Retired",$J374="Permanent Low-Use"),$K374&lt;=2024),(AND($J374="New",$K374&gt;2024))),"N/A",IF($N374=0,0,IF(ISERROR(VLOOKUP($E374,'Source Data'!$B$29:$J$60, MATCH($L374, 'Source Data'!$B$26:$J$26,1),TRUE))=TRUE,"",VLOOKUP($E374,'Source Data'!$B$29:$J$60,MATCH($L374, 'Source Data'!$B$26:$J$26,1),TRUE))))</f>
        <v/>
      </c>
      <c r="Q374" s="144" t="str">
        <f>IF(OR(AND(OR($J374="Retired",$J374="Permanent Low-Use"),$K374&lt;=2025),(AND($J374="New",$K374&gt;2025))),"N/A",IF($N374=0,0,IF(ISERROR(VLOOKUP($E374,'Source Data'!$B$29:$J$60, MATCH($L374, 'Source Data'!$B$26:$J$26,1),TRUE))=TRUE,"",VLOOKUP($E374,'Source Data'!$B$29:$J$60,MATCH($L374, 'Source Data'!$B$26:$J$26,1),TRUE))))</f>
        <v/>
      </c>
      <c r="R374" s="144" t="str">
        <f>IF(OR(AND(OR($J374="Retired",$J374="Permanent Low-Use"),$K374&lt;=2026),(AND($J374="New",$K374&gt;2026))),"N/A",IF($N374=0,0,IF(ISERROR(VLOOKUP($E374,'Source Data'!$B$29:$J$60, MATCH($L374, 'Source Data'!$B$26:$J$26,1),TRUE))=TRUE,"",VLOOKUP($E374,'Source Data'!$B$29:$J$60,MATCH($L374, 'Source Data'!$B$26:$J$26,1),TRUE))))</f>
        <v/>
      </c>
      <c r="S374" s="144" t="str">
        <f>IF(OR(AND(OR($J374="Retired",$J374="Permanent Low-Use"),$K374&lt;=2027),(AND($J374="New",$K374&gt;2027))),"N/A",IF($N374=0,0,IF(ISERROR(VLOOKUP($E374,'Source Data'!$B$29:$J$60, MATCH($L374, 'Source Data'!$B$26:$J$26,1),TRUE))=TRUE,"",VLOOKUP($E374,'Source Data'!$B$29:$J$60,MATCH($L374, 'Source Data'!$B$26:$J$26,1),TRUE))))</f>
        <v/>
      </c>
      <c r="T374" s="144" t="str">
        <f>IF(OR(AND(OR($J374="Retired",$J374="Permanent Low-Use"),$K374&lt;=2028),(AND($J374="New",$K374&gt;2028))),"N/A",IF($N374=0,0,IF(ISERROR(VLOOKUP($E374,'Source Data'!$B$29:$J$60, MATCH($L374, 'Source Data'!$B$26:$J$26,1),TRUE))=TRUE,"",VLOOKUP($E374,'Source Data'!$B$29:$J$60,MATCH($L374, 'Source Data'!$B$26:$J$26,1),TRUE))))</f>
        <v/>
      </c>
      <c r="U374" s="144" t="str">
        <f>IF(OR(AND(OR($J374="Retired",$J374="Permanent Low-Use"),$K374&lt;=2029),(AND($J374="New",$K374&gt;2029))),"N/A",IF($N374=0,0,IF(ISERROR(VLOOKUP($E374,'Source Data'!$B$29:$J$60, MATCH($L374, 'Source Data'!$B$26:$J$26,1),TRUE))=TRUE,"",VLOOKUP($E374,'Source Data'!$B$29:$J$60,MATCH($L374, 'Source Data'!$B$26:$J$26,1),TRUE))))</f>
        <v/>
      </c>
      <c r="V374" s="144" t="str">
        <f>IF(OR(AND(OR($J374="Retired",$J374="Permanent Low-Use"),$K374&lt;=2030),(AND($J374="New",$K374&gt;2030))),"N/A",IF($N374=0,0,IF(ISERROR(VLOOKUP($E374,'Source Data'!$B$29:$J$60, MATCH($L374, 'Source Data'!$B$26:$J$26,1),TRUE))=TRUE,"",VLOOKUP($E374,'Source Data'!$B$29:$J$60,MATCH($L374, 'Source Data'!$B$26:$J$26,1),TRUE))))</f>
        <v/>
      </c>
      <c r="W374" s="144" t="str">
        <f>IF(OR(AND(OR($J374="Retired",$J374="Permanent Low-Use"),$K374&lt;=2031),(AND($J374="New",$K374&gt;2031))),"N/A",IF($N374=0,0,IF(ISERROR(VLOOKUP($E374,'Source Data'!$B$29:$J$60, MATCH($L374, 'Source Data'!$B$26:$J$26,1),TRUE))=TRUE,"",VLOOKUP($E374,'Source Data'!$B$29:$J$60,MATCH($L374, 'Source Data'!$B$26:$J$26,1),TRUE))))</f>
        <v/>
      </c>
      <c r="X374" s="144" t="str">
        <f>IF(OR(AND(OR($J374="Retired",$J374="Permanent Low-Use"),$K374&lt;=2032),(AND($J374="New",$K374&gt;2032))),"N/A",IF($N374=0,0,IF(ISERROR(VLOOKUP($E374,'Source Data'!$B$29:$J$60, MATCH($L374, 'Source Data'!$B$26:$J$26,1),TRUE))=TRUE,"",VLOOKUP($E374,'Source Data'!$B$29:$J$60,MATCH($L374, 'Source Data'!$B$26:$J$26,1),TRUE))))</f>
        <v/>
      </c>
      <c r="Y374" s="144" t="str">
        <f>IF(OR(AND(OR($J374="Retired",$J374="Permanent Low-Use"),$K374&lt;=2033),(AND($J374="New",$K374&gt;2033))),"N/A",IF($N374=0,0,IF(ISERROR(VLOOKUP($E374,'Source Data'!$B$29:$J$60, MATCH($L374, 'Source Data'!$B$26:$J$26,1),TRUE))=TRUE,"",VLOOKUP($E374,'Source Data'!$B$29:$J$60,MATCH($L374, 'Source Data'!$B$26:$J$26,1),TRUE))))</f>
        <v/>
      </c>
      <c r="Z374" s="145" t="str">
        <f>IF(ISNUMBER($L374),IF(OR(AND(OR($J374="Retired",$J374="Permanent Low-Use"),$K374&lt;=2023),(AND($J374="New",$K374&gt;2023))),"N/A",VLOOKUP($F374,'Source Data'!$B$15:$I$22,7)),"")</f>
        <v/>
      </c>
      <c r="AA374" s="145" t="str">
        <f>IF(ISNUMBER($L374),IF(OR(AND(OR($J374="Retired",$J374="Permanent Low-Use"),$K374&lt;=2024),(AND($J374="New",$K374&gt;2024))),"N/A",VLOOKUP($F374,'Source Data'!$B$15:$I$22,7)),"")</f>
        <v/>
      </c>
      <c r="AB374" s="145" t="str">
        <f>IF(ISNUMBER($L374),IF(OR(AND(OR($J374="Retired",$J374="Permanent Low-Use"),$K374&lt;=2025),(AND($J374="New",$K374&gt;2025))),"N/A",VLOOKUP($F374,'Source Data'!$B$15:$I$22,5)),"")</f>
        <v/>
      </c>
      <c r="AC374" s="145" t="str">
        <f>IF(ISNUMBER($L374),IF(OR(AND(OR($J374="Retired",$J374="Permanent Low-Use"),$K374&lt;=2026),(AND($J374="New",$K374&gt;2026))),"N/A",VLOOKUP($F374,'Source Data'!$B$15:$I$22,5)),"")</f>
        <v/>
      </c>
      <c r="AD374" s="145" t="str">
        <f>IF(ISNUMBER($L374),IF(OR(AND(OR($J374="Retired",$J374="Permanent Low-Use"),$K374&lt;=2027),(AND($J374="New",$K374&gt;2027))),"N/A",VLOOKUP($F374,'Source Data'!$B$15:$I$22,5)),"")</f>
        <v/>
      </c>
      <c r="AE374" s="145" t="str">
        <f>IF(ISNUMBER($L374),IF(OR(AND(OR($J374="Retired",$J374="Permanent Low-Use"),$K374&lt;=2028),(AND($J374="New",$K374&gt;2028))),"N/A",VLOOKUP($F374,'Source Data'!$B$15:$I$22,5)),"")</f>
        <v/>
      </c>
      <c r="AF374" s="145" t="str">
        <f>IF(ISNUMBER($L374),IF(OR(AND(OR($J374="Retired",$J374="Permanent Low-Use"),$K374&lt;=2029),(AND($J374="New",$K374&gt;2029))),"N/A",VLOOKUP($F374,'Source Data'!$B$15:$I$22,5)),"")</f>
        <v/>
      </c>
      <c r="AG374" s="145" t="str">
        <f>IF(ISNUMBER($L374),IF(OR(AND(OR($J374="Retired",$J374="Permanent Low-Use"),$K374&lt;=2030),(AND($J374="New",$K374&gt;2030))),"N/A",VLOOKUP($F374,'Source Data'!$B$15:$I$22,5)),"")</f>
        <v/>
      </c>
      <c r="AH374" s="145" t="str">
        <f>IF(ISNUMBER($L374),IF(OR(AND(OR($J374="Retired",$J374="Permanent Low-Use"),$K374&lt;=2031),(AND($J374="New",$K374&gt;2031))),"N/A",VLOOKUP($F374,'Source Data'!$B$15:$I$22,5)),"")</f>
        <v/>
      </c>
      <c r="AI374" s="145" t="str">
        <f>IF(ISNUMBER($L374),IF(OR(AND(OR($J374="Retired",$J374="Permanent Low-Use"),$K374&lt;=2032),(AND($J374="New",$K374&gt;2032))),"N/A",VLOOKUP($F374,'Source Data'!$B$15:$I$22,5)),"")</f>
        <v/>
      </c>
      <c r="AJ374" s="145" t="str">
        <f>IF(ISNUMBER($L374),IF(OR(AND(OR($J374="Retired",$J374="Permanent Low-Use"),$K374&lt;=2033),(AND($J374="New",$K374&gt;2033))),"N/A",VLOOKUP($F374,'Source Data'!$B$15:$I$22,5)),"")</f>
        <v/>
      </c>
      <c r="AK374" s="145" t="str">
        <f>IF($N374= 0, "N/A", IF(ISERROR(VLOOKUP($F374, 'Source Data'!$B$4:$C$11,2)), "", VLOOKUP($F374, 'Source Data'!$B$4:$C$11,2)))</f>
        <v/>
      </c>
      <c r="AL374" s="158"/>
    </row>
    <row r="375" spans="1:38">
      <c r="A375" s="158"/>
      <c r="B375" s="80"/>
      <c r="C375" s="80"/>
      <c r="D375" s="80"/>
      <c r="E375" s="81"/>
      <c r="F375" s="81"/>
      <c r="G375" s="78"/>
      <c r="H375" s="79"/>
      <c r="I375" s="78"/>
      <c r="J375" s="78"/>
      <c r="K375" s="78"/>
      <c r="L375" s="142" t="str">
        <f t="shared" si="16"/>
        <v/>
      </c>
      <c r="M375" s="142" t="str">
        <f>IF(ISERROR(VLOOKUP(E375,'Source Data'!$B$67:$J$97, MATCH(F375, 'Source Data'!$B$64:$J$64,1),TRUE))=TRUE,"",VLOOKUP(E375,'Source Data'!$B$67:$J$97,MATCH(F375, 'Source Data'!$B$64:$J$64,1),TRUE))</f>
        <v/>
      </c>
      <c r="N375" s="143" t="str">
        <f t="shared" si="17"/>
        <v/>
      </c>
      <c r="O375" s="144" t="str">
        <f>IF(OR(AND(OR($J375="Retired",$J375="Permanent Low-Use"),$K375&lt;=2023),(AND($J375="New",$K375&gt;2023))),"N/A",IF($N375=0,0,IF(ISERROR(VLOOKUP($E375,'Source Data'!$B$29:$J$60, MATCH($L375, 'Source Data'!$B$26:$J$26,1),TRUE))=TRUE,"",VLOOKUP($E375,'Source Data'!$B$29:$J$60,MATCH($L375, 'Source Data'!$B$26:$J$26,1),TRUE))))</f>
        <v/>
      </c>
      <c r="P375" s="144" t="str">
        <f>IF(OR(AND(OR($J375="Retired",$J375="Permanent Low-Use"),$K375&lt;=2024),(AND($J375="New",$K375&gt;2024))),"N/A",IF($N375=0,0,IF(ISERROR(VLOOKUP($E375,'Source Data'!$B$29:$J$60, MATCH($L375, 'Source Data'!$B$26:$J$26,1),TRUE))=TRUE,"",VLOOKUP($E375,'Source Data'!$B$29:$J$60,MATCH($L375, 'Source Data'!$B$26:$J$26,1),TRUE))))</f>
        <v/>
      </c>
      <c r="Q375" s="144" t="str">
        <f>IF(OR(AND(OR($J375="Retired",$J375="Permanent Low-Use"),$K375&lt;=2025),(AND($J375="New",$K375&gt;2025))),"N/A",IF($N375=0,0,IF(ISERROR(VLOOKUP($E375,'Source Data'!$B$29:$J$60, MATCH($L375, 'Source Data'!$B$26:$J$26,1),TRUE))=TRUE,"",VLOOKUP($E375,'Source Data'!$B$29:$J$60,MATCH($L375, 'Source Data'!$B$26:$J$26,1),TRUE))))</f>
        <v/>
      </c>
      <c r="R375" s="144" t="str">
        <f>IF(OR(AND(OR($J375="Retired",$J375="Permanent Low-Use"),$K375&lt;=2026),(AND($J375="New",$K375&gt;2026))),"N/A",IF($N375=0,0,IF(ISERROR(VLOOKUP($E375,'Source Data'!$B$29:$J$60, MATCH($L375, 'Source Data'!$B$26:$J$26,1),TRUE))=TRUE,"",VLOOKUP($E375,'Source Data'!$B$29:$J$60,MATCH($L375, 'Source Data'!$B$26:$J$26,1),TRUE))))</f>
        <v/>
      </c>
      <c r="S375" s="144" t="str">
        <f>IF(OR(AND(OR($J375="Retired",$J375="Permanent Low-Use"),$K375&lt;=2027),(AND($J375="New",$K375&gt;2027))),"N/A",IF($N375=0,0,IF(ISERROR(VLOOKUP($E375,'Source Data'!$B$29:$J$60, MATCH($L375, 'Source Data'!$B$26:$J$26,1),TRUE))=TRUE,"",VLOOKUP($E375,'Source Data'!$B$29:$J$60,MATCH($L375, 'Source Data'!$B$26:$J$26,1),TRUE))))</f>
        <v/>
      </c>
      <c r="T375" s="144" t="str">
        <f>IF(OR(AND(OR($J375="Retired",$J375="Permanent Low-Use"),$K375&lt;=2028),(AND($J375="New",$K375&gt;2028))),"N/A",IF($N375=0,0,IF(ISERROR(VLOOKUP($E375,'Source Data'!$B$29:$J$60, MATCH($L375, 'Source Data'!$B$26:$J$26,1),TRUE))=TRUE,"",VLOOKUP($E375,'Source Data'!$B$29:$J$60,MATCH($L375, 'Source Data'!$B$26:$J$26,1),TRUE))))</f>
        <v/>
      </c>
      <c r="U375" s="144" t="str">
        <f>IF(OR(AND(OR($J375="Retired",$J375="Permanent Low-Use"),$K375&lt;=2029),(AND($J375="New",$K375&gt;2029))),"N/A",IF($N375=0,0,IF(ISERROR(VLOOKUP($E375,'Source Data'!$B$29:$J$60, MATCH($L375, 'Source Data'!$B$26:$J$26,1),TRUE))=TRUE,"",VLOOKUP($E375,'Source Data'!$B$29:$J$60,MATCH($L375, 'Source Data'!$B$26:$J$26,1),TRUE))))</f>
        <v/>
      </c>
      <c r="V375" s="144" t="str">
        <f>IF(OR(AND(OR($J375="Retired",$J375="Permanent Low-Use"),$K375&lt;=2030),(AND($J375="New",$K375&gt;2030))),"N/A",IF($N375=0,0,IF(ISERROR(VLOOKUP($E375,'Source Data'!$B$29:$J$60, MATCH($L375, 'Source Data'!$B$26:$J$26,1),TRUE))=TRUE,"",VLOOKUP($E375,'Source Data'!$B$29:$J$60,MATCH($L375, 'Source Data'!$B$26:$J$26,1),TRUE))))</f>
        <v/>
      </c>
      <c r="W375" s="144" t="str">
        <f>IF(OR(AND(OR($J375="Retired",$J375="Permanent Low-Use"),$K375&lt;=2031),(AND($J375="New",$K375&gt;2031))),"N/A",IF($N375=0,0,IF(ISERROR(VLOOKUP($E375,'Source Data'!$B$29:$J$60, MATCH($L375, 'Source Data'!$B$26:$J$26,1),TRUE))=TRUE,"",VLOOKUP($E375,'Source Data'!$B$29:$J$60,MATCH($L375, 'Source Data'!$B$26:$J$26,1),TRUE))))</f>
        <v/>
      </c>
      <c r="X375" s="144" t="str">
        <f>IF(OR(AND(OR($J375="Retired",$J375="Permanent Low-Use"),$K375&lt;=2032),(AND($J375="New",$K375&gt;2032))),"N/A",IF($N375=0,0,IF(ISERROR(VLOOKUP($E375,'Source Data'!$B$29:$J$60, MATCH($L375, 'Source Data'!$B$26:$J$26,1),TRUE))=TRUE,"",VLOOKUP($E375,'Source Data'!$B$29:$J$60,MATCH($L375, 'Source Data'!$B$26:$J$26,1),TRUE))))</f>
        <v/>
      </c>
      <c r="Y375" s="144" t="str">
        <f>IF(OR(AND(OR($J375="Retired",$J375="Permanent Low-Use"),$K375&lt;=2033),(AND($J375="New",$K375&gt;2033))),"N/A",IF($N375=0,0,IF(ISERROR(VLOOKUP($E375,'Source Data'!$B$29:$J$60, MATCH($L375, 'Source Data'!$B$26:$J$26,1),TRUE))=TRUE,"",VLOOKUP($E375,'Source Data'!$B$29:$J$60,MATCH($L375, 'Source Data'!$B$26:$J$26,1),TRUE))))</f>
        <v/>
      </c>
      <c r="Z375" s="145" t="str">
        <f>IF(ISNUMBER($L375),IF(OR(AND(OR($J375="Retired",$J375="Permanent Low-Use"),$K375&lt;=2023),(AND($J375="New",$K375&gt;2023))),"N/A",VLOOKUP($F375,'Source Data'!$B$15:$I$22,7)),"")</f>
        <v/>
      </c>
      <c r="AA375" s="145" t="str">
        <f>IF(ISNUMBER($L375),IF(OR(AND(OR($J375="Retired",$J375="Permanent Low-Use"),$K375&lt;=2024),(AND($J375="New",$K375&gt;2024))),"N/A",VLOOKUP($F375,'Source Data'!$B$15:$I$22,7)),"")</f>
        <v/>
      </c>
      <c r="AB375" s="145" t="str">
        <f>IF(ISNUMBER($L375),IF(OR(AND(OR($J375="Retired",$J375="Permanent Low-Use"),$K375&lt;=2025),(AND($J375="New",$K375&gt;2025))),"N/A",VLOOKUP($F375,'Source Data'!$B$15:$I$22,5)),"")</f>
        <v/>
      </c>
      <c r="AC375" s="145" t="str">
        <f>IF(ISNUMBER($L375),IF(OR(AND(OR($J375="Retired",$J375="Permanent Low-Use"),$K375&lt;=2026),(AND($J375="New",$K375&gt;2026))),"N/A",VLOOKUP($F375,'Source Data'!$B$15:$I$22,5)),"")</f>
        <v/>
      </c>
      <c r="AD375" s="145" t="str">
        <f>IF(ISNUMBER($L375),IF(OR(AND(OR($J375="Retired",$J375="Permanent Low-Use"),$K375&lt;=2027),(AND($J375="New",$K375&gt;2027))),"N/A",VLOOKUP($F375,'Source Data'!$B$15:$I$22,5)),"")</f>
        <v/>
      </c>
      <c r="AE375" s="145" t="str">
        <f>IF(ISNUMBER($L375),IF(OR(AND(OR($J375="Retired",$J375="Permanent Low-Use"),$K375&lt;=2028),(AND($J375="New",$K375&gt;2028))),"N/A",VLOOKUP($F375,'Source Data'!$B$15:$I$22,5)),"")</f>
        <v/>
      </c>
      <c r="AF375" s="145" t="str">
        <f>IF(ISNUMBER($L375),IF(OR(AND(OR($J375="Retired",$J375="Permanent Low-Use"),$K375&lt;=2029),(AND($J375="New",$K375&gt;2029))),"N/A",VLOOKUP($F375,'Source Data'!$B$15:$I$22,5)),"")</f>
        <v/>
      </c>
      <c r="AG375" s="145" t="str">
        <f>IF(ISNUMBER($L375),IF(OR(AND(OR($J375="Retired",$J375="Permanent Low-Use"),$K375&lt;=2030),(AND($J375="New",$K375&gt;2030))),"N/A",VLOOKUP($F375,'Source Data'!$B$15:$I$22,5)),"")</f>
        <v/>
      </c>
      <c r="AH375" s="145" t="str">
        <f>IF(ISNUMBER($L375),IF(OR(AND(OR($J375="Retired",$J375="Permanent Low-Use"),$K375&lt;=2031),(AND($J375="New",$K375&gt;2031))),"N/A",VLOOKUP($F375,'Source Data'!$B$15:$I$22,5)),"")</f>
        <v/>
      </c>
      <c r="AI375" s="145" t="str">
        <f>IF(ISNUMBER($L375),IF(OR(AND(OR($J375="Retired",$J375="Permanent Low-Use"),$K375&lt;=2032),(AND($J375="New",$K375&gt;2032))),"N/A",VLOOKUP($F375,'Source Data'!$B$15:$I$22,5)),"")</f>
        <v/>
      </c>
      <c r="AJ375" s="145" t="str">
        <f>IF(ISNUMBER($L375),IF(OR(AND(OR($J375="Retired",$J375="Permanent Low-Use"),$K375&lt;=2033),(AND($J375="New",$K375&gt;2033))),"N/A",VLOOKUP($F375,'Source Data'!$B$15:$I$22,5)),"")</f>
        <v/>
      </c>
      <c r="AK375" s="145" t="str">
        <f>IF($N375= 0, "N/A", IF(ISERROR(VLOOKUP($F375, 'Source Data'!$B$4:$C$11,2)), "", VLOOKUP($F375, 'Source Data'!$B$4:$C$11,2)))</f>
        <v/>
      </c>
      <c r="AL375" s="158"/>
    </row>
    <row r="376" spans="1:38">
      <c r="A376" s="158"/>
      <c r="B376" s="80"/>
      <c r="C376" s="80"/>
      <c r="D376" s="80"/>
      <c r="E376" s="81"/>
      <c r="F376" s="81"/>
      <c r="G376" s="78"/>
      <c r="H376" s="79"/>
      <c r="I376" s="78"/>
      <c r="J376" s="78"/>
      <c r="K376" s="78"/>
      <c r="L376" s="142" t="str">
        <f t="shared" si="16"/>
        <v/>
      </c>
      <c r="M376" s="142" t="str">
        <f>IF(ISERROR(VLOOKUP(E376,'Source Data'!$B$67:$J$97, MATCH(F376, 'Source Data'!$B$64:$J$64,1),TRUE))=TRUE,"",VLOOKUP(E376,'Source Data'!$B$67:$J$97,MATCH(F376, 'Source Data'!$B$64:$J$64,1),TRUE))</f>
        <v/>
      </c>
      <c r="N376" s="143" t="str">
        <f t="shared" si="17"/>
        <v/>
      </c>
      <c r="O376" s="144" t="str">
        <f>IF(OR(AND(OR($J376="Retired",$J376="Permanent Low-Use"),$K376&lt;=2023),(AND($J376="New",$K376&gt;2023))),"N/A",IF($N376=0,0,IF(ISERROR(VLOOKUP($E376,'Source Data'!$B$29:$J$60, MATCH($L376, 'Source Data'!$B$26:$J$26,1),TRUE))=TRUE,"",VLOOKUP($E376,'Source Data'!$B$29:$J$60,MATCH($L376, 'Source Data'!$B$26:$J$26,1),TRUE))))</f>
        <v/>
      </c>
      <c r="P376" s="144" t="str">
        <f>IF(OR(AND(OR($J376="Retired",$J376="Permanent Low-Use"),$K376&lt;=2024),(AND($J376="New",$K376&gt;2024))),"N/A",IF($N376=0,0,IF(ISERROR(VLOOKUP($E376,'Source Data'!$B$29:$J$60, MATCH($L376, 'Source Data'!$B$26:$J$26,1),TRUE))=TRUE,"",VLOOKUP($E376,'Source Data'!$B$29:$J$60,MATCH($L376, 'Source Data'!$B$26:$J$26,1),TRUE))))</f>
        <v/>
      </c>
      <c r="Q376" s="144" t="str">
        <f>IF(OR(AND(OR($J376="Retired",$J376="Permanent Low-Use"),$K376&lt;=2025),(AND($J376="New",$K376&gt;2025))),"N/A",IF($N376=0,0,IF(ISERROR(VLOOKUP($E376,'Source Data'!$B$29:$J$60, MATCH($L376, 'Source Data'!$B$26:$J$26,1),TRUE))=TRUE,"",VLOOKUP($E376,'Source Data'!$B$29:$J$60,MATCH($L376, 'Source Data'!$B$26:$J$26,1),TRUE))))</f>
        <v/>
      </c>
      <c r="R376" s="144" t="str">
        <f>IF(OR(AND(OR($J376="Retired",$J376="Permanent Low-Use"),$K376&lt;=2026),(AND($J376="New",$K376&gt;2026))),"N/A",IF($N376=0,0,IF(ISERROR(VLOOKUP($E376,'Source Data'!$B$29:$J$60, MATCH($L376, 'Source Data'!$B$26:$J$26,1),TRUE))=TRUE,"",VLOOKUP($E376,'Source Data'!$B$29:$J$60,MATCH($L376, 'Source Data'!$B$26:$J$26,1),TRUE))))</f>
        <v/>
      </c>
      <c r="S376" s="144" t="str">
        <f>IF(OR(AND(OR($J376="Retired",$J376="Permanent Low-Use"),$K376&lt;=2027),(AND($J376="New",$K376&gt;2027))),"N/A",IF($N376=0,0,IF(ISERROR(VLOOKUP($E376,'Source Data'!$B$29:$J$60, MATCH($L376, 'Source Data'!$B$26:$J$26,1),TRUE))=TRUE,"",VLOOKUP($E376,'Source Data'!$B$29:$J$60,MATCH($L376, 'Source Data'!$B$26:$J$26,1),TRUE))))</f>
        <v/>
      </c>
      <c r="T376" s="144" t="str">
        <f>IF(OR(AND(OR($J376="Retired",$J376="Permanent Low-Use"),$K376&lt;=2028),(AND($J376="New",$K376&gt;2028))),"N/A",IF($N376=0,0,IF(ISERROR(VLOOKUP($E376,'Source Data'!$B$29:$J$60, MATCH($L376, 'Source Data'!$B$26:$J$26,1),TRUE))=TRUE,"",VLOOKUP($E376,'Source Data'!$B$29:$J$60,MATCH($L376, 'Source Data'!$B$26:$J$26,1),TRUE))))</f>
        <v/>
      </c>
      <c r="U376" s="144" t="str">
        <f>IF(OR(AND(OR($J376="Retired",$J376="Permanent Low-Use"),$K376&lt;=2029),(AND($J376="New",$K376&gt;2029))),"N/A",IF($N376=0,0,IF(ISERROR(VLOOKUP($E376,'Source Data'!$B$29:$J$60, MATCH($L376, 'Source Data'!$B$26:$J$26,1),TRUE))=TRUE,"",VLOOKUP($E376,'Source Data'!$B$29:$J$60,MATCH($L376, 'Source Data'!$B$26:$J$26,1),TRUE))))</f>
        <v/>
      </c>
      <c r="V376" s="144" t="str">
        <f>IF(OR(AND(OR($J376="Retired",$J376="Permanent Low-Use"),$K376&lt;=2030),(AND($J376="New",$K376&gt;2030))),"N/A",IF($N376=0,0,IF(ISERROR(VLOOKUP($E376,'Source Data'!$B$29:$J$60, MATCH($L376, 'Source Data'!$B$26:$J$26,1),TRUE))=TRUE,"",VLOOKUP($E376,'Source Data'!$B$29:$J$60,MATCH($L376, 'Source Data'!$B$26:$J$26,1),TRUE))))</f>
        <v/>
      </c>
      <c r="W376" s="144" t="str">
        <f>IF(OR(AND(OR($J376="Retired",$J376="Permanent Low-Use"),$K376&lt;=2031),(AND($J376="New",$K376&gt;2031))),"N/A",IF($N376=0,0,IF(ISERROR(VLOOKUP($E376,'Source Data'!$B$29:$J$60, MATCH($L376, 'Source Data'!$B$26:$J$26,1),TRUE))=TRUE,"",VLOOKUP($E376,'Source Data'!$B$29:$J$60,MATCH($L376, 'Source Data'!$B$26:$J$26,1),TRUE))))</f>
        <v/>
      </c>
      <c r="X376" s="144" t="str">
        <f>IF(OR(AND(OR($J376="Retired",$J376="Permanent Low-Use"),$K376&lt;=2032),(AND($J376="New",$K376&gt;2032))),"N/A",IF($N376=0,0,IF(ISERROR(VLOOKUP($E376,'Source Data'!$B$29:$J$60, MATCH($L376, 'Source Data'!$B$26:$J$26,1),TRUE))=TRUE,"",VLOOKUP($E376,'Source Data'!$B$29:$J$60,MATCH($L376, 'Source Data'!$B$26:$J$26,1),TRUE))))</f>
        <v/>
      </c>
      <c r="Y376" s="144" t="str">
        <f>IF(OR(AND(OR($J376="Retired",$J376="Permanent Low-Use"),$K376&lt;=2033),(AND($J376="New",$K376&gt;2033))),"N/A",IF($N376=0,0,IF(ISERROR(VLOOKUP($E376,'Source Data'!$B$29:$J$60, MATCH($L376, 'Source Data'!$B$26:$J$26,1),TRUE))=TRUE,"",VLOOKUP($E376,'Source Data'!$B$29:$J$60,MATCH($L376, 'Source Data'!$B$26:$J$26,1),TRUE))))</f>
        <v/>
      </c>
      <c r="Z376" s="145" t="str">
        <f>IF(ISNUMBER($L376),IF(OR(AND(OR($J376="Retired",$J376="Permanent Low-Use"),$K376&lt;=2023),(AND($J376="New",$K376&gt;2023))),"N/A",VLOOKUP($F376,'Source Data'!$B$15:$I$22,7)),"")</f>
        <v/>
      </c>
      <c r="AA376" s="145" t="str">
        <f>IF(ISNUMBER($L376),IF(OR(AND(OR($J376="Retired",$J376="Permanent Low-Use"),$K376&lt;=2024),(AND($J376="New",$K376&gt;2024))),"N/A",VLOOKUP($F376,'Source Data'!$B$15:$I$22,7)),"")</f>
        <v/>
      </c>
      <c r="AB376" s="145" t="str">
        <f>IF(ISNUMBER($L376),IF(OR(AND(OR($J376="Retired",$J376="Permanent Low-Use"),$K376&lt;=2025),(AND($J376="New",$K376&gt;2025))),"N/A",VLOOKUP($F376,'Source Data'!$B$15:$I$22,5)),"")</f>
        <v/>
      </c>
      <c r="AC376" s="145" t="str">
        <f>IF(ISNUMBER($L376),IF(OR(AND(OR($J376="Retired",$J376="Permanent Low-Use"),$K376&lt;=2026),(AND($J376="New",$K376&gt;2026))),"N/A",VLOOKUP($F376,'Source Data'!$B$15:$I$22,5)),"")</f>
        <v/>
      </c>
      <c r="AD376" s="145" t="str">
        <f>IF(ISNUMBER($L376),IF(OR(AND(OR($J376="Retired",$J376="Permanent Low-Use"),$K376&lt;=2027),(AND($J376="New",$K376&gt;2027))),"N/A",VLOOKUP($F376,'Source Data'!$B$15:$I$22,5)),"")</f>
        <v/>
      </c>
      <c r="AE376" s="145" t="str">
        <f>IF(ISNUMBER($L376),IF(OR(AND(OR($J376="Retired",$J376="Permanent Low-Use"),$K376&lt;=2028),(AND($J376="New",$K376&gt;2028))),"N/A",VLOOKUP($F376,'Source Data'!$B$15:$I$22,5)),"")</f>
        <v/>
      </c>
      <c r="AF376" s="145" t="str">
        <f>IF(ISNUMBER($L376),IF(OR(AND(OR($J376="Retired",$J376="Permanent Low-Use"),$K376&lt;=2029),(AND($J376="New",$K376&gt;2029))),"N/A",VLOOKUP($F376,'Source Data'!$B$15:$I$22,5)),"")</f>
        <v/>
      </c>
      <c r="AG376" s="145" t="str">
        <f>IF(ISNUMBER($L376),IF(OR(AND(OR($J376="Retired",$J376="Permanent Low-Use"),$K376&lt;=2030),(AND($J376="New",$K376&gt;2030))),"N/A",VLOOKUP($F376,'Source Data'!$B$15:$I$22,5)),"")</f>
        <v/>
      </c>
      <c r="AH376" s="145" t="str">
        <f>IF(ISNUMBER($L376),IF(OR(AND(OR($J376="Retired",$J376="Permanent Low-Use"),$K376&lt;=2031),(AND($J376="New",$K376&gt;2031))),"N/A",VLOOKUP($F376,'Source Data'!$B$15:$I$22,5)),"")</f>
        <v/>
      </c>
      <c r="AI376" s="145" t="str">
        <f>IF(ISNUMBER($L376),IF(OR(AND(OR($J376="Retired",$J376="Permanent Low-Use"),$K376&lt;=2032),(AND($J376="New",$K376&gt;2032))),"N/A",VLOOKUP($F376,'Source Data'!$B$15:$I$22,5)),"")</f>
        <v/>
      </c>
      <c r="AJ376" s="145" t="str">
        <f>IF(ISNUMBER($L376),IF(OR(AND(OR($J376="Retired",$J376="Permanent Low-Use"),$K376&lt;=2033),(AND($J376="New",$K376&gt;2033))),"N/A",VLOOKUP($F376,'Source Data'!$B$15:$I$22,5)),"")</f>
        <v/>
      </c>
      <c r="AK376" s="145" t="str">
        <f>IF($N376= 0, "N/A", IF(ISERROR(VLOOKUP($F376, 'Source Data'!$B$4:$C$11,2)), "", VLOOKUP($F376, 'Source Data'!$B$4:$C$11,2)))</f>
        <v/>
      </c>
      <c r="AL376" s="158"/>
    </row>
    <row r="377" spans="1:38">
      <c r="A377" s="158"/>
      <c r="B377" s="80"/>
      <c r="C377" s="80"/>
      <c r="D377" s="80"/>
      <c r="E377" s="81"/>
      <c r="F377" s="81"/>
      <c r="G377" s="78"/>
      <c r="H377" s="79"/>
      <c r="I377" s="78"/>
      <c r="J377" s="78"/>
      <c r="K377" s="78"/>
      <c r="L377" s="142" t="str">
        <f t="shared" si="16"/>
        <v/>
      </c>
      <c r="M377" s="142" t="str">
        <f>IF(ISERROR(VLOOKUP(E377,'Source Data'!$B$67:$J$97, MATCH(F377, 'Source Data'!$B$64:$J$64,1),TRUE))=TRUE,"",VLOOKUP(E377,'Source Data'!$B$67:$J$97,MATCH(F377, 'Source Data'!$B$64:$J$64,1),TRUE))</f>
        <v/>
      </c>
      <c r="N377" s="143" t="str">
        <f t="shared" si="17"/>
        <v/>
      </c>
      <c r="O377" s="144" t="str">
        <f>IF(OR(AND(OR($J377="Retired",$J377="Permanent Low-Use"),$K377&lt;=2023),(AND($J377="New",$K377&gt;2023))),"N/A",IF($N377=0,0,IF(ISERROR(VLOOKUP($E377,'Source Data'!$B$29:$J$60, MATCH($L377, 'Source Data'!$B$26:$J$26,1),TRUE))=TRUE,"",VLOOKUP($E377,'Source Data'!$B$29:$J$60,MATCH($L377, 'Source Data'!$B$26:$J$26,1),TRUE))))</f>
        <v/>
      </c>
      <c r="P377" s="144" t="str">
        <f>IF(OR(AND(OR($J377="Retired",$J377="Permanent Low-Use"),$K377&lt;=2024),(AND($J377="New",$K377&gt;2024))),"N/A",IF($N377=0,0,IF(ISERROR(VLOOKUP($E377,'Source Data'!$B$29:$J$60, MATCH($L377, 'Source Data'!$B$26:$J$26,1),TRUE))=TRUE,"",VLOOKUP($E377,'Source Data'!$B$29:$J$60,MATCH($L377, 'Source Data'!$B$26:$J$26,1),TRUE))))</f>
        <v/>
      </c>
      <c r="Q377" s="144" t="str">
        <f>IF(OR(AND(OR($J377="Retired",$J377="Permanent Low-Use"),$K377&lt;=2025),(AND($J377="New",$K377&gt;2025))),"N/A",IF($N377=0,0,IF(ISERROR(VLOOKUP($E377,'Source Data'!$B$29:$J$60, MATCH($L377, 'Source Data'!$B$26:$J$26,1),TRUE))=TRUE,"",VLOOKUP($E377,'Source Data'!$B$29:$J$60,MATCH($L377, 'Source Data'!$B$26:$J$26,1),TRUE))))</f>
        <v/>
      </c>
      <c r="R377" s="144" t="str">
        <f>IF(OR(AND(OR($J377="Retired",$J377="Permanent Low-Use"),$K377&lt;=2026),(AND($J377="New",$K377&gt;2026))),"N/A",IF($N377=0,0,IF(ISERROR(VLOOKUP($E377,'Source Data'!$B$29:$J$60, MATCH($L377, 'Source Data'!$B$26:$J$26,1),TRUE))=TRUE,"",VLOOKUP($E377,'Source Data'!$B$29:$J$60,MATCH($L377, 'Source Data'!$B$26:$J$26,1),TRUE))))</f>
        <v/>
      </c>
      <c r="S377" s="144" t="str">
        <f>IF(OR(AND(OR($J377="Retired",$J377="Permanent Low-Use"),$K377&lt;=2027),(AND($J377="New",$K377&gt;2027))),"N/A",IF($N377=0,0,IF(ISERROR(VLOOKUP($E377,'Source Data'!$B$29:$J$60, MATCH($L377, 'Source Data'!$B$26:$J$26,1),TRUE))=TRUE,"",VLOOKUP($E377,'Source Data'!$B$29:$J$60,MATCH($L377, 'Source Data'!$B$26:$J$26,1),TRUE))))</f>
        <v/>
      </c>
      <c r="T377" s="144" t="str">
        <f>IF(OR(AND(OR($J377="Retired",$J377="Permanent Low-Use"),$K377&lt;=2028),(AND($J377="New",$K377&gt;2028))),"N/A",IF($N377=0,0,IF(ISERROR(VLOOKUP($E377,'Source Data'!$B$29:$J$60, MATCH($L377, 'Source Data'!$B$26:$J$26,1),TRUE))=TRUE,"",VLOOKUP($E377,'Source Data'!$B$29:$J$60,MATCH($L377, 'Source Data'!$B$26:$J$26,1),TRUE))))</f>
        <v/>
      </c>
      <c r="U377" s="144" t="str">
        <f>IF(OR(AND(OR($J377="Retired",$J377="Permanent Low-Use"),$K377&lt;=2029),(AND($J377="New",$K377&gt;2029))),"N/A",IF($N377=0,0,IF(ISERROR(VLOOKUP($E377,'Source Data'!$B$29:$J$60, MATCH($L377, 'Source Data'!$B$26:$J$26,1),TRUE))=TRUE,"",VLOOKUP($E377,'Source Data'!$B$29:$J$60,MATCH($L377, 'Source Data'!$B$26:$J$26,1),TRUE))))</f>
        <v/>
      </c>
      <c r="V377" s="144" t="str">
        <f>IF(OR(AND(OR($J377="Retired",$J377="Permanent Low-Use"),$K377&lt;=2030),(AND($J377="New",$K377&gt;2030))),"N/A",IF($N377=0,0,IF(ISERROR(VLOOKUP($E377,'Source Data'!$B$29:$J$60, MATCH($L377, 'Source Data'!$B$26:$J$26,1),TRUE))=TRUE,"",VLOOKUP($E377,'Source Data'!$B$29:$J$60,MATCH($L377, 'Source Data'!$B$26:$J$26,1),TRUE))))</f>
        <v/>
      </c>
      <c r="W377" s="144" t="str">
        <f>IF(OR(AND(OR($J377="Retired",$J377="Permanent Low-Use"),$K377&lt;=2031),(AND($J377="New",$K377&gt;2031))),"N/A",IF($N377=0,0,IF(ISERROR(VLOOKUP($E377,'Source Data'!$B$29:$J$60, MATCH($L377, 'Source Data'!$B$26:$J$26,1),TRUE))=TRUE,"",VLOOKUP($E377,'Source Data'!$B$29:$J$60,MATCH($L377, 'Source Data'!$B$26:$J$26,1),TRUE))))</f>
        <v/>
      </c>
      <c r="X377" s="144" t="str">
        <f>IF(OR(AND(OR($J377="Retired",$J377="Permanent Low-Use"),$K377&lt;=2032),(AND($J377="New",$K377&gt;2032))),"N/A",IF($N377=0,0,IF(ISERROR(VLOOKUP($E377,'Source Data'!$B$29:$J$60, MATCH($L377, 'Source Data'!$B$26:$J$26,1),TRUE))=TRUE,"",VLOOKUP($E377,'Source Data'!$B$29:$J$60,MATCH($L377, 'Source Data'!$B$26:$J$26,1),TRUE))))</f>
        <v/>
      </c>
      <c r="Y377" s="144" t="str">
        <f>IF(OR(AND(OR($J377="Retired",$J377="Permanent Low-Use"),$K377&lt;=2033),(AND($J377="New",$K377&gt;2033))),"N/A",IF($N377=0,0,IF(ISERROR(VLOOKUP($E377,'Source Data'!$B$29:$J$60, MATCH($L377, 'Source Data'!$B$26:$J$26,1),TRUE))=TRUE,"",VLOOKUP($E377,'Source Data'!$B$29:$J$60,MATCH($L377, 'Source Data'!$B$26:$J$26,1),TRUE))))</f>
        <v/>
      </c>
      <c r="Z377" s="145" t="str">
        <f>IF(ISNUMBER($L377),IF(OR(AND(OR($J377="Retired",$J377="Permanent Low-Use"),$K377&lt;=2023),(AND($J377="New",$K377&gt;2023))),"N/A",VLOOKUP($F377,'Source Data'!$B$15:$I$22,7)),"")</f>
        <v/>
      </c>
      <c r="AA377" s="145" t="str">
        <f>IF(ISNUMBER($L377),IF(OR(AND(OR($J377="Retired",$J377="Permanent Low-Use"),$K377&lt;=2024),(AND($J377="New",$K377&gt;2024))),"N/A",VLOOKUP($F377,'Source Data'!$B$15:$I$22,7)),"")</f>
        <v/>
      </c>
      <c r="AB377" s="145" t="str">
        <f>IF(ISNUMBER($L377),IF(OR(AND(OR($J377="Retired",$J377="Permanent Low-Use"),$K377&lt;=2025),(AND($J377="New",$K377&gt;2025))),"N/A",VLOOKUP($F377,'Source Data'!$B$15:$I$22,5)),"")</f>
        <v/>
      </c>
      <c r="AC377" s="145" t="str">
        <f>IF(ISNUMBER($L377),IF(OR(AND(OR($J377="Retired",$J377="Permanent Low-Use"),$K377&lt;=2026),(AND($J377="New",$K377&gt;2026))),"N/A",VLOOKUP($F377,'Source Data'!$B$15:$I$22,5)),"")</f>
        <v/>
      </c>
      <c r="AD377" s="145" t="str">
        <f>IF(ISNUMBER($L377),IF(OR(AND(OR($J377="Retired",$J377="Permanent Low-Use"),$K377&lt;=2027),(AND($J377="New",$K377&gt;2027))),"N/A",VLOOKUP($F377,'Source Data'!$B$15:$I$22,5)),"")</f>
        <v/>
      </c>
      <c r="AE377" s="145" t="str">
        <f>IF(ISNUMBER($L377),IF(OR(AND(OR($J377="Retired",$J377="Permanent Low-Use"),$K377&lt;=2028),(AND($J377="New",$K377&gt;2028))),"N/A",VLOOKUP($F377,'Source Data'!$B$15:$I$22,5)),"")</f>
        <v/>
      </c>
      <c r="AF377" s="145" t="str">
        <f>IF(ISNUMBER($L377),IF(OR(AND(OR($J377="Retired",$J377="Permanent Low-Use"),$K377&lt;=2029),(AND($J377="New",$K377&gt;2029))),"N/A",VLOOKUP($F377,'Source Data'!$B$15:$I$22,5)),"")</f>
        <v/>
      </c>
      <c r="AG377" s="145" t="str">
        <f>IF(ISNUMBER($L377),IF(OR(AND(OR($J377="Retired",$J377="Permanent Low-Use"),$K377&lt;=2030),(AND($J377="New",$K377&gt;2030))),"N/A",VLOOKUP($F377,'Source Data'!$B$15:$I$22,5)),"")</f>
        <v/>
      </c>
      <c r="AH377" s="145" t="str">
        <f>IF(ISNUMBER($L377),IF(OR(AND(OR($J377="Retired",$J377="Permanent Low-Use"),$K377&lt;=2031),(AND($J377="New",$K377&gt;2031))),"N/A",VLOOKUP($F377,'Source Data'!$B$15:$I$22,5)),"")</f>
        <v/>
      </c>
      <c r="AI377" s="145" t="str">
        <f>IF(ISNUMBER($L377),IF(OR(AND(OR($J377="Retired",$J377="Permanent Low-Use"),$K377&lt;=2032),(AND($J377="New",$K377&gt;2032))),"N/A",VLOOKUP($F377,'Source Data'!$B$15:$I$22,5)),"")</f>
        <v/>
      </c>
      <c r="AJ377" s="145" t="str">
        <f>IF(ISNUMBER($L377),IF(OR(AND(OR($J377="Retired",$J377="Permanent Low-Use"),$K377&lt;=2033),(AND($J377="New",$K377&gt;2033))),"N/A",VLOOKUP($F377,'Source Data'!$B$15:$I$22,5)),"")</f>
        <v/>
      </c>
      <c r="AK377" s="145" t="str">
        <f>IF($N377= 0, "N/A", IF(ISERROR(VLOOKUP($F377, 'Source Data'!$B$4:$C$11,2)), "", VLOOKUP($F377, 'Source Data'!$B$4:$C$11,2)))</f>
        <v/>
      </c>
      <c r="AL377" s="158"/>
    </row>
    <row r="378" spans="1:38">
      <c r="A378" s="158"/>
      <c r="B378" s="80"/>
      <c r="C378" s="80"/>
      <c r="D378" s="80"/>
      <c r="E378" s="81"/>
      <c r="F378" s="81"/>
      <c r="G378" s="78"/>
      <c r="H378" s="79"/>
      <c r="I378" s="78"/>
      <c r="J378" s="78"/>
      <c r="K378" s="78"/>
      <c r="L378" s="142" t="str">
        <f t="shared" si="16"/>
        <v/>
      </c>
      <c r="M378" s="142" t="str">
        <f>IF(ISERROR(VLOOKUP(E378,'Source Data'!$B$67:$J$97, MATCH(F378, 'Source Data'!$B$64:$J$64,1),TRUE))=TRUE,"",VLOOKUP(E378,'Source Data'!$B$67:$J$97,MATCH(F378, 'Source Data'!$B$64:$J$64,1),TRUE))</f>
        <v/>
      </c>
      <c r="N378" s="143" t="str">
        <f t="shared" si="17"/>
        <v/>
      </c>
      <c r="O378" s="144" t="str">
        <f>IF(OR(AND(OR($J378="Retired",$J378="Permanent Low-Use"),$K378&lt;=2023),(AND($J378="New",$K378&gt;2023))),"N/A",IF($N378=0,0,IF(ISERROR(VLOOKUP($E378,'Source Data'!$B$29:$J$60, MATCH($L378, 'Source Data'!$B$26:$J$26,1),TRUE))=TRUE,"",VLOOKUP($E378,'Source Data'!$B$29:$J$60,MATCH($L378, 'Source Data'!$B$26:$J$26,1),TRUE))))</f>
        <v/>
      </c>
      <c r="P378" s="144" t="str">
        <f>IF(OR(AND(OR($J378="Retired",$J378="Permanent Low-Use"),$K378&lt;=2024),(AND($J378="New",$K378&gt;2024))),"N/A",IF($N378=0,0,IF(ISERROR(VLOOKUP($E378,'Source Data'!$B$29:$J$60, MATCH($L378, 'Source Data'!$B$26:$J$26,1),TRUE))=TRUE,"",VLOOKUP($E378,'Source Data'!$B$29:$J$60,MATCH($L378, 'Source Data'!$B$26:$J$26,1),TRUE))))</f>
        <v/>
      </c>
      <c r="Q378" s="144" t="str">
        <f>IF(OR(AND(OR($J378="Retired",$J378="Permanent Low-Use"),$K378&lt;=2025),(AND($J378="New",$K378&gt;2025))),"N/A",IF($N378=0,0,IF(ISERROR(VLOOKUP($E378,'Source Data'!$B$29:$J$60, MATCH($L378, 'Source Data'!$B$26:$J$26,1),TRUE))=TRUE,"",VLOOKUP($E378,'Source Data'!$B$29:$J$60,MATCH($L378, 'Source Data'!$B$26:$J$26,1),TRUE))))</f>
        <v/>
      </c>
      <c r="R378" s="144" t="str">
        <f>IF(OR(AND(OR($J378="Retired",$J378="Permanent Low-Use"),$K378&lt;=2026),(AND($J378="New",$K378&gt;2026))),"N/A",IF($N378=0,0,IF(ISERROR(VLOOKUP($E378,'Source Data'!$B$29:$J$60, MATCH($L378, 'Source Data'!$B$26:$J$26,1),TRUE))=TRUE,"",VLOOKUP($E378,'Source Data'!$B$29:$J$60,MATCH($L378, 'Source Data'!$B$26:$J$26,1),TRUE))))</f>
        <v/>
      </c>
      <c r="S378" s="144" t="str">
        <f>IF(OR(AND(OR($J378="Retired",$J378="Permanent Low-Use"),$K378&lt;=2027),(AND($J378="New",$K378&gt;2027))),"N/A",IF($N378=0,0,IF(ISERROR(VLOOKUP($E378,'Source Data'!$B$29:$J$60, MATCH($L378, 'Source Data'!$B$26:$J$26,1),TRUE))=TRUE,"",VLOOKUP($E378,'Source Data'!$B$29:$J$60,MATCH($L378, 'Source Data'!$B$26:$J$26,1),TRUE))))</f>
        <v/>
      </c>
      <c r="T378" s="144" t="str">
        <f>IF(OR(AND(OR($J378="Retired",$J378="Permanent Low-Use"),$K378&lt;=2028),(AND($J378="New",$K378&gt;2028))),"N/A",IF($N378=0,0,IF(ISERROR(VLOOKUP($E378,'Source Data'!$B$29:$J$60, MATCH($L378, 'Source Data'!$B$26:$J$26,1),TRUE))=TRUE,"",VLOOKUP($E378,'Source Data'!$B$29:$J$60,MATCH($L378, 'Source Data'!$B$26:$J$26,1),TRUE))))</f>
        <v/>
      </c>
      <c r="U378" s="144" t="str">
        <f>IF(OR(AND(OR($J378="Retired",$J378="Permanent Low-Use"),$K378&lt;=2029),(AND($J378="New",$K378&gt;2029))),"N/A",IF($N378=0,0,IF(ISERROR(VLOOKUP($E378,'Source Data'!$B$29:$J$60, MATCH($L378, 'Source Data'!$B$26:$J$26,1),TRUE))=TRUE,"",VLOOKUP($E378,'Source Data'!$B$29:$J$60,MATCH($L378, 'Source Data'!$B$26:$J$26,1),TRUE))))</f>
        <v/>
      </c>
      <c r="V378" s="144" t="str">
        <f>IF(OR(AND(OR($J378="Retired",$J378="Permanent Low-Use"),$K378&lt;=2030),(AND($J378="New",$K378&gt;2030))),"N/A",IF($N378=0,0,IF(ISERROR(VLOOKUP($E378,'Source Data'!$B$29:$J$60, MATCH($L378, 'Source Data'!$B$26:$J$26,1),TRUE))=TRUE,"",VLOOKUP($E378,'Source Data'!$B$29:$J$60,MATCH($L378, 'Source Data'!$B$26:$J$26,1),TRUE))))</f>
        <v/>
      </c>
      <c r="W378" s="144" t="str">
        <f>IF(OR(AND(OR($J378="Retired",$J378="Permanent Low-Use"),$K378&lt;=2031),(AND($J378="New",$K378&gt;2031))),"N/A",IF($N378=0,0,IF(ISERROR(VLOOKUP($E378,'Source Data'!$B$29:$J$60, MATCH($L378, 'Source Data'!$B$26:$J$26,1),TRUE))=TRUE,"",VLOOKUP($E378,'Source Data'!$B$29:$J$60,MATCH($L378, 'Source Data'!$B$26:$J$26,1),TRUE))))</f>
        <v/>
      </c>
      <c r="X378" s="144" t="str">
        <f>IF(OR(AND(OR($J378="Retired",$J378="Permanent Low-Use"),$K378&lt;=2032),(AND($J378="New",$K378&gt;2032))),"N/A",IF($N378=0,0,IF(ISERROR(VLOOKUP($E378,'Source Data'!$B$29:$J$60, MATCH($L378, 'Source Data'!$B$26:$J$26,1),TRUE))=TRUE,"",VLOOKUP($E378,'Source Data'!$B$29:$J$60,MATCH($L378, 'Source Data'!$B$26:$J$26,1),TRUE))))</f>
        <v/>
      </c>
      <c r="Y378" s="144" t="str">
        <f>IF(OR(AND(OR($J378="Retired",$J378="Permanent Low-Use"),$K378&lt;=2033),(AND($J378="New",$K378&gt;2033))),"N/A",IF($N378=0,0,IF(ISERROR(VLOOKUP($E378,'Source Data'!$B$29:$J$60, MATCH($L378, 'Source Data'!$B$26:$J$26,1),TRUE))=TRUE,"",VLOOKUP($E378,'Source Data'!$B$29:$J$60,MATCH($L378, 'Source Data'!$B$26:$J$26,1),TRUE))))</f>
        <v/>
      </c>
      <c r="Z378" s="145" t="str">
        <f>IF(ISNUMBER($L378),IF(OR(AND(OR($J378="Retired",$J378="Permanent Low-Use"),$K378&lt;=2023),(AND($J378="New",$K378&gt;2023))),"N/A",VLOOKUP($F378,'Source Data'!$B$15:$I$22,7)),"")</f>
        <v/>
      </c>
      <c r="AA378" s="145" t="str">
        <f>IF(ISNUMBER($L378),IF(OR(AND(OR($J378="Retired",$J378="Permanent Low-Use"),$K378&lt;=2024),(AND($J378="New",$K378&gt;2024))),"N/A",VLOOKUP($F378,'Source Data'!$B$15:$I$22,7)),"")</f>
        <v/>
      </c>
      <c r="AB378" s="145" t="str">
        <f>IF(ISNUMBER($L378),IF(OR(AND(OR($J378="Retired",$J378="Permanent Low-Use"),$K378&lt;=2025),(AND($J378="New",$K378&gt;2025))),"N/A",VLOOKUP($F378,'Source Data'!$B$15:$I$22,5)),"")</f>
        <v/>
      </c>
      <c r="AC378" s="145" t="str">
        <f>IF(ISNUMBER($L378),IF(OR(AND(OR($J378="Retired",$J378="Permanent Low-Use"),$K378&lt;=2026),(AND($J378="New",$K378&gt;2026))),"N/A",VLOOKUP($F378,'Source Data'!$B$15:$I$22,5)),"")</f>
        <v/>
      </c>
      <c r="AD378" s="145" t="str">
        <f>IF(ISNUMBER($L378),IF(OR(AND(OR($J378="Retired",$J378="Permanent Low-Use"),$K378&lt;=2027),(AND($J378="New",$K378&gt;2027))),"N/A",VLOOKUP($F378,'Source Data'!$B$15:$I$22,5)),"")</f>
        <v/>
      </c>
      <c r="AE378" s="145" t="str">
        <f>IF(ISNUMBER($L378),IF(OR(AND(OR($J378="Retired",$J378="Permanent Low-Use"),$K378&lt;=2028),(AND($J378="New",$K378&gt;2028))),"N/A",VLOOKUP($F378,'Source Data'!$B$15:$I$22,5)),"")</f>
        <v/>
      </c>
      <c r="AF378" s="145" t="str">
        <f>IF(ISNUMBER($L378),IF(OR(AND(OR($J378="Retired",$J378="Permanent Low-Use"),$K378&lt;=2029),(AND($J378="New",$K378&gt;2029))),"N/A",VLOOKUP($F378,'Source Data'!$B$15:$I$22,5)),"")</f>
        <v/>
      </c>
      <c r="AG378" s="145" t="str">
        <f>IF(ISNUMBER($L378),IF(OR(AND(OR($J378="Retired",$J378="Permanent Low-Use"),$K378&lt;=2030),(AND($J378="New",$K378&gt;2030))),"N/A",VLOOKUP($F378,'Source Data'!$B$15:$I$22,5)),"")</f>
        <v/>
      </c>
      <c r="AH378" s="145" t="str">
        <f>IF(ISNUMBER($L378),IF(OR(AND(OR($J378="Retired",$J378="Permanent Low-Use"),$K378&lt;=2031),(AND($J378="New",$K378&gt;2031))),"N/A",VLOOKUP($F378,'Source Data'!$B$15:$I$22,5)),"")</f>
        <v/>
      </c>
      <c r="AI378" s="145" t="str">
        <f>IF(ISNUMBER($L378),IF(OR(AND(OR($J378="Retired",$J378="Permanent Low-Use"),$K378&lt;=2032),(AND($J378="New",$K378&gt;2032))),"N/A",VLOOKUP($F378,'Source Data'!$B$15:$I$22,5)),"")</f>
        <v/>
      </c>
      <c r="AJ378" s="145" t="str">
        <f>IF(ISNUMBER($L378),IF(OR(AND(OR($J378="Retired",$J378="Permanent Low-Use"),$K378&lt;=2033),(AND($J378="New",$K378&gt;2033))),"N/A",VLOOKUP($F378,'Source Data'!$B$15:$I$22,5)),"")</f>
        <v/>
      </c>
      <c r="AK378" s="145" t="str">
        <f>IF($N378= 0, "N/A", IF(ISERROR(VLOOKUP($F378, 'Source Data'!$B$4:$C$11,2)), "", VLOOKUP($F378, 'Source Data'!$B$4:$C$11,2)))</f>
        <v/>
      </c>
      <c r="AL378" s="158"/>
    </row>
    <row r="379" spans="1:38">
      <c r="A379" s="158"/>
      <c r="B379" s="80"/>
      <c r="C379" s="80"/>
      <c r="D379" s="80"/>
      <c r="E379" s="81"/>
      <c r="F379" s="81"/>
      <c r="G379" s="78"/>
      <c r="H379" s="79"/>
      <c r="I379" s="78"/>
      <c r="J379" s="78"/>
      <c r="K379" s="78"/>
      <c r="L379" s="142" t="str">
        <f t="shared" si="16"/>
        <v/>
      </c>
      <c r="M379" s="142" t="str">
        <f>IF(ISERROR(VLOOKUP(E379,'Source Data'!$B$67:$J$97, MATCH(F379, 'Source Data'!$B$64:$J$64,1),TRUE))=TRUE,"",VLOOKUP(E379,'Source Data'!$B$67:$J$97,MATCH(F379, 'Source Data'!$B$64:$J$64,1),TRUE))</f>
        <v/>
      </c>
      <c r="N379" s="143" t="str">
        <f t="shared" si="17"/>
        <v/>
      </c>
      <c r="O379" s="144" t="str">
        <f>IF(OR(AND(OR($J379="Retired",$J379="Permanent Low-Use"),$K379&lt;=2023),(AND($J379="New",$K379&gt;2023))),"N/A",IF($N379=0,0,IF(ISERROR(VLOOKUP($E379,'Source Data'!$B$29:$J$60, MATCH($L379, 'Source Data'!$B$26:$J$26,1),TRUE))=TRUE,"",VLOOKUP($E379,'Source Data'!$B$29:$J$60,MATCH($L379, 'Source Data'!$B$26:$J$26,1),TRUE))))</f>
        <v/>
      </c>
      <c r="P379" s="144" t="str">
        <f>IF(OR(AND(OR($J379="Retired",$J379="Permanent Low-Use"),$K379&lt;=2024),(AND($J379="New",$K379&gt;2024))),"N/A",IF($N379=0,0,IF(ISERROR(VLOOKUP($E379,'Source Data'!$B$29:$J$60, MATCH($L379, 'Source Data'!$B$26:$J$26,1),TRUE))=TRUE,"",VLOOKUP($E379,'Source Data'!$B$29:$J$60,MATCH($L379, 'Source Data'!$B$26:$J$26,1),TRUE))))</f>
        <v/>
      </c>
      <c r="Q379" s="144" t="str">
        <f>IF(OR(AND(OR($J379="Retired",$J379="Permanent Low-Use"),$K379&lt;=2025),(AND($J379="New",$K379&gt;2025))),"N/A",IF($N379=0,0,IF(ISERROR(VLOOKUP($E379,'Source Data'!$B$29:$J$60, MATCH($L379, 'Source Data'!$B$26:$J$26,1),TRUE))=TRUE,"",VLOOKUP($E379,'Source Data'!$B$29:$J$60,MATCH($L379, 'Source Data'!$B$26:$J$26,1),TRUE))))</f>
        <v/>
      </c>
      <c r="R379" s="144" t="str">
        <f>IF(OR(AND(OR($J379="Retired",$J379="Permanent Low-Use"),$K379&lt;=2026),(AND($J379="New",$K379&gt;2026))),"N/A",IF($N379=0,0,IF(ISERROR(VLOOKUP($E379,'Source Data'!$B$29:$J$60, MATCH($L379, 'Source Data'!$B$26:$J$26,1),TRUE))=TRUE,"",VLOOKUP($E379,'Source Data'!$B$29:$J$60,MATCH($L379, 'Source Data'!$B$26:$J$26,1),TRUE))))</f>
        <v/>
      </c>
      <c r="S379" s="144" t="str">
        <f>IF(OR(AND(OR($J379="Retired",$J379="Permanent Low-Use"),$K379&lt;=2027),(AND($J379="New",$K379&gt;2027))),"N/A",IF($N379=0,0,IF(ISERROR(VLOOKUP($E379,'Source Data'!$B$29:$J$60, MATCH($L379, 'Source Data'!$B$26:$J$26,1),TRUE))=TRUE,"",VLOOKUP($E379,'Source Data'!$B$29:$J$60,MATCH($L379, 'Source Data'!$B$26:$J$26,1),TRUE))))</f>
        <v/>
      </c>
      <c r="T379" s="144" t="str">
        <f>IF(OR(AND(OR($J379="Retired",$J379="Permanent Low-Use"),$K379&lt;=2028),(AND($J379="New",$K379&gt;2028))),"N/A",IF($N379=0,0,IF(ISERROR(VLOOKUP($E379,'Source Data'!$B$29:$J$60, MATCH($L379, 'Source Data'!$B$26:$J$26,1),TRUE))=TRUE,"",VLOOKUP($E379,'Source Data'!$B$29:$J$60,MATCH($L379, 'Source Data'!$B$26:$J$26,1),TRUE))))</f>
        <v/>
      </c>
      <c r="U379" s="144" t="str">
        <f>IF(OR(AND(OR($J379="Retired",$J379="Permanent Low-Use"),$K379&lt;=2029),(AND($J379="New",$K379&gt;2029))),"N/A",IF($N379=0,0,IF(ISERROR(VLOOKUP($E379,'Source Data'!$B$29:$J$60, MATCH($L379, 'Source Data'!$B$26:$J$26,1),TRUE))=TRUE,"",VLOOKUP($E379,'Source Data'!$B$29:$J$60,MATCH($L379, 'Source Data'!$B$26:$J$26,1),TRUE))))</f>
        <v/>
      </c>
      <c r="V379" s="144" t="str">
        <f>IF(OR(AND(OR($J379="Retired",$J379="Permanent Low-Use"),$K379&lt;=2030),(AND($J379="New",$K379&gt;2030))),"N/A",IF($N379=0,0,IF(ISERROR(VLOOKUP($E379,'Source Data'!$B$29:$J$60, MATCH($L379, 'Source Data'!$B$26:$J$26,1),TRUE))=TRUE,"",VLOOKUP($E379,'Source Data'!$B$29:$J$60,MATCH($L379, 'Source Data'!$B$26:$J$26,1),TRUE))))</f>
        <v/>
      </c>
      <c r="W379" s="144" t="str">
        <f>IF(OR(AND(OR($J379="Retired",$J379="Permanent Low-Use"),$K379&lt;=2031),(AND($J379="New",$K379&gt;2031))),"N/A",IF($N379=0,0,IF(ISERROR(VLOOKUP($E379,'Source Data'!$B$29:$J$60, MATCH($L379, 'Source Data'!$B$26:$J$26,1),TRUE))=TRUE,"",VLOOKUP($E379,'Source Data'!$B$29:$J$60,MATCH($L379, 'Source Data'!$B$26:$J$26,1),TRUE))))</f>
        <v/>
      </c>
      <c r="X379" s="144" t="str">
        <f>IF(OR(AND(OR($J379="Retired",$J379="Permanent Low-Use"),$K379&lt;=2032),(AND($J379="New",$K379&gt;2032))),"N/A",IF($N379=0,0,IF(ISERROR(VLOOKUP($E379,'Source Data'!$B$29:$J$60, MATCH($L379, 'Source Data'!$B$26:$J$26,1),TRUE))=TRUE,"",VLOOKUP($E379,'Source Data'!$B$29:$J$60,MATCH($L379, 'Source Data'!$B$26:$J$26,1),TRUE))))</f>
        <v/>
      </c>
      <c r="Y379" s="144" t="str">
        <f>IF(OR(AND(OR($J379="Retired",$J379="Permanent Low-Use"),$K379&lt;=2033),(AND($J379="New",$K379&gt;2033))),"N/A",IF($N379=0,0,IF(ISERROR(VLOOKUP($E379,'Source Data'!$B$29:$J$60, MATCH($L379, 'Source Data'!$B$26:$J$26,1),TRUE))=TRUE,"",VLOOKUP($E379,'Source Data'!$B$29:$J$60,MATCH($L379, 'Source Data'!$B$26:$J$26,1),TRUE))))</f>
        <v/>
      </c>
      <c r="Z379" s="145" t="str">
        <f>IF(ISNUMBER($L379),IF(OR(AND(OR($J379="Retired",$J379="Permanent Low-Use"),$K379&lt;=2023),(AND($J379="New",$K379&gt;2023))),"N/A",VLOOKUP($F379,'Source Data'!$B$15:$I$22,7)),"")</f>
        <v/>
      </c>
      <c r="AA379" s="145" t="str">
        <f>IF(ISNUMBER($L379),IF(OR(AND(OR($J379="Retired",$J379="Permanent Low-Use"),$K379&lt;=2024),(AND($J379="New",$K379&gt;2024))),"N/A",VLOOKUP($F379,'Source Data'!$B$15:$I$22,7)),"")</f>
        <v/>
      </c>
      <c r="AB379" s="145" t="str">
        <f>IF(ISNUMBER($L379),IF(OR(AND(OR($J379="Retired",$J379="Permanent Low-Use"),$K379&lt;=2025),(AND($J379="New",$K379&gt;2025))),"N/A",VLOOKUP($F379,'Source Data'!$B$15:$I$22,5)),"")</f>
        <v/>
      </c>
      <c r="AC379" s="145" t="str">
        <f>IF(ISNUMBER($L379),IF(OR(AND(OR($J379="Retired",$J379="Permanent Low-Use"),$K379&lt;=2026),(AND($J379="New",$K379&gt;2026))),"N/A",VLOOKUP($F379,'Source Data'!$B$15:$I$22,5)),"")</f>
        <v/>
      </c>
      <c r="AD379" s="145" t="str">
        <f>IF(ISNUMBER($L379),IF(OR(AND(OR($J379="Retired",$J379="Permanent Low-Use"),$K379&lt;=2027),(AND($J379="New",$K379&gt;2027))),"N/A",VLOOKUP($F379,'Source Data'!$B$15:$I$22,5)),"")</f>
        <v/>
      </c>
      <c r="AE379" s="145" t="str">
        <f>IF(ISNUMBER($L379),IF(OR(AND(OR($J379="Retired",$J379="Permanent Low-Use"),$K379&lt;=2028),(AND($J379="New",$K379&gt;2028))),"N/A",VLOOKUP($F379,'Source Data'!$B$15:$I$22,5)),"")</f>
        <v/>
      </c>
      <c r="AF379" s="145" t="str">
        <f>IF(ISNUMBER($L379),IF(OR(AND(OR($J379="Retired",$J379="Permanent Low-Use"),$K379&lt;=2029),(AND($J379="New",$K379&gt;2029))),"N/A",VLOOKUP($F379,'Source Data'!$B$15:$I$22,5)),"")</f>
        <v/>
      </c>
      <c r="AG379" s="145" t="str">
        <f>IF(ISNUMBER($L379),IF(OR(AND(OR($J379="Retired",$J379="Permanent Low-Use"),$K379&lt;=2030),(AND($J379="New",$K379&gt;2030))),"N/A",VLOOKUP($F379,'Source Data'!$B$15:$I$22,5)),"")</f>
        <v/>
      </c>
      <c r="AH379" s="145" t="str">
        <f>IF(ISNUMBER($L379),IF(OR(AND(OR($J379="Retired",$J379="Permanent Low-Use"),$K379&lt;=2031),(AND($J379="New",$K379&gt;2031))),"N/A",VLOOKUP($F379,'Source Data'!$B$15:$I$22,5)),"")</f>
        <v/>
      </c>
      <c r="AI379" s="145" t="str">
        <f>IF(ISNUMBER($L379),IF(OR(AND(OR($J379="Retired",$J379="Permanent Low-Use"),$K379&lt;=2032),(AND($J379="New",$K379&gt;2032))),"N/A",VLOOKUP($F379,'Source Data'!$B$15:$I$22,5)),"")</f>
        <v/>
      </c>
      <c r="AJ379" s="145" t="str">
        <f>IF(ISNUMBER($L379),IF(OR(AND(OR($J379="Retired",$J379="Permanent Low-Use"),$K379&lt;=2033),(AND($J379="New",$K379&gt;2033))),"N/A",VLOOKUP($F379,'Source Data'!$B$15:$I$22,5)),"")</f>
        <v/>
      </c>
      <c r="AK379" s="145" t="str">
        <f>IF($N379= 0, "N/A", IF(ISERROR(VLOOKUP($F379, 'Source Data'!$B$4:$C$11,2)), "", VLOOKUP($F379, 'Source Data'!$B$4:$C$11,2)))</f>
        <v/>
      </c>
      <c r="AL379" s="158"/>
    </row>
    <row r="380" spans="1:38">
      <c r="A380" s="158"/>
      <c r="B380" s="80"/>
      <c r="C380" s="80"/>
      <c r="D380" s="80"/>
      <c r="E380" s="81"/>
      <c r="F380" s="81"/>
      <c r="G380" s="78"/>
      <c r="H380" s="79"/>
      <c r="I380" s="78"/>
      <c r="J380" s="78"/>
      <c r="K380" s="78"/>
      <c r="L380" s="142" t="str">
        <f t="shared" si="16"/>
        <v/>
      </c>
      <c r="M380" s="142" t="str">
        <f>IF(ISERROR(VLOOKUP(E380,'Source Data'!$B$67:$J$97, MATCH(F380, 'Source Data'!$B$64:$J$64,1),TRUE))=TRUE,"",VLOOKUP(E380,'Source Data'!$B$67:$J$97,MATCH(F380, 'Source Data'!$B$64:$J$64,1),TRUE))</f>
        <v/>
      </c>
      <c r="N380" s="143" t="str">
        <f t="shared" si="17"/>
        <v/>
      </c>
      <c r="O380" s="144" t="str">
        <f>IF(OR(AND(OR($J380="Retired",$J380="Permanent Low-Use"),$K380&lt;=2023),(AND($J380="New",$K380&gt;2023))),"N/A",IF($N380=0,0,IF(ISERROR(VLOOKUP($E380,'Source Data'!$B$29:$J$60, MATCH($L380, 'Source Data'!$B$26:$J$26,1),TRUE))=TRUE,"",VLOOKUP($E380,'Source Data'!$B$29:$J$60,MATCH($L380, 'Source Data'!$B$26:$J$26,1),TRUE))))</f>
        <v/>
      </c>
      <c r="P380" s="144" t="str">
        <f>IF(OR(AND(OR($J380="Retired",$J380="Permanent Low-Use"),$K380&lt;=2024),(AND($J380="New",$K380&gt;2024))),"N/A",IF($N380=0,0,IF(ISERROR(VLOOKUP($E380,'Source Data'!$B$29:$J$60, MATCH($L380, 'Source Data'!$B$26:$J$26,1),TRUE))=TRUE,"",VLOOKUP($E380,'Source Data'!$B$29:$J$60,MATCH($L380, 'Source Data'!$B$26:$J$26,1),TRUE))))</f>
        <v/>
      </c>
      <c r="Q380" s="144" t="str">
        <f>IF(OR(AND(OR($J380="Retired",$J380="Permanent Low-Use"),$K380&lt;=2025),(AND($J380="New",$K380&gt;2025))),"N/A",IF($N380=0,0,IF(ISERROR(VLOOKUP($E380,'Source Data'!$B$29:$J$60, MATCH($L380, 'Source Data'!$B$26:$J$26,1),TRUE))=TRUE,"",VLOOKUP($E380,'Source Data'!$B$29:$J$60,MATCH($L380, 'Source Data'!$B$26:$J$26,1),TRUE))))</f>
        <v/>
      </c>
      <c r="R380" s="144" t="str">
        <f>IF(OR(AND(OR($J380="Retired",$J380="Permanent Low-Use"),$K380&lt;=2026),(AND($J380="New",$K380&gt;2026))),"N/A",IF($N380=0,0,IF(ISERROR(VLOOKUP($E380,'Source Data'!$B$29:$J$60, MATCH($L380, 'Source Data'!$B$26:$J$26,1),TRUE))=TRUE,"",VLOOKUP($E380,'Source Data'!$B$29:$J$60,MATCH($L380, 'Source Data'!$B$26:$J$26,1),TRUE))))</f>
        <v/>
      </c>
      <c r="S380" s="144" t="str">
        <f>IF(OR(AND(OR($J380="Retired",$J380="Permanent Low-Use"),$K380&lt;=2027),(AND($J380="New",$K380&gt;2027))),"N/A",IF($N380=0,0,IF(ISERROR(VLOOKUP($E380,'Source Data'!$B$29:$J$60, MATCH($L380, 'Source Data'!$B$26:$J$26,1),TRUE))=TRUE,"",VLOOKUP($E380,'Source Data'!$B$29:$J$60,MATCH($L380, 'Source Data'!$B$26:$J$26,1),TRUE))))</f>
        <v/>
      </c>
      <c r="T380" s="144" t="str">
        <f>IF(OR(AND(OR($J380="Retired",$J380="Permanent Low-Use"),$K380&lt;=2028),(AND($J380="New",$K380&gt;2028))),"N/A",IF($N380=0,0,IF(ISERROR(VLOOKUP($E380,'Source Data'!$B$29:$J$60, MATCH($L380, 'Source Data'!$B$26:$J$26,1),TRUE))=TRUE,"",VLOOKUP($E380,'Source Data'!$B$29:$J$60,MATCH($L380, 'Source Data'!$B$26:$J$26,1),TRUE))))</f>
        <v/>
      </c>
      <c r="U380" s="144" t="str">
        <f>IF(OR(AND(OR($J380="Retired",$J380="Permanent Low-Use"),$K380&lt;=2029),(AND($J380="New",$K380&gt;2029))),"N/A",IF($N380=0,0,IF(ISERROR(VLOOKUP($E380,'Source Data'!$B$29:$J$60, MATCH($L380, 'Source Data'!$B$26:$J$26,1),TRUE))=TRUE,"",VLOOKUP($E380,'Source Data'!$B$29:$J$60,MATCH($L380, 'Source Data'!$B$26:$J$26,1),TRUE))))</f>
        <v/>
      </c>
      <c r="V380" s="144" t="str">
        <f>IF(OR(AND(OR($J380="Retired",$J380="Permanent Low-Use"),$K380&lt;=2030),(AND($J380="New",$K380&gt;2030))),"N/A",IF($N380=0,0,IF(ISERROR(VLOOKUP($E380,'Source Data'!$B$29:$J$60, MATCH($L380, 'Source Data'!$B$26:$J$26,1),TRUE))=TRUE,"",VLOOKUP($E380,'Source Data'!$B$29:$J$60,MATCH($L380, 'Source Data'!$B$26:$J$26,1),TRUE))))</f>
        <v/>
      </c>
      <c r="W380" s="144" t="str">
        <f>IF(OR(AND(OR($J380="Retired",$J380="Permanent Low-Use"),$K380&lt;=2031),(AND($J380="New",$K380&gt;2031))),"N/A",IF($N380=0,0,IF(ISERROR(VLOOKUP($E380,'Source Data'!$B$29:$J$60, MATCH($L380, 'Source Data'!$B$26:$J$26,1),TRUE))=TRUE,"",VLOOKUP($E380,'Source Data'!$B$29:$J$60,MATCH($L380, 'Source Data'!$B$26:$J$26,1),TRUE))))</f>
        <v/>
      </c>
      <c r="X380" s="144" t="str">
        <f>IF(OR(AND(OR($J380="Retired",$J380="Permanent Low-Use"),$K380&lt;=2032),(AND($J380="New",$K380&gt;2032))),"N/A",IF($N380=0,0,IF(ISERROR(VLOOKUP($E380,'Source Data'!$B$29:$J$60, MATCH($L380, 'Source Data'!$B$26:$J$26,1),TRUE))=TRUE,"",VLOOKUP($E380,'Source Data'!$B$29:$J$60,MATCH($L380, 'Source Data'!$B$26:$J$26,1),TRUE))))</f>
        <v/>
      </c>
      <c r="Y380" s="144" t="str">
        <f>IF(OR(AND(OR($J380="Retired",$J380="Permanent Low-Use"),$K380&lt;=2033),(AND($J380="New",$K380&gt;2033))),"N/A",IF($N380=0,0,IF(ISERROR(VLOOKUP($E380,'Source Data'!$B$29:$J$60, MATCH($L380, 'Source Data'!$B$26:$J$26,1),TRUE))=TRUE,"",VLOOKUP($E380,'Source Data'!$B$29:$J$60,MATCH($L380, 'Source Data'!$B$26:$J$26,1),TRUE))))</f>
        <v/>
      </c>
      <c r="Z380" s="145" t="str">
        <f>IF(ISNUMBER($L380),IF(OR(AND(OR($J380="Retired",$J380="Permanent Low-Use"),$K380&lt;=2023),(AND($J380="New",$K380&gt;2023))),"N/A",VLOOKUP($F380,'Source Data'!$B$15:$I$22,7)),"")</f>
        <v/>
      </c>
      <c r="AA380" s="145" t="str">
        <f>IF(ISNUMBER($L380),IF(OR(AND(OR($J380="Retired",$J380="Permanent Low-Use"),$K380&lt;=2024),(AND($J380="New",$K380&gt;2024))),"N/A",VLOOKUP($F380,'Source Data'!$B$15:$I$22,7)),"")</f>
        <v/>
      </c>
      <c r="AB380" s="145" t="str">
        <f>IF(ISNUMBER($L380),IF(OR(AND(OR($J380="Retired",$J380="Permanent Low-Use"),$K380&lt;=2025),(AND($J380="New",$K380&gt;2025))),"N/A",VLOOKUP($F380,'Source Data'!$B$15:$I$22,5)),"")</f>
        <v/>
      </c>
      <c r="AC380" s="145" t="str">
        <f>IF(ISNUMBER($L380),IF(OR(AND(OR($J380="Retired",$J380="Permanent Low-Use"),$K380&lt;=2026),(AND($J380="New",$K380&gt;2026))),"N/A",VLOOKUP($F380,'Source Data'!$B$15:$I$22,5)),"")</f>
        <v/>
      </c>
      <c r="AD380" s="145" t="str">
        <f>IF(ISNUMBER($L380),IF(OR(AND(OR($J380="Retired",$J380="Permanent Low-Use"),$K380&lt;=2027),(AND($J380="New",$K380&gt;2027))),"N/A",VLOOKUP($F380,'Source Data'!$B$15:$I$22,5)),"")</f>
        <v/>
      </c>
      <c r="AE380" s="145" t="str">
        <f>IF(ISNUMBER($L380),IF(OR(AND(OR($J380="Retired",$J380="Permanent Low-Use"),$K380&lt;=2028),(AND($J380="New",$K380&gt;2028))),"N/A",VLOOKUP($F380,'Source Data'!$B$15:$I$22,5)),"")</f>
        <v/>
      </c>
      <c r="AF380" s="145" t="str">
        <f>IF(ISNUMBER($L380),IF(OR(AND(OR($J380="Retired",$J380="Permanent Low-Use"),$K380&lt;=2029),(AND($J380="New",$K380&gt;2029))),"N/A",VLOOKUP($F380,'Source Data'!$B$15:$I$22,5)),"")</f>
        <v/>
      </c>
      <c r="AG380" s="145" t="str">
        <f>IF(ISNUMBER($L380),IF(OR(AND(OR($J380="Retired",$J380="Permanent Low-Use"),$K380&lt;=2030),(AND($J380="New",$K380&gt;2030))),"N/A",VLOOKUP($F380,'Source Data'!$B$15:$I$22,5)),"")</f>
        <v/>
      </c>
      <c r="AH380" s="145" t="str">
        <f>IF(ISNUMBER($L380),IF(OR(AND(OR($J380="Retired",$J380="Permanent Low-Use"),$K380&lt;=2031),(AND($J380="New",$K380&gt;2031))),"N/A",VLOOKUP($F380,'Source Data'!$B$15:$I$22,5)),"")</f>
        <v/>
      </c>
      <c r="AI380" s="145" t="str">
        <f>IF(ISNUMBER($L380),IF(OR(AND(OR($J380="Retired",$J380="Permanent Low-Use"),$K380&lt;=2032),(AND($J380="New",$K380&gt;2032))),"N/A",VLOOKUP($F380,'Source Data'!$B$15:$I$22,5)),"")</f>
        <v/>
      </c>
      <c r="AJ380" s="145" t="str">
        <f>IF(ISNUMBER($L380),IF(OR(AND(OR($J380="Retired",$J380="Permanent Low-Use"),$K380&lt;=2033),(AND($J380="New",$K380&gt;2033))),"N/A",VLOOKUP($F380,'Source Data'!$B$15:$I$22,5)),"")</f>
        <v/>
      </c>
      <c r="AK380" s="145" t="str">
        <f>IF($N380= 0, "N/A", IF(ISERROR(VLOOKUP($F380, 'Source Data'!$B$4:$C$11,2)), "", VLOOKUP($F380, 'Source Data'!$B$4:$C$11,2)))</f>
        <v/>
      </c>
      <c r="AL380" s="158"/>
    </row>
    <row r="381" spans="1:38">
      <c r="A381" s="158"/>
      <c r="B381" s="80"/>
      <c r="C381" s="80"/>
      <c r="D381" s="80"/>
      <c r="E381" s="81"/>
      <c r="F381" s="81"/>
      <c r="G381" s="78"/>
      <c r="H381" s="79"/>
      <c r="I381" s="78"/>
      <c r="J381" s="78"/>
      <c r="K381" s="78"/>
      <c r="L381" s="142" t="str">
        <f t="shared" si="16"/>
        <v/>
      </c>
      <c r="M381" s="142" t="str">
        <f>IF(ISERROR(VLOOKUP(E381,'Source Data'!$B$67:$J$97, MATCH(F381, 'Source Data'!$B$64:$J$64,1),TRUE))=TRUE,"",VLOOKUP(E381,'Source Data'!$B$67:$J$97,MATCH(F381, 'Source Data'!$B$64:$J$64,1),TRUE))</f>
        <v/>
      </c>
      <c r="N381" s="143" t="str">
        <f t="shared" si="17"/>
        <v/>
      </c>
      <c r="O381" s="144" t="str">
        <f>IF(OR(AND(OR($J381="Retired",$J381="Permanent Low-Use"),$K381&lt;=2023),(AND($J381="New",$K381&gt;2023))),"N/A",IF($N381=0,0,IF(ISERROR(VLOOKUP($E381,'Source Data'!$B$29:$J$60, MATCH($L381, 'Source Data'!$B$26:$J$26,1),TRUE))=TRUE,"",VLOOKUP($E381,'Source Data'!$B$29:$J$60,MATCH($L381, 'Source Data'!$B$26:$J$26,1),TRUE))))</f>
        <v/>
      </c>
      <c r="P381" s="144" t="str">
        <f>IF(OR(AND(OR($J381="Retired",$J381="Permanent Low-Use"),$K381&lt;=2024),(AND($J381="New",$K381&gt;2024))),"N/A",IF($N381=0,0,IF(ISERROR(VLOOKUP($E381,'Source Data'!$B$29:$J$60, MATCH($L381, 'Source Data'!$B$26:$J$26,1),TRUE))=TRUE,"",VLOOKUP($E381,'Source Data'!$B$29:$J$60,MATCH($L381, 'Source Data'!$B$26:$J$26,1),TRUE))))</f>
        <v/>
      </c>
      <c r="Q381" s="144" t="str">
        <f>IF(OR(AND(OR($J381="Retired",$J381="Permanent Low-Use"),$K381&lt;=2025),(AND($J381="New",$K381&gt;2025))),"N/A",IF($N381=0,0,IF(ISERROR(VLOOKUP($E381,'Source Data'!$B$29:$J$60, MATCH($L381, 'Source Data'!$B$26:$J$26,1),TRUE))=TRUE,"",VLOOKUP($E381,'Source Data'!$B$29:$J$60,MATCH($L381, 'Source Data'!$B$26:$J$26,1),TRUE))))</f>
        <v/>
      </c>
      <c r="R381" s="144" t="str">
        <f>IF(OR(AND(OR($J381="Retired",$J381="Permanent Low-Use"),$K381&lt;=2026),(AND($J381="New",$K381&gt;2026))),"N/A",IF($N381=0,0,IF(ISERROR(VLOOKUP($E381,'Source Data'!$B$29:$J$60, MATCH($L381, 'Source Data'!$B$26:$J$26,1),TRUE))=TRUE,"",VLOOKUP($E381,'Source Data'!$B$29:$J$60,MATCH($L381, 'Source Data'!$B$26:$J$26,1),TRUE))))</f>
        <v/>
      </c>
      <c r="S381" s="144" t="str">
        <f>IF(OR(AND(OR($J381="Retired",$J381="Permanent Low-Use"),$K381&lt;=2027),(AND($J381="New",$K381&gt;2027))),"N/A",IF($N381=0,0,IF(ISERROR(VLOOKUP($E381,'Source Data'!$B$29:$J$60, MATCH($L381, 'Source Data'!$B$26:$J$26,1),TRUE))=TRUE,"",VLOOKUP($E381,'Source Data'!$B$29:$J$60,MATCH($L381, 'Source Data'!$B$26:$J$26,1),TRUE))))</f>
        <v/>
      </c>
      <c r="T381" s="144" t="str">
        <f>IF(OR(AND(OR($J381="Retired",$J381="Permanent Low-Use"),$K381&lt;=2028),(AND($J381="New",$K381&gt;2028))),"N/A",IF($N381=0,0,IF(ISERROR(VLOOKUP($E381,'Source Data'!$B$29:$J$60, MATCH($L381, 'Source Data'!$B$26:$J$26,1),TRUE))=TRUE,"",VLOOKUP($E381,'Source Data'!$B$29:$J$60,MATCH($L381, 'Source Data'!$B$26:$J$26,1),TRUE))))</f>
        <v/>
      </c>
      <c r="U381" s="144" t="str">
        <f>IF(OR(AND(OR($J381="Retired",$J381="Permanent Low-Use"),$K381&lt;=2029),(AND($J381="New",$K381&gt;2029))),"N/A",IF($N381=0,0,IF(ISERROR(VLOOKUP($E381,'Source Data'!$B$29:$J$60, MATCH($L381, 'Source Data'!$B$26:$J$26,1),TRUE))=TRUE,"",VLOOKUP($E381,'Source Data'!$B$29:$J$60,MATCH($L381, 'Source Data'!$B$26:$J$26,1),TRUE))))</f>
        <v/>
      </c>
      <c r="V381" s="144" t="str">
        <f>IF(OR(AND(OR($J381="Retired",$J381="Permanent Low-Use"),$K381&lt;=2030),(AND($J381="New",$K381&gt;2030))),"N/A",IF($N381=0,0,IF(ISERROR(VLOOKUP($E381,'Source Data'!$B$29:$J$60, MATCH($L381, 'Source Data'!$B$26:$J$26,1),TRUE))=TRUE,"",VLOOKUP($E381,'Source Data'!$B$29:$J$60,MATCH($L381, 'Source Data'!$B$26:$J$26,1),TRUE))))</f>
        <v/>
      </c>
      <c r="W381" s="144" t="str">
        <f>IF(OR(AND(OR($J381="Retired",$J381="Permanent Low-Use"),$K381&lt;=2031),(AND($J381="New",$K381&gt;2031))),"N/A",IF($N381=0,0,IF(ISERROR(VLOOKUP($E381,'Source Data'!$B$29:$J$60, MATCH($L381, 'Source Data'!$B$26:$J$26,1),TRUE))=TRUE,"",VLOOKUP($E381,'Source Data'!$B$29:$J$60,MATCH($L381, 'Source Data'!$B$26:$J$26,1),TRUE))))</f>
        <v/>
      </c>
      <c r="X381" s="144" t="str">
        <f>IF(OR(AND(OR($J381="Retired",$J381="Permanent Low-Use"),$K381&lt;=2032),(AND($J381="New",$K381&gt;2032))),"N/A",IF($N381=0,0,IF(ISERROR(VLOOKUP($E381,'Source Data'!$B$29:$J$60, MATCH($L381, 'Source Data'!$B$26:$J$26,1),TRUE))=TRUE,"",VLOOKUP($E381,'Source Data'!$B$29:$J$60,MATCH($L381, 'Source Data'!$B$26:$J$26,1),TRUE))))</f>
        <v/>
      </c>
      <c r="Y381" s="144" t="str">
        <f>IF(OR(AND(OR($J381="Retired",$J381="Permanent Low-Use"),$K381&lt;=2033),(AND($J381="New",$K381&gt;2033))),"N/A",IF($N381=0,0,IF(ISERROR(VLOOKUP($E381,'Source Data'!$B$29:$J$60, MATCH($L381, 'Source Data'!$B$26:$J$26,1),TRUE))=TRUE,"",VLOOKUP($E381,'Source Data'!$B$29:$J$60,MATCH($L381, 'Source Data'!$B$26:$J$26,1),TRUE))))</f>
        <v/>
      </c>
      <c r="Z381" s="145" t="str">
        <f>IF(ISNUMBER($L381),IF(OR(AND(OR($J381="Retired",$J381="Permanent Low-Use"),$K381&lt;=2023),(AND($J381="New",$K381&gt;2023))),"N/A",VLOOKUP($F381,'Source Data'!$B$15:$I$22,7)),"")</f>
        <v/>
      </c>
      <c r="AA381" s="145" t="str">
        <f>IF(ISNUMBER($L381),IF(OR(AND(OR($J381="Retired",$J381="Permanent Low-Use"),$K381&lt;=2024),(AND($J381="New",$K381&gt;2024))),"N/A",VLOOKUP($F381,'Source Data'!$B$15:$I$22,7)),"")</f>
        <v/>
      </c>
      <c r="AB381" s="145" t="str">
        <f>IF(ISNUMBER($L381),IF(OR(AND(OR($J381="Retired",$J381="Permanent Low-Use"),$K381&lt;=2025),(AND($J381="New",$K381&gt;2025))),"N/A",VLOOKUP($F381,'Source Data'!$B$15:$I$22,5)),"")</f>
        <v/>
      </c>
      <c r="AC381" s="145" t="str">
        <f>IF(ISNUMBER($L381),IF(OR(AND(OR($J381="Retired",$J381="Permanent Low-Use"),$K381&lt;=2026),(AND($J381="New",$K381&gt;2026))),"N/A",VLOOKUP($F381,'Source Data'!$B$15:$I$22,5)),"")</f>
        <v/>
      </c>
      <c r="AD381" s="145" t="str">
        <f>IF(ISNUMBER($L381),IF(OR(AND(OR($J381="Retired",$J381="Permanent Low-Use"),$K381&lt;=2027),(AND($J381="New",$K381&gt;2027))),"N/A",VLOOKUP($F381,'Source Data'!$B$15:$I$22,5)),"")</f>
        <v/>
      </c>
      <c r="AE381" s="145" t="str">
        <f>IF(ISNUMBER($L381),IF(OR(AND(OR($J381="Retired",$J381="Permanent Low-Use"),$K381&lt;=2028),(AND($J381="New",$K381&gt;2028))),"N/A",VLOOKUP($F381,'Source Data'!$B$15:$I$22,5)),"")</f>
        <v/>
      </c>
      <c r="AF381" s="145" t="str">
        <f>IF(ISNUMBER($L381),IF(OR(AND(OR($J381="Retired",$J381="Permanent Low-Use"),$K381&lt;=2029),(AND($J381="New",$K381&gt;2029))),"N/A",VLOOKUP($F381,'Source Data'!$B$15:$I$22,5)),"")</f>
        <v/>
      </c>
      <c r="AG381" s="145" t="str">
        <f>IF(ISNUMBER($L381),IF(OR(AND(OR($J381="Retired",$J381="Permanent Low-Use"),$K381&lt;=2030),(AND($J381="New",$K381&gt;2030))),"N/A",VLOOKUP($F381,'Source Data'!$B$15:$I$22,5)),"")</f>
        <v/>
      </c>
      <c r="AH381" s="145" t="str">
        <f>IF(ISNUMBER($L381),IF(OR(AND(OR($J381="Retired",$J381="Permanent Low-Use"),$K381&lt;=2031),(AND($J381="New",$K381&gt;2031))),"N/A",VLOOKUP($F381,'Source Data'!$B$15:$I$22,5)),"")</f>
        <v/>
      </c>
      <c r="AI381" s="145" t="str">
        <f>IF(ISNUMBER($L381),IF(OR(AND(OR($J381="Retired",$J381="Permanent Low-Use"),$K381&lt;=2032),(AND($J381="New",$K381&gt;2032))),"N/A",VLOOKUP($F381,'Source Data'!$B$15:$I$22,5)),"")</f>
        <v/>
      </c>
      <c r="AJ381" s="145" t="str">
        <f>IF(ISNUMBER($L381),IF(OR(AND(OR($J381="Retired",$J381="Permanent Low-Use"),$K381&lt;=2033),(AND($J381="New",$K381&gt;2033))),"N/A",VLOOKUP($F381,'Source Data'!$B$15:$I$22,5)),"")</f>
        <v/>
      </c>
      <c r="AK381" s="145" t="str">
        <f>IF($N381= 0, "N/A", IF(ISERROR(VLOOKUP($F381, 'Source Data'!$B$4:$C$11,2)), "", VLOOKUP($F381, 'Source Data'!$B$4:$C$11,2)))</f>
        <v/>
      </c>
      <c r="AL381" s="158"/>
    </row>
    <row r="382" spans="1:38">
      <c r="A382" s="158"/>
      <c r="B382" s="80"/>
      <c r="C382" s="80"/>
      <c r="D382" s="80"/>
      <c r="E382" s="81"/>
      <c r="F382" s="81"/>
      <c r="G382" s="78"/>
      <c r="H382" s="79"/>
      <c r="I382" s="78"/>
      <c r="J382" s="78"/>
      <c r="K382" s="78"/>
      <c r="L382" s="142" t="str">
        <f t="shared" si="16"/>
        <v/>
      </c>
      <c r="M382" s="142" t="str">
        <f>IF(ISERROR(VLOOKUP(E382,'Source Data'!$B$67:$J$97, MATCH(F382, 'Source Data'!$B$64:$J$64,1),TRUE))=TRUE,"",VLOOKUP(E382,'Source Data'!$B$67:$J$97,MATCH(F382, 'Source Data'!$B$64:$J$64,1),TRUE))</f>
        <v/>
      </c>
      <c r="N382" s="143" t="str">
        <f t="shared" si="17"/>
        <v/>
      </c>
      <c r="O382" s="144" t="str">
        <f>IF(OR(AND(OR($J382="Retired",$J382="Permanent Low-Use"),$K382&lt;=2023),(AND($J382="New",$K382&gt;2023))),"N/A",IF($N382=0,0,IF(ISERROR(VLOOKUP($E382,'Source Data'!$B$29:$J$60, MATCH($L382, 'Source Data'!$B$26:$J$26,1),TRUE))=TRUE,"",VLOOKUP($E382,'Source Data'!$B$29:$J$60,MATCH($L382, 'Source Data'!$B$26:$J$26,1),TRUE))))</f>
        <v/>
      </c>
      <c r="P382" s="144" t="str">
        <f>IF(OR(AND(OR($J382="Retired",$J382="Permanent Low-Use"),$K382&lt;=2024),(AND($J382="New",$K382&gt;2024))),"N/A",IF($N382=0,0,IF(ISERROR(VLOOKUP($E382,'Source Data'!$B$29:$J$60, MATCH($L382, 'Source Data'!$B$26:$J$26,1),TRUE))=TRUE,"",VLOOKUP($E382,'Source Data'!$B$29:$J$60,MATCH($L382, 'Source Data'!$B$26:$J$26,1),TRUE))))</f>
        <v/>
      </c>
      <c r="Q382" s="144" t="str">
        <f>IF(OR(AND(OR($J382="Retired",$J382="Permanent Low-Use"),$K382&lt;=2025),(AND($J382="New",$K382&gt;2025))),"N/A",IF($N382=0,0,IF(ISERROR(VLOOKUP($E382,'Source Data'!$B$29:$J$60, MATCH($L382, 'Source Data'!$B$26:$J$26,1),TRUE))=TRUE,"",VLOOKUP($E382,'Source Data'!$B$29:$J$60,MATCH($L382, 'Source Data'!$B$26:$J$26,1),TRUE))))</f>
        <v/>
      </c>
      <c r="R382" s="144" t="str">
        <f>IF(OR(AND(OR($J382="Retired",$J382="Permanent Low-Use"),$K382&lt;=2026),(AND($J382="New",$K382&gt;2026))),"N/A",IF($N382=0,0,IF(ISERROR(VLOOKUP($E382,'Source Data'!$B$29:$J$60, MATCH($L382, 'Source Data'!$B$26:$J$26,1),TRUE))=TRUE,"",VLOOKUP($E382,'Source Data'!$B$29:$J$60,MATCH($L382, 'Source Data'!$B$26:$J$26,1),TRUE))))</f>
        <v/>
      </c>
      <c r="S382" s="144" t="str">
        <f>IF(OR(AND(OR($J382="Retired",$J382="Permanent Low-Use"),$K382&lt;=2027),(AND($J382="New",$K382&gt;2027))),"N/A",IF($N382=0,0,IF(ISERROR(VLOOKUP($E382,'Source Data'!$B$29:$J$60, MATCH($L382, 'Source Data'!$B$26:$J$26,1),TRUE))=TRUE,"",VLOOKUP($E382,'Source Data'!$B$29:$J$60,MATCH($L382, 'Source Data'!$B$26:$J$26,1),TRUE))))</f>
        <v/>
      </c>
      <c r="T382" s="144" t="str">
        <f>IF(OR(AND(OR($J382="Retired",$J382="Permanent Low-Use"),$K382&lt;=2028),(AND($J382="New",$K382&gt;2028))),"N/A",IF($N382=0,0,IF(ISERROR(VLOOKUP($E382,'Source Data'!$B$29:$J$60, MATCH($L382, 'Source Data'!$B$26:$J$26,1),TRUE))=TRUE,"",VLOOKUP($E382,'Source Data'!$B$29:$J$60,MATCH($L382, 'Source Data'!$B$26:$J$26,1),TRUE))))</f>
        <v/>
      </c>
      <c r="U382" s="144" t="str">
        <f>IF(OR(AND(OR($J382="Retired",$J382="Permanent Low-Use"),$K382&lt;=2029),(AND($J382="New",$K382&gt;2029))),"N/A",IF($N382=0,0,IF(ISERROR(VLOOKUP($E382,'Source Data'!$B$29:$J$60, MATCH($L382, 'Source Data'!$B$26:$J$26,1),TRUE))=TRUE,"",VLOOKUP($E382,'Source Data'!$B$29:$J$60,MATCH($L382, 'Source Data'!$B$26:$J$26,1),TRUE))))</f>
        <v/>
      </c>
      <c r="V382" s="144" t="str">
        <f>IF(OR(AND(OR($J382="Retired",$J382="Permanent Low-Use"),$K382&lt;=2030),(AND($J382="New",$K382&gt;2030))),"N/A",IF($N382=0,0,IF(ISERROR(VLOOKUP($E382,'Source Data'!$B$29:$J$60, MATCH($L382, 'Source Data'!$B$26:$J$26,1),TRUE))=TRUE,"",VLOOKUP($E382,'Source Data'!$B$29:$J$60,MATCH($L382, 'Source Data'!$B$26:$J$26,1),TRUE))))</f>
        <v/>
      </c>
      <c r="W382" s="144" t="str">
        <f>IF(OR(AND(OR($J382="Retired",$J382="Permanent Low-Use"),$K382&lt;=2031),(AND($J382="New",$K382&gt;2031))),"N/A",IF($N382=0,0,IF(ISERROR(VLOOKUP($E382,'Source Data'!$B$29:$J$60, MATCH($L382, 'Source Data'!$B$26:$J$26,1),TRUE))=TRUE,"",VLOOKUP($E382,'Source Data'!$B$29:$J$60,MATCH($L382, 'Source Data'!$B$26:$J$26,1),TRUE))))</f>
        <v/>
      </c>
      <c r="X382" s="144" t="str">
        <f>IF(OR(AND(OR($J382="Retired",$J382="Permanent Low-Use"),$K382&lt;=2032),(AND($J382="New",$K382&gt;2032))),"N/A",IF($N382=0,0,IF(ISERROR(VLOOKUP($E382,'Source Data'!$B$29:$J$60, MATCH($L382, 'Source Data'!$B$26:$J$26,1),TRUE))=TRUE,"",VLOOKUP($E382,'Source Data'!$B$29:$J$60,MATCH($L382, 'Source Data'!$B$26:$J$26,1),TRUE))))</f>
        <v/>
      </c>
      <c r="Y382" s="144" t="str">
        <f>IF(OR(AND(OR($J382="Retired",$J382="Permanent Low-Use"),$K382&lt;=2033),(AND($J382="New",$K382&gt;2033))),"N/A",IF($N382=0,0,IF(ISERROR(VLOOKUP($E382,'Source Data'!$B$29:$J$60, MATCH($L382, 'Source Data'!$B$26:$J$26,1),TRUE))=TRUE,"",VLOOKUP($E382,'Source Data'!$B$29:$J$60,MATCH($L382, 'Source Data'!$B$26:$J$26,1),TRUE))))</f>
        <v/>
      </c>
      <c r="Z382" s="145" t="str">
        <f>IF(ISNUMBER($L382),IF(OR(AND(OR($J382="Retired",$J382="Permanent Low-Use"),$K382&lt;=2023),(AND($J382="New",$K382&gt;2023))),"N/A",VLOOKUP($F382,'Source Data'!$B$15:$I$22,7)),"")</f>
        <v/>
      </c>
      <c r="AA382" s="145" t="str">
        <f>IF(ISNUMBER($L382),IF(OR(AND(OR($J382="Retired",$J382="Permanent Low-Use"),$K382&lt;=2024),(AND($J382="New",$K382&gt;2024))),"N/A",VLOOKUP($F382,'Source Data'!$B$15:$I$22,7)),"")</f>
        <v/>
      </c>
      <c r="AB382" s="145" t="str">
        <f>IF(ISNUMBER($L382),IF(OR(AND(OR($J382="Retired",$J382="Permanent Low-Use"),$K382&lt;=2025),(AND($J382="New",$K382&gt;2025))),"N/A",VLOOKUP($F382,'Source Data'!$B$15:$I$22,5)),"")</f>
        <v/>
      </c>
      <c r="AC382" s="145" t="str">
        <f>IF(ISNUMBER($L382),IF(OR(AND(OR($J382="Retired",$J382="Permanent Low-Use"),$K382&lt;=2026),(AND($J382="New",$K382&gt;2026))),"N/A",VLOOKUP($F382,'Source Data'!$B$15:$I$22,5)),"")</f>
        <v/>
      </c>
      <c r="AD382" s="145" t="str">
        <f>IF(ISNUMBER($L382),IF(OR(AND(OR($J382="Retired",$J382="Permanent Low-Use"),$K382&lt;=2027),(AND($J382="New",$K382&gt;2027))),"N/A",VLOOKUP($F382,'Source Data'!$B$15:$I$22,5)),"")</f>
        <v/>
      </c>
      <c r="AE382" s="145" t="str">
        <f>IF(ISNUMBER($L382),IF(OR(AND(OR($J382="Retired",$J382="Permanent Low-Use"),$K382&lt;=2028),(AND($J382="New",$K382&gt;2028))),"N/A",VLOOKUP($F382,'Source Data'!$B$15:$I$22,5)),"")</f>
        <v/>
      </c>
      <c r="AF382" s="145" t="str">
        <f>IF(ISNUMBER($L382),IF(OR(AND(OR($J382="Retired",$J382="Permanent Low-Use"),$K382&lt;=2029),(AND($J382="New",$K382&gt;2029))),"N/A",VLOOKUP($F382,'Source Data'!$B$15:$I$22,5)),"")</f>
        <v/>
      </c>
      <c r="AG382" s="145" t="str">
        <f>IF(ISNUMBER($L382),IF(OR(AND(OR($J382="Retired",$J382="Permanent Low-Use"),$K382&lt;=2030),(AND($J382="New",$K382&gt;2030))),"N/A",VLOOKUP($F382,'Source Data'!$B$15:$I$22,5)),"")</f>
        <v/>
      </c>
      <c r="AH382" s="145" t="str">
        <f>IF(ISNUMBER($L382),IF(OR(AND(OR($J382="Retired",$J382="Permanent Low-Use"),$K382&lt;=2031),(AND($J382="New",$K382&gt;2031))),"N/A",VLOOKUP($F382,'Source Data'!$B$15:$I$22,5)),"")</f>
        <v/>
      </c>
      <c r="AI382" s="145" t="str">
        <f>IF(ISNUMBER($L382),IF(OR(AND(OR($J382="Retired",$J382="Permanent Low-Use"),$K382&lt;=2032),(AND($J382="New",$K382&gt;2032))),"N/A",VLOOKUP($F382,'Source Data'!$B$15:$I$22,5)),"")</f>
        <v/>
      </c>
      <c r="AJ382" s="145" t="str">
        <f>IF(ISNUMBER($L382),IF(OR(AND(OR($J382="Retired",$J382="Permanent Low-Use"),$K382&lt;=2033),(AND($J382="New",$K382&gt;2033))),"N/A",VLOOKUP($F382,'Source Data'!$B$15:$I$22,5)),"")</f>
        <v/>
      </c>
      <c r="AK382" s="145" t="str">
        <f>IF($N382= 0, "N/A", IF(ISERROR(VLOOKUP($F382, 'Source Data'!$B$4:$C$11,2)), "", VLOOKUP($F382, 'Source Data'!$B$4:$C$11,2)))</f>
        <v/>
      </c>
      <c r="AL382" s="158"/>
    </row>
    <row r="383" spans="1:38">
      <c r="A383" s="158"/>
      <c r="B383" s="80"/>
      <c r="C383" s="80"/>
      <c r="D383" s="80"/>
      <c r="E383" s="81"/>
      <c r="F383" s="81"/>
      <c r="G383" s="78"/>
      <c r="H383" s="79"/>
      <c r="I383" s="78"/>
      <c r="J383" s="78"/>
      <c r="K383" s="78"/>
      <c r="L383" s="142" t="str">
        <f t="shared" si="16"/>
        <v/>
      </c>
      <c r="M383" s="142" t="str">
        <f>IF(ISERROR(VLOOKUP(E383,'Source Data'!$B$67:$J$97, MATCH(F383, 'Source Data'!$B$64:$J$64,1),TRUE))=TRUE,"",VLOOKUP(E383,'Source Data'!$B$67:$J$97,MATCH(F383, 'Source Data'!$B$64:$J$64,1),TRUE))</f>
        <v/>
      </c>
      <c r="N383" s="143" t="str">
        <f t="shared" si="17"/>
        <v/>
      </c>
      <c r="O383" s="144" t="str">
        <f>IF(OR(AND(OR($J383="Retired",$J383="Permanent Low-Use"),$K383&lt;=2023),(AND($J383="New",$K383&gt;2023))),"N/A",IF($N383=0,0,IF(ISERROR(VLOOKUP($E383,'Source Data'!$B$29:$J$60, MATCH($L383, 'Source Data'!$B$26:$J$26,1),TRUE))=TRUE,"",VLOOKUP($E383,'Source Data'!$B$29:$J$60,MATCH($L383, 'Source Data'!$B$26:$J$26,1),TRUE))))</f>
        <v/>
      </c>
      <c r="P383" s="144" t="str">
        <f>IF(OR(AND(OR($J383="Retired",$J383="Permanent Low-Use"),$K383&lt;=2024),(AND($J383="New",$K383&gt;2024))),"N/A",IF($N383=0,0,IF(ISERROR(VLOOKUP($E383,'Source Data'!$B$29:$J$60, MATCH($L383, 'Source Data'!$B$26:$J$26,1),TRUE))=TRUE,"",VLOOKUP($E383,'Source Data'!$B$29:$J$60,MATCH($L383, 'Source Data'!$B$26:$J$26,1),TRUE))))</f>
        <v/>
      </c>
      <c r="Q383" s="144" t="str">
        <f>IF(OR(AND(OR($J383="Retired",$J383="Permanent Low-Use"),$K383&lt;=2025),(AND($J383="New",$K383&gt;2025))),"N/A",IF($N383=0,0,IF(ISERROR(VLOOKUP($E383,'Source Data'!$B$29:$J$60, MATCH($L383, 'Source Data'!$B$26:$J$26,1),TRUE))=TRUE,"",VLOOKUP($E383,'Source Data'!$B$29:$J$60,MATCH($L383, 'Source Data'!$B$26:$J$26,1),TRUE))))</f>
        <v/>
      </c>
      <c r="R383" s="144" t="str">
        <f>IF(OR(AND(OR($J383="Retired",$J383="Permanent Low-Use"),$K383&lt;=2026),(AND($J383="New",$K383&gt;2026))),"N/A",IF($N383=0,0,IF(ISERROR(VLOOKUP($E383,'Source Data'!$B$29:$J$60, MATCH($L383, 'Source Data'!$B$26:$J$26,1),TRUE))=TRUE,"",VLOOKUP($E383,'Source Data'!$B$29:$J$60,MATCH($L383, 'Source Data'!$B$26:$J$26,1),TRUE))))</f>
        <v/>
      </c>
      <c r="S383" s="144" t="str">
        <f>IF(OR(AND(OR($J383="Retired",$J383="Permanent Low-Use"),$K383&lt;=2027),(AND($J383="New",$K383&gt;2027))),"N/A",IF($N383=0,0,IF(ISERROR(VLOOKUP($E383,'Source Data'!$B$29:$J$60, MATCH($L383, 'Source Data'!$B$26:$J$26,1),TRUE))=TRUE,"",VLOOKUP($E383,'Source Data'!$B$29:$J$60,MATCH($L383, 'Source Data'!$B$26:$J$26,1),TRUE))))</f>
        <v/>
      </c>
      <c r="T383" s="144" t="str">
        <f>IF(OR(AND(OR($J383="Retired",$J383="Permanent Low-Use"),$K383&lt;=2028),(AND($J383="New",$K383&gt;2028))),"N/A",IF($N383=0,0,IF(ISERROR(VLOOKUP($E383,'Source Data'!$B$29:$J$60, MATCH($L383, 'Source Data'!$B$26:$J$26,1),TRUE))=TRUE,"",VLOOKUP($E383,'Source Data'!$B$29:$J$60,MATCH($L383, 'Source Data'!$B$26:$J$26,1),TRUE))))</f>
        <v/>
      </c>
      <c r="U383" s="144" t="str">
        <f>IF(OR(AND(OR($J383="Retired",$J383="Permanent Low-Use"),$K383&lt;=2029),(AND($J383="New",$K383&gt;2029))),"N/A",IF($N383=0,0,IF(ISERROR(VLOOKUP($E383,'Source Data'!$B$29:$J$60, MATCH($L383, 'Source Data'!$B$26:$J$26,1),TRUE))=TRUE,"",VLOOKUP($E383,'Source Data'!$B$29:$J$60,MATCH($L383, 'Source Data'!$B$26:$J$26,1),TRUE))))</f>
        <v/>
      </c>
      <c r="V383" s="144" t="str">
        <f>IF(OR(AND(OR($J383="Retired",$J383="Permanent Low-Use"),$K383&lt;=2030),(AND($J383="New",$K383&gt;2030))),"N/A",IF($N383=0,0,IF(ISERROR(VLOOKUP($E383,'Source Data'!$B$29:$J$60, MATCH($L383, 'Source Data'!$B$26:$J$26,1),TRUE))=TRUE,"",VLOOKUP($E383,'Source Data'!$B$29:$J$60,MATCH($L383, 'Source Data'!$B$26:$J$26,1),TRUE))))</f>
        <v/>
      </c>
      <c r="W383" s="144" t="str">
        <f>IF(OR(AND(OR($J383="Retired",$J383="Permanent Low-Use"),$K383&lt;=2031),(AND($J383="New",$K383&gt;2031))),"N/A",IF($N383=0,0,IF(ISERROR(VLOOKUP($E383,'Source Data'!$B$29:$J$60, MATCH($L383, 'Source Data'!$B$26:$J$26,1),TRUE))=TRUE,"",VLOOKUP($E383,'Source Data'!$B$29:$J$60,MATCH($L383, 'Source Data'!$B$26:$J$26,1),TRUE))))</f>
        <v/>
      </c>
      <c r="X383" s="144" t="str">
        <f>IF(OR(AND(OR($J383="Retired",$J383="Permanent Low-Use"),$K383&lt;=2032),(AND($J383="New",$K383&gt;2032))),"N/A",IF($N383=0,0,IF(ISERROR(VLOOKUP($E383,'Source Data'!$B$29:$J$60, MATCH($L383, 'Source Data'!$B$26:$J$26,1),TRUE))=TRUE,"",VLOOKUP($E383,'Source Data'!$B$29:$J$60,MATCH($L383, 'Source Data'!$B$26:$J$26,1),TRUE))))</f>
        <v/>
      </c>
      <c r="Y383" s="144" t="str">
        <f>IF(OR(AND(OR($J383="Retired",$J383="Permanent Low-Use"),$K383&lt;=2033),(AND($J383="New",$K383&gt;2033))),"N/A",IF($N383=0,0,IF(ISERROR(VLOOKUP($E383,'Source Data'!$B$29:$J$60, MATCH($L383, 'Source Data'!$B$26:$J$26,1),TRUE))=TRUE,"",VLOOKUP($E383,'Source Data'!$B$29:$J$60,MATCH($L383, 'Source Data'!$B$26:$J$26,1),TRUE))))</f>
        <v/>
      </c>
      <c r="Z383" s="145" t="str">
        <f>IF(ISNUMBER($L383),IF(OR(AND(OR($J383="Retired",$J383="Permanent Low-Use"),$K383&lt;=2023),(AND($J383="New",$K383&gt;2023))),"N/A",VLOOKUP($F383,'Source Data'!$B$15:$I$22,7)),"")</f>
        <v/>
      </c>
      <c r="AA383" s="145" t="str">
        <f>IF(ISNUMBER($L383),IF(OR(AND(OR($J383="Retired",$J383="Permanent Low-Use"),$K383&lt;=2024),(AND($J383="New",$K383&gt;2024))),"N/A",VLOOKUP($F383,'Source Data'!$B$15:$I$22,7)),"")</f>
        <v/>
      </c>
      <c r="AB383" s="145" t="str">
        <f>IF(ISNUMBER($L383),IF(OR(AND(OR($J383="Retired",$J383="Permanent Low-Use"),$K383&lt;=2025),(AND($J383="New",$K383&gt;2025))),"N/A",VLOOKUP($F383,'Source Data'!$B$15:$I$22,5)),"")</f>
        <v/>
      </c>
      <c r="AC383" s="145" t="str">
        <f>IF(ISNUMBER($L383),IF(OR(AND(OR($J383="Retired",$J383="Permanent Low-Use"),$K383&lt;=2026),(AND($J383="New",$K383&gt;2026))),"N/A",VLOOKUP($F383,'Source Data'!$B$15:$I$22,5)),"")</f>
        <v/>
      </c>
      <c r="AD383" s="145" t="str">
        <f>IF(ISNUMBER($L383),IF(OR(AND(OR($J383="Retired",$J383="Permanent Low-Use"),$K383&lt;=2027),(AND($J383="New",$K383&gt;2027))),"N/A",VLOOKUP($F383,'Source Data'!$B$15:$I$22,5)),"")</f>
        <v/>
      </c>
      <c r="AE383" s="145" t="str">
        <f>IF(ISNUMBER($L383),IF(OR(AND(OR($J383="Retired",$J383="Permanent Low-Use"),$K383&lt;=2028),(AND($J383="New",$K383&gt;2028))),"N/A",VLOOKUP($F383,'Source Data'!$B$15:$I$22,5)),"")</f>
        <v/>
      </c>
      <c r="AF383" s="145" t="str">
        <f>IF(ISNUMBER($L383),IF(OR(AND(OR($J383="Retired",$J383="Permanent Low-Use"),$K383&lt;=2029),(AND($J383="New",$K383&gt;2029))),"N/A",VLOOKUP($F383,'Source Data'!$B$15:$I$22,5)),"")</f>
        <v/>
      </c>
      <c r="AG383" s="145" t="str">
        <f>IF(ISNUMBER($L383),IF(OR(AND(OR($J383="Retired",$J383="Permanent Low-Use"),$K383&lt;=2030),(AND($J383="New",$K383&gt;2030))),"N/A",VLOOKUP($F383,'Source Data'!$B$15:$I$22,5)),"")</f>
        <v/>
      </c>
      <c r="AH383" s="145" t="str">
        <f>IF(ISNUMBER($L383),IF(OR(AND(OR($J383="Retired",$J383="Permanent Low-Use"),$K383&lt;=2031),(AND($J383="New",$K383&gt;2031))),"N/A",VLOOKUP($F383,'Source Data'!$B$15:$I$22,5)),"")</f>
        <v/>
      </c>
      <c r="AI383" s="145" t="str">
        <f>IF(ISNUMBER($L383),IF(OR(AND(OR($J383="Retired",$J383="Permanent Low-Use"),$K383&lt;=2032),(AND($J383="New",$K383&gt;2032))),"N/A",VLOOKUP($F383,'Source Data'!$B$15:$I$22,5)),"")</f>
        <v/>
      </c>
      <c r="AJ383" s="145" t="str">
        <f>IF(ISNUMBER($L383),IF(OR(AND(OR($J383="Retired",$J383="Permanent Low-Use"),$K383&lt;=2033),(AND($J383="New",$K383&gt;2033))),"N/A",VLOOKUP($F383,'Source Data'!$B$15:$I$22,5)),"")</f>
        <v/>
      </c>
      <c r="AK383" s="145" t="str">
        <f>IF($N383= 0, "N/A", IF(ISERROR(VLOOKUP($F383, 'Source Data'!$B$4:$C$11,2)), "", VLOOKUP($F383, 'Source Data'!$B$4:$C$11,2)))</f>
        <v/>
      </c>
      <c r="AL383" s="158"/>
    </row>
    <row r="384" spans="1:38">
      <c r="A384" s="158"/>
      <c r="B384" s="80"/>
      <c r="C384" s="80"/>
      <c r="D384" s="80"/>
      <c r="E384" s="81"/>
      <c r="F384" s="81"/>
      <c r="G384" s="78"/>
      <c r="H384" s="79"/>
      <c r="I384" s="78"/>
      <c r="J384" s="78"/>
      <c r="K384" s="78"/>
      <c r="L384" s="142" t="str">
        <f t="shared" si="16"/>
        <v/>
      </c>
      <c r="M384" s="142" t="str">
        <f>IF(ISERROR(VLOOKUP(E384,'Source Data'!$B$67:$J$97, MATCH(F384, 'Source Data'!$B$64:$J$64,1),TRUE))=TRUE,"",VLOOKUP(E384,'Source Data'!$B$67:$J$97,MATCH(F384, 'Source Data'!$B$64:$J$64,1),TRUE))</f>
        <v/>
      </c>
      <c r="N384" s="143" t="str">
        <f t="shared" si="17"/>
        <v/>
      </c>
      <c r="O384" s="144" t="str">
        <f>IF(OR(AND(OR($J384="Retired",$J384="Permanent Low-Use"),$K384&lt;=2023),(AND($J384="New",$K384&gt;2023))),"N/A",IF($N384=0,0,IF(ISERROR(VLOOKUP($E384,'Source Data'!$B$29:$J$60, MATCH($L384, 'Source Data'!$B$26:$J$26,1),TRUE))=TRUE,"",VLOOKUP($E384,'Source Data'!$B$29:$J$60,MATCH($L384, 'Source Data'!$B$26:$J$26,1),TRUE))))</f>
        <v/>
      </c>
      <c r="P384" s="144" t="str">
        <f>IF(OR(AND(OR($J384="Retired",$J384="Permanent Low-Use"),$K384&lt;=2024),(AND($J384="New",$K384&gt;2024))),"N/A",IF($N384=0,0,IF(ISERROR(VLOOKUP($E384,'Source Data'!$B$29:$J$60, MATCH($L384, 'Source Data'!$B$26:$J$26,1),TRUE))=TRUE,"",VLOOKUP($E384,'Source Data'!$B$29:$J$60,MATCH($L384, 'Source Data'!$B$26:$J$26,1),TRUE))))</f>
        <v/>
      </c>
      <c r="Q384" s="144" t="str">
        <f>IF(OR(AND(OR($J384="Retired",$J384="Permanent Low-Use"),$K384&lt;=2025),(AND($J384="New",$K384&gt;2025))),"N/A",IF($N384=0,0,IF(ISERROR(VLOOKUP($E384,'Source Data'!$B$29:$J$60, MATCH($L384, 'Source Data'!$B$26:$J$26,1),TRUE))=TRUE,"",VLOOKUP($E384,'Source Data'!$B$29:$J$60,MATCH($L384, 'Source Data'!$B$26:$J$26,1),TRUE))))</f>
        <v/>
      </c>
      <c r="R384" s="144" t="str">
        <f>IF(OR(AND(OR($J384="Retired",$J384="Permanent Low-Use"),$K384&lt;=2026),(AND($J384="New",$K384&gt;2026))),"N/A",IF($N384=0,0,IF(ISERROR(VLOOKUP($E384,'Source Data'!$B$29:$J$60, MATCH($L384, 'Source Data'!$B$26:$J$26,1),TRUE))=TRUE,"",VLOOKUP($E384,'Source Data'!$B$29:$J$60,MATCH($L384, 'Source Data'!$B$26:$J$26,1),TRUE))))</f>
        <v/>
      </c>
      <c r="S384" s="144" t="str">
        <f>IF(OR(AND(OR($J384="Retired",$J384="Permanent Low-Use"),$K384&lt;=2027),(AND($J384="New",$K384&gt;2027))),"N/A",IF($N384=0,0,IF(ISERROR(VLOOKUP($E384,'Source Data'!$B$29:$J$60, MATCH($L384, 'Source Data'!$B$26:$J$26,1),TRUE))=TRUE,"",VLOOKUP($E384,'Source Data'!$B$29:$J$60,MATCH($L384, 'Source Data'!$B$26:$J$26,1),TRUE))))</f>
        <v/>
      </c>
      <c r="T384" s="144" t="str">
        <f>IF(OR(AND(OR($J384="Retired",$J384="Permanent Low-Use"),$K384&lt;=2028),(AND($J384="New",$K384&gt;2028))),"N/A",IF($N384=0,0,IF(ISERROR(VLOOKUP($E384,'Source Data'!$B$29:$J$60, MATCH($L384, 'Source Data'!$B$26:$J$26,1),TRUE))=TRUE,"",VLOOKUP($E384,'Source Data'!$B$29:$J$60,MATCH($L384, 'Source Data'!$B$26:$J$26,1),TRUE))))</f>
        <v/>
      </c>
      <c r="U384" s="144" t="str">
        <f>IF(OR(AND(OR($J384="Retired",$J384="Permanent Low-Use"),$K384&lt;=2029),(AND($J384="New",$K384&gt;2029))),"N/A",IF($N384=0,0,IF(ISERROR(VLOOKUP($E384,'Source Data'!$B$29:$J$60, MATCH($L384, 'Source Data'!$B$26:$J$26,1),TRUE))=TRUE,"",VLOOKUP($E384,'Source Data'!$B$29:$J$60,MATCH($L384, 'Source Data'!$B$26:$J$26,1),TRUE))))</f>
        <v/>
      </c>
      <c r="V384" s="144" t="str">
        <f>IF(OR(AND(OR($J384="Retired",$J384="Permanent Low-Use"),$K384&lt;=2030),(AND($J384="New",$K384&gt;2030))),"N/A",IF($N384=0,0,IF(ISERROR(VLOOKUP($E384,'Source Data'!$B$29:$J$60, MATCH($L384, 'Source Data'!$B$26:$J$26,1),TRUE))=TRUE,"",VLOOKUP($E384,'Source Data'!$B$29:$J$60,MATCH($L384, 'Source Data'!$B$26:$J$26,1),TRUE))))</f>
        <v/>
      </c>
      <c r="W384" s="144" t="str">
        <f>IF(OR(AND(OR($J384="Retired",$J384="Permanent Low-Use"),$K384&lt;=2031),(AND($J384="New",$K384&gt;2031))),"N/A",IF($N384=0,0,IF(ISERROR(VLOOKUP($E384,'Source Data'!$B$29:$J$60, MATCH($L384, 'Source Data'!$B$26:$J$26,1),TRUE))=TRUE,"",VLOOKUP($E384,'Source Data'!$B$29:$J$60,MATCH($L384, 'Source Data'!$B$26:$J$26,1),TRUE))))</f>
        <v/>
      </c>
      <c r="X384" s="144" t="str">
        <f>IF(OR(AND(OR($J384="Retired",$J384="Permanent Low-Use"),$K384&lt;=2032),(AND($J384="New",$K384&gt;2032))),"N/A",IF($N384=0,0,IF(ISERROR(VLOOKUP($E384,'Source Data'!$B$29:$J$60, MATCH($L384, 'Source Data'!$B$26:$J$26,1),TRUE))=TRUE,"",VLOOKUP($E384,'Source Data'!$B$29:$J$60,MATCH($L384, 'Source Data'!$B$26:$J$26,1),TRUE))))</f>
        <v/>
      </c>
      <c r="Y384" s="144" t="str">
        <f>IF(OR(AND(OR($J384="Retired",$J384="Permanent Low-Use"),$K384&lt;=2033),(AND($J384="New",$K384&gt;2033))),"N/A",IF($N384=0,0,IF(ISERROR(VLOOKUP($E384,'Source Data'!$B$29:$J$60, MATCH($L384, 'Source Data'!$B$26:$J$26,1),TRUE))=TRUE,"",VLOOKUP($E384,'Source Data'!$B$29:$J$60,MATCH($L384, 'Source Data'!$B$26:$J$26,1),TRUE))))</f>
        <v/>
      </c>
      <c r="Z384" s="145" t="str">
        <f>IF(ISNUMBER($L384),IF(OR(AND(OR($J384="Retired",$J384="Permanent Low-Use"),$K384&lt;=2023),(AND($J384="New",$K384&gt;2023))),"N/A",VLOOKUP($F384,'Source Data'!$B$15:$I$22,7)),"")</f>
        <v/>
      </c>
      <c r="AA384" s="145" t="str">
        <f>IF(ISNUMBER($L384),IF(OR(AND(OR($J384="Retired",$J384="Permanent Low-Use"),$K384&lt;=2024),(AND($J384="New",$K384&gt;2024))),"N/A",VLOOKUP($F384,'Source Data'!$B$15:$I$22,7)),"")</f>
        <v/>
      </c>
      <c r="AB384" s="145" t="str">
        <f>IF(ISNUMBER($L384),IF(OR(AND(OR($J384="Retired",$J384="Permanent Low-Use"),$K384&lt;=2025),(AND($J384="New",$K384&gt;2025))),"N/A",VLOOKUP($F384,'Source Data'!$B$15:$I$22,5)),"")</f>
        <v/>
      </c>
      <c r="AC384" s="145" t="str">
        <f>IF(ISNUMBER($L384),IF(OR(AND(OR($J384="Retired",$J384="Permanent Low-Use"),$K384&lt;=2026),(AND($J384="New",$K384&gt;2026))),"N/A",VLOOKUP($F384,'Source Data'!$B$15:$I$22,5)),"")</f>
        <v/>
      </c>
      <c r="AD384" s="145" t="str">
        <f>IF(ISNUMBER($L384),IF(OR(AND(OR($J384="Retired",$J384="Permanent Low-Use"),$K384&lt;=2027),(AND($J384="New",$K384&gt;2027))),"N/A",VLOOKUP($F384,'Source Data'!$B$15:$I$22,5)),"")</f>
        <v/>
      </c>
      <c r="AE384" s="145" t="str">
        <f>IF(ISNUMBER($L384),IF(OR(AND(OR($J384="Retired",$J384="Permanent Low-Use"),$K384&lt;=2028),(AND($J384="New",$K384&gt;2028))),"N/A",VLOOKUP($F384,'Source Data'!$B$15:$I$22,5)),"")</f>
        <v/>
      </c>
      <c r="AF384" s="145" t="str">
        <f>IF(ISNUMBER($L384),IF(OR(AND(OR($J384="Retired",$J384="Permanent Low-Use"),$K384&lt;=2029),(AND($J384="New",$K384&gt;2029))),"N/A",VLOOKUP($F384,'Source Data'!$B$15:$I$22,5)),"")</f>
        <v/>
      </c>
      <c r="AG384" s="145" t="str">
        <f>IF(ISNUMBER($L384),IF(OR(AND(OR($J384="Retired",$J384="Permanent Low-Use"),$K384&lt;=2030),(AND($J384="New",$K384&gt;2030))),"N/A",VLOOKUP($F384,'Source Data'!$B$15:$I$22,5)),"")</f>
        <v/>
      </c>
      <c r="AH384" s="145" t="str">
        <f>IF(ISNUMBER($L384),IF(OR(AND(OR($J384="Retired",$J384="Permanent Low-Use"),$K384&lt;=2031),(AND($J384="New",$K384&gt;2031))),"N/A",VLOOKUP($F384,'Source Data'!$B$15:$I$22,5)),"")</f>
        <v/>
      </c>
      <c r="AI384" s="145" t="str">
        <f>IF(ISNUMBER($L384),IF(OR(AND(OR($J384="Retired",$J384="Permanent Low-Use"),$K384&lt;=2032),(AND($J384="New",$K384&gt;2032))),"N/A",VLOOKUP($F384,'Source Data'!$B$15:$I$22,5)),"")</f>
        <v/>
      </c>
      <c r="AJ384" s="145" t="str">
        <f>IF(ISNUMBER($L384),IF(OR(AND(OR($J384="Retired",$J384="Permanent Low-Use"),$K384&lt;=2033),(AND($J384="New",$K384&gt;2033))),"N/A",VLOOKUP($F384,'Source Data'!$B$15:$I$22,5)),"")</f>
        <v/>
      </c>
      <c r="AK384" s="145" t="str">
        <f>IF($N384= 0, "N/A", IF(ISERROR(VLOOKUP($F384, 'Source Data'!$B$4:$C$11,2)), "", VLOOKUP($F384, 'Source Data'!$B$4:$C$11,2)))</f>
        <v/>
      </c>
      <c r="AL384" s="158"/>
    </row>
    <row r="385" spans="1:38">
      <c r="A385" s="158"/>
      <c r="B385" s="80"/>
      <c r="C385" s="80"/>
      <c r="D385" s="80"/>
      <c r="E385" s="81"/>
      <c r="F385" s="81"/>
      <c r="G385" s="78"/>
      <c r="H385" s="79"/>
      <c r="I385" s="78"/>
      <c r="J385" s="78"/>
      <c r="K385" s="78"/>
      <c r="L385" s="142" t="str">
        <f t="shared" si="16"/>
        <v/>
      </c>
      <c r="M385" s="142" t="str">
        <f>IF(ISERROR(VLOOKUP(E385,'Source Data'!$B$67:$J$97, MATCH(F385, 'Source Data'!$B$64:$J$64,1),TRUE))=TRUE,"",VLOOKUP(E385,'Source Data'!$B$67:$J$97,MATCH(F385, 'Source Data'!$B$64:$J$64,1),TRUE))</f>
        <v/>
      </c>
      <c r="N385" s="143" t="str">
        <f t="shared" si="17"/>
        <v/>
      </c>
      <c r="O385" s="144" t="str">
        <f>IF(OR(AND(OR($J385="Retired",$J385="Permanent Low-Use"),$K385&lt;=2023),(AND($J385="New",$K385&gt;2023))),"N/A",IF($N385=0,0,IF(ISERROR(VLOOKUP($E385,'Source Data'!$B$29:$J$60, MATCH($L385, 'Source Data'!$B$26:$J$26,1),TRUE))=TRUE,"",VLOOKUP($E385,'Source Data'!$B$29:$J$60,MATCH($L385, 'Source Data'!$B$26:$J$26,1),TRUE))))</f>
        <v/>
      </c>
      <c r="P385" s="144" t="str">
        <f>IF(OR(AND(OR($J385="Retired",$J385="Permanent Low-Use"),$K385&lt;=2024),(AND($J385="New",$K385&gt;2024))),"N/A",IF($N385=0,0,IF(ISERROR(VLOOKUP($E385,'Source Data'!$B$29:$J$60, MATCH($L385, 'Source Data'!$B$26:$J$26,1),TRUE))=TRUE,"",VLOOKUP($E385,'Source Data'!$B$29:$J$60,MATCH($L385, 'Source Data'!$B$26:$J$26,1),TRUE))))</f>
        <v/>
      </c>
      <c r="Q385" s="144" t="str">
        <f>IF(OR(AND(OR($J385="Retired",$J385="Permanent Low-Use"),$K385&lt;=2025),(AND($J385="New",$K385&gt;2025))),"N/A",IF($N385=0,0,IF(ISERROR(VLOOKUP($E385,'Source Data'!$B$29:$J$60, MATCH($L385, 'Source Data'!$B$26:$J$26,1),TRUE))=TRUE,"",VLOOKUP($E385,'Source Data'!$B$29:$J$60,MATCH($L385, 'Source Data'!$B$26:$J$26,1),TRUE))))</f>
        <v/>
      </c>
      <c r="R385" s="144" t="str">
        <f>IF(OR(AND(OR($J385="Retired",$J385="Permanent Low-Use"),$K385&lt;=2026),(AND($J385="New",$K385&gt;2026))),"N/A",IF($N385=0,0,IF(ISERROR(VLOOKUP($E385,'Source Data'!$B$29:$J$60, MATCH($L385, 'Source Data'!$B$26:$J$26,1),TRUE))=TRUE,"",VLOOKUP($E385,'Source Data'!$B$29:$J$60,MATCH($L385, 'Source Data'!$B$26:$J$26,1),TRUE))))</f>
        <v/>
      </c>
      <c r="S385" s="144" t="str">
        <f>IF(OR(AND(OR($J385="Retired",$J385="Permanent Low-Use"),$K385&lt;=2027),(AND($J385="New",$K385&gt;2027))),"N/A",IF($N385=0,0,IF(ISERROR(VLOOKUP($E385,'Source Data'!$B$29:$J$60, MATCH($L385, 'Source Data'!$B$26:$J$26,1),TRUE))=TRUE,"",VLOOKUP($E385,'Source Data'!$B$29:$J$60,MATCH($L385, 'Source Data'!$B$26:$J$26,1),TRUE))))</f>
        <v/>
      </c>
      <c r="T385" s="144" t="str">
        <f>IF(OR(AND(OR($J385="Retired",$J385="Permanent Low-Use"),$K385&lt;=2028),(AND($J385="New",$K385&gt;2028))),"N/A",IF($N385=0,0,IF(ISERROR(VLOOKUP($E385,'Source Data'!$B$29:$J$60, MATCH($L385, 'Source Data'!$B$26:$J$26,1),TRUE))=TRUE,"",VLOOKUP($E385,'Source Data'!$B$29:$J$60,MATCH($L385, 'Source Data'!$B$26:$J$26,1),TRUE))))</f>
        <v/>
      </c>
      <c r="U385" s="144" t="str">
        <f>IF(OR(AND(OR($J385="Retired",$J385="Permanent Low-Use"),$K385&lt;=2029),(AND($J385="New",$K385&gt;2029))),"N/A",IF($N385=0,0,IF(ISERROR(VLOOKUP($E385,'Source Data'!$B$29:$J$60, MATCH($L385, 'Source Data'!$B$26:$J$26,1),TRUE))=TRUE,"",VLOOKUP($E385,'Source Data'!$B$29:$J$60,MATCH($L385, 'Source Data'!$B$26:$J$26,1),TRUE))))</f>
        <v/>
      </c>
      <c r="V385" s="144" t="str">
        <f>IF(OR(AND(OR($J385="Retired",$J385="Permanent Low-Use"),$K385&lt;=2030),(AND($J385="New",$K385&gt;2030))),"N/A",IF($N385=0,0,IF(ISERROR(VLOOKUP($E385,'Source Data'!$B$29:$J$60, MATCH($L385, 'Source Data'!$B$26:$J$26,1),TRUE))=TRUE,"",VLOOKUP($E385,'Source Data'!$B$29:$J$60,MATCH($L385, 'Source Data'!$B$26:$J$26,1),TRUE))))</f>
        <v/>
      </c>
      <c r="W385" s="144" t="str">
        <f>IF(OR(AND(OR($J385="Retired",$J385="Permanent Low-Use"),$K385&lt;=2031),(AND($J385="New",$K385&gt;2031))),"N/A",IF($N385=0,0,IF(ISERROR(VLOOKUP($E385,'Source Data'!$B$29:$J$60, MATCH($L385, 'Source Data'!$B$26:$J$26,1),TRUE))=TRUE,"",VLOOKUP($E385,'Source Data'!$B$29:$J$60,MATCH($L385, 'Source Data'!$B$26:$J$26,1),TRUE))))</f>
        <v/>
      </c>
      <c r="X385" s="144" t="str">
        <f>IF(OR(AND(OR($J385="Retired",$J385="Permanent Low-Use"),$K385&lt;=2032),(AND($J385="New",$K385&gt;2032))),"N/A",IF($N385=0,0,IF(ISERROR(VLOOKUP($E385,'Source Data'!$B$29:$J$60, MATCH($L385, 'Source Data'!$B$26:$J$26,1),TRUE))=TRUE,"",VLOOKUP($E385,'Source Data'!$B$29:$J$60,MATCH($L385, 'Source Data'!$B$26:$J$26,1),TRUE))))</f>
        <v/>
      </c>
      <c r="Y385" s="144" t="str">
        <f>IF(OR(AND(OR($J385="Retired",$J385="Permanent Low-Use"),$K385&lt;=2033),(AND($J385="New",$K385&gt;2033))),"N/A",IF($N385=0,0,IF(ISERROR(VLOOKUP($E385,'Source Data'!$B$29:$J$60, MATCH($L385, 'Source Data'!$B$26:$J$26,1),TRUE))=TRUE,"",VLOOKUP($E385,'Source Data'!$B$29:$J$60,MATCH($L385, 'Source Data'!$B$26:$J$26,1),TRUE))))</f>
        <v/>
      </c>
      <c r="Z385" s="145" t="str">
        <f>IF(ISNUMBER($L385),IF(OR(AND(OR($J385="Retired",$J385="Permanent Low-Use"),$K385&lt;=2023),(AND($J385="New",$K385&gt;2023))),"N/A",VLOOKUP($F385,'Source Data'!$B$15:$I$22,7)),"")</f>
        <v/>
      </c>
      <c r="AA385" s="145" t="str">
        <f>IF(ISNUMBER($L385),IF(OR(AND(OR($J385="Retired",$J385="Permanent Low-Use"),$K385&lt;=2024),(AND($J385="New",$K385&gt;2024))),"N/A",VLOOKUP($F385,'Source Data'!$B$15:$I$22,7)),"")</f>
        <v/>
      </c>
      <c r="AB385" s="145" t="str">
        <f>IF(ISNUMBER($L385),IF(OR(AND(OR($J385="Retired",$J385="Permanent Low-Use"),$K385&lt;=2025),(AND($J385="New",$K385&gt;2025))),"N/A",VLOOKUP($F385,'Source Data'!$B$15:$I$22,5)),"")</f>
        <v/>
      </c>
      <c r="AC385" s="145" t="str">
        <f>IF(ISNUMBER($L385),IF(OR(AND(OR($J385="Retired",$J385="Permanent Low-Use"),$K385&lt;=2026),(AND($J385="New",$K385&gt;2026))),"N/A",VLOOKUP($F385,'Source Data'!$B$15:$I$22,5)),"")</f>
        <v/>
      </c>
      <c r="AD385" s="145" t="str">
        <f>IF(ISNUMBER($L385),IF(OR(AND(OR($J385="Retired",$J385="Permanent Low-Use"),$K385&lt;=2027),(AND($J385="New",$K385&gt;2027))),"N/A",VLOOKUP($F385,'Source Data'!$B$15:$I$22,5)),"")</f>
        <v/>
      </c>
      <c r="AE385" s="145" t="str">
        <f>IF(ISNUMBER($L385),IF(OR(AND(OR($J385="Retired",$J385="Permanent Low-Use"),$K385&lt;=2028),(AND($J385="New",$K385&gt;2028))),"N/A",VLOOKUP($F385,'Source Data'!$B$15:$I$22,5)),"")</f>
        <v/>
      </c>
      <c r="AF385" s="145" t="str">
        <f>IF(ISNUMBER($L385),IF(OR(AND(OR($J385="Retired",$J385="Permanent Low-Use"),$K385&lt;=2029),(AND($J385="New",$K385&gt;2029))),"N/A",VLOOKUP($F385,'Source Data'!$B$15:$I$22,5)),"")</f>
        <v/>
      </c>
      <c r="AG385" s="145" t="str">
        <f>IF(ISNUMBER($L385),IF(OR(AND(OR($J385="Retired",$J385="Permanent Low-Use"),$K385&lt;=2030),(AND($J385="New",$K385&gt;2030))),"N/A",VLOOKUP($F385,'Source Data'!$B$15:$I$22,5)),"")</f>
        <v/>
      </c>
      <c r="AH385" s="145" t="str">
        <f>IF(ISNUMBER($L385),IF(OR(AND(OR($J385="Retired",$J385="Permanent Low-Use"),$K385&lt;=2031),(AND($J385="New",$K385&gt;2031))),"N/A",VLOOKUP($F385,'Source Data'!$B$15:$I$22,5)),"")</f>
        <v/>
      </c>
      <c r="AI385" s="145" t="str">
        <f>IF(ISNUMBER($L385),IF(OR(AND(OR($J385="Retired",$J385="Permanent Low-Use"),$K385&lt;=2032),(AND($J385="New",$K385&gt;2032))),"N/A",VLOOKUP($F385,'Source Data'!$B$15:$I$22,5)),"")</f>
        <v/>
      </c>
      <c r="AJ385" s="145" t="str">
        <f>IF(ISNUMBER($L385),IF(OR(AND(OR($J385="Retired",$J385="Permanent Low-Use"),$K385&lt;=2033),(AND($J385="New",$K385&gt;2033))),"N/A",VLOOKUP($F385,'Source Data'!$B$15:$I$22,5)),"")</f>
        <v/>
      </c>
      <c r="AK385" s="145" t="str">
        <f>IF($N385= 0, "N/A", IF(ISERROR(VLOOKUP($F385, 'Source Data'!$B$4:$C$11,2)), "", VLOOKUP($F385, 'Source Data'!$B$4:$C$11,2)))</f>
        <v/>
      </c>
      <c r="AL385" s="158"/>
    </row>
    <row r="386" spans="1:38">
      <c r="A386" s="158"/>
      <c r="B386" s="80"/>
      <c r="C386" s="80"/>
      <c r="D386" s="80"/>
      <c r="E386" s="81"/>
      <c r="F386" s="81"/>
      <c r="G386" s="78"/>
      <c r="H386" s="79"/>
      <c r="I386" s="78"/>
      <c r="J386" s="78"/>
      <c r="K386" s="78"/>
      <c r="L386" s="142" t="str">
        <f t="shared" si="16"/>
        <v/>
      </c>
      <c r="M386" s="142" t="str">
        <f>IF(ISERROR(VLOOKUP(E386,'Source Data'!$B$67:$J$97, MATCH(F386, 'Source Data'!$B$64:$J$64,1),TRUE))=TRUE,"",VLOOKUP(E386,'Source Data'!$B$67:$J$97,MATCH(F386, 'Source Data'!$B$64:$J$64,1),TRUE))</f>
        <v/>
      </c>
      <c r="N386" s="143" t="str">
        <f t="shared" si="17"/>
        <v/>
      </c>
      <c r="O386" s="144" t="str">
        <f>IF(OR(AND(OR($J386="Retired",$J386="Permanent Low-Use"),$K386&lt;=2023),(AND($J386="New",$K386&gt;2023))),"N/A",IF($N386=0,0,IF(ISERROR(VLOOKUP($E386,'Source Data'!$B$29:$J$60, MATCH($L386, 'Source Data'!$B$26:$J$26,1),TRUE))=TRUE,"",VLOOKUP($E386,'Source Data'!$B$29:$J$60,MATCH($L386, 'Source Data'!$B$26:$J$26,1),TRUE))))</f>
        <v/>
      </c>
      <c r="P386" s="144" t="str">
        <f>IF(OR(AND(OR($J386="Retired",$J386="Permanent Low-Use"),$K386&lt;=2024),(AND($J386="New",$K386&gt;2024))),"N/A",IF($N386=0,0,IF(ISERROR(VLOOKUP($E386,'Source Data'!$B$29:$J$60, MATCH($L386, 'Source Data'!$B$26:$J$26,1),TRUE))=TRUE,"",VLOOKUP($E386,'Source Data'!$B$29:$J$60,MATCH($L386, 'Source Data'!$B$26:$J$26,1),TRUE))))</f>
        <v/>
      </c>
      <c r="Q386" s="144" t="str">
        <f>IF(OR(AND(OR($J386="Retired",$J386="Permanent Low-Use"),$K386&lt;=2025),(AND($J386="New",$K386&gt;2025))),"N/A",IF($N386=0,0,IF(ISERROR(VLOOKUP($E386,'Source Data'!$B$29:$J$60, MATCH($L386, 'Source Data'!$B$26:$J$26,1),TRUE))=TRUE,"",VLOOKUP($E386,'Source Data'!$B$29:$J$60,MATCH($L386, 'Source Data'!$B$26:$J$26,1),TRUE))))</f>
        <v/>
      </c>
      <c r="R386" s="144" t="str">
        <f>IF(OR(AND(OR($J386="Retired",$J386="Permanent Low-Use"),$K386&lt;=2026),(AND($J386="New",$K386&gt;2026))),"N/A",IF($N386=0,0,IF(ISERROR(VLOOKUP($E386,'Source Data'!$B$29:$J$60, MATCH($L386, 'Source Data'!$B$26:$J$26,1),TRUE))=TRUE,"",VLOOKUP($E386,'Source Data'!$B$29:$J$60,MATCH($L386, 'Source Data'!$B$26:$J$26,1),TRUE))))</f>
        <v/>
      </c>
      <c r="S386" s="144" t="str">
        <f>IF(OR(AND(OR($J386="Retired",$J386="Permanent Low-Use"),$K386&lt;=2027),(AND($J386="New",$K386&gt;2027))),"N/A",IF($N386=0,0,IF(ISERROR(VLOOKUP($E386,'Source Data'!$B$29:$J$60, MATCH($L386, 'Source Data'!$B$26:$J$26,1),TRUE))=TRUE,"",VLOOKUP($E386,'Source Data'!$B$29:$J$60,MATCH($L386, 'Source Data'!$B$26:$J$26,1),TRUE))))</f>
        <v/>
      </c>
      <c r="T386" s="144" t="str">
        <f>IF(OR(AND(OR($J386="Retired",$J386="Permanent Low-Use"),$K386&lt;=2028),(AND($J386="New",$K386&gt;2028))),"N/A",IF($N386=0,0,IF(ISERROR(VLOOKUP($E386,'Source Data'!$B$29:$J$60, MATCH($L386, 'Source Data'!$B$26:$J$26,1),TRUE))=TRUE,"",VLOOKUP($E386,'Source Data'!$B$29:$J$60,MATCH($L386, 'Source Data'!$B$26:$J$26,1),TRUE))))</f>
        <v/>
      </c>
      <c r="U386" s="144" t="str">
        <f>IF(OR(AND(OR($J386="Retired",$J386="Permanent Low-Use"),$K386&lt;=2029),(AND($J386="New",$K386&gt;2029))),"N/A",IF($N386=0,0,IF(ISERROR(VLOOKUP($E386,'Source Data'!$B$29:$J$60, MATCH($L386, 'Source Data'!$B$26:$J$26,1),TRUE))=TRUE,"",VLOOKUP($E386,'Source Data'!$B$29:$J$60,MATCH($L386, 'Source Data'!$B$26:$J$26,1),TRUE))))</f>
        <v/>
      </c>
      <c r="V386" s="144" t="str">
        <f>IF(OR(AND(OR($J386="Retired",$J386="Permanent Low-Use"),$K386&lt;=2030),(AND($J386="New",$K386&gt;2030))),"N/A",IF($N386=0,0,IF(ISERROR(VLOOKUP($E386,'Source Data'!$B$29:$J$60, MATCH($L386, 'Source Data'!$B$26:$J$26,1),TRUE))=TRUE,"",VLOOKUP($E386,'Source Data'!$B$29:$J$60,MATCH($L386, 'Source Data'!$B$26:$J$26,1),TRUE))))</f>
        <v/>
      </c>
      <c r="W386" s="144" t="str">
        <f>IF(OR(AND(OR($J386="Retired",$J386="Permanent Low-Use"),$K386&lt;=2031),(AND($J386="New",$K386&gt;2031))),"N/A",IF($N386=0,0,IF(ISERROR(VLOOKUP($E386,'Source Data'!$B$29:$J$60, MATCH($L386, 'Source Data'!$B$26:$J$26,1),TRUE))=TRUE,"",VLOOKUP($E386,'Source Data'!$B$29:$J$60,MATCH($L386, 'Source Data'!$B$26:$J$26,1),TRUE))))</f>
        <v/>
      </c>
      <c r="X386" s="144" t="str">
        <f>IF(OR(AND(OR($J386="Retired",$J386="Permanent Low-Use"),$K386&lt;=2032),(AND($J386="New",$K386&gt;2032))),"N/A",IF($N386=0,0,IF(ISERROR(VLOOKUP($E386,'Source Data'!$B$29:$J$60, MATCH($L386, 'Source Data'!$B$26:$J$26,1),TRUE))=TRUE,"",VLOOKUP($E386,'Source Data'!$B$29:$J$60,MATCH($L386, 'Source Data'!$B$26:$J$26,1),TRUE))))</f>
        <v/>
      </c>
      <c r="Y386" s="144" t="str">
        <f>IF(OR(AND(OR($J386="Retired",$J386="Permanent Low-Use"),$K386&lt;=2033),(AND($J386="New",$K386&gt;2033))),"N/A",IF($N386=0,0,IF(ISERROR(VLOOKUP($E386,'Source Data'!$B$29:$J$60, MATCH($L386, 'Source Data'!$B$26:$J$26,1),TRUE))=TRUE,"",VLOOKUP($E386,'Source Data'!$B$29:$J$60,MATCH($L386, 'Source Data'!$B$26:$J$26,1),TRUE))))</f>
        <v/>
      </c>
      <c r="Z386" s="145" t="str">
        <f>IF(ISNUMBER($L386),IF(OR(AND(OR($J386="Retired",$J386="Permanent Low-Use"),$K386&lt;=2023),(AND($J386="New",$K386&gt;2023))),"N/A",VLOOKUP($F386,'Source Data'!$B$15:$I$22,7)),"")</f>
        <v/>
      </c>
      <c r="AA386" s="145" t="str">
        <f>IF(ISNUMBER($L386),IF(OR(AND(OR($J386="Retired",$J386="Permanent Low-Use"),$K386&lt;=2024),(AND($J386="New",$K386&gt;2024))),"N/A",VLOOKUP($F386,'Source Data'!$B$15:$I$22,7)),"")</f>
        <v/>
      </c>
      <c r="AB386" s="145" t="str">
        <f>IF(ISNUMBER($L386),IF(OR(AND(OR($J386="Retired",$J386="Permanent Low-Use"),$K386&lt;=2025),(AND($J386="New",$K386&gt;2025))),"N/A",VLOOKUP($F386,'Source Data'!$B$15:$I$22,5)),"")</f>
        <v/>
      </c>
      <c r="AC386" s="145" t="str">
        <f>IF(ISNUMBER($L386),IF(OR(AND(OR($J386="Retired",$J386="Permanent Low-Use"),$K386&lt;=2026),(AND($J386="New",$K386&gt;2026))),"N/A",VLOOKUP($F386,'Source Data'!$B$15:$I$22,5)),"")</f>
        <v/>
      </c>
      <c r="AD386" s="145" t="str">
        <f>IF(ISNUMBER($L386),IF(OR(AND(OR($J386="Retired",$J386="Permanent Low-Use"),$K386&lt;=2027),(AND($J386="New",$K386&gt;2027))),"N/A",VLOOKUP($F386,'Source Data'!$B$15:$I$22,5)),"")</f>
        <v/>
      </c>
      <c r="AE386" s="145" t="str">
        <f>IF(ISNUMBER($L386),IF(OR(AND(OR($J386="Retired",$J386="Permanent Low-Use"),$K386&lt;=2028),(AND($J386="New",$K386&gt;2028))),"N/A",VLOOKUP($F386,'Source Data'!$B$15:$I$22,5)),"")</f>
        <v/>
      </c>
      <c r="AF386" s="145" t="str">
        <f>IF(ISNUMBER($L386),IF(OR(AND(OR($J386="Retired",$J386="Permanent Low-Use"),$K386&lt;=2029),(AND($J386="New",$K386&gt;2029))),"N/A",VLOOKUP($F386,'Source Data'!$B$15:$I$22,5)),"")</f>
        <v/>
      </c>
      <c r="AG386" s="145" t="str">
        <f>IF(ISNUMBER($L386),IF(OR(AND(OR($J386="Retired",$J386="Permanent Low-Use"),$K386&lt;=2030),(AND($J386="New",$K386&gt;2030))),"N/A",VLOOKUP($F386,'Source Data'!$B$15:$I$22,5)),"")</f>
        <v/>
      </c>
      <c r="AH386" s="145" t="str">
        <f>IF(ISNUMBER($L386),IF(OR(AND(OR($J386="Retired",$J386="Permanent Low-Use"),$K386&lt;=2031),(AND($J386="New",$K386&gt;2031))),"N/A",VLOOKUP($F386,'Source Data'!$B$15:$I$22,5)),"")</f>
        <v/>
      </c>
      <c r="AI386" s="145" t="str">
        <f>IF(ISNUMBER($L386),IF(OR(AND(OR($J386="Retired",$J386="Permanent Low-Use"),$K386&lt;=2032),(AND($J386="New",$K386&gt;2032))),"N/A",VLOOKUP($F386,'Source Data'!$B$15:$I$22,5)),"")</f>
        <v/>
      </c>
      <c r="AJ386" s="145" t="str">
        <f>IF(ISNUMBER($L386),IF(OR(AND(OR($J386="Retired",$J386="Permanent Low-Use"),$K386&lt;=2033),(AND($J386="New",$K386&gt;2033))),"N/A",VLOOKUP($F386,'Source Data'!$B$15:$I$22,5)),"")</f>
        <v/>
      </c>
      <c r="AK386" s="145" t="str">
        <f>IF($N386= 0, "N/A", IF(ISERROR(VLOOKUP($F386, 'Source Data'!$B$4:$C$11,2)), "", VLOOKUP($F386, 'Source Data'!$B$4:$C$11,2)))</f>
        <v/>
      </c>
      <c r="AL386" s="158"/>
    </row>
    <row r="387" spans="1:38">
      <c r="A387" s="158"/>
      <c r="B387" s="80"/>
      <c r="C387" s="80"/>
      <c r="D387" s="80"/>
      <c r="E387" s="81"/>
      <c r="F387" s="81"/>
      <c r="G387" s="78"/>
      <c r="H387" s="79"/>
      <c r="I387" s="78"/>
      <c r="J387" s="78"/>
      <c r="K387" s="78"/>
      <c r="L387" s="142" t="str">
        <f t="shared" si="16"/>
        <v/>
      </c>
      <c r="M387" s="142" t="str">
        <f>IF(ISERROR(VLOOKUP(E387,'Source Data'!$B$67:$J$97, MATCH(F387, 'Source Data'!$B$64:$J$64,1),TRUE))=TRUE,"",VLOOKUP(E387,'Source Data'!$B$67:$J$97,MATCH(F387, 'Source Data'!$B$64:$J$64,1),TRUE))</f>
        <v/>
      </c>
      <c r="N387" s="143" t="str">
        <f t="shared" si="17"/>
        <v/>
      </c>
      <c r="O387" s="144" t="str">
        <f>IF(OR(AND(OR($J387="Retired",$J387="Permanent Low-Use"),$K387&lt;=2023),(AND($J387="New",$K387&gt;2023))),"N/A",IF($N387=0,0,IF(ISERROR(VLOOKUP($E387,'Source Data'!$B$29:$J$60, MATCH($L387, 'Source Data'!$B$26:$J$26,1),TRUE))=TRUE,"",VLOOKUP($E387,'Source Data'!$B$29:$J$60,MATCH($L387, 'Source Data'!$B$26:$J$26,1),TRUE))))</f>
        <v/>
      </c>
      <c r="P387" s="144" t="str">
        <f>IF(OR(AND(OR($J387="Retired",$J387="Permanent Low-Use"),$K387&lt;=2024),(AND($J387="New",$K387&gt;2024))),"N/A",IF($N387=0,0,IF(ISERROR(VLOOKUP($E387,'Source Data'!$B$29:$J$60, MATCH($L387, 'Source Data'!$B$26:$J$26,1),TRUE))=TRUE,"",VLOOKUP($E387,'Source Data'!$B$29:$J$60,MATCH($L387, 'Source Data'!$B$26:$J$26,1),TRUE))))</f>
        <v/>
      </c>
      <c r="Q387" s="144" t="str">
        <f>IF(OR(AND(OR($J387="Retired",$J387="Permanent Low-Use"),$K387&lt;=2025),(AND($J387="New",$K387&gt;2025))),"N/A",IF($N387=0,0,IF(ISERROR(VLOOKUP($E387,'Source Data'!$B$29:$J$60, MATCH($L387, 'Source Data'!$B$26:$J$26,1),TRUE))=TRUE,"",VLOOKUP($E387,'Source Data'!$B$29:$J$60,MATCH($L387, 'Source Data'!$B$26:$J$26,1),TRUE))))</f>
        <v/>
      </c>
      <c r="R387" s="144" t="str">
        <f>IF(OR(AND(OR($J387="Retired",$J387="Permanent Low-Use"),$K387&lt;=2026),(AND($J387="New",$K387&gt;2026))),"N/A",IF($N387=0,0,IF(ISERROR(VLOOKUP($E387,'Source Data'!$B$29:$J$60, MATCH($L387, 'Source Data'!$B$26:$J$26,1),TRUE))=TRUE,"",VLOOKUP($E387,'Source Data'!$B$29:$J$60,MATCH($L387, 'Source Data'!$B$26:$J$26,1),TRUE))))</f>
        <v/>
      </c>
      <c r="S387" s="144" t="str">
        <f>IF(OR(AND(OR($J387="Retired",$J387="Permanent Low-Use"),$K387&lt;=2027),(AND($J387="New",$K387&gt;2027))),"N/A",IF($N387=0,0,IF(ISERROR(VLOOKUP($E387,'Source Data'!$B$29:$J$60, MATCH($L387, 'Source Data'!$B$26:$J$26,1),TRUE))=TRUE,"",VLOOKUP($E387,'Source Data'!$B$29:$J$60,MATCH($L387, 'Source Data'!$B$26:$J$26,1),TRUE))))</f>
        <v/>
      </c>
      <c r="T387" s="144" t="str">
        <f>IF(OR(AND(OR($J387="Retired",$J387="Permanent Low-Use"),$K387&lt;=2028),(AND($J387="New",$K387&gt;2028))),"N/A",IF($N387=0,0,IF(ISERROR(VLOOKUP($E387,'Source Data'!$B$29:$J$60, MATCH($L387, 'Source Data'!$B$26:$J$26,1),TRUE))=TRUE,"",VLOOKUP($E387,'Source Data'!$B$29:$J$60,MATCH($L387, 'Source Data'!$B$26:$J$26,1),TRUE))))</f>
        <v/>
      </c>
      <c r="U387" s="144" t="str">
        <f>IF(OR(AND(OR($J387="Retired",$J387="Permanent Low-Use"),$K387&lt;=2029),(AND($J387="New",$K387&gt;2029))),"N/A",IF($N387=0,0,IF(ISERROR(VLOOKUP($E387,'Source Data'!$B$29:$J$60, MATCH($L387, 'Source Data'!$B$26:$J$26,1),TRUE))=TRUE,"",VLOOKUP($E387,'Source Data'!$B$29:$J$60,MATCH($L387, 'Source Data'!$B$26:$J$26,1),TRUE))))</f>
        <v/>
      </c>
      <c r="V387" s="144" t="str">
        <f>IF(OR(AND(OR($J387="Retired",$J387="Permanent Low-Use"),$K387&lt;=2030),(AND($J387="New",$K387&gt;2030))),"N/A",IF($N387=0,0,IF(ISERROR(VLOOKUP($E387,'Source Data'!$B$29:$J$60, MATCH($L387, 'Source Data'!$B$26:$J$26,1),TRUE))=TRUE,"",VLOOKUP($E387,'Source Data'!$B$29:$J$60,MATCH($L387, 'Source Data'!$B$26:$J$26,1),TRUE))))</f>
        <v/>
      </c>
      <c r="W387" s="144" t="str">
        <f>IF(OR(AND(OR($J387="Retired",$J387="Permanent Low-Use"),$K387&lt;=2031),(AND($J387="New",$K387&gt;2031))),"N/A",IF($N387=0,0,IF(ISERROR(VLOOKUP($E387,'Source Data'!$B$29:$J$60, MATCH($L387, 'Source Data'!$B$26:$J$26,1),TRUE))=TRUE,"",VLOOKUP($E387,'Source Data'!$B$29:$J$60,MATCH($L387, 'Source Data'!$B$26:$J$26,1),TRUE))))</f>
        <v/>
      </c>
      <c r="X387" s="144" t="str">
        <f>IF(OR(AND(OR($J387="Retired",$J387="Permanent Low-Use"),$K387&lt;=2032),(AND($J387="New",$K387&gt;2032))),"N/A",IF($N387=0,0,IF(ISERROR(VLOOKUP($E387,'Source Data'!$B$29:$J$60, MATCH($L387, 'Source Data'!$B$26:$J$26,1),TRUE))=TRUE,"",VLOOKUP($E387,'Source Data'!$B$29:$J$60,MATCH($L387, 'Source Data'!$B$26:$J$26,1),TRUE))))</f>
        <v/>
      </c>
      <c r="Y387" s="144" t="str">
        <f>IF(OR(AND(OR($J387="Retired",$J387="Permanent Low-Use"),$K387&lt;=2033),(AND($J387="New",$K387&gt;2033))),"N/A",IF($N387=0,0,IF(ISERROR(VLOOKUP($E387,'Source Data'!$B$29:$J$60, MATCH($L387, 'Source Data'!$B$26:$J$26,1),TRUE))=TRUE,"",VLOOKUP($E387,'Source Data'!$B$29:$J$60,MATCH($L387, 'Source Data'!$B$26:$J$26,1),TRUE))))</f>
        <v/>
      </c>
      <c r="Z387" s="145" t="str">
        <f>IF(ISNUMBER($L387),IF(OR(AND(OR($J387="Retired",$J387="Permanent Low-Use"),$K387&lt;=2023),(AND($J387="New",$K387&gt;2023))),"N/A",VLOOKUP($F387,'Source Data'!$B$15:$I$22,7)),"")</f>
        <v/>
      </c>
      <c r="AA387" s="145" t="str">
        <f>IF(ISNUMBER($L387),IF(OR(AND(OR($J387="Retired",$J387="Permanent Low-Use"),$K387&lt;=2024),(AND($J387="New",$K387&gt;2024))),"N/A",VLOOKUP($F387,'Source Data'!$B$15:$I$22,7)),"")</f>
        <v/>
      </c>
      <c r="AB387" s="145" t="str">
        <f>IF(ISNUMBER($L387),IF(OR(AND(OR($J387="Retired",$J387="Permanent Low-Use"),$K387&lt;=2025),(AND($J387="New",$K387&gt;2025))),"N/A",VLOOKUP($F387,'Source Data'!$B$15:$I$22,5)),"")</f>
        <v/>
      </c>
      <c r="AC387" s="145" t="str">
        <f>IF(ISNUMBER($L387),IF(OR(AND(OR($J387="Retired",$J387="Permanent Low-Use"),$K387&lt;=2026),(AND($J387="New",$K387&gt;2026))),"N/A",VLOOKUP($F387,'Source Data'!$B$15:$I$22,5)),"")</f>
        <v/>
      </c>
      <c r="AD387" s="145" t="str">
        <f>IF(ISNUMBER($L387),IF(OR(AND(OR($J387="Retired",$J387="Permanent Low-Use"),$K387&lt;=2027),(AND($J387="New",$K387&gt;2027))),"N/A",VLOOKUP($F387,'Source Data'!$B$15:$I$22,5)),"")</f>
        <v/>
      </c>
      <c r="AE387" s="145" t="str">
        <f>IF(ISNUMBER($L387),IF(OR(AND(OR($J387="Retired",$J387="Permanent Low-Use"),$K387&lt;=2028),(AND($J387="New",$K387&gt;2028))),"N/A",VLOOKUP($F387,'Source Data'!$B$15:$I$22,5)),"")</f>
        <v/>
      </c>
      <c r="AF387" s="145" t="str">
        <f>IF(ISNUMBER($L387),IF(OR(AND(OR($J387="Retired",$J387="Permanent Low-Use"),$K387&lt;=2029),(AND($J387="New",$K387&gt;2029))),"N/A",VLOOKUP($F387,'Source Data'!$B$15:$I$22,5)),"")</f>
        <v/>
      </c>
      <c r="AG387" s="145" t="str">
        <f>IF(ISNUMBER($L387),IF(OR(AND(OR($J387="Retired",$J387="Permanent Low-Use"),$K387&lt;=2030),(AND($J387="New",$K387&gt;2030))),"N/A",VLOOKUP($F387,'Source Data'!$B$15:$I$22,5)),"")</f>
        <v/>
      </c>
      <c r="AH387" s="145" t="str">
        <f>IF(ISNUMBER($L387),IF(OR(AND(OR($J387="Retired",$J387="Permanent Low-Use"),$K387&lt;=2031),(AND($J387="New",$K387&gt;2031))),"N/A",VLOOKUP($F387,'Source Data'!$B$15:$I$22,5)),"")</f>
        <v/>
      </c>
      <c r="AI387" s="145" t="str">
        <f>IF(ISNUMBER($L387),IF(OR(AND(OR($J387="Retired",$J387="Permanent Low-Use"),$K387&lt;=2032),(AND($J387="New",$K387&gt;2032))),"N/A",VLOOKUP($F387,'Source Data'!$B$15:$I$22,5)),"")</f>
        <v/>
      </c>
      <c r="AJ387" s="145" t="str">
        <f>IF(ISNUMBER($L387),IF(OR(AND(OR($J387="Retired",$J387="Permanent Low-Use"),$K387&lt;=2033),(AND($J387="New",$K387&gt;2033))),"N/A",VLOOKUP($F387,'Source Data'!$B$15:$I$22,5)),"")</f>
        <v/>
      </c>
      <c r="AK387" s="145" t="str">
        <f>IF($N387= 0, "N/A", IF(ISERROR(VLOOKUP($F387, 'Source Data'!$B$4:$C$11,2)), "", VLOOKUP($F387, 'Source Data'!$B$4:$C$11,2)))</f>
        <v/>
      </c>
      <c r="AL387" s="158"/>
    </row>
    <row r="388" spans="1:38">
      <c r="A388" s="158"/>
      <c r="B388" s="80"/>
      <c r="C388" s="80"/>
      <c r="D388" s="80"/>
      <c r="E388" s="81"/>
      <c r="F388" s="81"/>
      <c r="G388" s="78"/>
      <c r="H388" s="79"/>
      <c r="I388" s="78"/>
      <c r="J388" s="78"/>
      <c r="K388" s="78"/>
      <c r="L388" s="142" t="str">
        <f t="shared" si="16"/>
        <v/>
      </c>
      <c r="M388" s="142" t="str">
        <f>IF(ISERROR(VLOOKUP(E388,'Source Data'!$B$67:$J$97, MATCH(F388, 'Source Data'!$B$64:$J$64,1),TRUE))=TRUE,"",VLOOKUP(E388,'Source Data'!$B$67:$J$97,MATCH(F388, 'Source Data'!$B$64:$J$64,1),TRUE))</f>
        <v/>
      </c>
      <c r="N388" s="143" t="str">
        <f t="shared" si="17"/>
        <v/>
      </c>
      <c r="O388" s="144" t="str">
        <f>IF(OR(AND(OR($J388="Retired",$J388="Permanent Low-Use"),$K388&lt;=2023),(AND($J388="New",$K388&gt;2023))),"N/A",IF($N388=0,0,IF(ISERROR(VLOOKUP($E388,'Source Data'!$B$29:$J$60, MATCH($L388, 'Source Data'!$B$26:$J$26,1),TRUE))=TRUE,"",VLOOKUP($E388,'Source Data'!$B$29:$J$60,MATCH($L388, 'Source Data'!$B$26:$J$26,1),TRUE))))</f>
        <v/>
      </c>
      <c r="P388" s="144" t="str">
        <f>IF(OR(AND(OR($J388="Retired",$J388="Permanent Low-Use"),$K388&lt;=2024),(AND($J388="New",$K388&gt;2024))),"N/A",IF($N388=0,0,IF(ISERROR(VLOOKUP($E388,'Source Data'!$B$29:$J$60, MATCH($L388, 'Source Data'!$B$26:$J$26,1),TRUE))=TRUE,"",VLOOKUP($E388,'Source Data'!$B$29:$J$60,MATCH($L388, 'Source Data'!$B$26:$J$26,1),TRUE))))</f>
        <v/>
      </c>
      <c r="Q388" s="144" t="str">
        <f>IF(OR(AND(OR($J388="Retired",$J388="Permanent Low-Use"),$K388&lt;=2025),(AND($J388="New",$K388&gt;2025))),"N/A",IF($N388=0,0,IF(ISERROR(VLOOKUP($E388,'Source Data'!$B$29:$J$60, MATCH($L388, 'Source Data'!$B$26:$J$26,1),TRUE))=TRUE,"",VLOOKUP($E388,'Source Data'!$B$29:$J$60,MATCH($L388, 'Source Data'!$B$26:$J$26,1),TRUE))))</f>
        <v/>
      </c>
      <c r="R388" s="144" t="str">
        <f>IF(OR(AND(OR($J388="Retired",$J388="Permanent Low-Use"),$K388&lt;=2026),(AND($J388="New",$K388&gt;2026))),"N/A",IF($N388=0,0,IF(ISERROR(VLOOKUP($E388,'Source Data'!$B$29:$J$60, MATCH($L388, 'Source Data'!$B$26:$J$26,1),TRUE))=TRUE,"",VLOOKUP($E388,'Source Data'!$B$29:$J$60,MATCH($L388, 'Source Data'!$B$26:$J$26,1),TRUE))))</f>
        <v/>
      </c>
      <c r="S388" s="144" t="str">
        <f>IF(OR(AND(OR($J388="Retired",$J388="Permanent Low-Use"),$K388&lt;=2027),(AND($J388="New",$K388&gt;2027))),"N/A",IF($N388=0,0,IF(ISERROR(VLOOKUP($E388,'Source Data'!$B$29:$J$60, MATCH($L388, 'Source Data'!$B$26:$J$26,1),TRUE))=TRUE,"",VLOOKUP($E388,'Source Data'!$B$29:$J$60,MATCH($L388, 'Source Data'!$B$26:$J$26,1),TRUE))))</f>
        <v/>
      </c>
      <c r="T388" s="144" t="str">
        <f>IF(OR(AND(OR($J388="Retired",$J388="Permanent Low-Use"),$K388&lt;=2028),(AND($J388="New",$K388&gt;2028))),"N/A",IF($N388=0,0,IF(ISERROR(VLOOKUP($E388,'Source Data'!$B$29:$J$60, MATCH($L388, 'Source Data'!$B$26:$J$26,1),TRUE))=TRUE,"",VLOOKUP($E388,'Source Data'!$B$29:$J$60,MATCH($L388, 'Source Data'!$B$26:$J$26,1),TRUE))))</f>
        <v/>
      </c>
      <c r="U388" s="144" t="str">
        <f>IF(OR(AND(OR($J388="Retired",$J388="Permanent Low-Use"),$K388&lt;=2029),(AND($J388="New",$K388&gt;2029))),"N/A",IF($N388=0,0,IF(ISERROR(VLOOKUP($E388,'Source Data'!$B$29:$J$60, MATCH($L388, 'Source Data'!$B$26:$J$26,1),TRUE))=TRUE,"",VLOOKUP($E388,'Source Data'!$B$29:$J$60,MATCH($L388, 'Source Data'!$B$26:$J$26,1),TRUE))))</f>
        <v/>
      </c>
      <c r="V388" s="144" t="str">
        <f>IF(OR(AND(OR($J388="Retired",$J388="Permanent Low-Use"),$K388&lt;=2030),(AND($J388="New",$K388&gt;2030))),"N/A",IF($N388=0,0,IF(ISERROR(VLOOKUP($E388,'Source Data'!$B$29:$J$60, MATCH($L388, 'Source Data'!$B$26:$J$26,1),TRUE))=TRUE,"",VLOOKUP($E388,'Source Data'!$B$29:$J$60,MATCH($L388, 'Source Data'!$B$26:$J$26,1),TRUE))))</f>
        <v/>
      </c>
      <c r="W388" s="144" t="str">
        <f>IF(OR(AND(OR($J388="Retired",$J388="Permanent Low-Use"),$K388&lt;=2031),(AND($J388="New",$K388&gt;2031))),"N/A",IF($N388=0,0,IF(ISERROR(VLOOKUP($E388,'Source Data'!$B$29:$J$60, MATCH($L388, 'Source Data'!$B$26:$J$26,1),TRUE))=TRUE,"",VLOOKUP($E388,'Source Data'!$B$29:$J$60,MATCH($L388, 'Source Data'!$B$26:$J$26,1),TRUE))))</f>
        <v/>
      </c>
      <c r="X388" s="144" t="str">
        <f>IF(OR(AND(OR($J388="Retired",$J388="Permanent Low-Use"),$K388&lt;=2032),(AND($J388="New",$K388&gt;2032))),"N/A",IF($N388=0,0,IF(ISERROR(VLOOKUP($E388,'Source Data'!$B$29:$J$60, MATCH($L388, 'Source Data'!$B$26:$J$26,1),TRUE))=TRUE,"",VLOOKUP($E388,'Source Data'!$B$29:$J$60,MATCH($L388, 'Source Data'!$B$26:$J$26,1),TRUE))))</f>
        <v/>
      </c>
      <c r="Y388" s="144" t="str">
        <f>IF(OR(AND(OR($J388="Retired",$J388="Permanent Low-Use"),$K388&lt;=2033),(AND($J388="New",$K388&gt;2033))),"N/A",IF($N388=0,0,IF(ISERROR(VLOOKUP($E388,'Source Data'!$B$29:$J$60, MATCH($L388, 'Source Data'!$B$26:$J$26,1),TRUE))=TRUE,"",VLOOKUP($E388,'Source Data'!$B$29:$J$60,MATCH($L388, 'Source Data'!$B$26:$J$26,1),TRUE))))</f>
        <v/>
      </c>
      <c r="Z388" s="145" t="str">
        <f>IF(ISNUMBER($L388),IF(OR(AND(OR($J388="Retired",$J388="Permanent Low-Use"),$K388&lt;=2023),(AND($J388="New",$K388&gt;2023))),"N/A",VLOOKUP($F388,'Source Data'!$B$15:$I$22,7)),"")</f>
        <v/>
      </c>
      <c r="AA388" s="145" t="str">
        <f>IF(ISNUMBER($L388),IF(OR(AND(OR($J388="Retired",$J388="Permanent Low-Use"),$K388&lt;=2024),(AND($J388="New",$K388&gt;2024))),"N/A",VLOOKUP($F388,'Source Data'!$B$15:$I$22,7)),"")</f>
        <v/>
      </c>
      <c r="AB388" s="145" t="str">
        <f>IF(ISNUMBER($L388),IF(OR(AND(OR($J388="Retired",$J388="Permanent Low-Use"),$K388&lt;=2025),(AND($J388="New",$K388&gt;2025))),"N/A",VLOOKUP($F388,'Source Data'!$B$15:$I$22,5)),"")</f>
        <v/>
      </c>
      <c r="AC388" s="145" t="str">
        <f>IF(ISNUMBER($L388),IF(OR(AND(OR($J388="Retired",$J388="Permanent Low-Use"),$K388&lt;=2026),(AND($J388="New",$K388&gt;2026))),"N/A",VLOOKUP($F388,'Source Data'!$B$15:$I$22,5)),"")</f>
        <v/>
      </c>
      <c r="AD388" s="145" t="str">
        <f>IF(ISNUMBER($L388),IF(OR(AND(OR($J388="Retired",$J388="Permanent Low-Use"),$K388&lt;=2027),(AND($J388="New",$K388&gt;2027))),"N/A",VLOOKUP($F388,'Source Data'!$B$15:$I$22,5)),"")</f>
        <v/>
      </c>
      <c r="AE388" s="145" t="str">
        <f>IF(ISNUMBER($L388),IF(OR(AND(OR($J388="Retired",$J388="Permanent Low-Use"),$K388&lt;=2028),(AND($J388="New",$K388&gt;2028))),"N/A",VLOOKUP($F388,'Source Data'!$B$15:$I$22,5)),"")</f>
        <v/>
      </c>
      <c r="AF388" s="145" t="str">
        <f>IF(ISNUMBER($L388),IF(OR(AND(OR($J388="Retired",$J388="Permanent Low-Use"),$K388&lt;=2029),(AND($J388="New",$K388&gt;2029))),"N/A",VLOOKUP($F388,'Source Data'!$B$15:$I$22,5)),"")</f>
        <v/>
      </c>
      <c r="AG388" s="145" t="str">
        <f>IF(ISNUMBER($L388),IF(OR(AND(OR($J388="Retired",$J388="Permanent Low-Use"),$K388&lt;=2030),(AND($J388="New",$K388&gt;2030))),"N/A",VLOOKUP($F388,'Source Data'!$B$15:$I$22,5)),"")</f>
        <v/>
      </c>
      <c r="AH388" s="145" t="str">
        <f>IF(ISNUMBER($L388),IF(OR(AND(OR($J388="Retired",$J388="Permanent Low-Use"),$K388&lt;=2031),(AND($J388="New",$K388&gt;2031))),"N/A",VLOOKUP($F388,'Source Data'!$B$15:$I$22,5)),"")</f>
        <v/>
      </c>
      <c r="AI388" s="145" t="str">
        <f>IF(ISNUMBER($L388),IF(OR(AND(OR($J388="Retired",$J388="Permanent Low-Use"),$K388&lt;=2032),(AND($J388="New",$K388&gt;2032))),"N/A",VLOOKUP($F388,'Source Data'!$B$15:$I$22,5)),"")</f>
        <v/>
      </c>
      <c r="AJ388" s="145" t="str">
        <f>IF(ISNUMBER($L388),IF(OR(AND(OR($J388="Retired",$J388="Permanent Low-Use"),$K388&lt;=2033),(AND($J388="New",$K388&gt;2033))),"N/A",VLOOKUP($F388,'Source Data'!$B$15:$I$22,5)),"")</f>
        <v/>
      </c>
      <c r="AK388" s="145" t="str">
        <f>IF($N388= 0, "N/A", IF(ISERROR(VLOOKUP($F388, 'Source Data'!$B$4:$C$11,2)), "", VLOOKUP($F388, 'Source Data'!$B$4:$C$11,2)))</f>
        <v/>
      </c>
      <c r="AL388" s="158"/>
    </row>
    <row r="389" spans="1:38">
      <c r="A389" s="158"/>
      <c r="B389" s="80"/>
      <c r="C389" s="80"/>
      <c r="D389" s="80"/>
      <c r="E389" s="81"/>
      <c r="F389" s="81"/>
      <c r="G389" s="78"/>
      <c r="H389" s="79"/>
      <c r="I389" s="78"/>
      <c r="J389" s="78"/>
      <c r="K389" s="78"/>
      <c r="L389" s="142" t="str">
        <f t="shared" si="16"/>
        <v/>
      </c>
      <c r="M389" s="142" t="str">
        <f>IF(ISERROR(VLOOKUP(E389,'Source Data'!$B$67:$J$97, MATCH(F389, 'Source Data'!$B$64:$J$64,1),TRUE))=TRUE,"",VLOOKUP(E389,'Source Data'!$B$67:$J$97,MATCH(F389, 'Source Data'!$B$64:$J$64,1),TRUE))</f>
        <v/>
      </c>
      <c r="N389" s="143" t="str">
        <f t="shared" si="17"/>
        <v/>
      </c>
      <c r="O389" s="144" t="str">
        <f>IF(OR(AND(OR($J389="Retired",$J389="Permanent Low-Use"),$K389&lt;=2023),(AND($J389="New",$K389&gt;2023))),"N/A",IF($N389=0,0,IF(ISERROR(VLOOKUP($E389,'Source Data'!$B$29:$J$60, MATCH($L389, 'Source Data'!$B$26:$J$26,1),TRUE))=TRUE,"",VLOOKUP($E389,'Source Data'!$B$29:$J$60,MATCH($L389, 'Source Data'!$B$26:$J$26,1),TRUE))))</f>
        <v/>
      </c>
      <c r="P389" s="144" t="str">
        <f>IF(OR(AND(OR($J389="Retired",$J389="Permanent Low-Use"),$K389&lt;=2024),(AND($J389="New",$K389&gt;2024))),"N/A",IF($N389=0,0,IF(ISERROR(VLOOKUP($E389,'Source Data'!$B$29:$J$60, MATCH($L389, 'Source Data'!$B$26:$J$26,1),TRUE))=TRUE,"",VLOOKUP($E389,'Source Data'!$B$29:$J$60,MATCH($L389, 'Source Data'!$B$26:$J$26,1),TRUE))))</f>
        <v/>
      </c>
      <c r="Q389" s="144" t="str">
        <f>IF(OR(AND(OR($J389="Retired",$J389="Permanent Low-Use"),$K389&lt;=2025),(AND($J389="New",$K389&gt;2025))),"N/A",IF($N389=0,0,IF(ISERROR(VLOOKUP($E389,'Source Data'!$B$29:$J$60, MATCH($L389, 'Source Data'!$B$26:$J$26,1),TRUE))=TRUE,"",VLOOKUP($E389,'Source Data'!$B$29:$J$60,MATCH($L389, 'Source Data'!$B$26:$J$26,1),TRUE))))</f>
        <v/>
      </c>
      <c r="R389" s="144" t="str">
        <f>IF(OR(AND(OR($J389="Retired",$J389="Permanent Low-Use"),$K389&lt;=2026),(AND($J389="New",$K389&gt;2026))),"N/A",IF($N389=0,0,IF(ISERROR(VLOOKUP($E389,'Source Data'!$B$29:$J$60, MATCH($L389, 'Source Data'!$B$26:$J$26,1),TRUE))=TRUE,"",VLOOKUP($E389,'Source Data'!$B$29:$J$60,MATCH($L389, 'Source Data'!$B$26:$J$26,1),TRUE))))</f>
        <v/>
      </c>
      <c r="S389" s="144" t="str">
        <f>IF(OR(AND(OR($J389="Retired",$J389="Permanent Low-Use"),$K389&lt;=2027),(AND($J389="New",$K389&gt;2027))),"N/A",IF($N389=0,0,IF(ISERROR(VLOOKUP($E389,'Source Data'!$B$29:$J$60, MATCH($L389, 'Source Data'!$B$26:$J$26,1),TRUE))=TRUE,"",VLOOKUP($E389,'Source Data'!$B$29:$J$60,MATCH($L389, 'Source Data'!$B$26:$J$26,1),TRUE))))</f>
        <v/>
      </c>
      <c r="T389" s="144" t="str">
        <f>IF(OR(AND(OR($J389="Retired",$J389="Permanent Low-Use"),$K389&lt;=2028),(AND($J389="New",$K389&gt;2028))),"N/A",IF($N389=0,0,IF(ISERROR(VLOOKUP($E389,'Source Data'!$B$29:$J$60, MATCH($L389, 'Source Data'!$B$26:$J$26,1),TRUE))=TRUE,"",VLOOKUP($E389,'Source Data'!$B$29:$J$60,MATCH($L389, 'Source Data'!$B$26:$J$26,1),TRUE))))</f>
        <v/>
      </c>
      <c r="U389" s="144" t="str">
        <f>IF(OR(AND(OR($J389="Retired",$J389="Permanent Low-Use"),$K389&lt;=2029),(AND($J389="New",$K389&gt;2029))),"N/A",IF($N389=0,0,IF(ISERROR(VLOOKUP($E389,'Source Data'!$B$29:$J$60, MATCH($L389, 'Source Data'!$B$26:$J$26,1),TRUE))=TRUE,"",VLOOKUP($E389,'Source Data'!$B$29:$J$60,MATCH($L389, 'Source Data'!$B$26:$J$26,1),TRUE))))</f>
        <v/>
      </c>
      <c r="V389" s="144" t="str">
        <f>IF(OR(AND(OR($J389="Retired",$J389="Permanent Low-Use"),$K389&lt;=2030),(AND($J389="New",$K389&gt;2030))),"N/A",IF($N389=0,0,IF(ISERROR(VLOOKUP($E389,'Source Data'!$B$29:$J$60, MATCH($L389, 'Source Data'!$B$26:$J$26,1),TRUE))=TRUE,"",VLOOKUP($E389,'Source Data'!$B$29:$J$60,MATCH($L389, 'Source Data'!$B$26:$J$26,1),TRUE))))</f>
        <v/>
      </c>
      <c r="W389" s="144" t="str">
        <f>IF(OR(AND(OR($J389="Retired",$J389="Permanent Low-Use"),$K389&lt;=2031),(AND($J389="New",$K389&gt;2031))),"N/A",IF($N389=0,0,IF(ISERROR(VLOOKUP($E389,'Source Data'!$B$29:$J$60, MATCH($L389, 'Source Data'!$B$26:$J$26,1),TRUE))=TRUE,"",VLOOKUP($E389,'Source Data'!$B$29:$J$60,MATCH($L389, 'Source Data'!$B$26:$J$26,1),TRUE))))</f>
        <v/>
      </c>
      <c r="X389" s="144" t="str">
        <f>IF(OR(AND(OR($J389="Retired",$J389="Permanent Low-Use"),$K389&lt;=2032),(AND($J389="New",$K389&gt;2032))),"N/A",IF($N389=0,0,IF(ISERROR(VLOOKUP($E389,'Source Data'!$B$29:$J$60, MATCH($L389, 'Source Data'!$B$26:$J$26,1),TRUE))=TRUE,"",VLOOKUP($E389,'Source Data'!$B$29:$J$60,MATCH($L389, 'Source Data'!$B$26:$J$26,1),TRUE))))</f>
        <v/>
      </c>
      <c r="Y389" s="144" t="str">
        <f>IF(OR(AND(OR($J389="Retired",$J389="Permanent Low-Use"),$K389&lt;=2033),(AND($J389="New",$K389&gt;2033))),"N/A",IF($N389=0,0,IF(ISERROR(VLOOKUP($E389,'Source Data'!$B$29:$J$60, MATCH($L389, 'Source Data'!$B$26:$J$26,1),TRUE))=TRUE,"",VLOOKUP($E389,'Source Data'!$B$29:$J$60,MATCH($L389, 'Source Data'!$B$26:$J$26,1),TRUE))))</f>
        <v/>
      </c>
      <c r="Z389" s="145" t="str">
        <f>IF(ISNUMBER($L389),IF(OR(AND(OR($J389="Retired",$J389="Permanent Low-Use"),$K389&lt;=2023),(AND($J389="New",$K389&gt;2023))),"N/A",VLOOKUP($F389,'Source Data'!$B$15:$I$22,7)),"")</f>
        <v/>
      </c>
      <c r="AA389" s="145" t="str">
        <f>IF(ISNUMBER($L389),IF(OR(AND(OR($J389="Retired",$J389="Permanent Low-Use"),$K389&lt;=2024),(AND($J389="New",$K389&gt;2024))),"N/A",VLOOKUP($F389,'Source Data'!$B$15:$I$22,7)),"")</f>
        <v/>
      </c>
      <c r="AB389" s="145" t="str">
        <f>IF(ISNUMBER($L389),IF(OR(AND(OR($J389="Retired",$J389="Permanent Low-Use"),$K389&lt;=2025),(AND($J389="New",$K389&gt;2025))),"N/A",VLOOKUP($F389,'Source Data'!$B$15:$I$22,5)),"")</f>
        <v/>
      </c>
      <c r="AC389" s="145" t="str">
        <f>IF(ISNUMBER($L389),IF(OR(AND(OR($J389="Retired",$J389="Permanent Low-Use"),$K389&lt;=2026),(AND($J389="New",$K389&gt;2026))),"N/A",VLOOKUP($F389,'Source Data'!$B$15:$I$22,5)),"")</f>
        <v/>
      </c>
      <c r="AD389" s="145" t="str">
        <f>IF(ISNUMBER($L389),IF(OR(AND(OR($J389="Retired",$J389="Permanent Low-Use"),$K389&lt;=2027),(AND($J389="New",$K389&gt;2027))),"N/A",VLOOKUP($F389,'Source Data'!$B$15:$I$22,5)),"")</f>
        <v/>
      </c>
      <c r="AE389" s="145" t="str">
        <f>IF(ISNUMBER($L389),IF(OR(AND(OR($J389="Retired",$J389="Permanent Low-Use"),$K389&lt;=2028),(AND($J389="New",$K389&gt;2028))),"N/A",VLOOKUP($F389,'Source Data'!$B$15:$I$22,5)),"")</f>
        <v/>
      </c>
      <c r="AF389" s="145" t="str">
        <f>IF(ISNUMBER($L389),IF(OR(AND(OR($J389="Retired",$J389="Permanent Low-Use"),$K389&lt;=2029),(AND($J389="New",$K389&gt;2029))),"N/A",VLOOKUP($F389,'Source Data'!$B$15:$I$22,5)),"")</f>
        <v/>
      </c>
      <c r="AG389" s="145" t="str">
        <f>IF(ISNUMBER($L389),IF(OR(AND(OR($J389="Retired",$J389="Permanent Low-Use"),$K389&lt;=2030),(AND($J389="New",$K389&gt;2030))),"N/A",VLOOKUP($F389,'Source Data'!$B$15:$I$22,5)),"")</f>
        <v/>
      </c>
      <c r="AH389" s="145" t="str">
        <f>IF(ISNUMBER($L389),IF(OR(AND(OR($J389="Retired",$J389="Permanent Low-Use"),$K389&lt;=2031),(AND($J389="New",$K389&gt;2031))),"N/A",VLOOKUP($F389,'Source Data'!$B$15:$I$22,5)),"")</f>
        <v/>
      </c>
      <c r="AI389" s="145" t="str">
        <f>IF(ISNUMBER($L389),IF(OR(AND(OR($J389="Retired",$J389="Permanent Low-Use"),$K389&lt;=2032),(AND($J389="New",$K389&gt;2032))),"N/A",VLOOKUP($F389,'Source Data'!$B$15:$I$22,5)),"")</f>
        <v/>
      </c>
      <c r="AJ389" s="145" t="str">
        <f>IF(ISNUMBER($L389),IF(OR(AND(OR($J389="Retired",$J389="Permanent Low-Use"),$K389&lt;=2033),(AND($J389="New",$K389&gt;2033))),"N/A",VLOOKUP($F389,'Source Data'!$B$15:$I$22,5)),"")</f>
        <v/>
      </c>
      <c r="AK389" s="145" t="str">
        <f>IF($N389= 0, "N/A", IF(ISERROR(VLOOKUP($F389, 'Source Data'!$B$4:$C$11,2)), "", VLOOKUP($F389, 'Source Data'!$B$4:$C$11,2)))</f>
        <v/>
      </c>
      <c r="AL389" s="158"/>
    </row>
    <row r="390" spans="1:38">
      <c r="A390" s="158"/>
      <c r="B390" s="80"/>
      <c r="C390" s="80"/>
      <c r="D390" s="80"/>
      <c r="E390" s="81"/>
      <c r="F390" s="81"/>
      <c r="G390" s="78"/>
      <c r="H390" s="79"/>
      <c r="I390" s="78"/>
      <c r="J390" s="78"/>
      <c r="K390" s="78"/>
      <c r="L390" s="142" t="str">
        <f t="shared" si="16"/>
        <v/>
      </c>
      <c r="M390" s="142" t="str">
        <f>IF(ISERROR(VLOOKUP(E390,'Source Data'!$B$67:$J$97, MATCH(F390, 'Source Data'!$B$64:$J$64,1),TRUE))=TRUE,"",VLOOKUP(E390,'Source Data'!$B$67:$J$97,MATCH(F390, 'Source Data'!$B$64:$J$64,1),TRUE))</f>
        <v/>
      </c>
      <c r="N390" s="143" t="str">
        <f t="shared" si="17"/>
        <v/>
      </c>
      <c r="O390" s="144" t="str">
        <f>IF(OR(AND(OR($J390="Retired",$J390="Permanent Low-Use"),$K390&lt;=2023),(AND($J390="New",$K390&gt;2023))),"N/A",IF($N390=0,0,IF(ISERROR(VLOOKUP($E390,'Source Data'!$B$29:$J$60, MATCH($L390, 'Source Data'!$B$26:$J$26,1),TRUE))=TRUE,"",VLOOKUP($E390,'Source Data'!$B$29:$J$60,MATCH($L390, 'Source Data'!$B$26:$J$26,1),TRUE))))</f>
        <v/>
      </c>
      <c r="P390" s="144" t="str">
        <f>IF(OR(AND(OR($J390="Retired",$J390="Permanent Low-Use"),$K390&lt;=2024),(AND($J390="New",$K390&gt;2024))),"N/A",IF($N390=0,0,IF(ISERROR(VLOOKUP($E390,'Source Data'!$B$29:$J$60, MATCH($L390, 'Source Data'!$B$26:$J$26,1),TRUE))=TRUE,"",VLOOKUP($E390,'Source Data'!$B$29:$J$60,MATCH($L390, 'Source Data'!$B$26:$J$26,1),TRUE))))</f>
        <v/>
      </c>
      <c r="Q390" s="144" t="str">
        <f>IF(OR(AND(OR($J390="Retired",$J390="Permanent Low-Use"),$K390&lt;=2025),(AND($J390="New",$K390&gt;2025))),"N/A",IF($N390=0,0,IF(ISERROR(VLOOKUP($E390,'Source Data'!$B$29:$J$60, MATCH($L390, 'Source Data'!$B$26:$J$26,1),TRUE))=TRUE,"",VLOOKUP($E390,'Source Data'!$B$29:$J$60,MATCH($L390, 'Source Data'!$B$26:$J$26,1),TRUE))))</f>
        <v/>
      </c>
      <c r="R390" s="144" t="str">
        <f>IF(OR(AND(OR($J390="Retired",$J390="Permanent Low-Use"),$K390&lt;=2026),(AND($J390="New",$K390&gt;2026))),"N/A",IF($N390=0,0,IF(ISERROR(VLOOKUP($E390,'Source Data'!$B$29:$J$60, MATCH($L390, 'Source Data'!$B$26:$J$26,1),TRUE))=TRUE,"",VLOOKUP($E390,'Source Data'!$B$29:$J$60,MATCH($L390, 'Source Data'!$B$26:$J$26,1),TRUE))))</f>
        <v/>
      </c>
      <c r="S390" s="144" t="str">
        <f>IF(OR(AND(OR($J390="Retired",$J390="Permanent Low-Use"),$K390&lt;=2027),(AND($J390="New",$K390&gt;2027))),"N/A",IF($N390=0,0,IF(ISERROR(VLOOKUP($E390,'Source Data'!$B$29:$J$60, MATCH($L390, 'Source Data'!$B$26:$J$26,1),TRUE))=TRUE,"",VLOOKUP($E390,'Source Data'!$B$29:$J$60,MATCH($L390, 'Source Data'!$B$26:$J$26,1),TRUE))))</f>
        <v/>
      </c>
      <c r="T390" s="144" t="str">
        <f>IF(OR(AND(OR($J390="Retired",$J390="Permanent Low-Use"),$K390&lt;=2028),(AND($J390="New",$K390&gt;2028))),"N/A",IF($N390=0,0,IF(ISERROR(VLOOKUP($E390,'Source Data'!$B$29:$J$60, MATCH($L390, 'Source Data'!$B$26:$J$26,1),TRUE))=TRUE,"",VLOOKUP($E390,'Source Data'!$B$29:$J$60,MATCH($L390, 'Source Data'!$B$26:$J$26,1),TRUE))))</f>
        <v/>
      </c>
      <c r="U390" s="144" t="str">
        <f>IF(OR(AND(OR($J390="Retired",$J390="Permanent Low-Use"),$K390&lt;=2029),(AND($J390="New",$K390&gt;2029))),"N/A",IF($N390=0,0,IF(ISERROR(VLOOKUP($E390,'Source Data'!$B$29:$J$60, MATCH($L390, 'Source Data'!$B$26:$J$26,1),TRUE))=TRUE,"",VLOOKUP($E390,'Source Data'!$B$29:$J$60,MATCH($L390, 'Source Data'!$B$26:$J$26,1),TRUE))))</f>
        <v/>
      </c>
      <c r="V390" s="144" t="str">
        <f>IF(OR(AND(OR($J390="Retired",$J390="Permanent Low-Use"),$K390&lt;=2030),(AND($J390="New",$K390&gt;2030))),"N/A",IF($N390=0,0,IF(ISERROR(VLOOKUP($E390,'Source Data'!$B$29:$J$60, MATCH($L390, 'Source Data'!$B$26:$J$26,1),TRUE))=TRUE,"",VLOOKUP($E390,'Source Data'!$B$29:$J$60,MATCH($L390, 'Source Data'!$B$26:$J$26,1),TRUE))))</f>
        <v/>
      </c>
      <c r="W390" s="144" t="str">
        <f>IF(OR(AND(OR($J390="Retired",$J390="Permanent Low-Use"),$K390&lt;=2031),(AND($J390="New",$K390&gt;2031))),"N/A",IF($N390=0,0,IF(ISERROR(VLOOKUP($E390,'Source Data'!$B$29:$J$60, MATCH($L390, 'Source Data'!$B$26:$J$26,1),TRUE))=TRUE,"",VLOOKUP($E390,'Source Data'!$B$29:$J$60,MATCH($L390, 'Source Data'!$B$26:$J$26,1),TRUE))))</f>
        <v/>
      </c>
      <c r="X390" s="144" t="str">
        <f>IF(OR(AND(OR($J390="Retired",$J390="Permanent Low-Use"),$K390&lt;=2032),(AND($J390="New",$K390&gt;2032))),"N/A",IF($N390=0,0,IF(ISERROR(VLOOKUP($E390,'Source Data'!$B$29:$J$60, MATCH($L390, 'Source Data'!$B$26:$J$26,1),TRUE))=TRUE,"",VLOOKUP($E390,'Source Data'!$B$29:$J$60,MATCH($L390, 'Source Data'!$B$26:$J$26,1),TRUE))))</f>
        <v/>
      </c>
      <c r="Y390" s="144" t="str">
        <f>IF(OR(AND(OR($J390="Retired",$J390="Permanent Low-Use"),$K390&lt;=2033),(AND($J390="New",$K390&gt;2033))),"N/A",IF($N390=0,0,IF(ISERROR(VLOOKUP($E390,'Source Data'!$B$29:$J$60, MATCH($L390, 'Source Data'!$B$26:$J$26,1),TRUE))=TRUE,"",VLOOKUP($E390,'Source Data'!$B$29:$J$60,MATCH($L390, 'Source Data'!$B$26:$J$26,1),TRUE))))</f>
        <v/>
      </c>
      <c r="Z390" s="145" t="str">
        <f>IF(ISNUMBER($L390),IF(OR(AND(OR($J390="Retired",$J390="Permanent Low-Use"),$K390&lt;=2023),(AND($J390="New",$K390&gt;2023))),"N/A",VLOOKUP($F390,'Source Data'!$B$15:$I$22,7)),"")</f>
        <v/>
      </c>
      <c r="AA390" s="145" t="str">
        <f>IF(ISNUMBER($L390),IF(OR(AND(OR($J390="Retired",$J390="Permanent Low-Use"),$K390&lt;=2024),(AND($J390="New",$K390&gt;2024))),"N/A",VLOOKUP($F390,'Source Data'!$B$15:$I$22,7)),"")</f>
        <v/>
      </c>
      <c r="AB390" s="145" t="str">
        <f>IF(ISNUMBER($L390),IF(OR(AND(OR($J390="Retired",$J390="Permanent Low-Use"),$K390&lt;=2025),(AND($J390="New",$K390&gt;2025))),"N/A",VLOOKUP($F390,'Source Data'!$B$15:$I$22,5)),"")</f>
        <v/>
      </c>
      <c r="AC390" s="145" t="str">
        <f>IF(ISNUMBER($L390),IF(OR(AND(OR($J390="Retired",$J390="Permanent Low-Use"),$K390&lt;=2026),(AND($J390="New",$K390&gt;2026))),"N/A",VLOOKUP($F390,'Source Data'!$B$15:$I$22,5)),"")</f>
        <v/>
      </c>
      <c r="AD390" s="145" t="str">
        <f>IF(ISNUMBER($L390),IF(OR(AND(OR($J390="Retired",$J390="Permanent Low-Use"),$K390&lt;=2027),(AND($J390="New",$K390&gt;2027))),"N/A",VLOOKUP($F390,'Source Data'!$B$15:$I$22,5)),"")</f>
        <v/>
      </c>
      <c r="AE390" s="145" t="str">
        <f>IF(ISNUMBER($L390),IF(OR(AND(OR($J390="Retired",$J390="Permanent Low-Use"),$K390&lt;=2028),(AND($J390="New",$K390&gt;2028))),"N/A",VLOOKUP($F390,'Source Data'!$B$15:$I$22,5)),"")</f>
        <v/>
      </c>
      <c r="AF390" s="145" t="str">
        <f>IF(ISNUMBER($L390),IF(OR(AND(OR($J390="Retired",$J390="Permanent Low-Use"),$K390&lt;=2029),(AND($J390="New",$K390&gt;2029))),"N/A",VLOOKUP($F390,'Source Data'!$B$15:$I$22,5)),"")</f>
        <v/>
      </c>
      <c r="AG390" s="145" t="str">
        <f>IF(ISNUMBER($L390),IF(OR(AND(OR($J390="Retired",$J390="Permanent Low-Use"),$K390&lt;=2030),(AND($J390="New",$K390&gt;2030))),"N/A",VLOOKUP($F390,'Source Data'!$B$15:$I$22,5)),"")</f>
        <v/>
      </c>
      <c r="AH390" s="145" t="str">
        <f>IF(ISNUMBER($L390),IF(OR(AND(OR($J390="Retired",$J390="Permanent Low-Use"),$K390&lt;=2031),(AND($J390="New",$K390&gt;2031))),"N/A",VLOOKUP($F390,'Source Data'!$B$15:$I$22,5)),"")</f>
        <v/>
      </c>
      <c r="AI390" s="145" t="str">
        <f>IF(ISNUMBER($L390),IF(OR(AND(OR($J390="Retired",$J390="Permanent Low-Use"),$K390&lt;=2032),(AND($J390="New",$K390&gt;2032))),"N/A",VLOOKUP($F390,'Source Data'!$B$15:$I$22,5)),"")</f>
        <v/>
      </c>
      <c r="AJ390" s="145" t="str">
        <f>IF(ISNUMBER($L390),IF(OR(AND(OR($J390="Retired",$J390="Permanent Low-Use"),$K390&lt;=2033),(AND($J390="New",$K390&gt;2033))),"N/A",VLOOKUP($F390,'Source Data'!$B$15:$I$22,5)),"")</f>
        <v/>
      </c>
      <c r="AK390" s="145" t="str">
        <f>IF($N390= 0, "N/A", IF(ISERROR(VLOOKUP($F390, 'Source Data'!$B$4:$C$11,2)), "", VLOOKUP($F390, 'Source Data'!$B$4:$C$11,2)))</f>
        <v/>
      </c>
      <c r="AL390" s="158"/>
    </row>
    <row r="391" spans="1:38">
      <c r="A391" s="158"/>
      <c r="B391" s="80"/>
      <c r="C391" s="80"/>
      <c r="D391" s="80"/>
      <c r="E391" s="81"/>
      <c r="F391" s="81"/>
      <c r="G391" s="78"/>
      <c r="H391" s="79"/>
      <c r="I391" s="78"/>
      <c r="J391" s="78"/>
      <c r="K391" s="78"/>
      <c r="L391" s="142" t="str">
        <f t="shared" si="16"/>
        <v/>
      </c>
      <c r="M391" s="142" t="str">
        <f>IF(ISERROR(VLOOKUP(E391,'Source Data'!$B$67:$J$97, MATCH(F391, 'Source Data'!$B$64:$J$64,1),TRUE))=TRUE,"",VLOOKUP(E391,'Source Data'!$B$67:$J$97,MATCH(F391, 'Source Data'!$B$64:$J$64,1),TRUE))</f>
        <v/>
      </c>
      <c r="N391" s="143" t="str">
        <f t="shared" si="17"/>
        <v/>
      </c>
      <c r="O391" s="144" t="str">
        <f>IF(OR(AND(OR($J391="Retired",$J391="Permanent Low-Use"),$K391&lt;=2023),(AND($J391="New",$K391&gt;2023))),"N/A",IF($N391=0,0,IF(ISERROR(VLOOKUP($E391,'Source Data'!$B$29:$J$60, MATCH($L391, 'Source Data'!$B$26:$J$26,1),TRUE))=TRUE,"",VLOOKUP($E391,'Source Data'!$B$29:$J$60,MATCH($L391, 'Source Data'!$B$26:$J$26,1),TRUE))))</f>
        <v/>
      </c>
      <c r="P391" s="144" t="str">
        <f>IF(OR(AND(OR($J391="Retired",$J391="Permanent Low-Use"),$K391&lt;=2024),(AND($J391="New",$K391&gt;2024))),"N/A",IF($N391=0,0,IF(ISERROR(VLOOKUP($E391,'Source Data'!$B$29:$J$60, MATCH($L391, 'Source Data'!$B$26:$J$26,1),TRUE))=TRUE,"",VLOOKUP($E391,'Source Data'!$B$29:$J$60,MATCH($L391, 'Source Data'!$B$26:$J$26,1),TRUE))))</f>
        <v/>
      </c>
      <c r="Q391" s="144" t="str">
        <f>IF(OR(AND(OR($J391="Retired",$J391="Permanent Low-Use"),$K391&lt;=2025),(AND($J391="New",$K391&gt;2025))),"N/A",IF($N391=0,0,IF(ISERROR(VLOOKUP($E391,'Source Data'!$B$29:$J$60, MATCH($L391, 'Source Data'!$B$26:$J$26,1),TRUE))=TRUE,"",VLOOKUP($E391,'Source Data'!$B$29:$J$60,MATCH($L391, 'Source Data'!$B$26:$J$26,1),TRUE))))</f>
        <v/>
      </c>
      <c r="R391" s="144" t="str">
        <f>IF(OR(AND(OR($J391="Retired",$J391="Permanent Low-Use"),$K391&lt;=2026),(AND($J391="New",$K391&gt;2026))),"N/A",IF($N391=0,0,IF(ISERROR(VLOOKUP($E391,'Source Data'!$B$29:$J$60, MATCH($L391, 'Source Data'!$B$26:$J$26,1),TRUE))=TRUE,"",VLOOKUP($E391,'Source Data'!$B$29:$J$60,MATCH($L391, 'Source Data'!$B$26:$J$26,1),TRUE))))</f>
        <v/>
      </c>
      <c r="S391" s="144" t="str">
        <f>IF(OR(AND(OR($J391="Retired",$J391="Permanent Low-Use"),$K391&lt;=2027),(AND($J391="New",$K391&gt;2027))),"N/A",IF($N391=0,0,IF(ISERROR(VLOOKUP($E391,'Source Data'!$B$29:$J$60, MATCH($L391, 'Source Data'!$B$26:$J$26,1),TRUE))=TRUE,"",VLOOKUP($E391,'Source Data'!$B$29:$J$60,MATCH($L391, 'Source Data'!$B$26:$J$26,1),TRUE))))</f>
        <v/>
      </c>
      <c r="T391" s="144" t="str">
        <f>IF(OR(AND(OR($J391="Retired",$J391="Permanent Low-Use"),$K391&lt;=2028),(AND($J391="New",$K391&gt;2028))),"N/A",IF($N391=0,0,IF(ISERROR(VLOOKUP($E391,'Source Data'!$B$29:$J$60, MATCH($L391, 'Source Data'!$B$26:$J$26,1),TRUE))=TRUE,"",VLOOKUP($E391,'Source Data'!$B$29:$J$60,MATCH($L391, 'Source Data'!$B$26:$J$26,1),TRUE))))</f>
        <v/>
      </c>
      <c r="U391" s="144" t="str">
        <f>IF(OR(AND(OR($J391="Retired",$J391="Permanent Low-Use"),$K391&lt;=2029),(AND($J391="New",$K391&gt;2029))),"N/A",IF($N391=0,0,IF(ISERROR(VLOOKUP($E391,'Source Data'!$B$29:$J$60, MATCH($L391, 'Source Data'!$B$26:$J$26,1),TRUE))=TRUE,"",VLOOKUP($E391,'Source Data'!$B$29:$J$60,MATCH($L391, 'Source Data'!$B$26:$J$26,1),TRUE))))</f>
        <v/>
      </c>
      <c r="V391" s="144" t="str">
        <f>IF(OR(AND(OR($J391="Retired",$J391="Permanent Low-Use"),$K391&lt;=2030),(AND($J391="New",$K391&gt;2030))),"N/A",IF($N391=0,0,IF(ISERROR(VLOOKUP($E391,'Source Data'!$B$29:$J$60, MATCH($L391, 'Source Data'!$B$26:$J$26,1),TRUE))=TRUE,"",VLOOKUP($E391,'Source Data'!$B$29:$J$60,MATCH($L391, 'Source Data'!$B$26:$J$26,1),TRUE))))</f>
        <v/>
      </c>
      <c r="W391" s="144" t="str">
        <f>IF(OR(AND(OR($J391="Retired",$J391="Permanent Low-Use"),$K391&lt;=2031),(AND($J391="New",$K391&gt;2031))),"N/A",IF($N391=0,0,IF(ISERROR(VLOOKUP($E391,'Source Data'!$B$29:$J$60, MATCH($L391, 'Source Data'!$B$26:$J$26,1),TRUE))=TRUE,"",VLOOKUP($E391,'Source Data'!$B$29:$J$60,MATCH($L391, 'Source Data'!$B$26:$J$26,1),TRUE))))</f>
        <v/>
      </c>
      <c r="X391" s="144" t="str">
        <f>IF(OR(AND(OR($J391="Retired",$J391="Permanent Low-Use"),$K391&lt;=2032),(AND($J391="New",$K391&gt;2032))),"N/A",IF($N391=0,0,IF(ISERROR(VLOOKUP($E391,'Source Data'!$B$29:$J$60, MATCH($L391, 'Source Data'!$B$26:$J$26,1),TRUE))=TRUE,"",VLOOKUP($E391,'Source Data'!$B$29:$J$60,MATCH($L391, 'Source Data'!$B$26:$J$26,1),TRUE))))</f>
        <v/>
      </c>
      <c r="Y391" s="144" t="str">
        <f>IF(OR(AND(OR($J391="Retired",$J391="Permanent Low-Use"),$K391&lt;=2033),(AND($J391="New",$K391&gt;2033))),"N/A",IF($N391=0,0,IF(ISERROR(VLOOKUP($E391,'Source Data'!$B$29:$J$60, MATCH($L391, 'Source Data'!$B$26:$J$26,1),TRUE))=TRUE,"",VLOOKUP($E391,'Source Data'!$B$29:$J$60,MATCH($L391, 'Source Data'!$B$26:$J$26,1),TRUE))))</f>
        <v/>
      </c>
      <c r="Z391" s="145" t="str">
        <f>IF(ISNUMBER($L391),IF(OR(AND(OR($J391="Retired",$J391="Permanent Low-Use"),$K391&lt;=2023),(AND($J391="New",$K391&gt;2023))),"N/A",VLOOKUP($F391,'Source Data'!$B$15:$I$22,7)),"")</f>
        <v/>
      </c>
      <c r="AA391" s="145" t="str">
        <f>IF(ISNUMBER($L391),IF(OR(AND(OR($J391="Retired",$J391="Permanent Low-Use"),$K391&lt;=2024),(AND($J391="New",$K391&gt;2024))),"N/A",VLOOKUP($F391,'Source Data'!$B$15:$I$22,7)),"")</f>
        <v/>
      </c>
      <c r="AB391" s="145" t="str">
        <f>IF(ISNUMBER($L391),IF(OR(AND(OR($J391="Retired",$J391="Permanent Low-Use"),$K391&lt;=2025),(AND($J391="New",$K391&gt;2025))),"N/A",VLOOKUP($F391,'Source Data'!$B$15:$I$22,5)),"")</f>
        <v/>
      </c>
      <c r="AC391" s="145" t="str">
        <f>IF(ISNUMBER($L391),IF(OR(AND(OR($J391="Retired",$J391="Permanent Low-Use"),$K391&lt;=2026),(AND($J391="New",$K391&gt;2026))),"N/A",VLOOKUP($F391,'Source Data'!$B$15:$I$22,5)),"")</f>
        <v/>
      </c>
      <c r="AD391" s="145" t="str">
        <f>IF(ISNUMBER($L391),IF(OR(AND(OR($J391="Retired",$J391="Permanent Low-Use"),$K391&lt;=2027),(AND($J391="New",$K391&gt;2027))),"N/A",VLOOKUP($F391,'Source Data'!$B$15:$I$22,5)),"")</f>
        <v/>
      </c>
      <c r="AE391" s="145" t="str">
        <f>IF(ISNUMBER($L391),IF(OR(AND(OR($J391="Retired",$J391="Permanent Low-Use"),$K391&lt;=2028),(AND($J391="New",$K391&gt;2028))),"N/A",VLOOKUP($F391,'Source Data'!$B$15:$I$22,5)),"")</f>
        <v/>
      </c>
      <c r="AF391" s="145" t="str">
        <f>IF(ISNUMBER($L391),IF(OR(AND(OR($J391="Retired",$J391="Permanent Low-Use"),$K391&lt;=2029),(AND($J391="New",$K391&gt;2029))),"N/A",VLOOKUP($F391,'Source Data'!$B$15:$I$22,5)),"")</f>
        <v/>
      </c>
      <c r="AG391" s="145" t="str">
        <f>IF(ISNUMBER($L391),IF(OR(AND(OR($J391="Retired",$J391="Permanent Low-Use"),$K391&lt;=2030),(AND($J391="New",$K391&gt;2030))),"N/A",VLOOKUP($F391,'Source Data'!$B$15:$I$22,5)),"")</f>
        <v/>
      </c>
      <c r="AH391" s="145" t="str">
        <f>IF(ISNUMBER($L391),IF(OR(AND(OR($J391="Retired",$J391="Permanent Low-Use"),$K391&lt;=2031),(AND($J391="New",$K391&gt;2031))),"N/A",VLOOKUP($F391,'Source Data'!$B$15:$I$22,5)),"")</f>
        <v/>
      </c>
      <c r="AI391" s="145" t="str">
        <f>IF(ISNUMBER($L391),IF(OR(AND(OR($J391="Retired",$J391="Permanent Low-Use"),$K391&lt;=2032),(AND($J391="New",$K391&gt;2032))),"N/A",VLOOKUP($F391,'Source Data'!$B$15:$I$22,5)),"")</f>
        <v/>
      </c>
      <c r="AJ391" s="145" t="str">
        <f>IF(ISNUMBER($L391),IF(OR(AND(OR($J391="Retired",$J391="Permanent Low-Use"),$K391&lt;=2033),(AND($J391="New",$K391&gt;2033))),"N/A",VLOOKUP($F391,'Source Data'!$B$15:$I$22,5)),"")</f>
        <v/>
      </c>
      <c r="AK391" s="145" t="str">
        <f>IF($N391= 0, "N/A", IF(ISERROR(VLOOKUP($F391, 'Source Data'!$B$4:$C$11,2)), "", VLOOKUP($F391, 'Source Data'!$B$4:$C$11,2)))</f>
        <v/>
      </c>
      <c r="AL391" s="158"/>
    </row>
    <row r="392" spans="1:38">
      <c r="A392" s="158"/>
      <c r="B392" s="80"/>
      <c r="C392" s="80"/>
      <c r="D392" s="80"/>
      <c r="E392" s="81"/>
      <c r="F392" s="81"/>
      <c r="G392" s="78"/>
      <c r="H392" s="79"/>
      <c r="I392" s="78"/>
      <c r="J392" s="78"/>
      <c r="K392" s="78"/>
      <c r="L392" s="142" t="str">
        <f t="shared" si="16"/>
        <v/>
      </c>
      <c r="M392" s="142" t="str">
        <f>IF(ISERROR(VLOOKUP(E392,'Source Data'!$B$67:$J$97, MATCH(F392, 'Source Data'!$B$64:$J$64,1),TRUE))=TRUE,"",VLOOKUP(E392,'Source Data'!$B$67:$J$97,MATCH(F392, 'Source Data'!$B$64:$J$64,1),TRUE))</f>
        <v/>
      </c>
      <c r="N392" s="143" t="str">
        <f t="shared" si="17"/>
        <v/>
      </c>
      <c r="O392" s="144" t="str">
        <f>IF(OR(AND(OR($J392="Retired",$J392="Permanent Low-Use"),$K392&lt;=2023),(AND($J392="New",$K392&gt;2023))),"N/A",IF($N392=0,0,IF(ISERROR(VLOOKUP($E392,'Source Data'!$B$29:$J$60, MATCH($L392, 'Source Data'!$B$26:$J$26,1),TRUE))=TRUE,"",VLOOKUP($E392,'Source Data'!$B$29:$J$60,MATCH($L392, 'Source Data'!$B$26:$J$26,1),TRUE))))</f>
        <v/>
      </c>
      <c r="P392" s="144" t="str">
        <f>IF(OR(AND(OR($J392="Retired",$J392="Permanent Low-Use"),$K392&lt;=2024),(AND($J392="New",$K392&gt;2024))),"N/A",IF($N392=0,0,IF(ISERROR(VLOOKUP($E392,'Source Data'!$B$29:$J$60, MATCH($L392, 'Source Data'!$B$26:$J$26,1),TRUE))=TRUE,"",VLOOKUP($E392,'Source Data'!$B$29:$J$60,MATCH($L392, 'Source Data'!$B$26:$J$26,1),TRUE))))</f>
        <v/>
      </c>
      <c r="Q392" s="144" t="str">
        <f>IF(OR(AND(OR($J392="Retired",$J392="Permanent Low-Use"),$K392&lt;=2025),(AND($J392="New",$K392&gt;2025))),"N/A",IF($N392=0,0,IF(ISERROR(VLOOKUP($E392,'Source Data'!$B$29:$J$60, MATCH($L392, 'Source Data'!$B$26:$J$26,1),TRUE))=TRUE,"",VLOOKUP($E392,'Source Data'!$B$29:$J$60,MATCH($L392, 'Source Data'!$B$26:$J$26,1),TRUE))))</f>
        <v/>
      </c>
      <c r="R392" s="144" t="str">
        <f>IF(OR(AND(OR($J392="Retired",$J392="Permanent Low-Use"),$K392&lt;=2026),(AND($J392="New",$K392&gt;2026))),"N/A",IF($N392=0,0,IF(ISERROR(VLOOKUP($E392,'Source Data'!$B$29:$J$60, MATCH($L392, 'Source Data'!$B$26:$J$26,1),TRUE))=TRUE,"",VLOOKUP($E392,'Source Data'!$B$29:$J$60,MATCH($L392, 'Source Data'!$B$26:$J$26,1),TRUE))))</f>
        <v/>
      </c>
      <c r="S392" s="144" t="str">
        <f>IF(OR(AND(OR($J392="Retired",$J392="Permanent Low-Use"),$K392&lt;=2027),(AND($J392="New",$K392&gt;2027))),"N/A",IF($N392=0,0,IF(ISERROR(VLOOKUP($E392,'Source Data'!$B$29:$J$60, MATCH($L392, 'Source Data'!$B$26:$J$26,1),TRUE))=TRUE,"",VLOOKUP($E392,'Source Data'!$B$29:$J$60,MATCH($L392, 'Source Data'!$B$26:$J$26,1),TRUE))))</f>
        <v/>
      </c>
      <c r="T392" s="144" t="str">
        <f>IF(OR(AND(OR($J392="Retired",$J392="Permanent Low-Use"),$K392&lt;=2028),(AND($J392="New",$K392&gt;2028))),"N/A",IF($N392=0,0,IF(ISERROR(VLOOKUP($E392,'Source Data'!$B$29:$J$60, MATCH($L392, 'Source Data'!$B$26:$J$26,1),TRUE))=TRUE,"",VLOOKUP($E392,'Source Data'!$B$29:$J$60,MATCH($L392, 'Source Data'!$B$26:$J$26,1),TRUE))))</f>
        <v/>
      </c>
      <c r="U392" s="144" t="str">
        <f>IF(OR(AND(OR($J392="Retired",$J392="Permanent Low-Use"),$K392&lt;=2029),(AND($J392="New",$K392&gt;2029))),"N/A",IF($N392=0,0,IF(ISERROR(VLOOKUP($E392,'Source Data'!$B$29:$J$60, MATCH($L392, 'Source Data'!$B$26:$J$26,1),TRUE))=TRUE,"",VLOOKUP($E392,'Source Data'!$B$29:$J$60,MATCH($L392, 'Source Data'!$B$26:$J$26,1),TRUE))))</f>
        <v/>
      </c>
      <c r="V392" s="144" t="str">
        <f>IF(OR(AND(OR($J392="Retired",$J392="Permanent Low-Use"),$K392&lt;=2030),(AND($J392="New",$K392&gt;2030))),"N/A",IF($N392=0,0,IF(ISERROR(VLOOKUP($E392,'Source Data'!$B$29:$J$60, MATCH($L392, 'Source Data'!$B$26:$J$26,1),TRUE))=TRUE,"",VLOOKUP($E392,'Source Data'!$B$29:$J$60,MATCH($L392, 'Source Data'!$B$26:$J$26,1),TRUE))))</f>
        <v/>
      </c>
      <c r="W392" s="144" t="str">
        <f>IF(OR(AND(OR($J392="Retired",$J392="Permanent Low-Use"),$K392&lt;=2031),(AND($J392="New",$K392&gt;2031))),"N/A",IF($N392=0,0,IF(ISERROR(VLOOKUP($E392,'Source Data'!$B$29:$J$60, MATCH($L392, 'Source Data'!$B$26:$J$26,1),TRUE))=TRUE,"",VLOOKUP($E392,'Source Data'!$B$29:$J$60,MATCH($L392, 'Source Data'!$B$26:$J$26,1),TRUE))))</f>
        <v/>
      </c>
      <c r="X392" s="144" t="str">
        <f>IF(OR(AND(OR($J392="Retired",$J392="Permanent Low-Use"),$K392&lt;=2032),(AND($J392="New",$K392&gt;2032))),"N/A",IF($N392=0,0,IF(ISERROR(VLOOKUP($E392,'Source Data'!$B$29:$J$60, MATCH($L392, 'Source Data'!$B$26:$J$26,1),TRUE))=TRUE,"",VLOOKUP($E392,'Source Data'!$B$29:$J$60,MATCH($L392, 'Source Data'!$B$26:$J$26,1),TRUE))))</f>
        <v/>
      </c>
      <c r="Y392" s="144" t="str">
        <f>IF(OR(AND(OR($J392="Retired",$J392="Permanent Low-Use"),$K392&lt;=2033),(AND($J392="New",$K392&gt;2033))),"N/A",IF($N392=0,0,IF(ISERROR(VLOOKUP($E392,'Source Data'!$B$29:$J$60, MATCH($L392, 'Source Data'!$B$26:$J$26,1),TRUE))=TRUE,"",VLOOKUP($E392,'Source Data'!$B$29:$J$60,MATCH($L392, 'Source Data'!$B$26:$J$26,1),TRUE))))</f>
        <v/>
      </c>
      <c r="Z392" s="145" t="str">
        <f>IF(ISNUMBER($L392),IF(OR(AND(OR($J392="Retired",$J392="Permanent Low-Use"),$K392&lt;=2023),(AND($J392="New",$K392&gt;2023))),"N/A",VLOOKUP($F392,'Source Data'!$B$15:$I$22,7)),"")</f>
        <v/>
      </c>
      <c r="AA392" s="145" t="str">
        <f>IF(ISNUMBER($L392),IF(OR(AND(OR($J392="Retired",$J392="Permanent Low-Use"),$K392&lt;=2024),(AND($J392="New",$K392&gt;2024))),"N/A",VLOOKUP($F392,'Source Data'!$B$15:$I$22,7)),"")</f>
        <v/>
      </c>
      <c r="AB392" s="145" t="str">
        <f>IF(ISNUMBER($L392),IF(OR(AND(OR($J392="Retired",$J392="Permanent Low-Use"),$K392&lt;=2025),(AND($J392="New",$K392&gt;2025))),"N/A",VLOOKUP($F392,'Source Data'!$B$15:$I$22,5)),"")</f>
        <v/>
      </c>
      <c r="AC392" s="145" t="str">
        <f>IF(ISNUMBER($L392),IF(OR(AND(OR($J392="Retired",$J392="Permanent Low-Use"),$K392&lt;=2026),(AND($J392="New",$K392&gt;2026))),"N/A",VLOOKUP($F392,'Source Data'!$B$15:$I$22,5)),"")</f>
        <v/>
      </c>
      <c r="AD392" s="145" t="str">
        <f>IF(ISNUMBER($L392),IF(OR(AND(OR($J392="Retired",$J392="Permanent Low-Use"),$K392&lt;=2027),(AND($J392="New",$K392&gt;2027))),"N/A",VLOOKUP($F392,'Source Data'!$B$15:$I$22,5)),"")</f>
        <v/>
      </c>
      <c r="AE392" s="145" t="str">
        <f>IF(ISNUMBER($L392),IF(OR(AND(OR($J392="Retired",$J392="Permanent Low-Use"),$K392&lt;=2028),(AND($J392="New",$K392&gt;2028))),"N/A",VLOOKUP($F392,'Source Data'!$B$15:$I$22,5)),"")</f>
        <v/>
      </c>
      <c r="AF392" s="145" t="str">
        <f>IF(ISNUMBER($L392),IF(OR(AND(OR($J392="Retired",$J392="Permanent Low-Use"),$K392&lt;=2029),(AND($J392="New",$K392&gt;2029))),"N/A",VLOOKUP($F392,'Source Data'!$B$15:$I$22,5)),"")</f>
        <v/>
      </c>
      <c r="AG392" s="145" t="str">
        <f>IF(ISNUMBER($L392),IF(OR(AND(OR($J392="Retired",$J392="Permanent Low-Use"),$K392&lt;=2030),(AND($J392="New",$K392&gt;2030))),"N/A",VLOOKUP($F392,'Source Data'!$B$15:$I$22,5)),"")</f>
        <v/>
      </c>
      <c r="AH392" s="145" t="str">
        <f>IF(ISNUMBER($L392),IF(OR(AND(OR($J392="Retired",$J392="Permanent Low-Use"),$K392&lt;=2031),(AND($J392="New",$K392&gt;2031))),"N/A",VLOOKUP($F392,'Source Data'!$B$15:$I$22,5)),"")</f>
        <v/>
      </c>
      <c r="AI392" s="145" t="str">
        <f>IF(ISNUMBER($L392),IF(OR(AND(OR($J392="Retired",$J392="Permanent Low-Use"),$K392&lt;=2032),(AND($J392="New",$K392&gt;2032))),"N/A",VLOOKUP($F392,'Source Data'!$B$15:$I$22,5)),"")</f>
        <v/>
      </c>
      <c r="AJ392" s="145" t="str">
        <f>IF(ISNUMBER($L392),IF(OR(AND(OR($J392="Retired",$J392="Permanent Low-Use"),$K392&lt;=2033),(AND($J392="New",$K392&gt;2033))),"N/A",VLOOKUP($F392,'Source Data'!$B$15:$I$22,5)),"")</f>
        <v/>
      </c>
      <c r="AK392" s="145" t="str">
        <f>IF($N392= 0, "N/A", IF(ISERROR(VLOOKUP($F392, 'Source Data'!$B$4:$C$11,2)), "", VLOOKUP($F392, 'Source Data'!$B$4:$C$11,2)))</f>
        <v/>
      </c>
      <c r="AL392" s="158"/>
    </row>
    <row r="393" spans="1:38">
      <c r="A393" s="158"/>
      <c r="B393" s="80"/>
      <c r="C393" s="80"/>
      <c r="D393" s="80"/>
      <c r="E393" s="81"/>
      <c r="F393" s="81"/>
      <c r="G393" s="78"/>
      <c r="H393" s="79"/>
      <c r="I393" s="78"/>
      <c r="J393" s="78"/>
      <c r="K393" s="78"/>
      <c r="L393" s="142" t="str">
        <f t="shared" si="16"/>
        <v/>
      </c>
      <c r="M393" s="142" t="str">
        <f>IF(ISERROR(VLOOKUP(E393,'Source Data'!$B$67:$J$97, MATCH(F393, 'Source Data'!$B$64:$J$64,1),TRUE))=TRUE,"",VLOOKUP(E393,'Source Data'!$B$67:$J$97,MATCH(F393, 'Source Data'!$B$64:$J$64,1),TRUE))</f>
        <v/>
      </c>
      <c r="N393" s="143" t="str">
        <f t="shared" si="17"/>
        <v/>
      </c>
      <c r="O393" s="144" t="str">
        <f>IF(OR(AND(OR($J393="Retired",$J393="Permanent Low-Use"),$K393&lt;=2023),(AND($J393="New",$K393&gt;2023))),"N/A",IF($N393=0,0,IF(ISERROR(VLOOKUP($E393,'Source Data'!$B$29:$J$60, MATCH($L393, 'Source Data'!$B$26:$J$26,1),TRUE))=TRUE,"",VLOOKUP($E393,'Source Data'!$B$29:$J$60,MATCH($L393, 'Source Data'!$B$26:$J$26,1),TRUE))))</f>
        <v/>
      </c>
      <c r="P393" s="144" t="str">
        <f>IF(OR(AND(OR($J393="Retired",$J393="Permanent Low-Use"),$K393&lt;=2024),(AND($J393="New",$K393&gt;2024))),"N/A",IF($N393=0,0,IF(ISERROR(VLOOKUP($E393,'Source Data'!$B$29:$J$60, MATCH($L393, 'Source Data'!$B$26:$J$26,1),TRUE))=TRUE,"",VLOOKUP($E393,'Source Data'!$B$29:$J$60,MATCH($L393, 'Source Data'!$B$26:$J$26,1),TRUE))))</f>
        <v/>
      </c>
      <c r="Q393" s="144" t="str">
        <f>IF(OR(AND(OR($J393="Retired",$J393="Permanent Low-Use"),$K393&lt;=2025),(AND($J393="New",$K393&gt;2025))),"N/A",IF($N393=0,0,IF(ISERROR(VLOOKUP($E393,'Source Data'!$B$29:$J$60, MATCH($L393, 'Source Data'!$B$26:$J$26,1),TRUE))=TRUE,"",VLOOKUP($E393,'Source Data'!$B$29:$J$60,MATCH($L393, 'Source Data'!$B$26:$J$26,1),TRUE))))</f>
        <v/>
      </c>
      <c r="R393" s="144" t="str">
        <f>IF(OR(AND(OR($J393="Retired",$J393="Permanent Low-Use"),$K393&lt;=2026),(AND($J393="New",$K393&gt;2026))),"N/A",IF($N393=0,0,IF(ISERROR(VLOOKUP($E393,'Source Data'!$B$29:$J$60, MATCH($L393, 'Source Data'!$B$26:$J$26,1),TRUE))=TRUE,"",VLOOKUP($E393,'Source Data'!$B$29:$J$60,MATCH($L393, 'Source Data'!$B$26:$J$26,1),TRUE))))</f>
        <v/>
      </c>
      <c r="S393" s="144" t="str">
        <f>IF(OR(AND(OR($J393="Retired",$J393="Permanent Low-Use"),$K393&lt;=2027),(AND($J393="New",$K393&gt;2027))),"N/A",IF($N393=0,0,IF(ISERROR(VLOOKUP($E393,'Source Data'!$B$29:$J$60, MATCH($L393, 'Source Data'!$B$26:$J$26,1),TRUE))=TRUE,"",VLOOKUP($E393,'Source Data'!$B$29:$J$60,MATCH($L393, 'Source Data'!$B$26:$J$26,1),TRUE))))</f>
        <v/>
      </c>
      <c r="T393" s="144" t="str">
        <f>IF(OR(AND(OR($J393="Retired",$J393="Permanent Low-Use"),$K393&lt;=2028),(AND($J393="New",$K393&gt;2028))),"N/A",IF($N393=0,0,IF(ISERROR(VLOOKUP($E393,'Source Data'!$B$29:$J$60, MATCH($L393, 'Source Data'!$B$26:$J$26,1),TRUE))=TRUE,"",VLOOKUP($E393,'Source Data'!$B$29:$J$60,MATCH($L393, 'Source Data'!$B$26:$J$26,1),TRUE))))</f>
        <v/>
      </c>
      <c r="U393" s="144" t="str">
        <f>IF(OR(AND(OR($J393="Retired",$J393="Permanent Low-Use"),$K393&lt;=2029),(AND($J393="New",$K393&gt;2029))),"N/A",IF($N393=0,0,IF(ISERROR(VLOOKUP($E393,'Source Data'!$B$29:$J$60, MATCH($L393, 'Source Data'!$B$26:$J$26,1),TRUE))=TRUE,"",VLOOKUP($E393,'Source Data'!$B$29:$J$60,MATCH($L393, 'Source Data'!$B$26:$J$26,1),TRUE))))</f>
        <v/>
      </c>
      <c r="V393" s="144" t="str">
        <f>IF(OR(AND(OR($J393="Retired",$J393="Permanent Low-Use"),$K393&lt;=2030),(AND($J393="New",$K393&gt;2030))),"N/A",IF($N393=0,0,IF(ISERROR(VLOOKUP($E393,'Source Data'!$B$29:$J$60, MATCH($L393, 'Source Data'!$B$26:$J$26,1),TRUE))=TRUE,"",VLOOKUP($E393,'Source Data'!$B$29:$J$60,MATCH($L393, 'Source Data'!$B$26:$J$26,1),TRUE))))</f>
        <v/>
      </c>
      <c r="W393" s="144" t="str">
        <f>IF(OR(AND(OR($J393="Retired",$J393="Permanent Low-Use"),$K393&lt;=2031),(AND($J393="New",$K393&gt;2031))),"N/A",IF($N393=0,0,IF(ISERROR(VLOOKUP($E393,'Source Data'!$B$29:$J$60, MATCH($L393, 'Source Data'!$B$26:$J$26,1),TRUE))=TRUE,"",VLOOKUP($E393,'Source Data'!$B$29:$J$60,MATCH($L393, 'Source Data'!$B$26:$J$26,1),TRUE))))</f>
        <v/>
      </c>
      <c r="X393" s="144" t="str">
        <f>IF(OR(AND(OR($J393="Retired",$J393="Permanent Low-Use"),$K393&lt;=2032),(AND($J393="New",$K393&gt;2032))),"N/A",IF($N393=0,0,IF(ISERROR(VLOOKUP($E393,'Source Data'!$B$29:$J$60, MATCH($L393, 'Source Data'!$B$26:$J$26,1),TRUE))=TRUE,"",VLOOKUP($E393,'Source Data'!$B$29:$J$60,MATCH($L393, 'Source Data'!$B$26:$J$26,1),TRUE))))</f>
        <v/>
      </c>
      <c r="Y393" s="144" t="str">
        <f>IF(OR(AND(OR($J393="Retired",$J393="Permanent Low-Use"),$K393&lt;=2033),(AND($J393="New",$K393&gt;2033))),"N/A",IF($N393=0,0,IF(ISERROR(VLOOKUP($E393,'Source Data'!$B$29:$J$60, MATCH($L393, 'Source Data'!$B$26:$J$26,1),TRUE))=TRUE,"",VLOOKUP($E393,'Source Data'!$B$29:$J$60,MATCH($L393, 'Source Data'!$B$26:$J$26,1),TRUE))))</f>
        <v/>
      </c>
      <c r="Z393" s="145" t="str">
        <f>IF(ISNUMBER($L393),IF(OR(AND(OR($J393="Retired",$J393="Permanent Low-Use"),$K393&lt;=2023),(AND($J393="New",$K393&gt;2023))),"N/A",VLOOKUP($F393,'Source Data'!$B$15:$I$22,7)),"")</f>
        <v/>
      </c>
      <c r="AA393" s="145" t="str">
        <f>IF(ISNUMBER($L393),IF(OR(AND(OR($J393="Retired",$J393="Permanent Low-Use"),$K393&lt;=2024),(AND($J393="New",$K393&gt;2024))),"N/A",VLOOKUP($F393,'Source Data'!$B$15:$I$22,7)),"")</f>
        <v/>
      </c>
      <c r="AB393" s="145" t="str">
        <f>IF(ISNUMBER($L393),IF(OR(AND(OR($J393="Retired",$J393="Permanent Low-Use"),$K393&lt;=2025),(AND($J393="New",$K393&gt;2025))),"N/A",VLOOKUP($F393,'Source Data'!$B$15:$I$22,5)),"")</f>
        <v/>
      </c>
      <c r="AC393" s="145" t="str">
        <f>IF(ISNUMBER($L393),IF(OR(AND(OR($J393="Retired",$J393="Permanent Low-Use"),$K393&lt;=2026),(AND($J393="New",$K393&gt;2026))),"N/A",VLOOKUP($F393,'Source Data'!$B$15:$I$22,5)),"")</f>
        <v/>
      </c>
      <c r="AD393" s="145" t="str">
        <f>IF(ISNUMBER($L393),IF(OR(AND(OR($J393="Retired",$J393="Permanent Low-Use"),$K393&lt;=2027),(AND($J393="New",$K393&gt;2027))),"N/A",VLOOKUP($F393,'Source Data'!$B$15:$I$22,5)),"")</f>
        <v/>
      </c>
      <c r="AE393" s="145" t="str">
        <f>IF(ISNUMBER($L393),IF(OR(AND(OR($J393="Retired",$J393="Permanent Low-Use"),$K393&lt;=2028),(AND($J393="New",$K393&gt;2028))),"N/A",VLOOKUP($F393,'Source Data'!$B$15:$I$22,5)),"")</f>
        <v/>
      </c>
      <c r="AF393" s="145" t="str">
        <f>IF(ISNUMBER($L393),IF(OR(AND(OR($J393="Retired",$J393="Permanent Low-Use"),$K393&lt;=2029),(AND($J393="New",$K393&gt;2029))),"N/A",VLOOKUP($F393,'Source Data'!$B$15:$I$22,5)),"")</f>
        <v/>
      </c>
      <c r="AG393" s="145" t="str">
        <f>IF(ISNUMBER($L393),IF(OR(AND(OR($J393="Retired",$J393="Permanent Low-Use"),$K393&lt;=2030),(AND($J393="New",$K393&gt;2030))),"N/A",VLOOKUP($F393,'Source Data'!$B$15:$I$22,5)),"")</f>
        <v/>
      </c>
      <c r="AH393" s="145" t="str">
        <f>IF(ISNUMBER($L393),IF(OR(AND(OR($J393="Retired",$J393="Permanent Low-Use"),$K393&lt;=2031),(AND($J393="New",$K393&gt;2031))),"N/A",VLOOKUP($F393,'Source Data'!$B$15:$I$22,5)),"")</f>
        <v/>
      </c>
      <c r="AI393" s="145" t="str">
        <f>IF(ISNUMBER($L393),IF(OR(AND(OR($J393="Retired",$J393="Permanent Low-Use"),$K393&lt;=2032),(AND($J393="New",$K393&gt;2032))),"N/A",VLOOKUP($F393,'Source Data'!$B$15:$I$22,5)),"")</f>
        <v/>
      </c>
      <c r="AJ393" s="145" t="str">
        <f>IF(ISNUMBER($L393),IF(OR(AND(OR($J393="Retired",$J393="Permanent Low-Use"),$K393&lt;=2033),(AND($J393="New",$K393&gt;2033))),"N/A",VLOOKUP($F393,'Source Data'!$B$15:$I$22,5)),"")</f>
        <v/>
      </c>
      <c r="AK393" s="145" t="str">
        <f>IF($N393= 0, "N/A", IF(ISERROR(VLOOKUP($F393, 'Source Data'!$B$4:$C$11,2)), "", VLOOKUP($F393, 'Source Data'!$B$4:$C$11,2)))</f>
        <v/>
      </c>
      <c r="AL393" s="158"/>
    </row>
    <row r="394" spans="1:38">
      <c r="A394" s="158"/>
      <c r="B394" s="80"/>
      <c r="C394" s="80"/>
      <c r="D394" s="80"/>
      <c r="E394" s="81"/>
      <c r="F394" s="81"/>
      <c r="G394" s="78"/>
      <c r="H394" s="79"/>
      <c r="I394" s="78"/>
      <c r="J394" s="78"/>
      <c r="K394" s="78"/>
      <c r="L394" s="142" t="str">
        <f t="shared" si="16"/>
        <v/>
      </c>
      <c r="M394" s="142" t="str">
        <f>IF(ISERROR(VLOOKUP(E394,'Source Data'!$B$67:$J$97, MATCH(F394, 'Source Data'!$B$64:$J$64,1),TRUE))=TRUE,"",VLOOKUP(E394,'Source Data'!$B$67:$J$97,MATCH(F394, 'Source Data'!$B$64:$J$64,1),TRUE))</f>
        <v/>
      </c>
      <c r="N394" s="143" t="str">
        <f t="shared" si="17"/>
        <v/>
      </c>
      <c r="O394" s="144" t="str">
        <f>IF(OR(AND(OR($J394="Retired",$J394="Permanent Low-Use"),$K394&lt;=2023),(AND($J394="New",$K394&gt;2023))),"N/A",IF($N394=0,0,IF(ISERROR(VLOOKUP($E394,'Source Data'!$B$29:$J$60, MATCH($L394, 'Source Data'!$B$26:$J$26,1),TRUE))=TRUE,"",VLOOKUP($E394,'Source Data'!$B$29:$J$60,MATCH($L394, 'Source Data'!$B$26:$J$26,1),TRUE))))</f>
        <v/>
      </c>
      <c r="P394" s="144" t="str">
        <f>IF(OR(AND(OR($J394="Retired",$J394="Permanent Low-Use"),$K394&lt;=2024),(AND($J394="New",$K394&gt;2024))),"N/A",IF($N394=0,0,IF(ISERROR(VLOOKUP($E394,'Source Data'!$B$29:$J$60, MATCH($L394, 'Source Data'!$B$26:$J$26,1),TRUE))=TRUE,"",VLOOKUP($E394,'Source Data'!$B$29:$J$60,MATCH($L394, 'Source Data'!$B$26:$J$26,1),TRUE))))</f>
        <v/>
      </c>
      <c r="Q394" s="144" t="str">
        <f>IF(OR(AND(OR($J394="Retired",$J394="Permanent Low-Use"),$K394&lt;=2025),(AND($J394="New",$K394&gt;2025))),"N/A",IF($N394=0,0,IF(ISERROR(VLOOKUP($E394,'Source Data'!$B$29:$J$60, MATCH($L394, 'Source Data'!$B$26:$J$26,1),TRUE))=TRUE,"",VLOOKUP($E394,'Source Data'!$B$29:$J$60,MATCH($L394, 'Source Data'!$B$26:$J$26,1),TRUE))))</f>
        <v/>
      </c>
      <c r="R394" s="144" t="str">
        <f>IF(OR(AND(OR($J394="Retired",$J394="Permanent Low-Use"),$K394&lt;=2026),(AND($J394="New",$K394&gt;2026))),"N/A",IF($N394=0,0,IF(ISERROR(VLOOKUP($E394,'Source Data'!$B$29:$J$60, MATCH($L394, 'Source Data'!$B$26:$J$26,1),TRUE))=TRUE,"",VLOOKUP($E394,'Source Data'!$B$29:$J$60,MATCH($L394, 'Source Data'!$B$26:$J$26,1),TRUE))))</f>
        <v/>
      </c>
      <c r="S394" s="144" t="str">
        <f>IF(OR(AND(OR($J394="Retired",$J394="Permanent Low-Use"),$K394&lt;=2027),(AND($J394="New",$K394&gt;2027))),"N/A",IF($N394=0,0,IF(ISERROR(VLOOKUP($E394,'Source Data'!$B$29:$J$60, MATCH($L394, 'Source Data'!$B$26:$J$26,1),TRUE))=TRUE,"",VLOOKUP($E394,'Source Data'!$B$29:$J$60,MATCH($L394, 'Source Data'!$B$26:$J$26,1),TRUE))))</f>
        <v/>
      </c>
      <c r="T394" s="144" t="str">
        <f>IF(OR(AND(OR($J394="Retired",$J394="Permanent Low-Use"),$K394&lt;=2028),(AND($J394="New",$K394&gt;2028))),"N/A",IF($N394=0,0,IF(ISERROR(VLOOKUP($E394,'Source Data'!$B$29:$J$60, MATCH($L394, 'Source Data'!$B$26:$J$26,1),TRUE))=TRUE,"",VLOOKUP($E394,'Source Data'!$B$29:$J$60,MATCH($L394, 'Source Data'!$B$26:$J$26,1),TRUE))))</f>
        <v/>
      </c>
      <c r="U394" s="144" t="str">
        <f>IF(OR(AND(OR($J394="Retired",$J394="Permanent Low-Use"),$K394&lt;=2029),(AND($J394="New",$K394&gt;2029))),"N/A",IF($N394=0,0,IF(ISERROR(VLOOKUP($E394,'Source Data'!$B$29:$J$60, MATCH($L394, 'Source Data'!$B$26:$J$26,1),TRUE))=TRUE,"",VLOOKUP($E394,'Source Data'!$B$29:$J$60,MATCH($L394, 'Source Data'!$B$26:$J$26,1),TRUE))))</f>
        <v/>
      </c>
      <c r="V394" s="144" t="str">
        <f>IF(OR(AND(OR($J394="Retired",$J394="Permanent Low-Use"),$K394&lt;=2030),(AND($J394="New",$K394&gt;2030))),"N/A",IF($N394=0,0,IF(ISERROR(VLOOKUP($E394,'Source Data'!$B$29:$J$60, MATCH($L394, 'Source Data'!$B$26:$J$26,1),TRUE))=TRUE,"",VLOOKUP($E394,'Source Data'!$B$29:$J$60,MATCH($L394, 'Source Data'!$B$26:$J$26,1),TRUE))))</f>
        <v/>
      </c>
      <c r="W394" s="144" t="str">
        <f>IF(OR(AND(OR($J394="Retired",$J394="Permanent Low-Use"),$K394&lt;=2031),(AND($J394="New",$K394&gt;2031))),"N/A",IF($N394=0,0,IF(ISERROR(VLOOKUP($E394,'Source Data'!$B$29:$J$60, MATCH($L394, 'Source Data'!$B$26:$J$26,1),TRUE))=TRUE,"",VLOOKUP($E394,'Source Data'!$B$29:$J$60,MATCH($L394, 'Source Data'!$B$26:$J$26,1),TRUE))))</f>
        <v/>
      </c>
      <c r="X394" s="144" t="str">
        <f>IF(OR(AND(OR($J394="Retired",$J394="Permanent Low-Use"),$K394&lt;=2032),(AND($J394="New",$K394&gt;2032))),"N/A",IF($N394=0,0,IF(ISERROR(VLOOKUP($E394,'Source Data'!$B$29:$J$60, MATCH($L394, 'Source Data'!$B$26:$J$26,1),TRUE))=TRUE,"",VLOOKUP($E394,'Source Data'!$B$29:$J$60,MATCH($L394, 'Source Data'!$B$26:$J$26,1),TRUE))))</f>
        <v/>
      </c>
      <c r="Y394" s="144" t="str">
        <f>IF(OR(AND(OR($J394="Retired",$J394="Permanent Low-Use"),$K394&lt;=2033),(AND($J394="New",$K394&gt;2033))),"N/A",IF($N394=0,0,IF(ISERROR(VLOOKUP($E394,'Source Data'!$B$29:$J$60, MATCH($L394, 'Source Data'!$B$26:$J$26,1),TRUE))=TRUE,"",VLOOKUP($E394,'Source Data'!$B$29:$J$60,MATCH($L394, 'Source Data'!$B$26:$J$26,1),TRUE))))</f>
        <v/>
      </c>
      <c r="Z394" s="145" t="str">
        <f>IF(ISNUMBER($L394),IF(OR(AND(OR($J394="Retired",$J394="Permanent Low-Use"),$K394&lt;=2023),(AND($J394="New",$K394&gt;2023))),"N/A",VLOOKUP($F394,'Source Data'!$B$15:$I$22,7)),"")</f>
        <v/>
      </c>
      <c r="AA394" s="145" t="str">
        <f>IF(ISNUMBER($L394),IF(OR(AND(OR($J394="Retired",$J394="Permanent Low-Use"),$K394&lt;=2024),(AND($J394="New",$K394&gt;2024))),"N/A",VLOOKUP($F394,'Source Data'!$B$15:$I$22,7)),"")</f>
        <v/>
      </c>
      <c r="AB394" s="145" t="str">
        <f>IF(ISNUMBER($L394),IF(OR(AND(OR($J394="Retired",$J394="Permanent Low-Use"),$K394&lt;=2025),(AND($J394="New",$K394&gt;2025))),"N/A",VLOOKUP($F394,'Source Data'!$B$15:$I$22,5)),"")</f>
        <v/>
      </c>
      <c r="AC394" s="145" t="str">
        <f>IF(ISNUMBER($L394),IF(OR(AND(OR($J394="Retired",$J394="Permanent Low-Use"),$K394&lt;=2026),(AND($J394="New",$K394&gt;2026))),"N/A",VLOOKUP($F394,'Source Data'!$B$15:$I$22,5)),"")</f>
        <v/>
      </c>
      <c r="AD394" s="145" t="str">
        <f>IF(ISNUMBER($L394),IF(OR(AND(OR($J394="Retired",$J394="Permanent Low-Use"),$K394&lt;=2027),(AND($J394="New",$K394&gt;2027))),"N/A",VLOOKUP($F394,'Source Data'!$B$15:$I$22,5)),"")</f>
        <v/>
      </c>
      <c r="AE394" s="145" t="str">
        <f>IF(ISNUMBER($L394),IF(OR(AND(OR($J394="Retired",$J394="Permanent Low-Use"),$K394&lt;=2028),(AND($J394="New",$K394&gt;2028))),"N/A",VLOOKUP($F394,'Source Data'!$B$15:$I$22,5)),"")</f>
        <v/>
      </c>
      <c r="AF394" s="145" t="str">
        <f>IF(ISNUMBER($L394),IF(OR(AND(OR($J394="Retired",$J394="Permanent Low-Use"),$K394&lt;=2029),(AND($J394="New",$K394&gt;2029))),"N/A",VLOOKUP($F394,'Source Data'!$B$15:$I$22,5)),"")</f>
        <v/>
      </c>
      <c r="AG394" s="145" t="str">
        <f>IF(ISNUMBER($L394),IF(OR(AND(OR($J394="Retired",$J394="Permanent Low-Use"),$K394&lt;=2030),(AND($J394="New",$K394&gt;2030))),"N/A",VLOOKUP($F394,'Source Data'!$B$15:$I$22,5)),"")</f>
        <v/>
      </c>
      <c r="AH394" s="145" t="str">
        <f>IF(ISNUMBER($L394),IF(OR(AND(OR($J394="Retired",$J394="Permanent Low-Use"),$K394&lt;=2031),(AND($J394="New",$K394&gt;2031))),"N/A",VLOOKUP($F394,'Source Data'!$B$15:$I$22,5)),"")</f>
        <v/>
      </c>
      <c r="AI394" s="145" t="str">
        <f>IF(ISNUMBER($L394),IF(OR(AND(OR($J394="Retired",$J394="Permanent Low-Use"),$K394&lt;=2032),(AND($J394="New",$K394&gt;2032))),"N/A",VLOOKUP($F394,'Source Data'!$B$15:$I$22,5)),"")</f>
        <v/>
      </c>
      <c r="AJ394" s="145" t="str">
        <f>IF(ISNUMBER($L394),IF(OR(AND(OR($J394="Retired",$J394="Permanent Low-Use"),$K394&lt;=2033),(AND($J394="New",$K394&gt;2033))),"N/A",VLOOKUP($F394,'Source Data'!$B$15:$I$22,5)),"")</f>
        <v/>
      </c>
      <c r="AK394" s="145" t="str">
        <f>IF($N394= 0, "N/A", IF(ISERROR(VLOOKUP($F394, 'Source Data'!$B$4:$C$11,2)), "", VLOOKUP($F394, 'Source Data'!$B$4:$C$11,2)))</f>
        <v/>
      </c>
      <c r="AL394" s="158"/>
    </row>
    <row r="395" spans="1:38">
      <c r="A395" s="158"/>
      <c r="B395" s="80"/>
      <c r="C395" s="80"/>
      <c r="D395" s="80"/>
      <c r="E395" s="81"/>
      <c r="F395" s="81"/>
      <c r="G395" s="78"/>
      <c r="H395" s="79"/>
      <c r="I395" s="78"/>
      <c r="J395" s="78"/>
      <c r="K395" s="78"/>
      <c r="L395" s="142" t="str">
        <f t="shared" si="16"/>
        <v/>
      </c>
      <c r="M395" s="142" t="str">
        <f>IF(ISERROR(VLOOKUP(E395,'Source Data'!$B$67:$J$97, MATCH(F395, 'Source Data'!$B$64:$J$64,1),TRUE))=TRUE,"",VLOOKUP(E395,'Source Data'!$B$67:$J$97,MATCH(F395, 'Source Data'!$B$64:$J$64,1),TRUE))</f>
        <v/>
      </c>
      <c r="N395" s="143" t="str">
        <f t="shared" si="17"/>
        <v/>
      </c>
      <c r="O395" s="144" t="str">
        <f>IF(OR(AND(OR($J395="Retired",$J395="Permanent Low-Use"),$K395&lt;=2023),(AND($J395="New",$K395&gt;2023))),"N/A",IF($N395=0,0,IF(ISERROR(VLOOKUP($E395,'Source Data'!$B$29:$J$60, MATCH($L395, 'Source Data'!$B$26:$J$26,1),TRUE))=TRUE,"",VLOOKUP($E395,'Source Data'!$B$29:$J$60,MATCH($L395, 'Source Data'!$B$26:$J$26,1),TRUE))))</f>
        <v/>
      </c>
      <c r="P395" s="144" t="str">
        <f>IF(OR(AND(OR($J395="Retired",$J395="Permanent Low-Use"),$K395&lt;=2024),(AND($J395="New",$K395&gt;2024))),"N/A",IF($N395=0,0,IF(ISERROR(VLOOKUP($E395,'Source Data'!$B$29:$J$60, MATCH($L395, 'Source Data'!$B$26:$J$26,1),TRUE))=TRUE,"",VLOOKUP($E395,'Source Data'!$B$29:$J$60,MATCH($L395, 'Source Data'!$B$26:$J$26,1),TRUE))))</f>
        <v/>
      </c>
      <c r="Q395" s="144" t="str">
        <f>IF(OR(AND(OR($J395="Retired",$J395="Permanent Low-Use"),$K395&lt;=2025),(AND($J395="New",$K395&gt;2025))),"N/A",IF($N395=0,0,IF(ISERROR(VLOOKUP($E395,'Source Data'!$B$29:$J$60, MATCH($L395, 'Source Data'!$B$26:$J$26,1),TRUE))=TRUE,"",VLOOKUP($E395,'Source Data'!$B$29:$J$60,MATCH($L395, 'Source Data'!$B$26:$J$26,1),TRUE))))</f>
        <v/>
      </c>
      <c r="R395" s="144" t="str">
        <f>IF(OR(AND(OR($J395="Retired",$J395="Permanent Low-Use"),$K395&lt;=2026),(AND($J395="New",$K395&gt;2026))),"N/A",IF($N395=0,0,IF(ISERROR(VLOOKUP($E395,'Source Data'!$B$29:$J$60, MATCH($L395, 'Source Data'!$B$26:$J$26,1),TRUE))=TRUE,"",VLOOKUP($E395,'Source Data'!$B$29:$J$60,MATCH($L395, 'Source Data'!$B$26:$J$26,1),TRUE))))</f>
        <v/>
      </c>
      <c r="S395" s="144" t="str">
        <f>IF(OR(AND(OR($J395="Retired",$J395="Permanent Low-Use"),$K395&lt;=2027),(AND($J395="New",$K395&gt;2027))),"N/A",IF($N395=0,0,IF(ISERROR(VLOOKUP($E395,'Source Data'!$B$29:$J$60, MATCH($L395, 'Source Data'!$B$26:$J$26,1),TRUE))=TRUE,"",VLOOKUP($E395,'Source Data'!$B$29:$J$60,MATCH($L395, 'Source Data'!$B$26:$J$26,1),TRUE))))</f>
        <v/>
      </c>
      <c r="T395" s="144" t="str">
        <f>IF(OR(AND(OR($J395="Retired",$J395="Permanent Low-Use"),$K395&lt;=2028),(AND($J395="New",$K395&gt;2028))),"N/A",IF($N395=0,0,IF(ISERROR(VLOOKUP($E395,'Source Data'!$B$29:$J$60, MATCH($L395, 'Source Data'!$B$26:$J$26,1),TRUE))=TRUE,"",VLOOKUP($E395,'Source Data'!$B$29:$J$60,MATCH($L395, 'Source Data'!$B$26:$J$26,1),TRUE))))</f>
        <v/>
      </c>
      <c r="U395" s="144" t="str">
        <f>IF(OR(AND(OR($J395="Retired",$J395="Permanent Low-Use"),$K395&lt;=2029),(AND($J395="New",$K395&gt;2029))),"N/A",IF($N395=0,0,IF(ISERROR(VLOOKUP($E395,'Source Data'!$B$29:$J$60, MATCH($L395, 'Source Data'!$B$26:$J$26,1),TRUE))=TRUE,"",VLOOKUP($E395,'Source Data'!$B$29:$J$60,MATCH($L395, 'Source Data'!$B$26:$J$26,1),TRUE))))</f>
        <v/>
      </c>
      <c r="V395" s="144" t="str">
        <f>IF(OR(AND(OR($J395="Retired",$J395="Permanent Low-Use"),$K395&lt;=2030),(AND($J395="New",$K395&gt;2030))),"N/A",IF($N395=0,0,IF(ISERROR(VLOOKUP($E395,'Source Data'!$B$29:$J$60, MATCH($L395, 'Source Data'!$B$26:$J$26,1),TRUE))=TRUE,"",VLOOKUP($E395,'Source Data'!$B$29:$J$60,MATCH($L395, 'Source Data'!$B$26:$J$26,1),TRUE))))</f>
        <v/>
      </c>
      <c r="W395" s="144" t="str">
        <f>IF(OR(AND(OR($J395="Retired",$J395="Permanent Low-Use"),$K395&lt;=2031),(AND($J395="New",$K395&gt;2031))),"N/A",IF($N395=0,0,IF(ISERROR(VLOOKUP($E395,'Source Data'!$B$29:$J$60, MATCH($L395, 'Source Data'!$B$26:$J$26,1),TRUE))=TRUE,"",VLOOKUP($E395,'Source Data'!$B$29:$J$60,MATCH($L395, 'Source Data'!$B$26:$J$26,1),TRUE))))</f>
        <v/>
      </c>
      <c r="X395" s="144" t="str">
        <f>IF(OR(AND(OR($J395="Retired",$J395="Permanent Low-Use"),$K395&lt;=2032),(AND($J395="New",$K395&gt;2032))),"N/A",IF($N395=0,0,IF(ISERROR(VLOOKUP($E395,'Source Data'!$B$29:$J$60, MATCH($L395, 'Source Data'!$B$26:$J$26,1),TRUE))=TRUE,"",VLOOKUP($E395,'Source Data'!$B$29:$J$60,MATCH($L395, 'Source Data'!$B$26:$J$26,1),TRUE))))</f>
        <v/>
      </c>
      <c r="Y395" s="144" t="str">
        <f>IF(OR(AND(OR($J395="Retired",$J395="Permanent Low-Use"),$K395&lt;=2033),(AND($J395="New",$K395&gt;2033))),"N/A",IF($N395=0,0,IF(ISERROR(VLOOKUP($E395,'Source Data'!$B$29:$J$60, MATCH($L395, 'Source Data'!$B$26:$J$26,1),TRUE))=TRUE,"",VLOOKUP($E395,'Source Data'!$B$29:$J$60,MATCH($L395, 'Source Data'!$B$26:$J$26,1),TRUE))))</f>
        <v/>
      </c>
      <c r="Z395" s="145" t="str">
        <f>IF(ISNUMBER($L395),IF(OR(AND(OR($J395="Retired",$J395="Permanent Low-Use"),$K395&lt;=2023),(AND($J395="New",$K395&gt;2023))),"N/A",VLOOKUP($F395,'Source Data'!$B$15:$I$22,7)),"")</f>
        <v/>
      </c>
      <c r="AA395" s="145" t="str">
        <f>IF(ISNUMBER($L395),IF(OR(AND(OR($J395="Retired",$J395="Permanent Low-Use"),$K395&lt;=2024),(AND($J395="New",$K395&gt;2024))),"N/A",VLOOKUP($F395,'Source Data'!$B$15:$I$22,7)),"")</f>
        <v/>
      </c>
      <c r="AB395" s="145" t="str">
        <f>IF(ISNUMBER($L395),IF(OR(AND(OR($J395="Retired",$J395="Permanent Low-Use"),$K395&lt;=2025),(AND($J395="New",$K395&gt;2025))),"N/A",VLOOKUP($F395,'Source Data'!$B$15:$I$22,5)),"")</f>
        <v/>
      </c>
      <c r="AC395" s="145" t="str">
        <f>IF(ISNUMBER($L395),IF(OR(AND(OR($J395="Retired",$J395="Permanent Low-Use"),$K395&lt;=2026),(AND($J395="New",$K395&gt;2026))),"N/A",VLOOKUP($F395,'Source Data'!$B$15:$I$22,5)),"")</f>
        <v/>
      </c>
      <c r="AD395" s="145" t="str">
        <f>IF(ISNUMBER($L395),IF(OR(AND(OR($J395="Retired",$J395="Permanent Low-Use"),$K395&lt;=2027),(AND($J395="New",$K395&gt;2027))),"N/A",VLOOKUP($F395,'Source Data'!$B$15:$I$22,5)),"")</f>
        <v/>
      </c>
      <c r="AE395" s="145" t="str">
        <f>IF(ISNUMBER($L395),IF(OR(AND(OR($J395="Retired",$J395="Permanent Low-Use"),$K395&lt;=2028),(AND($J395="New",$K395&gt;2028))),"N/A",VLOOKUP($F395,'Source Data'!$B$15:$I$22,5)),"")</f>
        <v/>
      </c>
      <c r="AF395" s="145" t="str">
        <f>IF(ISNUMBER($L395),IF(OR(AND(OR($J395="Retired",$J395="Permanent Low-Use"),$K395&lt;=2029),(AND($J395="New",$K395&gt;2029))),"N/A",VLOOKUP($F395,'Source Data'!$B$15:$I$22,5)),"")</f>
        <v/>
      </c>
      <c r="AG395" s="145" t="str">
        <f>IF(ISNUMBER($L395),IF(OR(AND(OR($J395="Retired",$J395="Permanent Low-Use"),$K395&lt;=2030),(AND($J395="New",$K395&gt;2030))),"N/A",VLOOKUP($F395,'Source Data'!$B$15:$I$22,5)),"")</f>
        <v/>
      </c>
      <c r="AH395" s="145" t="str">
        <f>IF(ISNUMBER($L395),IF(OR(AND(OR($J395="Retired",$J395="Permanent Low-Use"),$K395&lt;=2031),(AND($J395="New",$K395&gt;2031))),"N/A",VLOOKUP($F395,'Source Data'!$B$15:$I$22,5)),"")</f>
        <v/>
      </c>
      <c r="AI395" s="145" t="str">
        <f>IF(ISNUMBER($L395),IF(OR(AND(OR($J395="Retired",$J395="Permanent Low-Use"),$K395&lt;=2032),(AND($J395="New",$K395&gt;2032))),"N/A",VLOOKUP($F395,'Source Data'!$B$15:$I$22,5)),"")</f>
        <v/>
      </c>
      <c r="AJ395" s="145" t="str">
        <f>IF(ISNUMBER($L395),IF(OR(AND(OR($J395="Retired",$J395="Permanent Low-Use"),$K395&lt;=2033),(AND($J395="New",$K395&gt;2033))),"N/A",VLOOKUP($F395,'Source Data'!$B$15:$I$22,5)),"")</f>
        <v/>
      </c>
      <c r="AK395" s="145" t="str">
        <f>IF($N395= 0, "N/A", IF(ISERROR(VLOOKUP($F395, 'Source Data'!$B$4:$C$11,2)), "", VLOOKUP($F395, 'Source Data'!$B$4:$C$11,2)))</f>
        <v/>
      </c>
      <c r="AL395" s="158"/>
    </row>
    <row r="396" spans="1:38">
      <c r="A396" s="158"/>
      <c r="B396" s="80"/>
      <c r="C396" s="80"/>
      <c r="D396" s="80"/>
      <c r="E396" s="81"/>
      <c r="F396" s="81"/>
      <c r="G396" s="78"/>
      <c r="H396" s="79"/>
      <c r="I396" s="78"/>
      <c r="J396" s="78"/>
      <c r="K396" s="78"/>
      <c r="L396" s="142" t="str">
        <f t="shared" si="16"/>
        <v/>
      </c>
      <c r="M396" s="142" t="str">
        <f>IF(ISERROR(VLOOKUP(E396,'Source Data'!$B$67:$J$97, MATCH(F396, 'Source Data'!$B$64:$J$64,1),TRUE))=TRUE,"",VLOOKUP(E396,'Source Data'!$B$67:$J$97,MATCH(F396, 'Source Data'!$B$64:$J$64,1),TRUE))</f>
        <v/>
      </c>
      <c r="N396" s="143" t="str">
        <f t="shared" si="17"/>
        <v/>
      </c>
      <c r="O396" s="144" t="str">
        <f>IF(OR(AND(OR($J396="Retired",$J396="Permanent Low-Use"),$K396&lt;=2023),(AND($J396="New",$K396&gt;2023))),"N/A",IF($N396=0,0,IF(ISERROR(VLOOKUP($E396,'Source Data'!$B$29:$J$60, MATCH($L396, 'Source Data'!$B$26:$J$26,1),TRUE))=TRUE,"",VLOOKUP($E396,'Source Data'!$B$29:$J$60,MATCH($L396, 'Source Data'!$B$26:$J$26,1),TRUE))))</f>
        <v/>
      </c>
      <c r="P396" s="144" t="str">
        <f>IF(OR(AND(OR($J396="Retired",$J396="Permanent Low-Use"),$K396&lt;=2024),(AND($J396="New",$K396&gt;2024))),"N/A",IF($N396=0,0,IF(ISERROR(VLOOKUP($E396,'Source Data'!$B$29:$J$60, MATCH($L396, 'Source Data'!$B$26:$J$26,1),TRUE))=TRUE,"",VLOOKUP($E396,'Source Data'!$B$29:$J$60,MATCH($L396, 'Source Data'!$B$26:$J$26,1),TRUE))))</f>
        <v/>
      </c>
      <c r="Q396" s="144" t="str">
        <f>IF(OR(AND(OR($J396="Retired",$J396="Permanent Low-Use"),$K396&lt;=2025),(AND($J396="New",$K396&gt;2025))),"N/A",IF($N396=0,0,IF(ISERROR(VLOOKUP($E396,'Source Data'!$B$29:$J$60, MATCH($L396, 'Source Data'!$B$26:$J$26,1),TRUE))=TRUE,"",VLOOKUP($E396,'Source Data'!$B$29:$J$60,MATCH($L396, 'Source Data'!$B$26:$J$26,1),TRUE))))</f>
        <v/>
      </c>
      <c r="R396" s="144" t="str">
        <f>IF(OR(AND(OR($J396="Retired",$J396="Permanent Low-Use"),$K396&lt;=2026),(AND($J396="New",$K396&gt;2026))),"N/A",IF($N396=0,0,IF(ISERROR(VLOOKUP($E396,'Source Data'!$B$29:$J$60, MATCH($L396, 'Source Data'!$B$26:$J$26,1),TRUE))=TRUE,"",VLOOKUP($E396,'Source Data'!$B$29:$J$60,MATCH($L396, 'Source Data'!$B$26:$J$26,1),TRUE))))</f>
        <v/>
      </c>
      <c r="S396" s="144" t="str">
        <f>IF(OR(AND(OR($J396="Retired",$J396="Permanent Low-Use"),$K396&lt;=2027),(AND($J396="New",$K396&gt;2027))),"N/A",IF($N396=0,0,IF(ISERROR(VLOOKUP($E396,'Source Data'!$B$29:$J$60, MATCH($L396, 'Source Data'!$B$26:$J$26,1),TRUE))=TRUE,"",VLOOKUP($E396,'Source Data'!$B$29:$J$60,MATCH($L396, 'Source Data'!$B$26:$J$26,1),TRUE))))</f>
        <v/>
      </c>
      <c r="T396" s="144" t="str">
        <f>IF(OR(AND(OR($J396="Retired",$J396="Permanent Low-Use"),$K396&lt;=2028),(AND($J396="New",$K396&gt;2028))),"N/A",IF($N396=0,0,IF(ISERROR(VLOOKUP($E396,'Source Data'!$B$29:$J$60, MATCH($L396, 'Source Data'!$B$26:$J$26,1),TRUE))=TRUE,"",VLOOKUP($E396,'Source Data'!$B$29:$J$60,MATCH($L396, 'Source Data'!$B$26:$J$26,1),TRUE))))</f>
        <v/>
      </c>
      <c r="U396" s="144" t="str">
        <f>IF(OR(AND(OR($J396="Retired",$J396="Permanent Low-Use"),$K396&lt;=2029),(AND($J396="New",$K396&gt;2029))),"N/A",IF($N396=0,0,IF(ISERROR(VLOOKUP($E396,'Source Data'!$B$29:$J$60, MATCH($L396, 'Source Data'!$B$26:$J$26,1),TRUE))=TRUE,"",VLOOKUP($E396,'Source Data'!$B$29:$J$60,MATCH($L396, 'Source Data'!$B$26:$J$26,1),TRUE))))</f>
        <v/>
      </c>
      <c r="V396" s="144" t="str">
        <f>IF(OR(AND(OR($J396="Retired",$J396="Permanent Low-Use"),$K396&lt;=2030),(AND($J396="New",$K396&gt;2030))),"N/A",IF($N396=0,0,IF(ISERROR(VLOOKUP($E396,'Source Data'!$B$29:$J$60, MATCH($L396, 'Source Data'!$B$26:$J$26,1),TRUE))=TRUE,"",VLOOKUP($E396,'Source Data'!$B$29:$J$60,MATCH($L396, 'Source Data'!$B$26:$J$26,1),TRUE))))</f>
        <v/>
      </c>
      <c r="W396" s="144" t="str">
        <f>IF(OR(AND(OR($J396="Retired",$J396="Permanent Low-Use"),$K396&lt;=2031),(AND($J396="New",$K396&gt;2031))),"N/A",IF($N396=0,0,IF(ISERROR(VLOOKUP($E396,'Source Data'!$B$29:$J$60, MATCH($L396, 'Source Data'!$B$26:$J$26,1),TRUE))=TRUE,"",VLOOKUP($E396,'Source Data'!$B$29:$J$60,MATCH($L396, 'Source Data'!$B$26:$J$26,1),TRUE))))</f>
        <v/>
      </c>
      <c r="X396" s="144" t="str">
        <f>IF(OR(AND(OR($J396="Retired",$J396="Permanent Low-Use"),$K396&lt;=2032),(AND($J396="New",$K396&gt;2032))),"N/A",IF($N396=0,0,IF(ISERROR(VLOOKUP($E396,'Source Data'!$B$29:$J$60, MATCH($L396, 'Source Data'!$B$26:$J$26,1),TRUE))=TRUE,"",VLOOKUP($E396,'Source Data'!$B$29:$J$60,MATCH($L396, 'Source Data'!$B$26:$J$26,1),TRUE))))</f>
        <v/>
      </c>
      <c r="Y396" s="144" t="str">
        <f>IF(OR(AND(OR($J396="Retired",$J396="Permanent Low-Use"),$K396&lt;=2033),(AND($J396="New",$K396&gt;2033))),"N/A",IF($N396=0,0,IF(ISERROR(VLOOKUP($E396,'Source Data'!$B$29:$J$60, MATCH($L396, 'Source Data'!$B$26:$J$26,1),TRUE))=TRUE,"",VLOOKUP($E396,'Source Data'!$B$29:$J$60,MATCH($L396, 'Source Data'!$B$26:$J$26,1),TRUE))))</f>
        <v/>
      </c>
      <c r="Z396" s="145" t="str">
        <f>IF(ISNUMBER($L396),IF(OR(AND(OR($J396="Retired",$J396="Permanent Low-Use"),$K396&lt;=2023),(AND($J396="New",$K396&gt;2023))),"N/A",VLOOKUP($F396,'Source Data'!$B$15:$I$22,7)),"")</f>
        <v/>
      </c>
      <c r="AA396" s="145" t="str">
        <f>IF(ISNUMBER($L396),IF(OR(AND(OR($J396="Retired",$J396="Permanent Low-Use"),$K396&lt;=2024),(AND($J396="New",$K396&gt;2024))),"N/A",VLOOKUP($F396,'Source Data'!$B$15:$I$22,7)),"")</f>
        <v/>
      </c>
      <c r="AB396" s="145" t="str">
        <f>IF(ISNUMBER($L396),IF(OR(AND(OR($J396="Retired",$J396="Permanent Low-Use"),$K396&lt;=2025),(AND($J396="New",$K396&gt;2025))),"N/A",VLOOKUP($F396,'Source Data'!$B$15:$I$22,5)),"")</f>
        <v/>
      </c>
      <c r="AC396" s="145" t="str">
        <f>IF(ISNUMBER($L396),IF(OR(AND(OR($J396="Retired",$J396="Permanent Low-Use"),$K396&lt;=2026),(AND($J396="New",$K396&gt;2026))),"N/A",VLOOKUP($F396,'Source Data'!$B$15:$I$22,5)),"")</f>
        <v/>
      </c>
      <c r="AD396" s="145" t="str">
        <f>IF(ISNUMBER($L396),IF(OR(AND(OR($J396="Retired",$J396="Permanent Low-Use"),$K396&lt;=2027),(AND($J396="New",$K396&gt;2027))),"N/A",VLOOKUP($F396,'Source Data'!$B$15:$I$22,5)),"")</f>
        <v/>
      </c>
      <c r="AE396" s="145" t="str">
        <f>IF(ISNUMBER($L396),IF(OR(AND(OR($J396="Retired",$J396="Permanent Low-Use"),$K396&lt;=2028),(AND($J396="New",$K396&gt;2028))),"N/A",VLOOKUP($F396,'Source Data'!$B$15:$I$22,5)),"")</f>
        <v/>
      </c>
      <c r="AF396" s="145" t="str">
        <f>IF(ISNUMBER($L396),IF(OR(AND(OR($J396="Retired",$J396="Permanent Low-Use"),$K396&lt;=2029),(AND($J396="New",$K396&gt;2029))),"N/A",VLOOKUP($F396,'Source Data'!$B$15:$I$22,5)),"")</f>
        <v/>
      </c>
      <c r="AG396" s="145" t="str">
        <f>IF(ISNUMBER($L396),IF(OR(AND(OR($J396="Retired",$J396="Permanent Low-Use"),$K396&lt;=2030),(AND($J396="New",$K396&gt;2030))),"N/A",VLOOKUP($F396,'Source Data'!$B$15:$I$22,5)),"")</f>
        <v/>
      </c>
      <c r="AH396" s="145" t="str">
        <f>IF(ISNUMBER($L396),IF(OR(AND(OR($J396="Retired",$J396="Permanent Low-Use"),$K396&lt;=2031),(AND($J396="New",$K396&gt;2031))),"N/A",VLOOKUP($F396,'Source Data'!$B$15:$I$22,5)),"")</f>
        <v/>
      </c>
      <c r="AI396" s="145" t="str">
        <f>IF(ISNUMBER($L396),IF(OR(AND(OR($J396="Retired",$J396="Permanent Low-Use"),$K396&lt;=2032),(AND($J396="New",$K396&gt;2032))),"N/A",VLOOKUP($F396,'Source Data'!$B$15:$I$22,5)),"")</f>
        <v/>
      </c>
      <c r="AJ396" s="145" t="str">
        <f>IF(ISNUMBER($L396),IF(OR(AND(OR($J396="Retired",$J396="Permanent Low-Use"),$K396&lt;=2033),(AND($J396="New",$K396&gt;2033))),"N/A",VLOOKUP($F396,'Source Data'!$B$15:$I$22,5)),"")</f>
        <v/>
      </c>
      <c r="AK396" s="145" t="str">
        <f>IF($N396= 0, "N/A", IF(ISERROR(VLOOKUP($F396, 'Source Data'!$B$4:$C$11,2)), "", VLOOKUP($F396, 'Source Data'!$B$4:$C$11,2)))</f>
        <v/>
      </c>
      <c r="AL396" s="158"/>
    </row>
    <row r="397" spans="1:38">
      <c r="A397" s="158"/>
      <c r="B397" s="80"/>
      <c r="C397" s="80"/>
      <c r="D397" s="80"/>
      <c r="E397" s="81"/>
      <c r="F397" s="81"/>
      <c r="G397" s="78"/>
      <c r="H397" s="79"/>
      <c r="I397" s="78"/>
      <c r="J397" s="78"/>
      <c r="K397" s="78"/>
      <c r="L397" s="142" t="str">
        <f t="shared" si="16"/>
        <v/>
      </c>
      <c r="M397" s="142" t="str">
        <f>IF(ISERROR(VLOOKUP(E397,'Source Data'!$B$67:$J$97, MATCH(F397, 'Source Data'!$B$64:$J$64,1),TRUE))=TRUE,"",VLOOKUP(E397,'Source Data'!$B$67:$J$97,MATCH(F397, 'Source Data'!$B$64:$J$64,1),TRUE))</f>
        <v/>
      </c>
      <c r="N397" s="143" t="str">
        <f t="shared" si="17"/>
        <v/>
      </c>
      <c r="O397" s="144" t="str">
        <f>IF(OR(AND(OR($J397="Retired",$J397="Permanent Low-Use"),$K397&lt;=2023),(AND($J397="New",$K397&gt;2023))),"N/A",IF($N397=0,0,IF(ISERROR(VLOOKUP($E397,'Source Data'!$B$29:$J$60, MATCH($L397, 'Source Data'!$B$26:$J$26,1),TRUE))=TRUE,"",VLOOKUP($E397,'Source Data'!$B$29:$J$60,MATCH($L397, 'Source Data'!$B$26:$J$26,1),TRUE))))</f>
        <v/>
      </c>
      <c r="P397" s="144" t="str">
        <f>IF(OR(AND(OR($J397="Retired",$J397="Permanent Low-Use"),$K397&lt;=2024),(AND($J397="New",$K397&gt;2024))),"N/A",IF($N397=0,0,IF(ISERROR(VLOOKUP($E397,'Source Data'!$B$29:$J$60, MATCH($L397, 'Source Data'!$B$26:$J$26,1),TRUE))=TRUE,"",VLOOKUP($E397,'Source Data'!$B$29:$J$60,MATCH($L397, 'Source Data'!$B$26:$J$26,1),TRUE))))</f>
        <v/>
      </c>
      <c r="Q397" s="144" t="str">
        <f>IF(OR(AND(OR($J397="Retired",$J397="Permanent Low-Use"),$K397&lt;=2025),(AND($J397="New",$K397&gt;2025))),"N/A",IF($N397=0,0,IF(ISERROR(VLOOKUP($E397,'Source Data'!$B$29:$J$60, MATCH($L397, 'Source Data'!$B$26:$J$26,1),TRUE))=TRUE,"",VLOOKUP($E397,'Source Data'!$B$29:$J$60,MATCH($L397, 'Source Data'!$B$26:$J$26,1),TRUE))))</f>
        <v/>
      </c>
      <c r="R397" s="144" t="str">
        <f>IF(OR(AND(OR($J397="Retired",$J397="Permanent Low-Use"),$K397&lt;=2026),(AND($J397="New",$K397&gt;2026))),"N/A",IF($N397=0,0,IF(ISERROR(VLOOKUP($E397,'Source Data'!$B$29:$J$60, MATCH($L397, 'Source Data'!$B$26:$J$26,1),TRUE))=TRUE,"",VLOOKUP($E397,'Source Data'!$B$29:$J$60,MATCH($L397, 'Source Data'!$B$26:$J$26,1),TRUE))))</f>
        <v/>
      </c>
      <c r="S397" s="144" t="str">
        <f>IF(OR(AND(OR($J397="Retired",$J397="Permanent Low-Use"),$K397&lt;=2027),(AND($J397="New",$K397&gt;2027))),"N/A",IF($N397=0,0,IF(ISERROR(VLOOKUP($E397,'Source Data'!$B$29:$J$60, MATCH($L397, 'Source Data'!$B$26:$J$26,1),TRUE))=TRUE,"",VLOOKUP($E397,'Source Data'!$B$29:$J$60,MATCH($L397, 'Source Data'!$B$26:$J$26,1),TRUE))))</f>
        <v/>
      </c>
      <c r="T397" s="144" t="str">
        <f>IF(OR(AND(OR($J397="Retired",$J397="Permanent Low-Use"),$K397&lt;=2028),(AND($J397="New",$K397&gt;2028))),"N/A",IF($N397=0,0,IF(ISERROR(VLOOKUP($E397,'Source Data'!$B$29:$J$60, MATCH($L397, 'Source Data'!$B$26:$J$26,1),TRUE))=TRUE,"",VLOOKUP($E397,'Source Data'!$B$29:$J$60,MATCH($L397, 'Source Data'!$B$26:$J$26,1),TRUE))))</f>
        <v/>
      </c>
      <c r="U397" s="144" t="str">
        <f>IF(OR(AND(OR($J397="Retired",$J397="Permanent Low-Use"),$K397&lt;=2029),(AND($J397="New",$K397&gt;2029))),"N/A",IF($N397=0,0,IF(ISERROR(VLOOKUP($E397,'Source Data'!$B$29:$J$60, MATCH($L397, 'Source Data'!$B$26:$J$26,1),TRUE))=TRUE,"",VLOOKUP($E397,'Source Data'!$B$29:$J$60,MATCH($L397, 'Source Data'!$B$26:$J$26,1),TRUE))))</f>
        <v/>
      </c>
      <c r="V397" s="144" t="str">
        <f>IF(OR(AND(OR($J397="Retired",$J397="Permanent Low-Use"),$K397&lt;=2030),(AND($J397="New",$K397&gt;2030))),"N/A",IF($N397=0,0,IF(ISERROR(VLOOKUP($E397,'Source Data'!$B$29:$J$60, MATCH($L397, 'Source Data'!$B$26:$J$26,1),TRUE))=TRUE,"",VLOOKUP($E397,'Source Data'!$B$29:$J$60,MATCH($L397, 'Source Data'!$B$26:$J$26,1),TRUE))))</f>
        <v/>
      </c>
      <c r="W397" s="144" t="str">
        <f>IF(OR(AND(OR($J397="Retired",$J397="Permanent Low-Use"),$K397&lt;=2031),(AND($J397="New",$K397&gt;2031))),"N/A",IF($N397=0,0,IF(ISERROR(VLOOKUP($E397,'Source Data'!$B$29:$J$60, MATCH($L397, 'Source Data'!$B$26:$J$26,1),TRUE))=TRUE,"",VLOOKUP($E397,'Source Data'!$B$29:$J$60,MATCH($L397, 'Source Data'!$B$26:$J$26,1),TRUE))))</f>
        <v/>
      </c>
      <c r="X397" s="144" t="str">
        <f>IF(OR(AND(OR($J397="Retired",$J397="Permanent Low-Use"),$K397&lt;=2032),(AND($J397="New",$K397&gt;2032))),"N/A",IF($N397=0,0,IF(ISERROR(VLOOKUP($E397,'Source Data'!$B$29:$J$60, MATCH($L397, 'Source Data'!$B$26:$J$26,1),TRUE))=TRUE,"",VLOOKUP($E397,'Source Data'!$B$29:$J$60,MATCH($L397, 'Source Data'!$B$26:$J$26,1),TRUE))))</f>
        <v/>
      </c>
      <c r="Y397" s="144" t="str">
        <f>IF(OR(AND(OR($J397="Retired",$J397="Permanent Low-Use"),$K397&lt;=2033),(AND($J397="New",$K397&gt;2033))),"N/A",IF($N397=0,0,IF(ISERROR(VLOOKUP($E397,'Source Data'!$B$29:$J$60, MATCH($L397, 'Source Data'!$B$26:$J$26,1),TRUE))=TRUE,"",VLOOKUP($E397,'Source Data'!$B$29:$J$60,MATCH($L397, 'Source Data'!$B$26:$J$26,1),TRUE))))</f>
        <v/>
      </c>
      <c r="Z397" s="145" t="str">
        <f>IF(ISNUMBER($L397),IF(OR(AND(OR($J397="Retired",$J397="Permanent Low-Use"),$K397&lt;=2023),(AND($J397="New",$K397&gt;2023))),"N/A",VLOOKUP($F397,'Source Data'!$B$15:$I$22,7)),"")</f>
        <v/>
      </c>
      <c r="AA397" s="145" t="str">
        <f>IF(ISNUMBER($L397),IF(OR(AND(OR($J397="Retired",$J397="Permanent Low-Use"),$K397&lt;=2024),(AND($J397="New",$K397&gt;2024))),"N/A",VLOOKUP($F397,'Source Data'!$B$15:$I$22,7)),"")</f>
        <v/>
      </c>
      <c r="AB397" s="145" t="str">
        <f>IF(ISNUMBER($L397),IF(OR(AND(OR($J397="Retired",$J397="Permanent Low-Use"),$K397&lt;=2025),(AND($J397="New",$K397&gt;2025))),"N/A",VLOOKUP($F397,'Source Data'!$B$15:$I$22,5)),"")</f>
        <v/>
      </c>
      <c r="AC397" s="145" t="str">
        <f>IF(ISNUMBER($L397),IF(OR(AND(OR($J397="Retired",$J397="Permanent Low-Use"),$K397&lt;=2026),(AND($J397="New",$K397&gt;2026))),"N/A",VLOOKUP($F397,'Source Data'!$B$15:$I$22,5)),"")</f>
        <v/>
      </c>
      <c r="AD397" s="145" t="str">
        <f>IF(ISNUMBER($L397),IF(OR(AND(OR($J397="Retired",$J397="Permanent Low-Use"),$K397&lt;=2027),(AND($J397="New",$K397&gt;2027))),"N/A",VLOOKUP($F397,'Source Data'!$B$15:$I$22,5)),"")</f>
        <v/>
      </c>
      <c r="AE397" s="145" t="str">
        <f>IF(ISNUMBER($L397),IF(OR(AND(OR($J397="Retired",$J397="Permanent Low-Use"),$K397&lt;=2028),(AND($J397="New",$K397&gt;2028))),"N/A",VLOOKUP($F397,'Source Data'!$B$15:$I$22,5)),"")</f>
        <v/>
      </c>
      <c r="AF397" s="145" t="str">
        <f>IF(ISNUMBER($L397),IF(OR(AND(OR($J397="Retired",$J397="Permanent Low-Use"),$K397&lt;=2029),(AND($J397="New",$K397&gt;2029))),"N/A",VLOOKUP($F397,'Source Data'!$B$15:$I$22,5)),"")</f>
        <v/>
      </c>
      <c r="AG397" s="145" t="str">
        <f>IF(ISNUMBER($L397),IF(OR(AND(OR($J397="Retired",$J397="Permanent Low-Use"),$K397&lt;=2030),(AND($J397="New",$K397&gt;2030))),"N/A",VLOOKUP($F397,'Source Data'!$B$15:$I$22,5)),"")</f>
        <v/>
      </c>
      <c r="AH397" s="145" t="str">
        <f>IF(ISNUMBER($L397),IF(OR(AND(OR($J397="Retired",$J397="Permanent Low-Use"),$K397&lt;=2031),(AND($J397="New",$K397&gt;2031))),"N/A",VLOOKUP($F397,'Source Data'!$B$15:$I$22,5)),"")</f>
        <v/>
      </c>
      <c r="AI397" s="145" t="str">
        <f>IF(ISNUMBER($L397),IF(OR(AND(OR($J397="Retired",$J397="Permanent Low-Use"),$K397&lt;=2032),(AND($J397="New",$K397&gt;2032))),"N/A",VLOOKUP($F397,'Source Data'!$B$15:$I$22,5)),"")</f>
        <v/>
      </c>
      <c r="AJ397" s="145" t="str">
        <f>IF(ISNUMBER($L397),IF(OR(AND(OR($J397="Retired",$J397="Permanent Low-Use"),$K397&lt;=2033),(AND($J397="New",$K397&gt;2033))),"N/A",VLOOKUP($F397,'Source Data'!$B$15:$I$22,5)),"")</f>
        <v/>
      </c>
      <c r="AK397" s="145" t="str">
        <f>IF($N397= 0, "N/A", IF(ISERROR(VLOOKUP($F397, 'Source Data'!$B$4:$C$11,2)), "", VLOOKUP($F397, 'Source Data'!$B$4:$C$11,2)))</f>
        <v/>
      </c>
      <c r="AL397" s="158"/>
    </row>
    <row r="398" spans="1:38">
      <c r="A398" s="158"/>
      <c r="B398" s="80"/>
      <c r="C398" s="80"/>
      <c r="D398" s="80"/>
      <c r="E398" s="81"/>
      <c r="F398" s="81"/>
      <c r="G398" s="78"/>
      <c r="H398" s="79"/>
      <c r="I398" s="78"/>
      <c r="J398" s="78"/>
      <c r="K398" s="78"/>
      <c r="L398" s="142" t="str">
        <f t="shared" si="16"/>
        <v/>
      </c>
      <c r="M398" s="142" t="str">
        <f>IF(ISERROR(VLOOKUP(E398,'Source Data'!$B$67:$J$97, MATCH(F398, 'Source Data'!$B$64:$J$64,1),TRUE))=TRUE,"",VLOOKUP(E398,'Source Data'!$B$67:$J$97,MATCH(F398, 'Source Data'!$B$64:$J$64,1),TRUE))</f>
        <v/>
      </c>
      <c r="N398" s="143" t="str">
        <f t="shared" si="17"/>
        <v/>
      </c>
      <c r="O398" s="144" t="str">
        <f>IF(OR(AND(OR($J398="Retired",$J398="Permanent Low-Use"),$K398&lt;=2023),(AND($J398="New",$K398&gt;2023))),"N/A",IF($N398=0,0,IF(ISERROR(VLOOKUP($E398,'Source Data'!$B$29:$J$60, MATCH($L398, 'Source Data'!$B$26:$J$26,1),TRUE))=TRUE,"",VLOOKUP($E398,'Source Data'!$B$29:$J$60,MATCH($L398, 'Source Data'!$B$26:$J$26,1),TRUE))))</f>
        <v/>
      </c>
      <c r="P398" s="144" t="str">
        <f>IF(OR(AND(OR($J398="Retired",$J398="Permanent Low-Use"),$K398&lt;=2024),(AND($J398="New",$K398&gt;2024))),"N/A",IF($N398=0,0,IF(ISERROR(VLOOKUP($E398,'Source Data'!$B$29:$J$60, MATCH($L398, 'Source Data'!$B$26:$J$26,1),TRUE))=TRUE,"",VLOOKUP($E398,'Source Data'!$B$29:$J$60,MATCH($L398, 'Source Data'!$B$26:$J$26,1),TRUE))))</f>
        <v/>
      </c>
      <c r="Q398" s="144" t="str">
        <f>IF(OR(AND(OR($J398="Retired",$J398="Permanent Low-Use"),$K398&lt;=2025),(AND($J398="New",$K398&gt;2025))),"N/A",IF($N398=0,0,IF(ISERROR(VLOOKUP($E398,'Source Data'!$B$29:$J$60, MATCH($L398, 'Source Data'!$B$26:$J$26,1),TRUE))=TRUE,"",VLOOKUP($E398,'Source Data'!$B$29:$J$60,MATCH($L398, 'Source Data'!$B$26:$J$26,1),TRUE))))</f>
        <v/>
      </c>
      <c r="R398" s="144" t="str">
        <f>IF(OR(AND(OR($J398="Retired",$J398="Permanent Low-Use"),$K398&lt;=2026),(AND($J398="New",$K398&gt;2026))),"N/A",IF($N398=0,0,IF(ISERROR(VLOOKUP($E398,'Source Data'!$B$29:$J$60, MATCH($L398, 'Source Data'!$B$26:$J$26,1),TRUE))=TRUE,"",VLOOKUP($E398,'Source Data'!$B$29:$J$60,MATCH($L398, 'Source Data'!$B$26:$J$26,1),TRUE))))</f>
        <v/>
      </c>
      <c r="S398" s="144" t="str">
        <f>IF(OR(AND(OR($J398="Retired",$J398="Permanent Low-Use"),$K398&lt;=2027),(AND($J398="New",$K398&gt;2027))),"N/A",IF($N398=0,0,IF(ISERROR(VLOOKUP($E398,'Source Data'!$B$29:$J$60, MATCH($L398, 'Source Data'!$B$26:$J$26,1),TRUE))=TRUE,"",VLOOKUP($E398,'Source Data'!$B$29:$J$60,MATCH($L398, 'Source Data'!$B$26:$J$26,1),TRUE))))</f>
        <v/>
      </c>
      <c r="T398" s="144" t="str">
        <f>IF(OR(AND(OR($J398="Retired",$J398="Permanent Low-Use"),$K398&lt;=2028),(AND($J398="New",$K398&gt;2028))),"N/A",IF($N398=0,0,IF(ISERROR(VLOOKUP($E398,'Source Data'!$B$29:$J$60, MATCH($L398, 'Source Data'!$B$26:$J$26,1),TRUE))=TRUE,"",VLOOKUP($E398,'Source Data'!$B$29:$J$60,MATCH($L398, 'Source Data'!$B$26:$J$26,1),TRUE))))</f>
        <v/>
      </c>
      <c r="U398" s="144" t="str">
        <f>IF(OR(AND(OR($J398="Retired",$J398="Permanent Low-Use"),$K398&lt;=2029),(AND($J398="New",$K398&gt;2029))),"N/A",IF($N398=0,0,IF(ISERROR(VLOOKUP($E398,'Source Data'!$B$29:$J$60, MATCH($L398, 'Source Data'!$B$26:$J$26,1),TRUE))=TRUE,"",VLOOKUP($E398,'Source Data'!$B$29:$J$60,MATCH($L398, 'Source Data'!$B$26:$J$26,1),TRUE))))</f>
        <v/>
      </c>
      <c r="V398" s="144" t="str">
        <f>IF(OR(AND(OR($J398="Retired",$J398="Permanent Low-Use"),$K398&lt;=2030),(AND($J398="New",$K398&gt;2030))),"N/A",IF($N398=0,0,IF(ISERROR(VLOOKUP($E398,'Source Data'!$B$29:$J$60, MATCH($L398, 'Source Data'!$B$26:$J$26,1),TRUE))=TRUE,"",VLOOKUP($E398,'Source Data'!$B$29:$J$60,MATCH($L398, 'Source Data'!$B$26:$J$26,1),TRUE))))</f>
        <v/>
      </c>
      <c r="W398" s="144" t="str">
        <f>IF(OR(AND(OR($J398="Retired",$J398="Permanent Low-Use"),$K398&lt;=2031),(AND($J398="New",$K398&gt;2031))),"N/A",IF($N398=0,0,IF(ISERROR(VLOOKUP($E398,'Source Data'!$B$29:$J$60, MATCH($L398, 'Source Data'!$B$26:$J$26,1),TRUE))=TRUE,"",VLOOKUP($E398,'Source Data'!$B$29:$J$60,MATCH($L398, 'Source Data'!$B$26:$J$26,1),TRUE))))</f>
        <v/>
      </c>
      <c r="X398" s="144" t="str">
        <f>IF(OR(AND(OR($J398="Retired",$J398="Permanent Low-Use"),$K398&lt;=2032),(AND($J398="New",$K398&gt;2032))),"N/A",IF($N398=0,0,IF(ISERROR(VLOOKUP($E398,'Source Data'!$B$29:$J$60, MATCH($L398, 'Source Data'!$B$26:$J$26,1),TRUE))=TRUE,"",VLOOKUP($E398,'Source Data'!$B$29:$J$60,MATCH($L398, 'Source Data'!$B$26:$J$26,1),TRUE))))</f>
        <v/>
      </c>
      <c r="Y398" s="144" t="str">
        <f>IF(OR(AND(OR($J398="Retired",$J398="Permanent Low-Use"),$K398&lt;=2033),(AND($J398="New",$K398&gt;2033))),"N/A",IF($N398=0,0,IF(ISERROR(VLOOKUP($E398,'Source Data'!$B$29:$J$60, MATCH($L398, 'Source Data'!$B$26:$J$26,1),TRUE))=TRUE,"",VLOOKUP($E398,'Source Data'!$B$29:$J$60,MATCH($L398, 'Source Data'!$B$26:$J$26,1),TRUE))))</f>
        <v/>
      </c>
      <c r="Z398" s="145" t="str">
        <f>IF(ISNUMBER($L398),IF(OR(AND(OR($J398="Retired",$J398="Permanent Low-Use"),$K398&lt;=2023),(AND($J398="New",$K398&gt;2023))),"N/A",VLOOKUP($F398,'Source Data'!$B$15:$I$22,7)),"")</f>
        <v/>
      </c>
      <c r="AA398" s="145" t="str">
        <f>IF(ISNUMBER($L398),IF(OR(AND(OR($J398="Retired",$J398="Permanent Low-Use"),$K398&lt;=2024),(AND($J398="New",$K398&gt;2024))),"N/A",VLOOKUP($F398,'Source Data'!$B$15:$I$22,7)),"")</f>
        <v/>
      </c>
      <c r="AB398" s="145" t="str">
        <f>IF(ISNUMBER($L398),IF(OR(AND(OR($J398="Retired",$J398="Permanent Low-Use"),$K398&lt;=2025),(AND($J398="New",$K398&gt;2025))),"N/A",VLOOKUP($F398,'Source Data'!$B$15:$I$22,5)),"")</f>
        <v/>
      </c>
      <c r="AC398" s="145" t="str">
        <f>IF(ISNUMBER($L398),IF(OR(AND(OR($J398="Retired",$J398="Permanent Low-Use"),$K398&lt;=2026),(AND($J398="New",$K398&gt;2026))),"N/A",VLOOKUP($F398,'Source Data'!$B$15:$I$22,5)),"")</f>
        <v/>
      </c>
      <c r="AD398" s="145" t="str">
        <f>IF(ISNUMBER($L398),IF(OR(AND(OR($J398="Retired",$J398="Permanent Low-Use"),$K398&lt;=2027),(AND($J398="New",$K398&gt;2027))),"N/A",VLOOKUP($F398,'Source Data'!$B$15:$I$22,5)),"")</f>
        <v/>
      </c>
      <c r="AE398" s="145" t="str">
        <f>IF(ISNUMBER($L398),IF(OR(AND(OR($J398="Retired",$J398="Permanent Low-Use"),$K398&lt;=2028),(AND($J398="New",$K398&gt;2028))),"N/A",VLOOKUP($F398,'Source Data'!$B$15:$I$22,5)),"")</f>
        <v/>
      </c>
      <c r="AF398" s="145" t="str">
        <f>IF(ISNUMBER($L398),IF(OR(AND(OR($J398="Retired",$J398="Permanent Low-Use"),$K398&lt;=2029),(AND($J398="New",$K398&gt;2029))),"N/A",VLOOKUP($F398,'Source Data'!$B$15:$I$22,5)),"")</f>
        <v/>
      </c>
      <c r="AG398" s="145" t="str">
        <f>IF(ISNUMBER($L398),IF(OR(AND(OR($J398="Retired",$J398="Permanent Low-Use"),$K398&lt;=2030),(AND($J398="New",$K398&gt;2030))),"N/A",VLOOKUP($F398,'Source Data'!$B$15:$I$22,5)),"")</f>
        <v/>
      </c>
      <c r="AH398" s="145" t="str">
        <f>IF(ISNUMBER($L398),IF(OR(AND(OR($J398="Retired",$J398="Permanent Low-Use"),$K398&lt;=2031),(AND($J398="New",$K398&gt;2031))),"N/A",VLOOKUP($F398,'Source Data'!$B$15:$I$22,5)),"")</f>
        <v/>
      </c>
      <c r="AI398" s="145" t="str">
        <f>IF(ISNUMBER($L398),IF(OR(AND(OR($J398="Retired",$J398="Permanent Low-Use"),$K398&lt;=2032),(AND($J398="New",$K398&gt;2032))),"N/A",VLOOKUP($F398,'Source Data'!$B$15:$I$22,5)),"")</f>
        <v/>
      </c>
      <c r="AJ398" s="145" t="str">
        <f>IF(ISNUMBER($L398),IF(OR(AND(OR($J398="Retired",$J398="Permanent Low-Use"),$K398&lt;=2033),(AND($J398="New",$K398&gt;2033))),"N/A",VLOOKUP($F398,'Source Data'!$B$15:$I$22,5)),"")</f>
        <v/>
      </c>
      <c r="AK398" s="145" t="str">
        <f>IF($N398= 0, "N/A", IF(ISERROR(VLOOKUP($F398, 'Source Data'!$B$4:$C$11,2)), "", VLOOKUP($F398, 'Source Data'!$B$4:$C$11,2)))</f>
        <v/>
      </c>
      <c r="AL398" s="158"/>
    </row>
    <row r="399" spans="1:38">
      <c r="A399" s="158"/>
      <c r="B399" s="80"/>
      <c r="C399" s="80"/>
      <c r="D399" s="80"/>
      <c r="E399" s="81"/>
      <c r="F399" s="81"/>
      <c r="G399" s="78"/>
      <c r="H399" s="79"/>
      <c r="I399" s="78"/>
      <c r="J399" s="78"/>
      <c r="K399" s="78"/>
      <c r="L399" s="142" t="str">
        <f t="shared" si="16"/>
        <v/>
      </c>
      <c r="M399" s="142" t="str">
        <f>IF(ISERROR(VLOOKUP(E399,'Source Data'!$B$67:$J$97, MATCH(F399, 'Source Data'!$B$64:$J$64,1),TRUE))=TRUE,"",VLOOKUP(E399,'Source Data'!$B$67:$J$97,MATCH(F399, 'Source Data'!$B$64:$J$64,1),TRUE))</f>
        <v/>
      </c>
      <c r="N399" s="143" t="str">
        <f t="shared" si="17"/>
        <v/>
      </c>
      <c r="O399" s="144" t="str">
        <f>IF(OR(AND(OR($J399="Retired",$J399="Permanent Low-Use"),$K399&lt;=2023),(AND($J399="New",$K399&gt;2023))),"N/A",IF($N399=0,0,IF(ISERROR(VLOOKUP($E399,'Source Data'!$B$29:$J$60, MATCH($L399, 'Source Data'!$B$26:$J$26,1),TRUE))=TRUE,"",VLOOKUP($E399,'Source Data'!$B$29:$J$60,MATCH($L399, 'Source Data'!$B$26:$J$26,1),TRUE))))</f>
        <v/>
      </c>
      <c r="P399" s="144" t="str">
        <f>IF(OR(AND(OR($J399="Retired",$J399="Permanent Low-Use"),$K399&lt;=2024),(AND($J399="New",$K399&gt;2024))),"N/A",IF($N399=0,0,IF(ISERROR(VLOOKUP($E399,'Source Data'!$B$29:$J$60, MATCH($L399, 'Source Data'!$B$26:$J$26,1),TRUE))=TRUE,"",VLOOKUP($E399,'Source Data'!$B$29:$J$60,MATCH($L399, 'Source Data'!$B$26:$J$26,1),TRUE))))</f>
        <v/>
      </c>
      <c r="Q399" s="144" t="str">
        <f>IF(OR(AND(OR($J399="Retired",$J399="Permanent Low-Use"),$K399&lt;=2025),(AND($J399="New",$K399&gt;2025))),"N/A",IF($N399=0,0,IF(ISERROR(VLOOKUP($E399,'Source Data'!$B$29:$J$60, MATCH($L399, 'Source Data'!$B$26:$J$26,1),TRUE))=TRUE,"",VLOOKUP($E399,'Source Data'!$B$29:$J$60,MATCH($L399, 'Source Data'!$B$26:$J$26,1),TRUE))))</f>
        <v/>
      </c>
      <c r="R399" s="144" t="str">
        <f>IF(OR(AND(OR($J399="Retired",$J399="Permanent Low-Use"),$K399&lt;=2026),(AND($J399="New",$K399&gt;2026))),"N/A",IF($N399=0,0,IF(ISERROR(VLOOKUP($E399,'Source Data'!$B$29:$J$60, MATCH($L399, 'Source Data'!$B$26:$J$26,1),TRUE))=TRUE,"",VLOOKUP($E399,'Source Data'!$B$29:$J$60,MATCH($L399, 'Source Data'!$B$26:$J$26,1),TRUE))))</f>
        <v/>
      </c>
      <c r="S399" s="144" t="str">
        <f>IF(OR(AND(OR($J399="Retired",$J399="Permanent Low-Use"),$K399&lt;=2027),(AND($J399="New",$K399&gt;2027))),"N/A",IF($N399=0,0,IF(ISERROR(VLOOKUP($E399,'Source Data'!$B$29:$J$60, MATCH($L399, 'Source Data'!$B$26:$J$26,1),TRUE))=TRUE,"",VLOOKUP($E399,'Source Data'!$B$29:$J$60,MATCH($L399, 'Source Data'!$B$26:$J$26,1),TRUE))))</f>
        <v/>
      </c>
      <c r="T399" s="144" t="str">
        <f>IF(OR(AND(OR($J399="Retired",$J399="Permanent Low-Use"),$K399&lt;=2028),(AND($J399="New",$K399&gt;2028))),"N/A",IF($N399=0,0,IF(ISERROR(VLOOKUP($E399,'Source Data'!$B$29:$J$60, MATCH($L399, 'Source Data'!$B$26:$J$26,1),TRUE))=TRUE,"",VLOOKUP($E399,'Source Data'!$B$29:$J$60,MATCH($L399, 'Source Data'!$B$26:$J$26,1),TRUE))))</f>
        <v/>
      </c>
      <c r="U399" s="144" t="str">
        <f>IF(OR(AND(OR($J399="Retired",$J399="Permanent Low-Use"),$K399&lt;=2029),(AND($J399="New",$K399&gt;2029))),"N/A",IF($N399=0,0,IF(ISERROR(VLOOKUP($E399,'Source Data'!$B$29:$J$60, MATCH($L399, 'Source Data'!$B$26:$J$26,1),TRUE))=TRUE,"",VLOOKUP($E399,'Source Data'!$B$29:$J$60,MATCH($L399, 'Source Data'!$B$26:$J$26,1),TRUE))))</f>
        <v/>
      </c>
      <c r="V399" s="144" t="str">
        <f>IF(OR(AND(OR($J399="Retired",$J399="Permanent Low-Use"),$K399&lt;=2030),(AND($J399="New",$K399&gt;2030))),"N/A",IF($N399=0,0,IF(ISERROR(VLOOKUP($E399,'Source Data'!$B$29:$J$60, MATCH($L399, 'Source Data'!$B$26:$J$26,1),TRUE))=TRUE,"",VLOOKUP($E399,'Source Data'!$B$29:$J$60,MATCH($L399, 'Source Data'!$B$26:$J$26,1),TRUE))))</f>
        <v/>
      </c>
      <c r="W399" s="144" t="str">
        <f>IF(OR(AND(OR($J399="Retired",$J399="Permanent Low-Use"),$K399&lt;=2031),(AND($J399="New",$K399&gt;2031))),"N/A",IF($N399=0,0,IF(ISERROR(VLOOKUP($E399,'Source Data'!$B$29:$J$60, MATCH($L399, 'Source Data'!$B$26:$J$26,1),TRUE))=TRUE,"",VLOOKUP($E399,'Source Data'!$B$29:$J$60,MATCH($L399, 'Source Data'!$B$26:$J$26,1),TRUE))))</f>
        <v/>
      </c>
      <c r="X399" s="144" t="str">
        <f>IF(OR(AND(OR($J399="Retired",$J399="Permanent Low-Use"),$K399&lt;=2032),(AND($J399="New",$K399&gt;2032))),"N/A",IF($N399=0,0,IF(ISERROR(VLOOKUP($E399,'Source Data'!$B$29:$J$60, MATCH($L399, 'Source Data'!$B$26:$J$26,1),TRUE))=TRUE,"",VLOOKUP($E399,'Source Data'!$B$29:$J$60,MATCH($L399, 'Source Data'!$B$26:$J$26,1),TRUE))))</f>
        <v/>
      </c>
      <c r="Y399" s="144" t="str">
        <f>IF(OR(AND(OR($J399="Retired",$J399="Permanent Low-Use"),$K399&lt;=2033),(AND($J399="New",$K399&gt;2033))),"N/A",IF($N399=0,0,IF(ISERROR(VLOOKUP($E399,'Source Data'!$B$29:$J$60, MATCH($L399, 'Source Data'!$B$26:$J$26,1),TRUE))=TRUE,"",VLOOKUP($E399,'Source Data'!$B$29:$J$60,MATCH($L399, 'Source Data'!$B$26:$J$26,1),TRUE))))</f>
        <v/>
      </c>
      <c r="Z399" s="145" t="str">
        <f>IF(ISNUMBER($L399),IF(OR(AND(OR($J399="Retired",$J399="Permanent Low-Use"),$K399&lt;=2023),(AND($J399="New",$K399&gt;2023))),"N/A",VLOOKUP($F399,'Source Data'!$B$15:$I$22,7)),"")</f>
        <v/>
      </c>
      <c r="AA399" s="145" t="str">
        <f>IF(ISNUMBER($L399),IF(OR(AND(OR($J399="Retired",$J399="Permanent Low-Use"),$K399&lt;=2024),(AND($J399="New",$K399&gt;2024))),"N/A",VLOOKUP($F399,'Source Data'!$B$15:$I$22,7)),"")</f>
        <v/>
      </c>
      <c r="AB399" s="145" t="str">
        <f>IF(ISNUMBER($L399),IF(OR(AND(OR($J399="Retired",$J399="Permanent Low-Use"),$K399&lt;=2025),(AND($J399="New",$K399&gt;2025))),"N/A",VLOOKUP($F399,'Source Data'!$B$15:$I$22,5)),"")</f>
        <v/>
      </c>
      <c r="AC399" s="145" t="str">
        <f>IF(ISNUMBER($L399),IF(OR(AND(OR($J399="Retired",$J399="Permanent Low-Use"),$K399&lt;=2026),(AND($J399="New",$K399&gt;2026))),"N/A",VLOOKUP($F399,'Source Data'!$B$15:$I$22,5)),"")</f>
        <v/>
      </c>
      <c r="AD399" s="145" t="str">
        <f>IF(ISNUMBER($L399),IF(OR(AND(OR($J399="Retired",$J399="Permanent Low-Use"),$K399&lt;=2027),(AND($J399="New",$K399&gt;2027))),"N/A",VLOOKUP($F399,'Source Data'!$B$15:$I$22,5)),"")</f>
        <v/>
      </c>
      <c r="AE399" s="145" t="str">
        <f>IF(ISNUMBER($L399),IF(OR(AND(OR($J399="Retired",$J399="Permanent Low-Use"),$K399&lt;=2028),(AND($J399="New",$K399&gt;2028))),"N/A",VLOOKUP($F399,'Source Data'!$B$15:$I$22,5)),"")</f>
        <v/>
      </c>
      <c r="AF399" s="145" t="str">
        <f>IF(ISNUMBER($L399),IF(OR(AND(OR($J399="Retired",$J399="Permanent Low-Use"),$K399&lt;=2029),(AND($J399="New",$K399&gt;2029))),"N/A",VLOOKUP($F399,'Source Data'!$B$15:$I$22,5)),"")</f>
        <v/>
      </c>
      <c r="AG399" s="145" t="str">
        <f>IF(ISNUMBER($L399),IF(OR(AND(OR($J399="Retired",$J399="Permanent Low-Use"),$K399&lt;=2030),(AND($J399="New",$K399&gt;2030))),"N/A",VLOOKUP($F399,'Source Data'!$B$15:$I$22,5)),"")</f>
        <v/>
      </c>
      <c r="AH399" s="145" t="str">
        <f>IF(ISNUMBER($L399),IF(OR(AND(OR($J399="Retired",$J399="Permanent Low-Use"),$K399&lt;=2031),(AND($J399="New",$K399&gt;2031))),"N/A",VLOOKUP($F399,'Source Data'!$B$15:$I$22,5)),"")</f>
        <v/>
      </c>
      <c r="AI399" s="145" t="str">
        <f>IF(ISNUMBER($L399),IF(OR(AND(OR($J399="Retired",$J399="Permanent Low-Use"),$K399&lt;=2032),(AND($J399="New",$K399&gt;2032))),"N/A",VLOOKUP($F399,'Source Data'!$B$15:$I$22,5)),"")</f>
        <v/>
      </c>
      <c r="AJ399" s="145" t="str">
        <f>IF(ISNUMBER($L399),IF(OR(AND(OR($J399="Retired",$J399="Permanent Low-Use"),$K399&lt;=2033),(AND($J399="New",$K399&gt;2033))),"N/A",VLOOKUP($F399,'Source Data'!$B$15:$I$22,5)),"")</f>
        <v/>
      </c>
      <c r="AK399" s="145" t="str">
        <f>IF($N399= 0, "N/A", IF(ISERROR(VLOOKUP($F399, 'Source Data'!$B$4:$C$11,2)), "", VLOOKUP($F399, 'Source Data'!$B$4:$C$11,2)))</f>
        <v/>
      </c>
      <c r="AL399" s="158"/>
    </row>
    <row r="400" spans="1:38">
      <c r="A400" s="158"/>
      <c r="B400" s="80"/>
      <c r="C400" s="80"/>
      <c r="D400" s="80"/>
      <c r="E400" s="81"/>
      <c r="F400" s="81"/>
      <c r="G400" s="78"/>
      <c r="H400" s="79"/>
      <c r="I400" s="78"/>
      <c r="J400" s="78"/>
      <c r="K400" s="78"/>
      <c r="L400" s="142" t="str">
        <f t="shared" si="16"/>
        <v/>
      </c>
      <c r="M400" s="142" t="str">
        <f>IF(ISERROR(VLOOKUP(E400,'Source Data'!$B$67:$J$97, MATCH(F400, 'Source Data'!$B$64:$J$64,1),TRUE))=TRUE,"",VLOOKUP(E400,'Source Data'!$B$67:$J$97,MATCH(F400, 'Source Data'!$B$64:$J$64,1),TRUE))</f>
        <v/>
      </c>
      <c r="N400" s="143" t="str">
        <f t="shared" si="17"/>
        <v/>
      </c>
      <c r="O400" s="144" t="str">
        <f>IF(OR(AND(OR($J400="Retired",$J400="Permanent Low-Use"),$K400&lt;=2023),(AND($J400="New",$K400&gt;2023))),"N/A",IF($N400=0,0,IF(ISERROR(VLOOKUP($E400,'Source Data'!$B$29:$J$60, MATCH($L400, 'Source Data'!$B$26:$J$26,1),TRUE))=TRUE,"",VLOOKUP($E400,'Source Data'!$B$29:$J$60,MATCH($L400, 'Source Data'!$B$26:$J$26,1),TRUE))))</f>
        <v/>
      </c>
      <c r="P400" s="144" t="str">
        <f>IF(OR(AND(OR($J400="Retired",$J400="Permanent Low-Use"),$K400&lt;=2024),(AND($J400="New",$K400&gt;2024))),"N/A",IF($N400=0,0,IF(ISERROR(VLOOKUP($E400,'Source Data'!$B$29:$J$60, MATCH($L400, 'Source Data'!$B$26:$J$26,1),TRUE))=TRUE,"",VLOOKUP($E400,'Source Data'!$B$29:$J$60,MATCH($L400, 'Source Data'!$B$26:$J$26,1),TRUE))))</f>
        <v/>
      </c>
      <c r="Q400" s="144" t="str">
        <f>IF(OR(AND(OR($J400="Retired",$J400="Permanent Low-Use"),$K400&lt;=2025),(AND($J400="New",$K400&gt;2025))),"N/A",IF($N400=0,0,IF(ISERROR(VLOOKUP($E400,'Source Data'!$B$29:$J$60, MATCH($L400, 'Source Data'!$B$26:$J$26,1),TRUE))=TRUE,"",VLOOKUP($E400,'Source Data'!$B$29:$J$60,MATCH($L400, 'Source Data'!$B$26:$J$26,1),TRUE))))</f>
        <v/>
      </c>
      <c r="R400" s="144" t="str">
        <f>IF(OR(AND(OR($J400="Retired",$J400="Permanent Low-Use"),$K400&lt;=2026),(AND($J400="New",$K400&gt;2026))),"N/A",IF($N400=0,0,IF(ISERROR(VLOOKUP($E400,'Source Data'!$B$29:$J$60, MATCH($L400, 'Source Data'!$B$26:$J$26,1),TRUE))=TRUE,"",VLOOKUP($E400,'Source Data'!$B$29:$J$60,MATCH($L400, 'Source Data'!$B$26:$J$26,1),TRUE))))</f>
        <v/>
      </c>
      <c r="S400" s="144" t="str">
        <f>IF(OR(AND(OR($J400="Retired",$J400="Permanent Low-Use"),$K400&lt;=2027),(AND($J400="New",$K400&gt;2027))),"N/A",IF($N400=0,0,IF(ISERROR(VLOOKUP($E400,'Source Data'!$B$29:$J$60, MATCH($L400, 'Source Data'!$B$26:$J$26,1),TRUE))=TRUE,"",VLOOKUP($E400,'Source Data'!$B$29:$J$60,MATCH($L400, 'Source Data'!$B$26:$J$26,1),TRUE))))</f>
        <v/>
      </c>
      <c r="T400" s="144" t="str">
        <f>IF(OR(AND(OR($J400="Retired",$J400="Permanent Low-Use"),$K400&lt;=2028),(AND($J400="New",$K400&gt;2028))),"N/A",IF($N400=0,0,IF(ISERROR(VLOOKUP($E400,'Source Data'!$B$29:$J$60, MATCH($L400, 'Source Data'!$B$26:$J$26,1),TRUE))=TRUE,"",VLOOKUP($E400,'Source Data'!$B$29:$J$60,MATCH($L400, 'Source Data'!$B$26:$J$26,1),TRUE))))</f>
        <v/>
      </c>
      <c r="U400" s="144" t="str">
        <f>IF(OR(AND(OR($J400="Retired",$J400="Permanent Low-Use"),$K400&lt;=2029),(AND($J400="New",$K400&gt;2029))),"N/A",IF($N400=0,0,IF(ISERROR(VLOOKUP($E400,'Source Data'!$B$29:$J$60, MATCH($L400, 'Source Data'!$B$26:$J$26,1),TRUE))=TRUE,"",VLOOKUP($E400,'Source Data'!$B$29:$J$60,MATCH($L400, 'Source Data'!$B$26:$J$26,1),TRUE))))</f>
        <v/>
      </c>
      <c r="V400" s="144" t="str">
        <f>IF(OR(AND(OR($J400="Retired",$J400="Permanent Low-Use"),$K400&lt;=2030),(AND($J400="New",$K400&gt;2030))),"N/A",IF($N400=0,0,IF(ISERROR(VLOOKUP($E400,'Source Data'!$B$29:$J$60, MATCH($L400, 'Source Data'!$B$26:$J$26,1),TRUE))=TRUE,"",VLOOKUP($E400,'Source Data'!$B$29:$J$60,MATCH($L400, 'Source Data'!$B$26:$J$26,1),TRUE))))</f>
        <v/>
      </c>
      <c r="W400" s="144" t="str">
        <f>IF(OR(AND(OR($J400="Retired",$J400="Permanent Low-Use"),$K400&lt;=2031),(AND($J400="New",$K400&gt;2031))),"N/A",IF($N400=0,0,IF(ISERROR(VLOOKUP($E400,'Source Data'!$B$29:$J$60, MATCH($L400, 'Source Data'!$B$26:$J$26,1),TRUE))=TRUE,"",VLOOKUP($E400,'Source Data'!$B$29:$J$60,MATCH($L400, 'Source Data'!$B$26:$J$26,1),TRUE))))</f>
        <v/>
      </c>
      <c r="X400" s="144" t="str">
        <f>IF(OR(AND(OR($J400="Retired",$J400="Permanent Low-Use"),$K400&lt;=2032),(AND($J400="New",$K400&gt;2032))),"N/A",IF($N400=0,0,IF(ISERROR(VLOOKUP($E400,'Source Data'!$B$29:$J$60, MATCH($L400, 'Source Data'!$B$26:$J$26,1),TRUE))=TRUE,"",VLOOKUP($E400,'Source Data'!$B$29:$J$60,MATCH($L400, 'Source Data'!$B$26:$J$26,1),TRUE))))</f>
        <v/>
      </c>
      <c r="Y400" s="144" t="str">
        <f>IF(OR(AND(OR($J400="Retired",$J400="Permanent Low-Use"),$K400&lt;=2033),(AND($J400="New",$K400&gt;2033))),"N/A",IF($N400=0,0,IF(ISERROR(VLOOKUP($E400,'Source Data'!$B$29:$J$60, MATCH($L400, 'Source Data'!$B$26:$J$26,1),TRUE))=TRUE,"",VLOOKUP($E400,'Source Data'!$B$29:$J$60,MATCH($L400, 'Source Data'!$B$26:$J$26,1),TRUE))))</f>
        <v/>
      </c>
      <c r="Z400" s="145" t="str">
        <f>IF(ISNUMBER($L400),IF(OR(AND(OR($J400="Retired",$J400="Permanent Low-Use"),$K400&lt;=2023),(AND($J400="New",$K400&gt;2023))),"N/A",VLOOKUP($F400,'Source Data'!$B$15:$I$22,7)),"")</f>
        <v/>
      </c>
      <c r="AA400" s="145" t="str">
        <f>IF(ISNUMBER($L400),IF(OR(AND(OR($J400="Retired",$J400="Permanent Low-Use"),$K400&lt;=2024),(AND($J400="New",$K400&gt;2024))),"N/A",VLOOKUP($F400,'Source Data'!$B$15:$I$22,7)),"")</f>
        <v/>
      </c>
      <c r="AB400" s="145" t="str">
        <f>IF(ISNUMBER($L400),IF(OR(AND(OR($J400="Retired",$J400="Permanent Low-Use"),$K400&lt;=2025),(AND($J400="New",$K400&gt;2025))),"N/A",VLOOKUP($F400,'Source Data'!$B$15:$I$22,5)),"")</f>
        <v/>
      </c>
      <c r="AC400" s="145" t="str">
        <f>IF(ISNUMBER($L400),IF(OR(AND(OR($J400="Retired",$J400="Permanent Low-Use"),$K400&lt;=2026),(AND($J400="New",$K400&gt;2026))),"N/A",VLOOKUP($F400,'Source Data'!$B$15:$I$22,5)),"")</f>
        <v/>
      </c>
      <c r="AD400" s="145" t="str">
        <f>IF(ISNUMBER($L400),IF(OR(AND(OR($J400="Retired",$J400="Permanent Low-Use"),$K400&lt;=2027),(AND($J400="New",$K400&gt;2027))),"N/A",VLOOKUP($F400,'Source Data'!$B$15:$I$22,5)),"")</f>
        <v/>
      </c>
      <c r="AE400" s="145" t="str">
        <f>IF(ISNUMBER($L400),IF(OR(AND(OR($J400="Retired",$J400="Permanent Low-Use"),$K400&lt;=2028),(AND($J400="New",$K400&gt;2028))),"N/A",VLOOKUP($F400,'Source Data'!$B$15:$I$22,5)),"")</f>
        <v/>
      </c>
      <c r="AF400" s="145" t="str">
        <f>IF(ISNUMBER($L400),IF(OR(AND(OR($J400="Retired",$J400="Permanent Low-Use"),$K400&lt;=2029),(AND($J400="New",$K400&gt;2029))),"N/A",VLOOKUP($F400,'Source Data'!$B$15:$I$22,5)),"")</f>
        <v/>
      </c>
      <c r="AG400" s="145" t="str">
        <f>IF(ISNUMBER($L400),IF(OR(AND(OR($J400="Retired",$J400="Permanent Low-Use"),$K400&lt;=2030),(AND($J400="New",$K400&gt;2030))),"N/A",VLOOKUP($F400,'Source Data'!$B$15:$I$22,5)),"")</f>
        <v/>
      </c>
      <c r="AH400" s="145" t="str">
        <f>IF(ISNUMBER($L400),IF(OR(AND(OR($J400="Retired",$J400="Permanent Low-Use"),$K400&lt;=2031),(AND($J400="New",$K400&gt;2031))),"N/A",VLOOKUP($F400,'Source Data'!$B$15:$I$22,5)),"")</f>
        <v/>
      </c>
      <c r="AI400" s="145" t="str">
        <f>IF(ISNUMBER($L400),IF(OR(AND(OR($J400="Retired",$J400="Permanent Low-Use"),$K400&lt;=2032),(AND($J400="New",$K400&gt;2032))),"N/A",VLOOKUP($F400,'Source Data'!$B$15:$I$22,5)),"")</f>
        <v/>
      </c>
      <c r="AJ400" s="145" t="str">
        <f>IF(ISNUMBER($L400),IF(OR(AND(OR($J400="Retired",$J400="Permanent Low-Use"),$K400&lt;=2033),(AND($J400="New",$K400&gt;2033))),"N/A",VLOOKUP($F400,'Source Data'!$B$15:$I$22,5)),"")</f>
        <v/>
      </c>
      <c r="AK400" s="145" t="str">
        <f>IF($N400= 0, "N/A", IF(ISERROR(VLOOKUP($F400, 'Source Data'!$B$4:$C$11,2)), "", VLOOKUP($F400, 'Source Data'!$B$4:$C$11,2)))</f>
        <v/>
      </c>
      <c r="AL400" s="158"/>
    </row>
    <row r="401" spans="1:38">
      <c r="A401" s="158"/>
      <c r="B401" s="80"/>
      <c r="C401" s="80"/>
      <c r="D401" s="80"/>
      <c r="E401" s="81"/>
      <c r="F401" s="81"/>
      <c r="G401" s="78"/>
      <c r="H401" s="79"/>
      <c r="I401" s="78"/>
      <c r="J401" s="78"/>
      <c r="K401" s="78"/>
      <c r="L401" s="142" t="str">
        <f t="shared" ref="L401:L464" si="18">IF(ISNUMBER(F401), IF($G401="GSE purchased before 2007", $F401*1.2, $F401), "")</f>
        <v/>
      </c>
      <c r="M401" s="142" t="str">
        <f>IF(ISERROR(VLOOKUP(E401,'Source Data'!$B$67:$J$97, MATCH(F401, 'Source Data'!$B$64:$J$64,1),TRUE))=TRUE,"",VLOOKUP(E401,'Source Data'!$B$67:$J$97,MATCH(F401, 'Source Data'!$B$64:$J$64,1),TRUE))</f>
        <v/>
      </c>
      <c r="N401" s="143" t="str">
        <f t="shared" si="17"/>
        <v/>
      </c>
      <c r="O401" s="144" t="str">
        <f>IF(OR(AND(OR($J401="Retired",$J401="Permanent Low-Use"),$K401&lt;=2023),(AND($J401="New",$K401&gt;2023))),"N/A",IF($N401=0,0,IF(ISERROR(VLOOKUP($E401,'Source Data'!$B$29:$J$60, MATCH($L401, 'Source Data'!$B$26:$J$26,1),TRUE))=TRUE,"",VLOOKUP($E401,'Source Data'!$B$29:$J$60,MATCH($L401, 'Source Data'!$B$26:$J$26,1),TRUE))))</f>
        <v/>
      </c>
      <c r="P401" s="144" t="str">
        <f>IF(OR(AND(OR($J401="Retired",$J401="Permanent Low-Use"),$K401&lt;=2024),(AND($J401="New",$K401&gt;2024))),"N/A",IF($N401=0,0,IF(ISERROR(VLOOKUP($E401,'Source Data'!$B$29:$J$60, MATCH($L401, 'Source Data'!$B$26:$J$26,1),TRUE))=TRUE,"",VLOOKUP($E401,'Source Data'!$B$29:$J$60,MATCH($L401, 'Source Data'!$B$26:$J$26,1),TRUE))))</f>
        <v/>
      </c>
      <c r="Q401" s="144" t="str">
        <f>IF(OR(AND(OR($J401="Retired",$J401="Permanent Low-Use"),$K401&lt;=2025),(AND($J401="New",$K401&gt;2025))),"N/A",IF($N401=0,0,IF(ISERROR(VLOOKUP($E401,'Source Data'!$B$29:$J$60, MATCH($L401, 'Source Data'!$B$26:$J$26,1),TRUE))=TRUE,"",VLOOKUP($E401,'Source Data'!$B$29:$J$60,MATCH($L401, 'Source Data'!$B$26:$J$26,1),TRUE))))</f>
        <v/>
      </c>
      <c r="R401" s="144" t="str">
        <f>IF(OR(AND(OR($J401="Retired",$J401="Permanent Low-Use"),$K401&lt;=2026),(AND($J401="New",$K401&gt;2026))),"N/A",IF($N401=0,0,IF(ISERROR(VLOOKUP($E401,'Source Data'!$B$29:$J$60, MATCH($L401, 'Source Data'!$B$26:$J$26,1),TRUE))=TRUE,"",VLOOKUP($E401,'Source Data'!$B$29:$J$60,MATCH($L401, 'Source Data'!$B$26:$J$26,1),TRUE))))</f>
        <v/>
      </c>
      <c r="S401" s="144" t="str">
        <f>IF(OR(AND(OR($J401="Retired",$J401="Permanent Low-Use"),$K401&lt;=2027),(AND($J401="New",$K401&gt;2027))),"N/A",IF($N401=0,0,IF(ISERROR(VLOOKUP($E401,'Source Data'!$B$29:$J$60, MATCH($L401, 'Source Data'!$B$26:$J$26,1),TRUE))=TRUE,"",VLOOKUP($E401,'Source Data'!$B$29:$J$60,MATCH($L401, 'Source Data'!$B$26:$J$26,1),TRUE))))</f>
        <v/>
      </c>
      <c r="T401" s="144" t="str">
        <f>IF(OR(AND(OR($J401="Retired",$J401="Permanent Low-Use"),$K401&lt;=2028),(AND($J401="New",$K401&gt;2028))),"N/A",IF($N401=0,0,IF(ISERROR(VLOOKUP($E401,'Source Data'!$B$29:$J$60, MATCH($L401, 'Source Data'!$B$26:$J$26,1),TRUE))=TRUE,"",VLOOKUP($E401,'Source Data'!$B$29:$J$60,MATCH($L401, 'Source Data'!$B$26:$J$26,1),TRUE))))</f>
        <v/>
      </c>
      <c r="U401" s="144" t="str">
        <f>IF(OR(AND(OR($J401="Retired",$J401="Permanent Low-Use"),$K401&lt;=2029),(AND($J401="New",$K401&gt;2029))),"N/A",IF($N401=0,0,IF(ISERROR(VLOOKUP($E401,'Source Data'!$B$29:$J$60, MATCH($L401, 'Source Data'!$B$26:$J$26,1),TRUE))=TRUE,"",VLOOKUP($E401,'Source Data'!$B$29:$J$60,MATCH($L401, 'Source Data'!$B$26:$J$26,1),TRUE))))</f>
        <v/>
      </c>
      <c r="V401" s="144" t="str">
        <f>IF(OR(AND(OR($J401="Retired",$J401="Permanent Low-Use"),$K401&lt;=2030),(AND($J401="New",$K401&gt;2030))),"N/A",IF($N401=0,0,IF(ISERROR(VLOOKUP($E401,'Source Data'!$B$29:$J$60, MATCH($L401, 'Source Data'!$B$26:$J$26,1),TRUE))=TRUE,"",VLOOKUP($E401,'Source Data'!$B$29:$J$60,MATCH($L401, 'Source Data'!$B$26:$J$26,1),TRUE))))</f>
        <v/>
      </c>
      <c r="W401" s="144" t="str">
        <f>IF(OR(AND(OR($J401="Retired",$J401="Permanent Low-Use"),$K401&lt;=2031),(AND($J401="New",$K401&gt;2031))),"N/A",IF($N401=0,0,IF(ISERROR(VLOOKUP($E401,'Source Data'!$B$29:$J$60, MATCH($L401, 'Source Data'!$B$26:$J$26,1),TRUE))=TRUE,"",VLOOKUP($E401,'Source Data'!$B$29:$J$60,MATCH($L401, 'Source Data'!$B$26:$J$26,1),TRUE))))</f>
        <v/>
      </c>
      <c r="X401" s="144" t="str">
        <f>IF(OR(AND(OR($J401="Retired",$J401="Permanent Low-Use"),$K401&lt;=2032),(AND($J401="New",$K401&gt;2032))),"N/A",IF($N401=0,0,IF(ISERROR(VLOOKUP($E401,'Source Data'!$B$29:$J$60, MATCH($L401, 'Source Data'!$B$26:$J$26,1),TRUE))=TRUE,"",VLOOKUP($E401,'Source Data'!$B$29:$J$60,MATCH($L401, 'Source Data'!$B$26:$J$26,1),TRUE))))</f>
        <v/>
      </c>
      <c r="Y401" s="144" t="str">
        <f>IF(OR(AND(OR($J401="Retired",$J401="Permanent Low-Use"),$K401&lt;=2033),(AND($J401="New",$K401&gt;2033))),"N/A",IF($N401=0,0,IF(ISERROR(VLOOKUP($E401,'Source Data'!$B$29:$J$60, MATCH($L401, 'Source Data'!$B$26:$J$26,1),TRUE))=TRUE,"",VLOOKUP($E401,'Source Data'!$B$29:$J$60,MATCH($L401, 'Source Data'!$B$26:$J$26,1),TRUE))))</f>
        <v/>
      </c>
      <c r="Z401" s="145" t="str">
        <f>IF(ISNUMBER($L401),IF(OR(AND(OR($J401="Retired",$J401="Permanent Low-Use"),$K401&lt;=2023),(AND($J401="New",$K401&gt;2023))),"N/A",VLOOKUP($F401,'Source Data'!$B$15:$I$22,7)),"")</f>
        <v/>
      </c>
      <c r="AA401" s="145" t="str">
        <f>IF(ISNUMBER($L401),IF(OR(AND(OR($J401="Retired",$J401="Permanent Low-Use"),$K401&lt;=2024),(AND($J401="New",$K401&gt;2024))),"N/A",VLOOKUP($F401,'Source Data'!$B$15:$I$22,7)),"")</f>
        <v/>
      </c>
      <c r="AB401" s="145" t="str">
        <f>IF(ISNUMBER($L401),IF(OR(AND(OR($J401="Retired",$J401="Permanent Low-Use"),$K401&lt;=2025),(AND($J401="New",$K401&gt;2025))),"N/A",VLOOKUP($F401,'Source Data'!$B$15:$I$22,5)),"")</f>
        <v/>
      </c>
      <c r="AC401" s="145" t="str">
        <f>IF(ISNUMBER($L401),IF(OR(AND(OR($J401="Retired",$J401="Permanent Low-Use"),$K401&lt;=2026),(AND($J401="New",$K401&gt;2026))),"N/A",VLOOKUP($F401,'Source Data'!$B$15:$I$22,5)),"")</f>
        <v/>
      </c>
      <c r="AD401" s="145" t="str">
        <f>IF(ISNUMBER($L401),IF(OR(AND(OR($J401="Retired",$J401="Permanent Low-Use"),$K401&lt;=2027),(AND($J401="New",$K401&gt;2027))),"N/A",VLOOKUP($F401,'Source Data'!$B$15:$I$22,5)),"")</f>
        <v/>
      </c>
      <c r="AE401" s="145" t="str">
        <f>IF(ISNUMBER($L401),IF(OR(AND(OR($J401="Retired",$J401="Permanent Low-Use"),$K401&lt;=2028),(AND($J401="New",$K401&gt;2028))),"N/A",VLOOKUP($F401,'Source Data'!$B$15:$I$22,5)),"")</f>
        <v/>
      </c>
      <c r="AF401" s="145" t="str">
        <f>IF(ISNUMBER($L401),IF(OR(AND(OR($J401="Retired",$J401="Permanent Low-Use"),$K401&lt;=2029),(AND($J401="New",$K401&gt;2029))),"N/A",VLOOKUP($F401,'Source Data'!$B$15:$I$22,5)),"")</f>
        <v/>
      </c>
      <c r="AG401" s="145" t="str">
        <f>IF(ISNUMBER($L401),IF(OR(AND(OR($J401="Retired",$J401="Permanent Low-Use"),$K401&lt;=2030),(AND($J401="New",$K401&gt;2030))),"N/A",VLOOKUP($F401,'Source Data'!$B$15:$I$22,5)),"")</f>
        <v/>
      </c>
      <c r="AH401" s="145" t="str">
        <f>IF(ISNUMBER($L401),IF(OR(AND(OR($J401="Retired",$J401="Permanent Low-Use"),$K401&lt;=2031),(AND($J401="New",$K401&gt;2031))),"N/A",VLOOKUP($F401,'Source Data'!$B$15:$I$22,5)),"")</f>
        <v/>
      </c>
      <c r="AI401" s="145" t="str">
        <f>IF(ISNUMBER($L401),IF(OR(AND(OR($J401="Retired",$J401="Permanent Low-Use"),$K401&lt;=2032),(AND($J401="New",$K401&gt;2032))),"N/A",VLOOKUP($F401,'Source Data'!$B$15:$I$22,5)),"")</f>
        <v/>
      </c>
      <c r="AJ401" s="145" t="str">
        <f>IF(ISNUMBER($L401),IF(OR(AND(OR($J401="Retired",$J401="Permanent Low-Use"),$K401&lt;=2033),(AND($J401="New",$K401&gt;2033))),"N/A",VLOOKUP($F401,'Source Data'!$B$15:$I$22,5)),"")</f>
        <v/>
      </c>
      <c r="AK401" s="145" t="str">
        <f>IF($N401= 0, "N/A", IF(ISERROR(VLOOKUP($F401, 'Source Data'!$B$4:$C$11,2)), "", VLOOKUP($F401, 'Source Data'!$B$4:$C$11,2)))</f>
        <v/>
      </c>
      <c r="AL401" s="158"/>
    </row>
    <row r="402" spans="1:38">
      <c r="A402" s="158"/>
      <c r="B402" s="80"/>
      <c r="C402" s="80"/>
      <c r="D402" s="80"/>
      <c r="E402" s="81"/>
      <c r="F402" s="81"/>
      <c r="G402" s="78"/>
      <c r="H402" s="79"/>
      <c r="I402" s="78"/>
      <c r="J402" s="78"/>
      <c r="K402" s="78"/>
      <c r="L402" s="142" t="str">
        <f t="shared" si="18"/>
        <v/>
      </c>
      <c r="M402" s="142" t="str">
        <f>IF(ISERROR(VLOOKUP(E402,'Source Data'!$B$67:$J$97, MATCH(F402, 'Source Data'!$B$64:$J$64,1),TRUE))=TRUE,"",VLOOKUP(E402,'Source Data'!$B$67:$J$97,MATCH(F402, 'Source Data'!$B$64:$J$64,1),TRUE))</f>
        <v/>
      </c>
      <c r="N402" s="143" t="str">
        <f t="shared" ref="N402:N465" si="19">IF(AND($G402= "", ISNUMBER(F402)), 1, IF($G402="", "", IF(AND($G402="VDECS with NOx Reduction Only", ISNUMBER($H402)), 1-($H402/1.7), IF(AND($G402="VDECS Level 2", ISNUMBER($H402)), 1-(0.18+($H402/1.7)), IF($G402="VDECS Level 1",1, IF($G402="VDECS Level 2",0.82, IF($G402="VDECS Highest Level",0.7, IF(OR($G402="GSE purchased before 2007", $G402="Non-GSE purchased before 2007",$G402= "Electric Purchased 2007 or later",$G402= "Electric Purchased 2024 or later"),0))))))))</f>
        <v/>
      </c>
      <c r="O402" s="144" t="str">
        <f>IF(OR(AND(OR($J402="Retired",$J402="Permanent Low-Use"),$K402&lt;=2023),(AND($J402="New",$K402&gt;2023))),"N/A",IF($N402=0,0,IF(ISERROR(VLOOKUP($E402,'Source Data'!$B$29:$J$60, MATCH($L402, 'Source Data'!$B$26:$J$26,1),TRUE))=TRUE,"",VLOOKUP($E402,'Source Data'!$B$29:$J$60,MATCH($L402, 'Source Data'!$B$26:$J$26,1),TRUE))))</f>
        <v/>
      </c>
      <c r="P402" s="144" t="str">
        <f>IF(OR(AND(OR($J402="Retired",$J402="Permanent Low-Use"),$K402&lt;=2024),(AND($J402="New",$K402&gt;2024))),"N/A",IF($N402=0,0,IF(ISERROR(VLOOKUP($E402,'Source Data'!$B$29:$J$60, MATCH($L402, 'Source Data'!$B$26:$J$26,1),TRUE))=TRUE,"",VLOOKUP($E402,'Source Data'!$B$29:$J$60,MATCH($L402, 'Source Data'!$B$26:$J$26,1),TRUE))))</f>
        <v/>
      </c>
      <c r="Q402" s="144" t="str">
        <f>IF(OR(AND(OR($J402="Retired",$J402="Permanent Low-Use"),$K402&lt;=2025),(AND($J402="New",$K402&gt;2025))),"N/A",IF($N402=0,0,IF(ISERROR(VLOOKUP($E402,'Source Data'!$B$29:$J$60, MATCH($L402, 'Source Data'!$B$26:$J$26,1),TRUE))=TRUE,"",VLOOKUP($E402,'Source Data'!$B$29:$J$60,MATCH($L402, 'Source Data'!$B$26:$J$26,1),TRUE))))</f>
        <v/>
      </c>
      <c r="R402" s="144" t="str">
        <f>IF(OR(AND(OR($J402="Retired",$J402="Permanent Low-Use"),$K402&lt;=2026),(AND($J402="New",$K402&gt;2026))),"N/A",IF($N402=0,0,IF(ISERROR(VLOOKUP($E402,'Source Data'!$B$29:$J$60, MATCH($L402, 'Source Data'!$B$26:$J$26,1),TRUE))=TRUE,"",VLOOKUP($E402,'Source Data'!$B$29:$J$60,MATCH($L402, 'Source Data'!$B$26:$J$26,1),TRUE))))</f>
        <v/>
      </c>
      <c r="S402" s="144" t="str">
        <f>IF(OR(AND(OR($J402="Retired",$J402="Permanent Low-Use"),$K402&lt;=2027),(AND($J402="New",$K402&gt;2027))),"N/A",IF($N402=0,0,IF(ISERROR(VLOOKUP($E402,'Source Data'!$B$29:$J$60, MATCH($L402, 'Source Data'!$B$26:$J$26,1),TRUE))=TRUE,"",VLOOKUP($E402,'Source Data'!$B$29:$J$60,MATCH($L402, 'Source Data'!$B$26:$J$26,1),TRUE))))</f>
        <v/>
      </c>
      <c r="T402" s="144" t="str">
        <f>IF(OR(AND(OR($J402="Retired",$J402="Permanent Low-Use"),$K402&lt;=2028),(AND($J402="New",$K402&gt;2028))),"N/A",IF($N402=0,0,IF(ISERROR(VLOOKUP($E402,'Source Data'!$B$29:$J$60, MATCH($L402, 'Source Data'!$B$26:$J$26,1),TRUE))=TRUE,"",VLOOKUP($E402,'Source Data'!$B$29:$J$60,MATCH($L402, 'Source Data'!$B$26:$J$26,1),TRUE))))</f>
        <v/>
      </c>
      <c r="U402" s="144" t="str">
        <f>IF(OR(AND(OR($J402="Retired",$J402="Permanent Low-Use"),$K402&lt;=2029),(AND($J402="New",$K402&gt;2029))),"N/A",IF($N402=0,0,IF(ISERROR(VLOOKUP($E402,'Source Data'!$B$29:$J$60, MATCH($L402, 'Source Data'!$B$26:$J$26,1),TRUE))=TRUE,"",VLOOKUP($E402,'Source Data'!$B$29:$J$60,MATCH($L402, 'Source Data'!$B$26:$J$26,1),TRUE))))</f>
        <v/>
      </c>
      <c r="V402" s="144" t="str">
        <f>IF(OR(AND(OR($J402="Retired",$J402="Permanent Low-Use"),$K402&lt;=2030),(AND($J402="New",$K402&gt;2030))),"N/A",IF($N402=0,0,IF(ISERROR(VLOOKUP($E402,'Source Data'!$B$29:$J$60, MATCH($L402, 'Source Data'!$B$26:$J$26,1),TRUE))=TRUE,"",VLOOKUP($E402,'Source Data'!$B$29:$J$60,MATCH($L402, 'Source Data'!$B$26:$J$26,1),TRUE))))</f>
        <v/>
      </c>
      <c r="W402" s="144" t="str">
        <f>IF(OR(AND(OR($J402="Retired",$J402="Permanent Low-Use"),$K402&lt;=2031),(AND($J402="New",$K402&gt;2031))),"N/A",IF($N402=0,0,IF(ISERROR(VLOOKUP($E402,'Source Data'!$B$29:$J$60, MATCH($L402, 'Source Data'!$B$26:$J$26,1),TRUE))=TRUE,"",VLOOKUP($E402,'Source Data'!$B$29:$J$60,MATCH($L402, 'Source Data'!$B$26:$J$26,1),TRUE))))</f>
        <v/>
      </c>
      <c r="X402" s="144" t="str">
        <f>IF(OR(AND(OR($J402="Retired",$J402="Permanent Low-Use"),$K402&lt;=2032),(AND($J402="New",$K402&gt;2032))),"N/A",IF($N402=0,0,IF(ISERROR(VLOOKUP($E402,'Source Data'!$B$29:$J$60, MATCH($L402, 'Source Data'!$B$26:$J$26,1),TRUE))=TRUE,"",VLOOKUP($E402,'Source Data'!$B$29:$J$60,MATCH($L402, 'Source Data'!$B$26:$J$26,1),TRUE))))</f>
        <v/>
      </c>
      <c r="Y402" s="144" t="str">
        <f>IF(OR(AND(OR($J402="Retired",$J402="Permanent Low-Use"),$K402&lt;=2033),(AND($J402="New",$K402&gt;2033))),"N/A",IF($N402=0,0,IF(ISERROR(VLOOKUP($E402,'Source Data'!$B$29:$J$60, MATCH($L402, 'Source Data'!$B$26:$J$26,1),TRUE))=TRUE,"",VLOOKUP($E402,'Source Data'!$B$29:$J$60,MATCH($L402, 'Source Data'!$B$26:$J$26,1),TRUE))))</f>
        <v/>
      </c>
      <c r="Z402" s="145" t="str">
        <f>IF(ISNUMBER($L402),IF(OR(AND(OR($J402="Retired",$J402="Permanent Low-Use"),$K402&lt;=2023),(AND($J402="New",$K402&gt;2023))),"N/A",VLOOKUP($F402,'Source Data'!$B$15:$I$22,7)),"")</f>
        <v/>
      </c>
      <c r="AA402" s="145" t="str">
        <f>IF(ISNUMBER($L402),IF(OR(AND(OR($J402="Retired",$J402="Permanent Low-Use"),$K402&lt;=2024),(AND($J402="New",$K402&gt;2024))),"N/A",VLOOKUP($F402,'Source Data'!$B$15:$I$22,7)),"")</f>
        <v/>
      </c>
      <c r="AB402" s="145" t="str">
        <f>IF(ISNUMBER($L402),IF(OR(AND(OR($J402="Retired",$J402="Permanent Low-Use"),$K402&lt;=2025),(AND($J402="New",$K402&gt;2025))),"N/A",VLOOKUP($F402,'Source Data'!$B$15:$I$22,5)),"")</f>
        <v/>
      </c>
      <c r="AC402" s="145" t="str">
        <f>IF(ISNUMBER($L402),IF(OR(AND(OR($J402="Retired",$J402="Permanent Low-Use"),$K402&lt;=2026),(AND($J402="New",$K402&gt;2026))),"N/A",VLOOKUP($F402,'Source Data'!$B$15:$I$22,5)),"")</f>
        <v/>
      </c>
      <c r="AD402" s="145" t="str">
        <f>IF(ISNUMBER($L402),IF(OR(AND(OR($J402="Retired",$J402="Permanent Low-Use"),$K402&lt;=2027),(AND($J402="New",$K402&gt;2027))),"N/A",VLOOKUP($F402,'Source Data'!$B$15:$I$22,5)),"")</f>
        <v/>
      </c>
      <c r="AE402" s="145" t="str">
        <f>IF(ISNUMBER($L402),IF(OR(AND(OR($J402="Retired",$J402="Permanent Low-Use"),$K402&lt;=2028),(AND($J402="New",$K402&gt;2028))),"N/A",VLOOKUP($F402,'Source Data'!$B$15:$I$22,5)),"")</f>
        <v/>
      </c>
      <c r="AF402" s="145" t="str">
        <f>IF(ISNUMBER($L402),IF(OR(AND(OR($J402="Retired",$J402="Permanent Low-Use"),$K402&lt;=2029),(AND($J402="New",$K402&gt;2029))),"N/A",VLOOKUP($F402,'Source Data'!$B$15:$I$22,5)),"")</f>
        <v/>
      </c>
      <c r="AG402" s="145" t="str">
        <f>IF(ISNUMBER($L402),IF(OR(AND(OR($J402="Retired",$J402="Permanent Low-Use"),$K402&lt;=2030),(AND($J402="New",$K402&gt;2030))),"N/A",VLOOKUP($F402,'Source Data'!$B$15:$I$22,5)),"")</f>
        <v/>
      </c>
      <c r="AH402" s="145" t="str">
        <f>IF(ISNUMBER($L402),IF(OR(AND(OR($J402="Retired",$J402="Permanent Low-Use"),$K402&lt;=2031),(AND($J402="New",$K402&gt;2031))),"N/A",VLOOKUP($F402,'Source Data'!$B$15:$I$22,5)),"")</f>
        <v/>
      </c>
      <c r="AI402" s="145" t="str">
        <f>IF(ISNUMBER($L402),IF(OR(AND(OR($J402="Retired",$J402="Permanent Low-Use"),$K402&lt;=2032),(AND($J402="New",$K402&gt;2032))),"N/A",VLOOKUP($F402,'Source Data'!$B$15:$I$22,5)),"")</f>
        <v/>
      </c>
      <c r="AJ402" s="145" t="str">
        <f>IF(ISNUMBER($L402),IF(OR(AND(OR($J402="Retired",$J402="Permanent Low-Use"),$K402&lt;=2033),(AND($J402="New",$K402&gt;2033))),"N/A",VLOOKUP($F402,'Source Data'!$B$15:$I$22,5)),"")</f>
        <v/>
      </c>
      <c r="AK402" s="145" t="str">
        <f>IF($N402= 0, "N/A", IF(ISERROR(VLOOKUP($F402, 'Source Data'!$B$4:$C$11,2)), "", VLOOKUP($F402, 'Source Data'!$B$4:$C$11,2)))</f>
        <v/>
      </c>
      <c r="AL402" s="158"/>
    </row>
    <row r="403" spans="1:38">
      <c r="A403" s="158"/>
      <c r="B403" s="80"/>
      <c r="C403" s="80"/>
      <c r="D403" s="80"/>
      <c r="E403" s="81"/>
      <c r="F403" s="81"/>
      <c r="G403" s="78"/>
      <c r="H403" s="79"/>
      <c r="I403" s="78"/>
      <c r="J403" s="78"/>
      <c r="K403" s="78"/>
      <c r="L403" s="142" t="str">
        <f t="shared" si="18"/>
        <v/>
      </c>
      <c r="M403" s="142" t="str">
        <f>IF(ISERROR(VLOOKUP(E403,'Source Data'!$B$67:$J$97, MATCH(F403, 'Source Data'!$B$64:$J$64,1),TRUE))=TRUE,"",VLOOKUP(E403,'Source Data'!$B$67:$J$97,MATCH(F403, 'Source Data'!$B$64:$J$64,1),TRUE))</f>
        <v/>
      </c>
      <c r="N403" s="143" t="str">
        <f t="shared" si="19"/>
        <v/>
      </c>
      <c r="O403" s="144" t="str">
        <f>IF(OR(AND(OR($J403="Retired",$J403="Permanent Low-Use"),$K403&lt;=2023),(AND($J403="New",$K403&gt;2023))),"N/A",IF($N403=0,0,IF(ISERROR(VLOOKUP($E403,'Source Data'!$B$29:$J$60, MATCH($L403, 'Source Data'!$B$26:$J$26,1),TRUE))=TRUE,"",VLOOKUP($E403,'Source Data'!$B$29:$J$60,MATCH($L403, 'Source Data'!$B$26:$J$26,1),TRUE))))</f>
        <v/>
      </c>
      <c r="P403" s="144" t="str">
        <f>IF(OR(AND(OR($J403="Retired",$J403="Permanent Low-Use"),$K403&lt;=2024),(AND($J403="New",$K403&gt;2024))),"N/A",IF($N403=0,0,IF(ISERROR(VLOOKUP($E403,'Source Data'!$B$29:$J$60, MATCH($L403, 'Source Data'!$B$26:$J$26,1),TRUE))=TRUE,"",VLOOKUP($E403,'Source Data'!$B$29:$J$60,MATCH($L403, 'Source Data'!$B$26:$J$26,1),TRUE))))</f>
        <v/>
      </c>
      <c r="Q403" s="144" t="str">
        <f>IF(OR(AND(OR($J403="Retired",$J403="Permanent Low-Use"),$K403&lt;=2025),(AND($J403="New",$K403&gt;2025))),"N/A",IF($N403=0,0,IF(ISERROR(VLOOKUP($E403,'Source Data'!$B$29:$J$60, MATCH($L403, 'Source Data'!$B$26:$J$26,1),TRUE))=TRUE,"",VLOOKUP($E403,'Source Data'!$B$29:$J$60,MATCH($L403, 'Source Data'!$B$26:$J$26,1),TRUE))))</f>
        <v/>
      </c>
      <c r="R403" s="144" t="str">
        <f>IF(OR(AND(OR($J403="Retired",$J403="Permanent Low-Use"),$K403&lt;=2026),(AND($J403="New",$K403&gt;2026))),"N/A",IF($N403=0,0,IF(ISERROR(VLOOKUP($E403,'Source Data'!$B$29:$J$60, MATCH($L403, 'Source Data'!$B$26:$J$26,1),TRUE))=TRUE,"",VLOOKUP($E403,'Source Data'!$B$29:$J$60,MATCH($L403, 'Source Data'!$B$26:$J$26,1),TRUE))))</f>
        <v/>
      </c>
      <c r="S403" s="144" t="str">
        <f>IF(OR(AND(OR($J403="Retired",$J403="Permanent Low-Use"),$K403&lt;=2027),(AND($J403="New",$K403&gt;2027))),"N/A",IF($N403=0,0,IF(ISERROR(VLOOKUP($E403,'Source Data'!$B$29:$J$60, MATCH($L403, 'Source Data'!$B$26:$J$26,1),TRUE))=TRUE,"",VLOOKUP($E403,'Source Data'!$B$29:$J$60,MATCH($L403, 'Source Data'!$B$26:$J$26,1),TRUE))))</f>
        <v/>
      </c>
      <c r="T403" s="144" t="str">
        <f>IF(OR(AND(OR($J403="Retired",$J403="Permanent Low-Use"),$K403&lt;=2028),(AND($J403="New",$K403&gt;2028))),"N/A",IF($N403=0,0,IF(ISERROR(VLOOKUP($E403,'Source Data'!$B$29:$J$60, MATCH($L403, 'Source Data'!$B$26:$J$26,1),TRUE))=TRUE,"",VLOOKUP($E403,'Source Data'!$B$29:$J$60,MATCH($L403, 'Source Data'!$B$26:$J$26,1),TRUE))))</f>
        <v/>
      </c>
      <c r="U403" s="144" t="str">
        <f>IF(OR(AND(OR($J403="Retired",$J403="Permanent Low-Use"),$K403&lt;=2029),(AND($J403="New",$K403&gt;2029))),"N/A",IF($N403=0,0,IF(ISERROR(VLOOKUP($E403,'Source Data'!$B$29:$J$60, MATCH($L403, 'Source Data'!$B$26:$J$26,1),TRUE))=TRUE,"",VLOOKUP($E403,'Source Data'!$B$29:$J$60,MATCH($L403, 'Source Data'!$B$26:$J$26,1),TRUE))))</f>
        <v/>
      </c>
      <c r="V403" s="144" t="str">
        <f>IF(OR(AND(OR($J403="Retired",$J403="Permanent Low-Use"),$K403&lt;=2030),(AND($J403="New",$K403&gt;2030))),"N/A",IF($N403=0,0,IF(ISERROR(VLOOKUP($E403,'Source Data'!$B$29:$J$60, MATCH($L403, 'Source Data'!$B$26:$J$26,1),TRUE))=TRUE,"",VLOOKUP($E403,'Source Data'!$B$29:$J$60,MATCH($L403, 'Source Data'!$B$26:$J$26,1),TRUE))))</f>
        <v/>
      </c>
      <c r="W403" s="144" t="str">
        <f>IF(OR(AND(OR($J403="Retired",$J403="Permanent Low-Use"),$K403&lt;=2031),(AND($J403="New",$K403&gt;2031))),"N/A",IF($N403=0,0,IF(ISERROR(VLOOKUP($E403,'Source Data'!$B$29:$J$60, MATCH($L403, 'Source Data'!$B$26:$J$26,1),TRUE))=TRUE,"",VLOOKUP($E403,'Source Data'!$B$29:$J$60,MATCH($L403, 'Source Data'!$B$26:$J$26,1),TRUE))))</f>
        <v/>
      </c>
      <c r="X403" s="144" t="str">
        <f>IF(OR(AND(OR($J403="Retired",$J403="Permanent Low-Use"),$K403&lt;=2032),(AND($J403="New",$K403&gt;2032))),"N/A",IF($N403=0,0,IF(ISERROR(VLOOKUP($E403,'Source Data'!$B$29:$J$60, MATCH($L403, 'Source Data'!$B$26:$J$26,1),TRUE))=TRUE,"",VLOOKUP($E403,'Source Data'!$B$29:$J$60,MATCH($L403, 'Source Data'!$B$26:$J$26,1),TRUE))))</f>
        <v/>
      </c>
      <c r="Y403" s="144" t="str">
        <f>IF(OR(AND(OR($J403="Retired",$J403="Permanent Low-Use"),$K403&lt;=2033),(AND($J403="New",$K403&gt;2033))),"N/A",IF($N403=0,0,IF(ISERROR(VLOOKUP($E403,'Source Data'!$B$29:$J$60, MATCH($L403, 'Source Data'!$B$26:$J$26,1),TRUE))=TRUE,"",VLOOKUP($E403,'Source Data'!$B$29:$J$60,MATCH($L403, 'Source Data'!$B$26:$J$26,1),TRUE))))</f>
        <v/>
      </c>
      <c r="Z403" s="145" t="str">
        <f>IF(ISNUMBER($L403),IF(OR(AND(OR($J403="Retired",$J403="Permanent Low-Use"),$K403&lt;=2023),(AND($J403="New",$K403&gt;2023))),"N/A",VLOOKUP($F403,'Source Data'!$B$15:$I$22,7)),"")</f>
        <v/>
      </c>
      <c r="AA403" s="145" t="str">
        <f>IF(ISNUMBER($L403),IF(OR(AND(OR($J403="Retired",$J403="Permanent Low-Use"),$K403&lt;=2024),(AND($J403="New",$K403&gt;2024))),"N/A",VLOOKUP($F403,'Source Data'!$B$15:$I$22,7)),"")</f>
        <v/>
      </c>
      <c r="AB403" s="145" t="str">
        <f>IF(ISNUMBER($L403),IF(OR(AND(OR($J403="Retired",$J403="Permanent Low-Use"),$K403&lt;=2025),(AND($J403="New",$K403&gt;2025))),"N/A",VLOOKUP($F403,'Source Data'!$B$15:$I$22,5)),"")</f>
        <v/>
      </c>
      <c r="AC403" s="145" t="str">
        <f>IF(ISNUMBER($L403),IF(OR(AND(OR($J403="Retired",$J403="Permanent Low-Use"),$K403&lt;=2026),(AND($J403="New",$K403&gt;2026))),"N/A",VLOOKUP($F403,'Source Data'!$B$15:$I$22,5)),"")</f>
        <v/>
      </c>
      <c r="AD403" s="145" t="str">
        <f>IF(ISNUMBER($L403),IF(OR(AND(OR($J403="Retired",$J403="Permanent Low-Use"),$K403&lt;=2027),(AND($J403="New",$K403&gt;2027))),"N/A",VLOOKUP($F403,'Source Data'!$B$15:$I$22,5)),"")</f>
        <v/>
      </c>
      <c r="AE403" s="145" t="str">
        <f>IF(ISNUMBER($L403),IF(OR(AND(OR($J403="Retired",$J403="Permanent Low-Use"),$K403&lt;=2028),(AND($J403="New",$K403&gt;2028))),"N/A",VLOOKUP($F403,'Source Data'!$B$15:$I$22,5)),"")</f>
        <v/>
      </c>
      <c r="AF403" s="145" t="str">
        <f>IF(ISNUMBER($L403),IF(OR(AND(OR($J403="Retired",$J403="Permanent Low-Use"),$K403&lt;=2029),(AND($J403="New",$K403&gt;2029))),"N/A",VLOOKUP($F403,'Source Data'!$B$15:$I$22,5)),"")</f>
        <v/>
      </c>
      <c r="AG403" s="145" t="str">
        <f>IF(ISNUMBER($L403),IF(OR(AND(OR($J403="Retired",$J403="Permanent Low-Use"),$K403&lt;=2030),(AND($J403="New",$K403&gt;2030))),"N/A",VLOOKUP($F403,'Source Data'!$B$15:$I$22,5)),"")</f>
        <v/>
      </c>
      <c r="AH403" s="145" t="str">
        <f>IF(ISNUMBER($L403),IF(OR(AND(OR($J403="Retired",$J403="Permanent Low-Use"),$K403&lt;=2031),(AND($J403="New",$K403&gt;2031))),"N/A",VLOOKUP($F403,'Source Data'!$B$15:$I$22,5)),"")</f>
        <v/>
      </c>
      <c r="AI403" s="145" t="str">
        <f>IF(ISNUMBER($L403),IF(OR(AND(OR($J403="Retired",$J403="Permanent Low-Use"),$K403&lt;=2032),(AND($J403="New",$K403&gt;2032))),"N/A",VLOOKUP($F403,'Source Data'!$B$15:$I$22,5)),"")</f>
        <v/>
      </c>
      <c r="AJ403" s="145" t="str">
        <f>IF(ISNUMBER($L403),IF(OR(AND(OR($J403="Retired",$J403="Permanent Low-Use"),$K403&lt;=2033),(AND($J403="New",$K403&gt;2033))),"N/A",VLOOKUP($F403,'Source Data'!$B$15:$I$22,5)),"")</f>
        <v/>
      </c>
      <c r="AK403" s="145" t="str">
        <f>IF($N403= 0, "N/A", IF(ISERROR(VLOOKUP($F403, 'Source Data'!$B$4:$C$11,2)), "", VLOOKUP($F403, 'Source Data'!$B$4:$C$11,2)))</f>
        <v/>
      </c>
      <c r="AL403" s="158"/>
    </row>
    <row r="404" spans="1:38">
      <c r="A404" s="158"/>
      <c r="B404" s="80"/>
      <c r="C404" s="80"/>
      <c r="D404" s="80"/>
      <c r="E404" s="81"/>
      <c r="F404" s="81"/>
      <c r="G404" s="78"/>
      <c r="H404" s="79"/>
      <c r="I404" s="78"/>
      <c r="J404" s="78"/>
      <c r="K404" s="78"/>
      <c r="L404" s="142" t="str">
        <f t="shared" si="18"/>
        <v/>
      </c>
      <c r="M404" s="142" t="str">
        <f>IF(ISERROR(VLOOKUP(E404,'Source Data'!$B$67:$J$97, MATCH(F404, 'Source Data'!$B$64:$J$64,1),TRUE))=TRUE,"",VLOOKUP(E404,'Source Data'!$B$67:$J$97,MATCH(F404, 'Source Data'!$B$64:$J$64,1),TRUE))</f>
        <v/>
      </c>
      <c r="N404" s="143" t="str">
        <f t="shared" si="19"/>
        <v/>
      </c>
      <c r="O404" s="144" t="str">
        <f>IF(OR(AND(OR($J404="Retired",$J404="Permanent Low-Use"),$K404&lt;=2023),(AND($J404="New",$K404&gt;2023))),"N/A",IF($N404=0,0,IF(ISERROR(VLOOKUP($E404,'Source Data'!$B$29:$J$60, MATCH($L404, 'Source Data'!$B$26:$J$26,1),TRUE))=TRUE,"",VLOOKUP($E404,'Source Data'!$B$29:$J$60,MATCH($L404, 'Source Data'!$B$26:$J$26,1),TRUE))))</f>
        <v/>
      </c>
      <c r="P404" s="144" t="str">
        <f>IF(OR(AND(OR($J404="Retired",$J404="Permanent Low-Use"),$K404&lt;=2024),(AND($J404="New",$K404&gt;2024))),"N/A",IF($N404=0,0,IF(ISERROR(VLOOKUP($E404,'Source Data'!$B$29:$J$60, MATCH($L404, 'Source Data'!$B$26:$J$26,1),TRUE))=TRUE,"",VLOOKUP($E404,'Source Data'!$B$29:$J$60,MATCH($L404, 'Source Data'!$B$26:$J$26,1),TRUE))))</f>
        <v/>
      </c>
      <c r="Q404" s="144" t="str">
        <f>IF(OR(AND(OR($J404="Retired",$J404="Permanent Low-Use"),$K404&lt;=2025),(AND($J404="New",$K404&gt;2025))),"N/A",IF($N404=0,0,IF(ISERROR(VLOOKUP($E404,'Source Data'!$B$29:$J$60, MATCH($L404, 'Source Data'!$B$26:$J$26,1),TRUE))=TRUE,"",VLOOKUP($E404,'Source Data'!$B$29:$J$60,MATCH($L404, 'Source Data'!$B$26:$J$26,1),TRUE))))</f>
        <v/>
      </c>
      <c r="R404" s="144" t="str">
        <f>IF(OR(AND(OR($J404="Retired",$J404="Permanent Low-Use"),$K404&lt;=2026),(AND($J404="New",$K404&gt;2026))),"N/A",IF($N404=0,0,IF(ISERROR(VLOOKUP($E404,'Source Data'!$B$29:$J$60, MATCH($L404, 'Source Data'!$B$26:$J$26,1),TRUE))=TRUE,"",VLOOKUP($E404,'Source Data'!$B$29:$J$60,MATCH($L404, 'Source Data'!$B$26:$J$26,1),TRUE))))</f>
        <v/>
      </c>
      <c r="S404" s="144" t="str">
        <f>IF(OR(AND(OR($J404="Retired",$J404="Permanent Low-Use"),$K404&lt;=2027),(AND($J404="New",$K404&gt;2027))),"N/A",IF($N404=0,0,IF(ISERROR(VLOOKUP($E404,'Source Data'!$B$29:$J$60, MATCH($L404, 'Source Data'!$B$26:$J$26,1),TRUE))=TRUE,"",VLOOKUP($E404,'Source Data'!$B$29:$J$60,MATCH($L404, 'Source Data'!$B$26:$J$26,1),TRUE))))</f>
        <v/>
      </c>
      <c r="T404" s="144" t="str">
        <f>IF(OR(AND(OR($J404="Retired",$J404="Permanent Low-Use"),$K404&lt;=2028),(AND($J404="New",$K404&gt;2028))),"N/A",IF($N404=0,0,IF(ISERROR(VLOOKUP($E404,'Source Data'!$B$29:$J$60, MATCH($L404, 'Source Data'!$B$26:$J$26,1),TRUE))=TRUE,"",VLOOKUP($E404,'Source Data'!$B$29:$J$60,MATCH($L404, 'Source Data'!$B$26:$J$26,1),TRUE))))</f>
        <v/>
      </c>
      <c r="U404" s="144" t="str">
        <f>IF(OR(AND(OR($J404="Retired",$J404="Permanent Low-Use"),$K404&lt;=2029),(AND($J404="New",$K404&gt;2029))),"N/A",IF($N404=0,0,IF(ISERROR(VLOOKUP($E404,'Source Data'!$B$29:$J$60, MATCH($L404, 'Source Data'!$B$26:$J$26,1),TRUE))=TRUE,"",VLOOKUP($E404,'Source Data'!$B$29:$J$60,MATCH($L404, 'Source Data'!$B$26:$J$26,1),TRUE))))</f>
        <v/>
      </c>
      <c r="V404" s="144" t="str">
        <f>IF(OR(AND(OR($J404="Retired",$J404="Permanent Low-Use"),$K404&lt;=2030),(AND($J404="New",$K404&gt;2030))),"N/A",IF($N404=0,0,IF(ISERROR(VLOOKUP($E404,'Source Data'!$B$29:$J$60, MATCH($L404, 'Source Data'!$B$26:$J$26,1),TRUE))=TRUE,"",VLOOKUP($E404,'Source Data'!$B$29:$J$60,MATCH($L404, 'Source Data'!$B$26:$J$26,1),TRUE))))</f>
        <v/>
      </c>
      <c r="W404" s="144" t="str">
        <f>IF(OR(AND(OR($J404="Retired",$J404="Permanent Low-Use"),$K404&lt;=2031),(AND($J404="New",$K404&gt;2031))),"N/A",IF($N404=0,0,IF(ISERROR(VLOOKUP($E404,'Source Data'!$B$29:$J$60, MATCH($L404, 'Source Data'!$B$26:$J$26,1),TRUE))=TRUE,"",VLOOKUP($E404,'Source Data'!$B$29:$J$60,MATCH($L404, 'Source Data'!$B$26:$J$26,1),TRUE))))</f>
        <v/>
      </c>
      <c r="X404" s="144" t="str">
        <f>IF(OR(AND(OR($J404="Retired",$J404="Permanent Low-Use"),$K404&lt;=2032),(AND($J404="New",$K404&gt;2032))),"N/A",IF($N404=0,0,IF(ISERROR(VLOOKUP($E404,'Source Data'!$B$29:$J$60, MATCH($L404, 'Source Data'!$B$26:$J$26,1),TRUE))=TRUE,"",VLOOKUP($E404,'Source Data'!$B$29:$J$60,MATCH($L404, 'Source Data'!$B$26:$J$26,1),TRUE))))</f>
        <v/>
      </c>
      <c r="Y404" s="144" t="str">
        <f>IF(OR(AND(OR($J404="Retired",$J404="Permanent Low-Use"),$K404&lt;=2033),(AND($J404="New",$K404&gt;2033))),"N/A",IF($N404=0,0,IF(ISERROR(VLOOKUP($E404,'Source Data'!$B$29:$J$60, MATCH($L404, 'Source Data'!$B$26:$J$26,1),TRUE))=TRUE,"",VLOOKUP($E404,'Source Data'!$B$29:$J$60,MATCH($L404, 'Source Data'!$B$26:$J$26,1),TRUE))))</f>
        <v/>
      </c>
      <c r="Z404" s="145" t="str">
        <f>IF(ISNUMBER($L404),IF(OR(AND(OR($J404="Retired",$J404="Permanent Low-Use"),$K404&lt;=2023),(AND($J404="New",$K404&gt;2023))),"N/A",VLOOKUP($F404,'Source Data'!$B$15:$I$22,7)),"")</f>
        <v/>
      </c>
      <c r="AA404" s="145" t="str">
        <f>IF(ISNUMBER($L404),IF(OR(AND(OR($J404="Retired",$J404="Permanent Low-Use"),$K404&lt;=2024),(AND($J404="New",$K404&gt;2024))),"N/A",VLOOKUP($F404,'Source Data'!$B$15:$I$22,7)),"")</f>
        <v/>
      </c>
      <c r="AB404" s="145" t="str">
        <f>IF(ISNUMBER($L404),IF(OR(AND(OR($J404="Retired",$J404="Permanent Low-Use"),$K404&lt;=2025),(AND($J404="New",$K404&gt;2025))),"N/A",VLOOKUP($F404,'Source Data'!$B$15:$I$22,5)),"")</f>
        <v/>
      </c>
      <c r="AC404" s="145" t="str">
        <f>IF(ISNUMBER($L404),IF(OR(AND(OR($J404="Retired",$J404="Permanent Low-Use"),$K404&lt;=2026),(AND($J404="New",$K404&gt;2026))),"N/A",VLOOKUP($F404,'Source Data'!$B$15:$I$22,5)),"")</f>
        <v/>
      </c>
      <c r="AD404" s="145" t="str">
        <f>IF(ISNUMBER($L404),IF(OR(AND(OR($J404="Retired",$J404="Permanent Low-Use"),$K404&lt;=2027),(AND($J404="New",$K404&gt;2027))),"N/A",VLOOKUP($F404,'Source Data'!$B$15:$I$22,5)),"")</f>
        <v/>
      </c>
      <c r="AE404" s="145" t="str">
        <f>IF(ISNUMBER($L404),IF(OR(AND(OR($J404="Retired",$J404="Permanent Low-Use"),$K404&lt;=2028),(AND($J404="New",$K404&gt;2028))),"N/A",VLOOKUP($F404,'Source Data'!$B$15:$I$22,5)),"")</f>
        <v/>
      </c>
      <c r="AF404" s="145" t="str">
        <f>IF(ISNUMBER($L404),IF(OR(AND(OR($J404="Retired",$J404="Permanent Low-Use"),$K404&lt;=2029),(AND($J404="New",$K404&gt;2029))),"N/A",VLOOKUP($F404,'Source Data'!$B$15:$I$22,5)),"")</f>
        <v/>
      </c>
      <c r="AG404" s="145" t="str">
        <f>IF(ISNUMBER($L404),IF(OR(AND(OR($J404="Retired",$J404="Permanent Low-Use"),$K404&lt;=2030),(AND($J404="New",$K404&gt;2030))),"N/A",VLOOKUP($F404,'Source Data'!$B$15:$I$22,5)),"")</f>
        <v/>
      </c>
      <c r="AH404" s="145" t="str">
        <f>IF(ISNUMBER($L404),IF(OR(AND(OR($J404="Retired",$J404="Permanent Low-Use"),$K404&lt;=2031),(AND($J404="New",$K404&gt;2031))),"N/A",VLOOKUP($F404,'Source Data'!$B$15:$I$22,5)),"")</f>
        <v/>
      </c>
      <c r="AI404" s="145" t="str">
        <f>IF(ISNUMBER($L404),IF(OR(AND(OR($J404="Retired",$J404="Permanent Low-Use"),$K404&lt;=2032),(AND($J404="New",$K404&gt;2032))),"N/A",VLOOKUP($F404,'Source Data'!$B$15:$I$22,5)),"")</f>
        <v/>
      </c>
      <c r="AJ404" s="145" t="str">
        <f>IF(ISNUMBER($L404),IF(OR(AND(OR($J404="Retired",$J404="Permanent Low-Use"),$K404&lt;=2033),(AND($J404="New",$K404&gt;2033))),"N/A",VLOOKUP($F404,'Source Data'!$B$15:$I$22,5)),"")</f>
        <v/>
      </c>
      <c r="AK404" s="145" t="str">
        <f>IF($N404= 0, "N/A", IF(ISERROR(VLOOKUP($F404, 'Source Data'!$B$4:$C$11,2)), "", VLOOKUP($F404, 'Source Data'!$B$4:$C$11,2)))</f>
        <v/>
      </c>
      <c r="AL404" s="158"/>
    </row>
    <row r="405" spans="1:38">
      <c r="A405" s="158"/>
      <c r="B405" s="80"/>
      <c r="C405" s="80"/>
      <c r="D405" s="80"/>
      <c r="E405" s="81"/>
      <c r="F405" s="81"/>
      <c r="G405" s="78"/>
      <c r="H405" s="79"/>
      <c r="I405" s="78"/>
      <c r="J405" s="78"/>
      <c r="K405" s="78"/>
      <c r="L405" s="142" t="str">
        <f t="shared" si="18"/>
        <v/>
      </c>
      <c r="M405" s="142" t="str">
        <f>IF(ISERROR(VLOOKUP(E405,'Source Data'!$B$67:$J$97, MATCH(F405, 'Source Data'!$B$64:$J$64,1),TRUE))=TRUE,"",VLOOKUP(E405,'Source Data'!$B$67:$J$97,MATCH(F405, 'Source Data'!$B$64:$J$64,1),TRUE))</f>
        <v/>
      </c>
      <c r="N405" s="143" t="str">
        <f t="shared" si="19"/>
        <v/>
      </c>
      <c r="O405" s="144" t="str">
        <f>IF(OR(AND(OR($J405="Retired",$J405="Permanent Low-Use"),$K405&lt;=2023),(AND($J405="New",$K405&gt;2023))),"N/A",IF($N405=0,0,IF(ISERROR(VLOOKUP($E405,'Source Data'!$B$29:$J$60, MATCH($L405, 'Source Data'!$B$26:$J$26,1),TRUE))=TRUE,"",VLOOKUP($E405,'Source Data'!$B$29:$J$60,MATCH($L405, 'Source Data'!$B$26:$J$26,1),TRUE))))</f>
        <v/>
      </c>
      <c r="P405" s="144" t="str">
        <f>IF(OR(AND(OR($J405="Retired",$J405="Permanent Low-Use"),$K405&lt;=2024),(AND($J405="New",$K405&gt;2024))),"N/A",IF($N405=0,0,IF(ISERROR(VLOOKUP($E405,'Source Data'!$B$29:$J$60, MATCH($L405, 'Source Data'!$B$26:$J$26,1),TRUE))=TRUE,"",VLOOKUP($E405,'Source Data'!$B$29:$J$60,MATCH($L405, 'Source Data'!$B$26:$J$26,1),TRUE))))</f>
        <v/>
      </c>
      <c r="Q405" s="144" t="str">
        <f>IF(OR(AND(OR($J405="Retired",$J405="Permanent Low-Use"),$K405&lt;=2025),(AND($J405="New",$K405&gt;2025))),"N/A",IF($N405=0,0,IF(ISERROR(VLOOKUP($E405,'Source Data'!$B$29:$J$60, MATCH($L405, 'Source Data'!$B$26:$J$26,1),TRUE))=TRUE,"",VLOOKUP($E405,'Source Data'!$B$29:$J$60,MATCH($L405, 'Source Data'!$B$26:$J$26,1),TRUE))))</f>
        <v/>
      </c>
      <c r="R405" s="144" t="str">
        <f>IF(OR(AND(OR($J405="Retired",$J405="Permanent Low-Use"),$K405&lt;=2026),(AND($J405="New",$K405&gt;2026))),"N/A",IF($N405=0,0,IF(ISERROR(VLOOKUP($E405,'Source Data'!$B$29:$J$60, MATCH($L405, 'Source Data'!$B$26:$J$26,1),TRUE))=TRUE,"",VLOOKUP($E405,'Source Data'!$B$29:$J$60,MATCH($L405, 'Source Data'!$B$26:$J$26,1),TRUE))))</f>
        <v/>
      </c>
      <c r="S405" s="144" t="str">
        <f>IF(OR(AND(OR($J405="Retired",$J405="Permanent Low-Use"),$K405&lt;=2027),(AND($J405="New",$K405&gt;2027))),"N/A",IF($N405=0,0,IF(ISERROR(VLOOKUP($E405,'Source Data'!$B$29:$J$60, MATCH($L405, 'Source Data'!$B$26:$J$26,1),TRUE))=TRUE,"",VLOOKUP($E405,'Source Data'!$B$29:$J$60,MATCH($L405, 'Source Data'!$B$26:$J$26,1),TRUE))))</f>
        <v/>
      </c>
      <c r="T405" s="144" t="str">
        <f>IF(OR(AND(OR($J405="Retired",$J405="Permanent Low-Use"),$K405&lt;=2028),(AND($J405="New",$K405&gt;2028))),"N/A",IF($N405=0,0,IF(ISERROR(VLOOKUP($E405,'Source Data'!$B$29:$J$60, MATCH($L405, 'Source Data'!$B$26:$J$26,1),TRUE))=TRUE,"",VLOOKUP($E405,'Source Data'!$B$29:$J$60,MATCH($L405, 'Source Data'!$B$26:$J$26,1),TRUE))))</f>
        <v/>
      </c>
      <c r="U405" s="144" t="str">
        <f>IF(OR(AND(OR($J405="Retired",$J405="Permanent Low-Use"),$K405&lt;=2029),(AND($J405="New",$K405&gt;2029))),"N/A",IF($N405=0,0,IF(ISERROR(VLOOKUP($E405,'Source Data'!$B$29:$J$60, MATCH($L405, 'Source Data'!$B$26:$J$26,1),TRUE))=TRUE,"",VLOOKUP($E405,'Source Data'!$B$29:$J$60,MATCH($L405, 'Source Data'!$B$26:$J$26,1),TRUE))))</f>
        <v/>
      </c>
      <c r="V405" s="144" t="str">
        <f>IF(OR(AND(OR($J405="Retired",$J405="Permanent Low-Use"),$K405&lt;=2030),(AND($J405="New",$K405&gt;2030))),"N/A",IF($N405=0,0,IF(ISERROR(VLOOKUP($E405,'Source Data'!$B$29:$J$60, MATCH($L405, 'Source Data'!$B$26:$J$26,1),TRUE))=TRUE,"",VLOOKUP($E405,'Source Data'!$B$29:$J$60,MATCH($L405, 'Source Data'!$B$26:$J$26,1),TRUE))))</f>
        <v/>
      </c>
      <c r="W405" s="144" t="str">
        <f>IF(OR(AND(OR($J405="Retired",$J405="Permanent Low-Use"),$K405&lt;=2031),(AND($J405="New",$K405&gt;2031))),"N/A",IF($N405=0,0,IF(ISERROR(VLOOKUP($E405,'Source Data'!$B$29:$J$60, MATCH($L405, 'Source Data'!$B$26:$J$26,1),TRUE))=TRUE,"",VLOOKUP($E405,'Source Data'!$B$29:$J$60,MATCH($L405, 'Source Data'!$B$26:$J$26,1),TRUE))))</f>
        <v/>
      </c>
      <c r="X405" s="144" t="str">
        <f>IF(OR(AND(OR($J405="Retired",$J405="Permanent Low-Use"),$K405&lt;=2032),(AND($J405="New",$K405&gt;2032))),"N/A",IF($N405=0,0,IF(ISERROR(VLOOKUP($E405,'Source Data'!$B$29:$J$60, MATCH($L405, 'Source Data'!$B$26:$J$26,1),TRUE))=TRUE,"",VLOOKUP($E405,'Source Data'!$B$29:$J$60,MATCH($L405, 'Source Data'!$B$26:$J$26,1),TRUE))))</f>
        <v/>
      </c>
      <c r="Y405" s="144" t="str">
        <f>IF(OR(AND(OR($J405="Retired",$J405="Permanent Low-Use"),$K405&lt;=2033),(AND($J405="New",$K405&gt;2033))),"N/A",IF($N405=0,0,IF(ISERROR(VLOOKUP($E405,'Source Data'!$B$29:$J$60, MATCH($L405, 'Source Data'!$B$26:$J$26,1),TRUE))=TRUE,"",VLOOKUP($E405,'Source Data'!$B$29:$J$60,MATCH($L405, 'Source Data'!$B$26:$J$26,1),TRUE))))</f>
        <v/>
      </c>
      <c r="Z405" s="145" t="str">
        <f>IF(ISNUMBER($L405),IF(OR(AND(OR($J405="Retired",$J405="Permanent Low-Use"),$K405&lt;=2023),(AND($J405="New",$K405&gt;2023))),"N/A",VLOOKUP($F405,'Source Data'!$B$15:$I$22,7)),"")</f>
        <v/>
      </c>
      <c r="AA405" s="145" t="str">
        <f>IF(ISNUMBER($L405),IF(OR(AND(OR($J405="Retired",$J405="Permanent Low-Use"),$K405&lt;=2024),(AND($J405="New",$K405&gt;2024))),"N/A",VLOOKUP($F405,'Source Data'!$B$15:$I$22,7)),"")</f>
        <v/>
      </c>
      <c r="AB405" s="145" t="str">
        <f>IF(ISNUMBER($L405),IF(OR(AND(OR($J405="Retired",$J405="Permanent Low-Use"),$K405&lt;=2025),(AND($J405="New",$K405&gt;2025))),"N/A",VLOOKUP($F405,'Source Data'!$B$15:$I$22,5)),"")</f>
        <v/>
      </c>
      <c r="AC405" s="145" t="str">
        <f>IF(ISNUMBER($L405),IF(OR(AND(OR($J405="Retired",$J405="Permanent Low-Use"),$K405&lt;=2026),(AND($J405="New",$K405&gt;2026))),"N/A",VLOOKUP($F405,'Source Data'!$B$15:$I$22,5)),"")</f>
        <v/>
      </c>
      <c r="AD405" s="145" t="str">
        <f>IF(ISNUMBER($L405),IF(OR(AND(OR($J405="Retired",$J405="Permanent Low-Use"),$K405&lt;=2027),(AND($J405="New",$K405&gt;2027))),"N/A",VLOOKUP($F405,'Source Data'!$B$15:$I$22,5)),"")</f>
        <v/>
      </c>
      <c r="AE405" s="145" t="str">
        <f>IF(ISNUMBER($L405),IF(OR(AND(OR($J405="Retired",$J405="Permanent Low-Use"),$K405&lt;=2028),(AND($J405="New",$K405&gt;2028))),"N/A",VLOOKUP($F405,'Source Data'!$B$15:$I$22,5)),"")</f>
        <v/>
      </c>
      <c r="AF405" s="145" t="str">
        <f>IF(ISNUMBER($L405),IF(OR(AND(OR($J405="Retired",$J405="Permanent Low-Use"),$K405&lt;=2029),(AND($J405="New",$K405&gt;2029))),"N/A",VLOOKUP($F405,'Source Data'!$B$15:$I$22,5)),"")</f>
        <v/>
      </c>
      <c r="AG405" s="145" t="str">
        <f>IF(ISNUMBER($L405),IF(OR(AND(OR($J405="Retired",$J405="Permanent Low-Use"),$K405&lt;=2030),(AND($J405="New",$K405&gt;2030))),"N/A",VLOOKUP($F405,'Source Data'!$B$15:$I$22,5)),"")</f>
        <v/>
      </c>
      <c r="AH405" s="145" t="str">
        <f>IF(ISNUMBER($L405),IF(OR(AND(OR($J405="Retired",$J405="Permanent Low-Use"),$K405&lt;=2031),(AND($J405="New",$K405&gt;2031))),"N/A",VLOOKUP($F405,'Source Data'!$B$15:$I$22,5)),"")</f>
        <v/>
      </c>
      <c r="AI405" s="145" t="str">
        <f>IF(ISNUMBER($L405),IF(OR(AND(OR($J405="Retired",$J405="Permanent Low-Use"),$K405&lt;=2032),(AND($J405="New",$K405&gt;2032))),"N/A",VLOOKUP($F405,'Source Data'!$B$15:$I$22,5)),"")</f>
        <v/>
      </c>
      <c r="AJ405" s="145" t="str">
        <f>IF(ISNUMBER($L405),IF(OR(AND(OR($J405="Retired",$J405="Permanent Low-Use"),$K405&lt;=2033),(AND($J405="New",$K405&gt;2033))),"N/A",VLOOKUP($F405,'Source Data'!$B$15:$I$22,5)),"")</f>
        <v/>
      </c>
      <c r="AK405" s="145" t="str">
        <f>IF($N405= 0, "N/A", IF(ISERROR(VLOOKUP($F405, 'Source Data'!$B$4:$C$11,2)), "", VLOOKUP($F405, 'Source Data'!$B$4:$C$11,2)))</f>
        <v/>
      </c>
      <c r="AL405" s="158"/>
    </row>
    <row r="406" spans="1:38">
      <c r="A406" s="158"/>
      <c r="B406" s="80"/>
      <c r="C406" s="80"/>
      <c r="D406" s="80"/>
      <c r="E406" s="81"/>
      <c r="F406" s="81"/>
      <c r="G406" s="78"/>
      <c r="H406" s="79"/>
      <c r="I406" s="78"/>
      <c r="J406" s="78"/>
      <c r="K406" s="78"/>
      <c r="L406" s="142" t="str">
        <f t="shared" si="18"/>
        <v/>
      </c>
      <c r="M406" s="142" t="str">
        <f>IF(ISERROR(VLOOKUP(E406,'Source Data'!$B$67:$J$97, MATCH(F406, 'Source Data'!$B$64:$J$64,1),TRUE))=TRUE,"",VLOOKUP(E406,'Source Data'!$B$67:$J$97,MATCH(F406, 'Source Data'!$B$64:$J$64,1),TRUE))</f>
        <v/>
      </c>
      <c r="N406" s="143" t="str">
        <f t="shared" si="19"/>
        <v/>
      </c>
      <c r="O406" s="144" t="str">
        <f>IF(OR(AND(OR($J406="Retired",$J406="Permanent Low-Use"),$K406&lt;=2023),(AND($J406="New",$K406&gt;2023))),"N/A",IF($N406=0,0,IF(ISERROR(VLOOKUP($E406,'Source Data'!$B$29:$J$60, MATCH($L406, 'Source Data'!$B$26:$J$26,1),TRUE))=TRUE,"",VLOOKUP($E406,'Source Data'!$B$29:$J$60,MATCH($L406, 'Source Data'!$B$26:$J$26,1),TRUE))))</f>
        <v/>
      </c>
      <c r="P406" s="144" t="str">
        <f>IF(OR(AND(OR($J406="Retired",$J406="Permanent Low-Use"),$K406&lt;=2024),(AND($J406="New",$K406&gt;2024))),"N/A",IF($N406=0,0,IF(ISERROR(VLOOKUP($E406,'Source Data'!$B$29:$J$60, MATCH($L406, 'Source Data'!$B$26:$J$26,1),TRUE))=TRUE,"",VLOOKUP($E406,'Source Data'!$B$29:$J$60,MATCH($L406, 'Source Data'!$B$26:$J$26,1),TRUE))))</f>
        <v/>
      </c>
      <c r="Q406" s="144" t="str">
        <f>IF(OR(AND(OR($J406="Retired",$J406="Permanent Low-Use"),$K406&lt;=2025),(AND($J406="New",$K406&gt;2025))),"N/A",IF($N406=0,0,IF(ISERROR(VLOOKUP($E406,'Source Data'!$B$29:$J$60, MATCH($L406, 'Source Data'!$B$26:$J$26,1),TRUE))=TRUE,"",VLOOKUP($E406,'Source Data'!$B$29:$J$60,MATCH($L406, 'Source Data'!$B$26:$J$26,1),TRUE))))</f>
        <v/>
      </c>
      <c r="R406" s="144" t="str">
        <f>IF(OR(AND(OR($J406="Retired",$J406="Permanent Low-Use"),$K406&lt;=2026),(AND($J406="New",$K406&gt;2026))),"N/A",IF($N406=0,0,IF(ISERROR(VLOOKUP($E406,'Source Data'!$B$29:$J$60, MATCH($L406, 'Source Data'!$B$26:$J$26,1),TRUE))=TRUE,"",VLOOKUP($E406,'Source Data'!$B$29:$J$60,MATCH($L406, 'Source Data'!$B$26:$J$26,1),TRUE))))</f>
        <v/>
      </c>
      <c r="S406" s="144" t="str">
        <f>IF(OR(AND(OR($J406="Retired",$J406="Permanent Low-Use"),$K406&lt;=2027),(AND($J406="New",$K406&gt;2027))),"N/A",IF($N406=0,0,IF(ISERROR(VLOOKUP($E406,'Source Data'!$B$29:$J$60, MATCH($L406, 'Source Data'!$B$26:$J$26,1),TRUE))=TRUE,"",VLOOKUP($E406,'Source Data'!$B$29:$J$60,MATCH($L406, 'Source Data'!$B$26:$J$26,1),TRUE))))</f>
        <v/>
      </c>
      <c r="T406" s="144" t="str">
        <f>IF(OR(AND(OR($J406="Retired",$J406="Permanent Low-Use"),$K406&lt;=2028),(AND($J406="New",$K406&gt;2028))),"N/A",IF($N406=0,0,IF(ISERROR(VLOOKUP($E406,'Source Data'!$B$29:$J$60, MATCH($L406, 'Source Data'!$B$26:$J$26,1),TRUE))=TRUE,"",VLOOKUP($E406,'Source Data'!$B$29:$J$60,MATCH($L406, 'Source Data'!$B$26:$J$26,1),TRUE))))</f>
        <v/>
      </c>
      <c r="U406" s="144" t="str">
        <f>IF(OR(AND(OR($J406="Retired",$J406="Permanent Low-Use"),$K406&lt;=2029),(AND($J406="New",$K406&gt;2029))),"N/A",IF($N406=0,0,IF(ISERROR(VLOOKUP($E406,'Source Data'!$B$29:$J$60, MATCH($L406, 'Source Data'!$B$26:$J$26,1),TRUE))=TRUE,"",VLOOKUP($E406,'Source Data'!$B$29:$J$60,MATCH($L406, 'Source Data'!$B$26:$J$26,1),TRUE))))</f>
        <v/>
      </c>
      <c r="V406" s="144" t="str">
        <f>IF(OR(AND(OR($J406="Retired",$J406="Permanent Low-Use"),$K406&lt;=2030),(AND($J406="New",$K406&gt;2030))),"N/A",IF($N406=0,0,IF(ISERROR(VLOOKUP($E406,'Source Data'!$B$29:$J$60, MATCH($L406, 'Source Data'!$B$26:$J$26,1),TRUE))=TRUE,"",VLOOKUP($E406,'Source Data'!$B$29:$J$60,MATCH($L406, 'Source Data'!$B$26:$J$26,1),TRUE))))</f>
        <v/>
      </c>
      <c r="W406" s="144" t="str">
        <f>IF(OR(AND(OR($J406="Retired",$J406="Permanent Low-Use"),$K406&lt;=2031),(AND($J406="New",$K406&gt;2031))),"N/A",IF($N406=0,0,IF(ISERROR(VLOOKUP($E406,'Source Data'!$B$29:$J$60, MATCH($L406, 'Source Data'!$B$26:$J$26,1),TRUE))=TRUE,"",VLOOKUP($E406,'Source Data'!$B$29:$J$60,MATCH($L406, 'Source Data'!$B$26:$J$26,1),TRUE))))</f>
        <v/>
      </c>
      <c r="X406" s="144" t="str">
        <f>IF(OR(AND(OR($J406="Retired",$J406="Permanent Low-Use"),$K406&lt;=2032),(AND($J406="New",$K406&gt;2032))),"N/A",IF($N406=0,0,IF(ISERROR(VLOOKUP($E406,'Source Data'!$B$29:$J$60, MATCH($L406, 'Source Data'!$B$26:$J$26,1),TRUE))=TRUE,"",VLOOKUP($E406,'Source Data'!$B$29:$J$60,MATCH($L406, 'Source Data'!$B$26:$J$26,1),TRUE))))</f>
        <v/>
      </c>
      <c r="Y406" s="144" t="str">
        <f>IF(OR(AND(OR($J406="Retired",$J406="Permanent Low-Use"),$K406&lt;=2033),(AND($J406="New",$K406&gt;2033))),"N/A",IF($N406=0,0,IF(ISERROR(VLOOKUP($E406,'Source Data'!$B$29:$J$60, MATCH($L406, 'Source Data'!$B$26:$J$26,1),TRUE))=TRUE,"",VLOOKUP($E406,'Source Data'!$B$29:$J$60,MATCH($L406, 'Source Data'!$B$26:$J$26,1),TRUE))))</f>
        <v/>
      </c>
      <c r="Z406" s="145" t="str">
        <f>IF(ISNUMBER($L406),IF(OR(AND(OR($J406="Retired",$J406="Permanent Low-Use"),$K406&lt;=2023),(AND($J406="New",$K406&gt;2023))),"N/A",VLOOKUP($F406,'Source Data'!$B$15:$I$22,7)),"")</f>
        <v/>
      </c>
      <c r="AA406" s="145" t="str">
        <f>IF(ISNUMBER($L406),IF(OR(AND(OR($J406="Retired",$J406="Permanent Low-Use"),$K406&lt;=2024),(AND($J406="New",$K406&gt;2024))),"N/A",VLOOKUP($F406,'Source Data'!$B$15:$I$22,7)),"")</f>
        <v/>
      </c>
      <c r="AB406" s="145" t="str">
        <f>IF(ISNUMBER($L406),IF(OR(AND(OR($J406="Retired",$J406="Permanent Low-Use"),$K406&lt;=2025),(AND($J406="New",$K406&gt;2025))),"N/A",VLOOKUP($F406,'Source Data'!$B$15:$I$22,5)),"")</f>
        <v/>
      </c>
      <c r="AC406" s="145" t="str">
        <f>IF(ISNUMBER($L406),IF(OR(AND(OR($J406="Retired",$J406="Permanent Low-Use"),$K406&lt;=2026),(AND($J406="New",$K406&gt;2026))),"N/A",VLOOKUP($F406,'Source Data'!$B$15:$I$22,5)),"")</f>
        <v/>
      </c>
      <c r="AD406" s="145" t="str">
        <f>IF(ISNUMBER($L406),IF(OR(AND(OR($J406="Retired",$J406="Permanent Low-Use"),$K406&lt;=2027),(AND($J406="New",$K406&gt;2027))),"N/A",VLOOKUP($F406,'Source Data'!$B$15:$I$22,5)),"")</f>
        <v/>
      </c>
      <c r="AE406" s="145" t="str">
        <f>IF(ISNUMBER($L406),IF(OR(AND(OR($J406="Retired",$J406="Permanent Low-Use"),$K406&lt;=2028),(AND($J406="New",$K406&gt;2028))),"N/A",VLOOKUP($F406,'Source Data'!$B$15:$I$22,5)),"")</f>
        <v/>
      </c>
      <c r="AF406" s="145" t="str">
        <f>IF(ISNUMBER($L406),IF(OR(AND(OR($J406="Retired",$J406="Permanent Low-Use"),$K406&lt;=2029),(AND($J406="New",$K406&gt;2029))),"N/A",VLOOKUP($F406,'Source Data'!$B$15:$I$22,5)),"")</f>
        <v/>
      </c>
      <c r="AG406" s="145" t="str">
        <f>IF(ISNUMBER($L406),IF(OR(AND(OR($J406="Retired",$J406="Permanent Low-Use"),$K406&lt;=2030),(AND($J406="New",$K406&gt;2030))),"N/A",VLOOKUP($F406,'Source Data'!$B$15:$I$22,5)),"")</f>
        <v/>
      </c>
      <c r="AH406" s="145" t="str">
        <f>IF(ISNUMBER($L406),IF(OR(AND(OR($J406="Retired",$J406="Permanent Low-Use"),$K406&lt;=2031),(AND($J406="New",$K406&gt;2031))),"N/A",VLOOKUP($F406,'Source Data'!$B$15:$I$22,5)),"")</f>
        <v/>
      </c>
      <c r="AI406" s="145" t="str">
        <f>IF(ISNUMBER($L406),IF(OR(AND(OR($J406="Retired",$J406="Permanent Low-Use"),$K406&lt;=2032),(AND($J406="New",$K406&gt;2032))),"N/A",VLOOKUP($F406,'Source Data'!$B$15:$I$22,5)),"")</f>
        <v/>
      </c>
      <c r="AJ406" s="145" t="str">
        <f>IF(ISNUMBER($L406),IF(OR(AND(OR($J406="Retired",$J406="Permanent Low-Use"),$K406&lt;=2033),(AND($J406="New",$K406&gt;2033))),"N/A",VLOOKUP($F406,'Source Data'!$B$15:$I$22,5)),"")</f>
        <v/>
      </c>
      <c r="AK406" s="145" t="str">
        <f>IF($N406= 0, "N/A", IF(ISERROR(VLOOKUP($F406, 'Source Data'!$B$4:$C$11,2)), "", VLOOKUP($F406, 'Source Data'!$B$4:$C$11,2)))</f>
        <v/>
      </c>
      <c r="AL406" s="158"/>
    </row>
    <row r="407" spans="1:38">
      <c r="A407" s="158"/>
      <c r="B407" s="80"/>
      <c r="C407" s="80"/>
      <c r="D407" s="80"/>
      <c r="E407" s="81"/>
      <c r="F407" s="81"/>
      <c r="G407" s="78"/>
      <c r="H407" s="79"/>
      <c r="I407" s="78"/>
      <c r="J407" s="78"/>
      <c r="K407" s="78"/>
      <c r="L407" s="142" t="str">
        <f t="shared" si="18"/>
        <v/>
      </c>
      <c r="M407" s="142" t="str">
        <f>IF(ISERROR(VLOOKUP(E407,'Source Data'!$B$67:$J$97, MATCH(F407, 'Source Data'!$B$64:$J$64,1),TRUE))=TRUE,"",VLOOKUP(E407,'Source Data'!$B$67:$J$97,MATCH(F407, 'Source Data'!$B$64:$J$64,1),TRUE))</f>
        <v/>
      </c>
      <c r="N407" s="143" t="str">
        <f t="shared" si="19"/>
        <v/>
      </c>
      <c r="O407" s="144" t="str">
        <f>IF(OR(AND(OR($J407="Retired",$J407="Permanent Low-Use"),$K407&lt;=2023),(AND($J407="New",$K407&gt;2023))),"N/A",IF($N407=0,0,IF(ISERROR(VLOOKUP($E407,'Source Data'!$B$29:$J$60, MATCH($L407, 'Source Data'!$B$26:$J$26,1),TRUE))=TRUE,"",VLOOKUP($E407,'Source Data'!$B$29:$J$60,MATCH($L407, 'Source Data'!$B$26:$J$26,1),TRUE))))</f>
        <v/>
      </c>
      <c r="P407" s="144" t="str">
        <f>IF(OR(AND(OR($J407="Retired",$J407="Permanent Low-Use"),$K407&lt;=2024),(AND($J407="New",$K407&gt;2024))),"N/A",IF($N407=0,0,IF(ISERROR(VLOOKUP($E407,'Source Data'!$B$29:$J$60, MATCH($L407, 'Source Data'!$B$26:$J$26,1),TRUE))=TRUE,"",VLOOKUP($E407,'Source Data'!$B$29:$J$60,MATCH($L407, 'Source Data'!$B$26:$J$26,1),TRUE))))</f>
        <v/>
      </c>
      <c r="Q407" s="144" t="str">
        <f>IF(OR(AND(OR($J407="Retired",$J407="Permanent Low-Use"),$K407&lt;=2025),(AND($J407="New",$K407&gt;2025))),"N/A",IF($N407=0,0,IF(ISERROR(VLOOKUP($E407,'Source Data'!$B$29:$J$60, MATCH($L407, 'Source Data'!$B$26:$J$26,1),TRUE))=TRUE,"",VLOOKUP($E407,'Source Data'!$B$29:$J$60,MATCH($L407, 'Source Data'!$B$26:$J$26,1),TRUE))))</f>
        <v/>
      </c>
      <c r="R407" s="144" t="str">
        <f>IF(OR(AND(OR($J407="Retired",$J407="Permanent Low-Use"),$K407&lt;=2026),(AND($J407="New",$K407&gt;2026))),"N/A",IF($N407=0,0,IF(ISERROR(VLOOKUP($E407,'Source Data'!$B$29:$J$60, MATCH($L407, 'Source Data'!$B$26:$J$26,1),TRUE))=TRUE,"",VLOOKUP($E407,'Source Data'!$B$29:$J$60,MATCH($L407, 'Source Data'!$B$26:$J$26,1),TRUE))))</f>
        <v/>
      </c>
      <c r="S407" s="144" t="str">
        <f>IF(OR(AND(OR($J407="Retired",$J407="Permanent Low-Use"),$K407&lt;=2027),(AND($J407="New",$K407&gt;2027))),"N/A",IF($N407=0,0,IF(ISERROR(VLOOKUP($E407,'Source Data'!$B$29:$J$60, MATCH($L407, 'Source Data'!$B$26:$J$26,1),TRUE))=TRUE,"",VLOOKUP($E407,'Source Data'!$B$29:$J$60,MATCH($L407, 'Source Data'!$B$26:$J$26,1),TRUE))))</f>
        <v/>
      </c>
      <c r="T407" s="144" t="str">
        <f>IF(OR(AND(OR($J407="Retired",$J407="Permanent Low-Use"),$K407&lt;=2028),(AND($J407="New",$K407&gt;2028))),"N/A",IF($N407=0,0,IF(ISERROR(VLOOKUP($E407,'Source Data'!$B$29:$J$60, MATCH($L407, 'Source Data'!$B$26:$J$26,1),TRUE))=TRUE,"",VLOOKUP($E407,'Source Data'!$B$29:$J$60,MATCH($L407, 'Source Data'!$B$26:$J$26,1),TRUE))))</f>
        <v/>
      </c>
      <c r="U407" s="144" t="str">
        <f>IF(OR(AND(OR($J407="Retired",$J407="Permanent Low-Use"),$K407&lt;=2029),(AND($J407="New",$K407&gt;2029))),"N/A",IF($N407=0,0,IF(ISERROR(VLOOKUP($E407,'Source Data'!$B$29:$J$60, MATCH($L407, 'Source Data'!$B$26:$J$26,1),TRUE))=TRUE,"",VLOOKUP($E407,'Source Data'!$B$29:$J$60,MATCH($L407, 'Source Data'!$B$26:$J$26,1),TRUE))))</f>
        <v/>
      </c>
      <c r="V407" s="144" t="str">
        <f>IF(OR(AND(OR($J407="Retired",$J407="Permanent Low-Use"),$K407&lt;=2030),(AND($J407="New",$K407&gt;2030))),"N/A",IF($N407=0,0,IF(ISERROR(VLOOKUP($E407,'Source Data'!$B$29:$J$60, MATCH($L407, 'Source Data'!$B$26:$J$26,1),TRUE))=TRUE,"",VLOOKUP($E407,'Source Data'!$B$29:$J$60,MATCH($L407, 'Source Data'!$B$26:$J$26,1),TRUE))))</f>
        <v/>
      </c>
      <c r="W407" s="144" t="str">
        <f>IF(OR(AND(OR($J407="Retired",$J407="Permanent Low-Use"),$K407&lt;=2031),(AND($J407="New",$K407&gt;2031))),"N/A",IF($N407=0,0,IF(ISERROR(VLOOKUP($E407,'Source Data'!$B$29:$J$60, MATCH($L407, 'Source Data'!$B$26:$J$26,1),TRUE))=TRUE,"",VLOOKUP($E407,'Source Data'!$B$29:$J$60,MATCH($L407, 'Source Data'!$B$26:$J$26,1),TRUE))))</f>
        <v/>
      </c>
      <c r="X407" s="144" t="str">
        <f>IF(OR(AND(OR($J407="Retired",$J407="Permanent Low-Use"),$K407&lt;=2032),(AND($J407="New",$K407&gt;2032))),"N/A",IF($N407=0,0,IF(ISERROR(VLOOKUP($E407,'Source Data'!$B$29:$J$60, MATCH($L407, 'Source Data'!$B$26:$J$26,1),TRUE))=TRUE,"",VLOOKUP($E407,'Source Data'!$B$29:$J$60,MATCH($L407, 'Source Data'!$B$26:$J$26,1),TRUE))))</f>
        <v/>
      </c>
      <c r="Y407" s="144" t="str">
        <f>IF(OR(AND(OR($J407="Retired",$J407="Permanent Low-Use"),$K407&lt;=2033),(AND($J407="New",$K407&gt;2033))),"N/A",IF($N407=0,0,IF(ISERROR(VLOOKUP($E407,'Source Data'!$B$29:$J$60, MATCH($L407, 'Source Data'!$B$26:$J$26,1),TRUE))=TRUE,"",VLOOKUP($E407,'Source Data'!$B$29:$J$60,MATCH($L407, 'Source Data'!$B$26:$J$26,1),TRUE))))</f>
        <v/>
      </c>
      <c r="Z407" s="145" t="str">
        <f>IF(ISNUMBER($L407),IF(OR(AND(OR($J407="Retired",$J407="Permanent Low-Use"),$K407&lt;=2023),(AND($J407="New",$K407&gt;2023))),"N/A",VLOOKUP($F407,'Source Data'!$B$15:$I$22,7)),"")</f>
        <v/>
      </c>
      <c r="AA407" s="145" t="str">
        <f>IF(ISNUMBER($L407),IF(OR(AND(OR($J407="Retired",$J407="Permanent Low-Use"),$K407&lt;=2024),(AND($J407="New",$K407&gt;2024))),"N/A",VLOOKUP($F407,'Source Data'!$B$15:$I$22,7)),"")</f>
        <v/>
      </c>
      <c r="AB407" s="145" t="str">
        <f>IF(ISNUMBER($L407),IF(OR(AND(OR($J407="Retired",$J407="Permanent Low-Use"),$K407&lt;=2025),(AND($J407="New",$K407&gt;2025))),"N/A",VLOOKUP($F407,'Source Data'!$B$15:$I$22,5)),"")</f>
        <v/>
      </c>
      <c r="AC407" s="145" t="str">
        <f>IF(ISNUMBER($L407),IF(OR(AND(OR($J407="Retired",$J407="Permanent Low-Use"),$K407&lt;=2026),(AND($J407="New",$K407&gt;2026))),"N/A",VLOOKUP($F407,'Source Data'!$B$15:$I$22,5)),"")</f>
        <v/>
      </c>
      <c r="AD407" s="145" t="str">
        <f>IF(ISNUMBER($L407),IF(OR(AND(OR($J407="Retired",$J407="Permanent Low-Use"),$K407&lt;=2027),(AND($J407="New",$K407&gt;2027))),"N/A",VLOOKUP($F407,'Source Data'!$B$15:$I$22,5)),"")</f>
        <v/>
      </c>
      <c r="AE407" s="145" t="str">
        <f>IF(ISNUMBER($L407),IF(OR(AND(OR($J407="Retired",$J407="Permanent Low-Use"),$K407&lt;=2028),(AND($J407="New",$K407&gt;2028))),"N/A",VLOOKUP($F407,'Source Data'!$B$15:$I$22,5)),"")</f>
        <v/>
      </c>
      <c r="AF407" s="145" t="str">
        <f>IF(ISNUMBER($L407),IF(OR(AND(OR($J407="Retired",$J407="Permanent Low-Use"),$K407&lt;=2029),(AND($J407="New",$K407&gt;2029))),"N/A",VLOOKUP($F407,'Source Data'!$B$15:$I$22,5)),"")</f>
        <v/>
      </c>
      <c r="AG407" s="145" t="str">
        <f>IF(ISNUMBER($L407),IF(OR(AND(OR($J407="Retired",$J407="Permanent Low-Use"),$K407&lt;=2030),(AND($J407="New",$K407&gt;2030))),"N/A",VLOOKUP($F407,'Source Data'!$B$15:$I$22,5)),"")</f>
        <v/>
      </c>
      <c r="AH407" s="145" t="str">
        <f>IF(ISNUMBER($L407),IF(OR(AND(OR($J407="Retired",$J407="Permanent Low-Use"),$K407&lt;=2031),(AND($J407="New",$K407&gt;2031))),"N/A",VLOOKUP($F407,'Source Data'!$B$15:$I$22,5)),"")</f>
        <v/>
      </c>
      <c r="AI407" s="145" t="str">
        <f>IF(ISNUMBER($L407),IF(OR(AND(OR($J407="Retired",$J407="Permanent Low-Use"),$K407&lt;=2032),(AND($J407="New",$K407&gt;2032))),"N/A",VLOOKUP($F407,'Source Data'!$B$15:$I$22,5)),"")</f>
        <v/>
      </c>
      <c r="AJ407" s="145" t="str">
        <f>IF(ISNUMBER($L407),IF(OR(AND(OR($J407="Retired",$J407="Permanent Low-Use"),$K407&lt;=2033),(AND($J407="New",$K407&gt;2033))),"N/A",VLOOKUP($F407,'Source Data'!$B$15:$I$22,5)),"")</f>
        <v/>
      </c>
      <c r="AK407" s="145" t="str">
        <f>IF($N407= 0, "N/A", IF(ISERROR(VLOOKUP($F407, 'Source Data'!$B$4:$C$11,2)), "", VLOOKUP($F407, 'Source Data'!$B$4:$C$11,2)))</f>
        <v/>
      </c>
      <c r="AL407" s="158"/>
    </row>
    <row r="408" spans="1:38">
      <c r="A408" s="158"/>
      <c r="B408" s="80"/>
      <c r="C408" s="80"/>
      <c r="D408" s="80"/>
      <c r="E408" s="81"/>
      <c r="F408" s="81"/>
      <c r="G408" s="78"/>
      <c r="H408" s="79"/>
      <c r="I408" s="78"/>
      <c r="J408" s="78"/>
      <c r="K408" s="78"/>
      <c r="L408" s="142" t="str">
        <f t="shared" si="18"/>
        <v/>
      </c>
      <c r="M408" s="142" t="str">
        <f>IF(ISERROR(VLOOKUP(E408,'Source Data'!$B$67:$J$97, MATCH(F408, 'Source Data'!$B$64:$J$64,1),TRUE))=TRUE,"",VLOOKUP(E408,'Source Data'!$B$67:$J$97,MATCH(F408, 'Source Data'!$B$64:$J$64,1),TRUE))</f>
        <v/>
      </c>
      <c r="N408" s="143" t="str">
        <f t="shared" si="19"/>
        <v/>
      </c>
      <c r="O408" s="144" t="str">
        <f>IF(OR(AND(OR($J408="Retired",$J408="Permanent Low-Use"),$K408&lt;=2023),(AND($J408="New",$K408&gt;2023))),"N/A",IF($N408=0,0,IF(ISERROR(VLOOKUP($E408,'Source Data'!$B$29:$J$60, MATCH($L408, 'Source Data'!$B$26:$J$26,1),TRUE))=TRUE,"",VLOOKUP($E408,'Source Data'!$B$29:$J$60,MATCH($L408, 'Source Data'!$B$26:$J$26,1),TRUE))))</f>
        <v/>
      </c>
      <c r="P408" s="144" t="str">
        <f>IF(OR(AND(OR($J408="Retired",$J408="Permanent Low-Use"),$K408&lt;=2024),(AND($J408="New",$K408&gt;2024))),"N/A",IF($N408=0,0,IF(ISERROR(VLOOKUP($E408,'Source Data'!$B$29:$J$60, MATCH($L408, 'Source Data'!$B$26:$J$26,1),TRUE))=TRUE,"",VLOOKUP($E408,'Source Data'!$B$29:$J$60,MATCH($L408, 'Source Data'!$B$26:$J$26,1),TRUE))))</f>
        <v/>
      </c>
      <c r="Q408" s="144" t="str">
        <f>IF(OR(AND(OR($J408="Retired",$J408="Permanent Low-Use"),$K408&lt;=2025),(AND($J408="New",$K408&gt;2025))),"N/A",IF($N408=0,0,IF(ISERROR(VLOOKUP($E408,'Source Data'!$B$29:$J$60, MATCH($L408, 'Source Data'!$B$26:$J$26,1),TRUE))=TRUE,"",VLOOKUP($E408,'Source Data'!$B$29:$J$60,MATCH($L408, 'Source Data'!$B$26:$J$26,1),TRUE))))</f>
        <v/>
      </c>
      <c r="R408" s="144" t="str">
        <f>IF(OR(AND(OR($J408="Retired",$J408="Permanent Low-Use"),$K408&lt;=2026),(AND($J408="New",$K408&gt;2026))),"N/A",IF($N408=0,0,IF(ISERROR(VLOOKUP($E408,'Source Data'!$B$29:$J$60, MATCH($L408, 'Source Data'!$B$26:$J$26,1),TRUE))=TRUE,"",VLOOKUP($E408,'Source Data'!$B$29:$J$60,MATCH($L408, 'Source Data'!$B$26:$J$26,1),TRUE))))</f>
        <v/>
      </c>
      <c r="S408" s="144" t="str">
        <f>IF(OR(AND(OR($J408="Retired",$J408="Permanent Low-Use"),$K408&lt;=2027),(AND($J408="New",$K408&gt;2027))),"N/A",IF($N408=0,0,IF(ISERROR(VLOOKUP($E408,'Source Data'!$B$29:$J$60, MATCH($L408, 'Source Data'!$B$26:$J$26,1),TRUE))=TRUE,"",VLOOKUP($E408,'Source Data'!$B$29:$J$60,MATCH($L408, 'Source Data'!$B$26:$J$26,1),TRUE))))</f>
        <v/>
      </c>
      <c r="T408" s="144" t="str">
        <f>IF(OR(AND(OR($J408="Retired",$J408="Permanent Low-Use"),$K408&lt;=2028),(AND($J408="New",$K408&gt;2028))),"N/A",IF($N408=0,0,IF(ISERROR(VLOOKUP($E408,'Source Data'!$B$29:$J$60, MATCH($L408, 'Source Data'!$B$26:$J$26,1),TRUE))=TRUE,"",VLOOKUP($E408,'Source Data'!$B$29:$J$60,MATCH($L408, 'Source Data'!$B$26:$J$26,1),TRUE))))</f>
        <v/>
      </c>
      <c r="U408" s="144" t="str">
        <f>IF(OR(AND(OR($J408="Retired",$J408="Permanent Low-Use"),$K408&lt;=2029),(AND($J408="New",$K408&gt;2029))),"N/A",IF($N408=0,0,IF(ISERROR(VLOOKUP($E408,'Source Data'!$B$29:$J$60, MATCH($L408, 'Source Data'!$B$26:$J$26,1),TRUE))=TRUE,"",VLOOKUP($E408,'Source Data'!$B$29:$J$60,MATCH($L408, 'Source Data'!$B$26:$J$26,1),TRUE))))</f>
        <v/>
      </c>
      <c r="V408" s="144" t="str">
        <f>IF(OR(AND(OR($J408="Retired",$J408="Permanent Low-Use"),$K408&lt;=2030),(AND($J408="New",$K408&gt;2030))),"N/A",IF($N408=0,0,IF(ISERROR(VLOOKUP($E408,'Source Data'!$B$29:$J$60, MATCH($L408, 'Source Data'!$B$26:$J$26,1),TRUE))=TRUE,"",VLOOKUP($E408,'Source Data'!$B$29:$J$60,MATCH($L408, 'Source Data'!$B$26:$J$26,1),TRUE))))</f>
        <v/>
      </c>
      <c r="W408" s="144" t="str">
        <f>IF(OR(AND(OR($J408="Retired",$J408="Permanent Low-Use"),$K408&lt;=2031),(AND($J408="New",$K408&gt;2031))),"N/A",IF($N408=0,0,IF(ISERROR(VLOOKUP($E408,'Source Data'!$B$29:$J$60, MATCH($L408, 'Source Data'!$B$26:$J$26,1),TRUE))=TRUE,"",VLOOKUP($E408,'Source Data'!$B$29:$J$60,MATCH($L408, 'Source Data'!$B$26:$J$26,1),TRUE))))</f>
        <v/>
      </c>
      <c r="X408" s="144" t="str">
        <f>IF(OR(AND(OR($J408="Retired",$J408="Permanent Low-Use"),$K408&lt;=2032),(AND($J408="New",$K408&gt;2032))),"N/A",IF($N408=0,0,IF(ISERROR(VLOOKUP($E408,'Source Data'!$B$29:$J$60, MATCH($L408, 'Source Data'!$B$26:$J$26,1),TRUE))=TRUE,"",VLOOKUP($E408,'Source Data'!$B$29:$J$60,MATCH($L408, 'Source Data'!$B$26:$J$26,1),TRUE))))</f>
        <v/>
      </c>
      <c r="Y408" s="144" t="str">
        <f>IF(OR(AND(OR($J408="Retired",$J408="Permanent Low-Use"),$K408&lt;=2033),(AND($J408="New",$K408&gt;2033))),"N/A",IF($N408=0,0,IF(ISERROR(VLOOKUP($E408,'Source Data'!$B$29:$J$60, MATCH($L408, 'Source Data'!$B$26:$J$26,1),TRUE))=TRUE,"",VLOOKUP($E408,'Source Data'!$B$29:$J$60,MATCH($L408, 'Source Data'!$B$26:$J$26,1),TRUE))))</f>
        <v/>
      </c>
      <c r="Z408" s="145" t="str">
        <f>IF(ISNUMBER($L408),IF(OR(AND(OR($J408="Retired",$J408="Permanent Low-Use"),$K408&lt;=2023),(AND($J408="New",$K408&gt;2023))),"N/A",VLOOKUP($F408,'Source Data'!$B$15:$I$22,7)),"")</f>
        <v/>
      </c>
      <c r="AA408" s="145" t="str">
        <f>IF(ISNUMBER($L408),IF(OR(AND(OR($J408="Retired",$J408="Permanent Low-Use"),$K408&lt;=2024),(AND($J408="New",$K408&gt;2024))),"N/A",VLOOKUP($F408,'Source Data'!$B$15:$I$22,7)),"")</f>
        <v/>
      </c>
      <c r="AB408" s="145" t="str">
        <f>IF(ISNUMBER($L408),IF(OR(AND(OR($J408="Retired",$J408="Permanent Low-Use"),$K408&lt;=2025),(AND($J408="New",$K408&gt;2025))),"N/A",VLOOKUP($F408,'Source Data'!$B$15:$I$22,5)),"")</f>
        <v/>
      </c>
      <c r="AC408" s="145" t="str">
        <f>IF(ISNUMBER($L408),IF(OR(AND(OR($J408="Retired",$J408="Permanent Low-Use"),$K408&lt;=2026),(AND($J408="New",$K408&gt;2026))),"N/A",VLOOKUP($F408,'Source Data'!$B$15:$I$22,5)),"")</f>
        <v/>
      </c>
      <c r="AD408" s="145" t="str">
        <f>IF(ISNUMBER($L408),IF(OR(AND(OR($J408="Retired",$J408="Permanent Low-Use"),$K408&lt;=2027),(AND($J408="New",$K408&gt;2027))),"N/A",VLOOKUP($F408,'Source Data'!$B$15:$I$22,5)),"")</f>
        <v/>
      </c>
      <c r="AE408" s="145" t="str">
        <f>IF(ISNUMBER($L408),IF(OR(AND(OR($J408="Retired",$J408="Permanent Low-Use"),$K408&lt;=2028),(AND($J408="New",$K408&gt;2028))),"N/A",VLOOKUP($F408,'Source Data'!$B$15:$I$22,5)),"")</f>
        <v/>
      </c>
      <c r="AF408" s="145" t="str">
        <f>IF(ISNUMBER($L408),IF(OR(AND(OR($J408="Retired",$J408="Permanent Low-Use"),$K408&lt;=2029),(AND($J408="New",$K408&gt;2029))),"N/A",VLOOKUP($F408,'Source Data'!$B$15:$I$22,5)),"")</f>
        <v/>
      </c>
      <c r="AG408" s="145" t="str">
        <f>IF(ISNUMBER($L408),IF(OR(AND(OR($J408="Retired",$J408="Permanent Low-Use"),$K408&lt;=2030),(AND($J408="New",$K408&gt;2030))),"N/A",VLOOKUP($F408,'Source Data'!$B$15:$I$22,5)),"")</f>
        <v/>
      </c>
      <c r="AH408" s="145" t="str">
        <f>IF(ISNUMBER($L408),IF(OR(AND(OR($J408="Retired",$J408="Permanent Low-Use"),$K408&lt;=2031),(AND($J408="New",$K408&gt;2031))),"N/A",VLOOKUP($F408,'Source Data'!$B$15:$I$22,5)),"")</f>
        <v/>
      </c>
      <c r="AI408" s="145" t="str">
        <f>IF(ISNUMBER($L408),IF(OR(AND(OR($J408="Retired",$J408="Permanent Low-Use"),$K408&lt;=2032),(AND($J408="New",$K408&gt;2032))),"N/A",VLOOKUP($F408,'Source Data'!$B$15:$I$22,5)),"")</f>
        <v/>
      </c>
      <c r="AJ408" s="145" t="str">
        <f>IF(ISNUMBER($L408),IF(OR(AND(OR($J408="Retired",$J408="Permanent Low-Use"),$K408&lt;=2033),(AND($J408="New",$K408&gt;2033))),"N/A",VLOOKUP($F408,'Source Data'!$B$15:$I$22,5)),"")</f>
        <v/>
      </c>
      <c r="AK408" s="145" t="str">
        <f>IF($N408= 0, "N/A", IF(ISERROR(VLOOKUP($F408, 'Source Data'!$B$4:$C$11,2)), "", VLOOKUP($F408, 'Source Data'!$B$4:$C$11,2)))</f>
        <v/>
      </c>
      <c r="AL408" s="158"/>
    </row>
    <row r="409" spans="1:38">
      <c r="A409" s="158"/>
      <c r="B409" s="80"/>
      <c r="C409" s="80"/>
      <c r="D409" s="80"/>
      <c r="E409" s="81"/>
      <c r="F409" s="81"/>
      <c r="G409" s="78"/>
      <c r="H409" s="79"/>
      <c r="I409" s="78"/>
      <c r="J409" s="78"/>
      <c r="K409" s="78"/>
      <c r="L409" s="142" t="str">
        <f t="shared" si="18"/>
        <v/>
      </c>
      <c r="M409" s="142" t="str">
        <f>IF(ISERROR(VLOOKUP(E409,'Source Data'!$B$67:$J$97, MATCH(F409, 'Source Data'!$B$64:$J$64,1),TRUE))=TRUE,"",VLOOKUP(E409,'Source Data'!$B$67:$J$97,MATCH(F409, 'Source Data'!$B$64:$J$64,1),TRUE))</f>
        <v/>
      </c>
      <c r="N409" s="143" t="str">
        <f t="shared" si="19"/>
        <v/>
      </c>
      <c r="O409" s="144" t="str">
        <f>IF(OR(AND(OR($J409="Retired",$J409="Permanent Low-Use"),$K409&lt;=2023),(AND($J409="New",$K409&gt;2023))),"N/A",IF($N409=0,0,IF(ISERROR(VLOOKUP($E409,'Source Data'!$B$29:$J$60, MATCH($L409, 'Source Data'!$B$26:$J$26,1),TRUE))=TRUE,"",VLOOKUP($E409,'Source Data'!$B$29:$J$60,MATCH($L409, 'Source Data'!$B$26:$J$26,1),TRUE))))</f>
        <v/>
      </c>
      <c r="P409" s="144" t="str">
        <f>IF(OR(AND(OR($J409="Retired",$J409="Permanent Low-Use"),$K409&lt;=2024),(AND($J409="New",$K409&gt;2024))),"N/A",IF($N409=0,0,IF(ISERROR(VLOOKUP($E409,'Source Data'!$B$29:$J$60, MATCH($L409, 'Source Data'!$B$26:$J$26,1),TRUE))=TRUE,"",VLOOKUP($E409,'Source Data'!$B$29:$J$60,MATCH($L409, 'Source Data'!$B$26:$J$26,1),TRUE))))</f>
        <v/>
      </c>
      <c r="Q409" s="144" t="str">
        <f>IF(OR(AND(OR($J409="Retired",$J409="Permanent Low-Use"),$K409&lt;=2025),(AND($J409="New",$K409&gt;2025))),"N/A",IF($N409=0,0,IF(ISERROR(VLOOKUP($E409,'Source Data'!$B$29:$J$60, MATCH($L409, 'Source Data'!$B$26:$J$26,1),TRUE))=TRUE,"",VLOOKUP($E409,'Source Data'!$B$29:$J$60,MATCH($L409, 'Source Data'!$B$26:$J$26,1),TRUE))))</f>
        <v/>
      </c>
      <c r="R409" s="144" t="str">
        <f>IF(OR(AND(OR($J409="Retired",$J409="Permanent Low-Use"),$K409&lt;=2026),(AND($J409="New",$K409&gt;2026))),"N/A",IF($N409=0,0,IF(ISERROR(VLOOKUP($E409,'Source Data'!$B$29:$J$60, MATCH($L409, 'Source Data'!$B$26:$J$26,1),TRUE))=TRUE,"",VLOOKUP($E409,'Source Data'!$B$29:$J$60,MATCH($L409, 'Source Data'!$B$26:$J$26,1),TRUE))))</f>
        <v/>
      </c>
      <c r="S409" s="144" t="str">
        <f>IF(OR(AND(OR($J409="Retired",$J409="Permanent Low-Use"),$K409&lt;=2027),(AND($J409="New",$K409&gt;2027))),"N/A",IF($N409=0,0,IF(ISERROR(VLOOKUP($E409,'Source Data'!$B$29:$J$60, MATCH($L409, 'Source Data'!$B$26:$J$26,1),TRUE))=TRUE,"",VLOOKUP($E409,'Source Data'!$B$29:$J$60,MATCH($L409, 'Source Data'!$B$26:$J$26,1),TRUE))))</f>
        <v/>
      </c>
      <c r="T409" s="144" t="str">
        <f>IF(OR(AND(OR($J409="Retired",$J409="Permanent Low-Use"),$K409&lt;=2028),(AND($J409="New",$K409&gt;2028))),"N/A",IF($N409=0,0,IF(ISERROR(VLOOKUP($E409,'Source Data'!$B$29:$J$60, MATCH($L409, 'Source Data'!$B$26:$J$26,1),TRUE))=TRUE,"",VLOOKUP($E409,'Source Data'!$B$29:$J$60,MATCH($L409, 'Source Data'!$B$26:$J$26,1),TRUE))))</f>
        <v/>
      </c>
      <c r="U409" s="144" t="str">
        <f>IF(OR(AND(OR($J409="Retired",$J409="Permanent Low-Use"),$K409&lt;=2029),(AND($J409="New",$K409&gt;2029))),"N/A",IF($N409=0,0,IF(ISERROR(VLOOKUP($E409,'Source Data'!$B$29:$J$60, MATCH($L409, 'Source Data'!$B$26:$J$26,1),TRUE))=TRUE,"",VLOOKUP($E409,'Source Data'!$B$29:$J$60,MATCH($L409, 'Source Data'!$B$26:$J$26,1),TRUE))))</f>
        <v/>
      </c>
      <c r="V409" s="144" t="str">
        <f>IF(OR(AND(OR($J409="Retired",$J409="Permanent Low-Use"),$K409&lt;=2030),(AND($J409="New",$K409&gt;2030))),"N/A",IF($N409=0,0,IF(ISERROR(VLOOKUP($E409,'Source Data'!$B$29:$J$60, MATCH($L409, 'Source Data'!$B$26:$J$26,1),TRUE))=TRUE,"",VLOOKUP($E409,'Source Data'!$B$29:$J$60,MATCH($L409, 'Source Data'!$B$26:$J$26,1),TRUE))))</f>
        <v/>
      </c>
      <c r="W409" s="144" t="str">
        <f>IF(OR(AND(OR($J409="Retired",$J409="Permanent Low-Use"),$K409&lt;=2031),(AND($J409="New",$K409&gt;2031))),"N/A",IF($N409=0,0,IF(ISERROR(VLOOKUP($E409,'Source Data'!$B$29:$J$60, MATCH($L409, 'Source Data'!$B$26:$J$26,1),TRUE))=TRUE,"",VLOOKUP($E409,'Source Data'!$B$29:$J$60,MATCH($L409, 'Source Data'!$B$26:$J$26,1),TRUE))))</f>
        <v/>
      </c>
      <c r="X409" s="144" t="str">
        <f>IF(OR(AND(OR($J409="Retired",$J409="Permanent Low-Use"),$K409&lt;=2032),(AND($J409="New",$K409&gt;2032))),"N/A",IF($N409=0,0,IF(ISERROR(VLOOKUP($E409,'Source Data'!$B$29:$J$60, MATCH($L409, 'Source Data'!$B$26:$J$26,1),TRUE))=TRUE,"",VLOOKUP($E409,'Source Data'!$B$29:$J$60,MATCH($L409, 'Source Data'!$B$26:$J$26,1),TRUE))))</f>
        <v/>
      </c>
      <c r="Y409" s="144" t="str">
        <f>IF(OR(AND(OR($J409="Retired",$J409="Permanent Low-Use"),$K409&lt;=2033),(AND($J409="New",$K409&gt;2033))),"N/A",IF($N409=0,0,IF(ISERROR(VLOOKUP($E409,'Source Data'!$B$29:$J$60, MATCH($L409, 'Source Data'!$B$26:$J$26,1),TRUE))=TRUE,"",VLOOKUP($E409,'Source Data'!$B$29:$J$60,MATCH($L409, 'Source Data'!$B$26:$J$26,1),TRUE))))</f>
        <v/>
      </c>
      <c r="Z409" s="145" t="str">
        <f>IF(ISNUMBER($L409),IF(OR(AND(OR($J409="Retired",$J409="Permanent Low-Use"),$K409&lt;=2023),(AND($J409="New",$K409&gt;2023))),"N/A",VLOOKUP($F409,'Source Data'!$B$15:$I$22,7)),"")</f>
        <v/>
      </c>
      <c r="AA409" s="145" t="str">
        <f>IF(ISNUMBER($L409),IF(OR(AND(OR($J409="Retired",$J409="Permanent Low-Use"),$K409&lt;=2024),(AND($J409="New",$K409&gt;2024))),"N/A",VLOOKUP($F409,'Source Data'!$B$15:$I$22,7)),"")</f>
        <v/>
      </c>
      <c r="AB409" s="145" t="str">
        <f>IF(ISNUMBER($L409),IF(OR(AND(OR($J409="Retired",$J409="Permanent Low-Use"),$K409&lt;=2025),(AND($J409="New",$K409&gt;2025))),"N/A",VLOOKUP($F409,'Source Data'!$B$15:$I$22,5)),"")</f>
        <v/>
      </c>
      <c r="AC409" s="145" t="str">
        <f>IF(ISNUMBER($L409),IF(OR(AND(OR($J409="Retired",$J409="Permanent Low-Use"),$K409&lt;=2026),(AND($J409="New",$K409&gt;2026))),"N/A",VLOOKUP($F409,'Source Data'!$B$15:$I$22,5)),"")</f>
        <v/>
      </c>
      <c r="AD409" s="145" t="str">
        <f>IF(ISNUMBER($L409),IF(OR(AND(OR($J409="Retired",$J409="Permanent Low-Use"),$K409&lt;=2027),(AND($J409="New",$K409&gt;2027))),"N/A",VLOOKUP($F409,'Source Data'!$B$15:$I$22,5)),"")</f>
        <v/>
      </c>
      <c r="AE409" s="145" t="str">
        <f>IF(ISNUMBER($L409),IF(OR(AND(OR($J409="Retired",$J409="Permanent Low-Use"),$K409&lt;=2028),(AND($J409="New",$K409&gt;2028))),"N/A",VLOOKUP($F409,'Source Data'!$B$15:$I$22,5)),"")</f>
        <v/>
      </c>
      <c r="AF409" s="145" t="str">
        <f>IF(ISNUMBER($L409),IF(OR(AND(OR($J409="Retired",$J409="Permanent Low-Use"),$K409&lt;=2029),(AND($J409="New",$K409&gt;2029))),"N/A",VLOOKUP($F409,'Source Data'!$B$15:$I$22,5)),"")</f>
        <v/>
      </c>
      <c r="AG409" s="145" t="str">
        <f>IF(ISNUMBER($L409),IF(OR(AND(OR($J409="Retired",$J409="Permanent Low-Use"),$K409&lt;=2030),(AND($J409="New",$K409&gt;2030))),"N/A",VLOOKUP($F409,'Source Data'!$B$15:$I$22,5)),"")</f>
        <v/>
      </c>
      <c r="AH409" s="145" t="str">
        <f>IF(ISNUMBER($L409),IF(OR(AND(OR($J409="Retired",$J409="Permanent Low-Use"),$K409&lt;=2031),(AND($J409="New",$K409&gt;2031))),"N/A",VLOOKUP($F409,'Source Data'!$B$15:$I$22,5)),"")</f>
        <v/>
      </c>
      <c r="AI409" s="145" t="str">
        <f>IF(ISNUMBER($L409),IF(OR(AND(OR($J409="Retired",$J409="Permanent Low-Use"),$K409&lt;=2032),(AND($J409="New",$K409&gt;2032))),"N/A",VLOOKUP($F409,'Source Data'!$B$15:$I$22,5)),"")</f>
        <v/>
      </c>
      <c r="AJ409" s="145" t="str">
        <f>IF(ISNUMBER($L409),IF(OR(AND(OR($J409="Retired",$J409="Permanent Low-Use"),$K409&lt;=2033),(AND($J409="New",$K409&gt;2033))),"N/A",VLOOKUP($F409,'Source Data'!$B$15:$I$22,5)),"")</f>
        <v/>
      </c>
      <c r="AK409" s="145" t="str">
        <f>IF($N409= 0, "N/A", IF(ISERROR(VLOOKUP($F409, 'Source Data'!$B$4:$C$11,2)), "", VLOOKUP($F409, 'Source Data'!$B$4:$C$11,2)))</f>
        <v/>
      </c>
      <c r="AL409" s="158"/>
    </row>
    <row r="410" spans="1:38">
      <c r="A410" s="158"/>
      <c r="B410" s="80"/>
      <c r="C410" s="80"/>
      <c r="D410" s="80"/>
      <c r="E410" s="81"/>
      <c r="F410" s="81"/>
      <c r="G410" s="78"/>
      <c r="H410" s="79"/>
      <c r="I410" s="78"/>
      <c r="J410" s="78"/>
      <c r="K410" s="78"/>
      <c r="L410" s="142" t="str">
        <f t="shared" si="18"/>
        <v/>
      </c>
      <c r="M410" s="142" t="str">
        <f>IF(ISERROR(VLOOKUP(E410,'Source Data'!$B$67:$J$97, MATCH(F410, 'Source Data'!$B$64:$J$64,1),TRUE))=TRUE,"",VLOOKUP(E410,'Source Data'!$B$67:$J$97,MATCH(F410, 'Source Data'!$B$64:$J$64,1),TRUE))</f>
        <v/>
      </c>
      <c r="N410" s="143" t="str">
        <f t="shared" si="19"/>
        <v/>
      </c>
      <c r="O410" s="144" t="str">
        <f>IF(OR(AND(OR($J410="Retired",$J410="Permanent Low-Use"),$K410&lt;=2023),(AND($J410="New",$K410&gt;2023))),"N/A",IF($N410=0,0,IF(ISERROR(VLOOKUP($E410,'Source Data'!$B$29:$J$60, MATCH($L410, 'Source Data'!$B$26:$J$26,1),TRUE))=TRUE,"",VLOOKUP($E410,'Source Data'!$B$29:$J$60,MATCH($L410, 'Source Data'!$B$26:$J$26,1),TRUE))))</f>
        <v/>
      </c>
      <c r="P410" s="144" t="str">
        <f>IF(OR(AND(OR($J410="Retired",$J410="Permanent Low-Use"),$K410&lt;=2024),(AND($J410="New",$K410&gt;2024))),"N/A",IF($N410=0,0,IF(ISERROR(VLOOKUP($E410,'Source Data'!$B$29:$J$60, MATCH($L410, 'Source Data'!$B$26:$J$26,1),TRUE))=TRUE,"",VLOOKUP($E410,'Source Data'!$B$29:$J$60,MATCH($L410, 'Source Data'!$B$26:$J$26,1),TRUE))))</f>
        <v/>
      </c>
      <c r="Q410" s="144" t="str">
        <f>IF(OR(AND(OR($J410="Retired",$J410="Permanent Low-Use"),$K410&lt;=2025),(AND($J410="New",$K410&gt;2025))),"N/A",IF($N410=0,0,IF(ISERROR(VLOOKUP($E410,'Source Data'!$B$29:$J$60, MATCH($L410, 'Source Data'!$B$26:$J$26,1),TRUE))=TRUE,"",VLOOKUP($E410,'Source Data'!$B$29:$J$60,MATCH($L410, 'Source Data'!$B$26:$J$26,1),TRUE))))</f>
        <v/>
      </c>
      <c r="R410" s="144" t="str">
        <f>IF(OR(AND(OR($J410="Retired",$J410="Permanent Low-Use"),$K410&lt;=2026),(AND($J410="New",$K410&gt;2026))),"N/A",IF($N410=0,0,IF(ISERROR(VLOOKUP($E410,'Source Data'!$B$29:$J$60, MATCH($L410, 'Source Data'!$B$26:$J$26,1),TRUE))=TRUE,"",VLOOKUP($E410,'Source Data'!$B$29:$J$60,MATCH($L410, 'Source Data'!$B$26:$J$26,1),TRUE))))</f>
        <v/>
      </c>
      <c r="S410" s="144" t="str">
        <f>IF(OR(AND(OR($J410="Retired",$J410="Permanent Low-Use"),$K410&lt;=2027),(AND($J410="New",$K410&gt;2027))),"N/A",IF($N410=0,0,IF(ISERROR(VLOOKUP($E410,'Source Data'!$B$29:$J$60, MATCH($L410, 'Source Data'!$B$26:$J$26,1),TRUE))=TRUE,"",VLOOKUP($E410,'Source Data'!$B$29:$J$60,MATCH($L410, 'Source Data'!$B$26:$J$26,1),TRUE))))</f>
        <v/>
      </c>
      <c r="T410" s="144" t="str">
        <f>IF(OR(AND(OR($J410="Retired",$J410="Permanent Low-Use"),$K410&lt;=2028),(AND($J410="New",$K410&gt;2028))),"N/A",IF($N410=0,0,IF(ISERROR(VLOOKUP($E410,'Source Data'!$B$29:$J$60, MATCH($L410, 'Source Data'!$B$26:$J$26,1),TRUE))=TRUE,"",VLOOKUP($E410,'Source Data'!$B$29:$J$60,MATCH($L410, 'Source Data'!$B$26:$J$26,1),TRUE))))</f>
        <v/>
      </c>
      <c r="U410" s="144" t="str">
        <f>IF(OR(AND(OR($J410="Retired",$J410="Permanent Low-Use"),$K410&lt;=2029),(AND($J410="New",$K410&gt;2029))),"N/A",IF($N410=0,0,IF(ISERROR(VLOOKUP($E410,'Source Data'!$B$29:$J$60, MATCH($L410, 'Source Data'!$B$26:$J$26,1),TRUE))=TRUE,"",VLOOKUP($E410,'Source Data'!$B$29:$J$60,MATCH($L410, 'Source Data'!$B$26:$J$26,1),TRUE))))</f>
        <v/>
      </c>
      <c r="V410" s="144" t="str">
        <f>IF(OR(AND(OR($J410="Retired",$J410="Permanent Low-Use"),$K410&lt;=2030),(AND($J410="New",$K410&gt;2030))),"N/A",IF($N410=0,0,IF(ISERROR(VLOOKUP($E410,'Source Data'!$B$29:$J$60, MATCH($L410, 'Source Data'!$B$26:$J$26,1),TRUE))=TRUE,"",VLOOKUP($E410,'Source Data'!$B$29:$J$60,MATCH($L410, 'Source Data'!$B$26:$J$26,1),TRUE))))</f>
        <v/>
      </c>
      <c r="W410" s="144" t="str">
        <f>IF(OR(AND(OR($J410="Retired",$J410="Permanent Low-Use"),$K410&lt;=2031),(AND($J410="New",$K410&gt;2031))),"N/A",IF($N410=0,0,IF(ISERROR(VLOOKUP($E410,'Source Data'!$B$29:$J$60, MATCH($L410, 'Source Data'!$B$26:$J$26,1),TRUE))=TRUE,"",VLOOKUP($E410,'Source Data'!$B$29:$J$60,MATCH($L410, 'Source Data'!$B$26:$J$26,1),TRUE))))</f>
        <v/>
      </c>
      <c r="X410" s="144" t="str">
        <f>IF(OR(AND(OR($J410="Retired",$J410="Permanent Low-Use"),$K410&lt;=2032),(AND($J410="New",$K410&gt;2032))),"N/A",IF($N410=0,0,IF(ISERROR(VLOOKUP($E410,'Source Data'!$B$29:$J$60, MATCH($L410, 'Source Data'!$B$26:$J$26,1),TRUE))=TRUE,"",VLOOKUP($E410,'Source Data'!$B$29:$J$60,MATCH($L410, 'Source Data'!$B$26:$J$26,1),TRUE))))</f>
        <v/>
      </c>
      <c r="Y410" s="144" t="str">
        <f>IF(OR(AND(OR($J410="Retired",$J410="Permanent Low-Use"),$K410&lt;=2033),(AND($J410="New",$K410&gt;2033))),"N/A",IF($N410=0,0,IF(ISERROR(VLOOKUP($E410,'Source Data'!$B$29:$J$60, MATCH($L410, 'Source Data'!$B$26:$J$26,1),TRUE))=TRUE,"",VLOOKUP($E410,'Source Data'!$B$29:$J$60,MATCH($L410, 'Source Data'!$B$26:$J$26,1),TRUE))))</f>
        <v/>
      </c>
      <c r="Z410" s="145" t="str">
        <f>IF(ISNUMBER($L410),IF(OR(AND(OR($J410="Retired",$J410="Permanent Low-Use"),$K410&lt;=2023),(AND($J410="New",$K410&gt;2023))),"N/A",VLOOKUP($F410,'Source Data'!$B$15:$I$22,7)),"")</f>
        <v/>
      </c>
      <c r="AA410" s="145" t="str">
        <f>IF(ISNUMBER($L410),IF(OR(AND(OR($J410="Retired",$J410="Permanent Low-Use"),$K410&lt;=2024),(AND($J410="New",$K410&gt;2024))),"N/A",VLOOKUP($F410,'Source Data'!$B$15:$I$22,7)),"")</f>
        <v/>
      </c>
      <c r="AB410" s="145" t="str">
        <f>IF(ISNUMBER($L410),IF(OR(AND(OR($J410="Retired",$J410="Permanent Low-Use"),$K410&lt;=2025),(AND($J410="New",$K410&gt;2025))),"N/A",VLOOKUP($F410,'Source Data'!$B$15:$I$22,5)),"")</f>
        <v/>
      </c>
      <c r="AC410" s="145" t="str">
        <f>IF(ISNUMBER($L410),IF(OR(AND(OR($J410="Retired",$J410="Permanent Low-Use"),$K410&lt;=2026),(AND($J410="New",$K410&gt;2026))),"N/A",VLOOKUP($F410,'Source Data'!$B$15:$I$22,5)),"")</f>
        <v/>
      </c>
      <c r="AD410" s="145" t="str">
        <f>IF(ISNUMBER($L410),IF(OR(AND(OR($J410="Retired",$J410="Permanent Low-Use"),$K410&lt;=2027),(AND($J410="New",$K410&gt;2027))),"N/A",VLOOKUP($F410,'Source Data'!$B$15:$I$22,5)),"")</f>
        <v/>
      </c>
      <c r="AE410" s="145" t="str">
        <f>IF(ISNUMBER($L410),IF(OR(AND(OR($J410="Retired",$J410="Permanent Low-Use"),$K410&lt;=2028),(AND($J410="New",$K410&gt;2028))),"N/A",VLOOKUP($F410,'Source Data'!$B$15:$I$22,5)),"")</f>
        <v/>
      </c>
      <c r="AF410" s="145" t="str">
        <f>IF(ISNUMBER($L410),IF(OR(AND(OR($J410="Retired",$J410="Permanent Low-Use"),$K410&lt;=2029),(AND($J410="New",$K410&gt;2029))),"N/A",VLOOKUP($F410,'Source Data'!$B$15:$I$22,5)),"")</f>
        <v/>
      </c>
      <c r="AG410" s="145" t="str">
        <f>IF(ISNUMBER($L410),IF(OR(AND(OR($J410="Retired",$J410="Permanent Low-Use"),$K410&lt;=2030),(AND($J410="New",$K410&gt;2030))),"N/A",VLOOKUP($F410,'Source Data'!$B$15:$I$22,5)),"")</f>
        <v/>
      </c>
      <c r="AH410" s="145" t="str">
        <f>IF(ISNUMBER($L410),IF(OR(AND(OR($J410="Retired",$J410="Permanent Low-Use"),$K410&lt;=2031),(AND($J410="New",$K410&gt;2031))),"N/A",VLOOKUP($F410,'Source Data'!$B$15:$I$22,5)),"")</f>
        <v/>
      </c>
      <c r="AI410" s="145" t="str">
        <f>IF(ISNUMBER($L410),IF(OR(AND(OR($J410="Retired",$J410="Permanent Low-Use"),$K410&lt;=2032),(AND($J410="New",$K410&gt;2032))),"N/A",VLOOKUP($F410,'Source Data'!$B$15:$I$22,5)),"")</f>
        <v/>
      </c>
      <c r="AJ410" s="145" t="str">
        <f>IF(ISNUMBER($L410),IF(OR(AND(OR($J410="Retired",$J410="Permanent Low-Use"),$K410&lt;=2033),(AND($J410="New",$K410&gt;2033))),"N/A",VLOOKUP($F410,'Source Data'!$B$15:$I$22,5)),"")</f>
        <v/>
      </c>
      <c r="AK410" s="145" t="str">
        <f>IF($N410= 0, "N/A", IF(ISERROR(VLOOKUP($F410, 'Source Data'!$B$4:$C$11,2)), "", VLOOKUP($F410, 'Source Data'!$B$4:$C$11,2)))</f>
        <v/>
      </c>
      <c r="AL410" s="158"/>
    </row>
    <row r="411" spans="1:38">
      <c r="A411" s="158"/>
      <c r="B411" s="80"/>
      <c r="C411" s="80"/>
      <c r="D411" s="80"/>
      <c r="E411" s="81"/>
      <c r="F411" s="81"/>
      <c r="G411" s="78"/>
      <c r="H411" s="79"/>
      <c r="I411" s="78"/>
      <c r="J411" s="78"/>
      <c r="K411" s="78"/>
      <c r="L411" s="142" t="str">
        <f t="shared" si="18"/>
        <v/>
      </c>
      <c r="M411" s="142" t="str">
        <f>IF(ISERROR(VLOOKUP(E411,'Source Data'!$B$67:$J$97, MATCH(F411, 'Source Data'!$B$64:$J$64,1),TRUE))=TRUE,"",VLOOKUP(E411,'Source Data'!$B$67:$J$97,MATCH(F411, 'Source Data'!$B$64:$J$64,1),TRUE))</f>
        <v/>
      </c>
      <c r="N411" s="143" t="str">
        <f t="shared" si="19"/>
        <v/>
      </c>
      <c r="O411" s="144" t="str">
        <f>IF(OR(AND(OR($J411="Retired",$J411="Permanent Low-Use"),$K411&lt;=2023),(AND($J411="New",$K411&gt;2023))),"N/A",IF($N411=0,0,IF(ISERROR(VLOOKUP($E411,'Source Data'!$B$29:$J$60, MATCH($L411, 'Source Data'!$B$26:$J$26,1),TRUE))=TRUE,"",VLOOKUP($E411,'Source Data'!$B$29:$J$60,MATCH($L411, 'Source Data'!$B$26:$J$26,1),TRUE))))</f>
        <v/>
      </c>
      <c r="P411" s="144" t="str">
        <f>IF(OR(AND(OR($J411="Retired",$J411="Permanent Low-Use"),$K411&lt;=2024),(AND($J411="New",$K411&gt;2024))),"N/A",IF($N411=0,0,IF(ISERROR(VLOOKUP($E411,'Source Data'!$B$29:$J$60, MATCH($L411, 'Source Data'!$B$26:$J$26,1),TRUE))=TRUE,"",VLOOKUP($E411,'Source Data'!$B$29:$J$60,MATCH($L411, 'Source Data'!$B$26:$J$26,1),TRUE))))</f>
        <v/>
      </c>
      <c r="Q411" s="144" t="str">
        <f>IF(OR(AND(OR($J411="Retired",$J411="Permanent Low-Use"),$K411&lt;=2025),(AND($J411="New",$K411&gt;2025))),"N/A",IF($N411=0,0,IF(ISERROR(VLOOKUP($E411,'Source Data'!$B$29:$J$60, MATCH($L411, 'Source Data'!$B$26:$J$26,1),TRUE))=TRUE,"",VLOOKUP($E411,'Source Data'!$B$29:$J$60,MATCH($L411, 'Source Data'!$B$26:$J$26,1),TRUE))))</f>
        <v/>
      </c>
      <c r="R411" s="144" t="str">
        <f>IF(OR(AND(OR($J411="Retired",$J411="Permanent Low-Use"),$K411&lt;=2026),(AND($J411="New",$K411&gt;2026))),"N/A",IF($N411=0,0,IF(ISERROR(VLOOKUP($E411,'Source Data'!$B$29:$J$60, MATCH($L411, 'Source Data'!$B$26:$J$26,1),TRUE))=TRUE,"",VLOOKUP($E411,'Source Data'!$B$29:$J$60,MATCH($L411, 'Source Data'!$B$26:$J$26,1),TRUE))))</f>
        <v/>
      </c>
      <c r="S411" s="144" t="str">
        <f>IF(OR(AND(OR($J411="Retired",$J411="Permanent Low-Use"),$K411&lt;=2027),(AND($J411="New",$K411&gt;2027))),"N/A",IF($N411=0,0,IF(ISERROR(VLOOKUP($E411,'Source Data'!$B$29:$J$60, MATCH($L411, 'Source Data'!$B$26:$J$26,1),TRUE))=TRUE,"",VLOOKUP($E411,'Source Data'!$B$29:$J$60,MATCH($L411, 'Source Data'!$B$26:$J$26,1),TRUE))))</f>
        <v/>
      </c>
      <c r="T411" s="144" t="str">
        <f>IF(OR(AND(OR($J411="Retired",$J411="Permanent Low-Use"),$K411&lt;=2028),(AND($J411="New",$K411&gt;2028))),"N/A",IF($N411=0,0,IF(ISERROR(VLOOKUP($E411,'Source Data'!$B$29:$J$60, MATCH($L411, 'Source Data'!$B$26:$J$26,1),TRUE))=TRUE,"",VLOOKUP($E411,'Source Data'!$B$29:$J$60,MATCH($L411, 'Source Data'!$B$26:$J$26,1),TRUE))))</f>
        <v/>
      </c>
      <c r="U411" s="144" t="str">
        <f>IF(OR(AND(OR($J411="Retired",$J411="Permanent Low-Use"),$K411&lt;=2029),(AND($J411="New",$K411&gt;2029))),"N/A",IF($N411=0,0,IF(ISERROR(VLOOKUP($E411,'Source Data'!$B$29:$J$60, MATCH($L411, 'Source Data'!$B$26:$J$26,1),TRUE))=TRUE,"",VLOOKUP($E411,'Source Data'!$B$29:$J$60,MATCH($L411, 'Source Data'!$B$26:$J$26,1),TRUE))))</f>
        <v/>
      </c>
      <c r="V411" s="144" t="str">
        <f>IF(OR(AND(OR($J411="Retired",$J411="Permanent Low-Use"),$K411&lt;=2030),(AND($J411="New",$K411&gt;2030))),"N/A",IF($N411=0,0,IF(ISERROR(VLOOKUP($E411,'Source Data'!$B$29:$J$60, MATCH($L411, 'Source Data'!$B$26:$J$26,1),TRUE))=TRUE,"",VLOOKUP($E411,'Source Data'!$B$29:$J$60,MATCH($L411, 'Source Data'!$B$26:$J$26,1),TRUE))))</f>
        <v/>
      </c>
      <c r="W411" s="144" t="str">
        <f>IF(OR(AND(OR($J411="Retired",$J411="Permanent Low-Use"),$K411&lt;=2031),(AND($J411="New",$K411&gt;2031))),"N/A",IF($N411=0,0,IF(ISERROR(VLOOKUP($E411,'Source Data'!$B$29:$J$60, MATCH($L411, 'Source Data'!$B$26:$J$26,1),TRUE))=TRUE,"",VLOOKUP($E411,'Source Data'!$B$29:$J$60,MATCH($L411, 'Source Data'!$B$26:$J$26,1),TRUE))))</f>
        <v/>
      </c>
      <c r="X411" s="144" t="str">
        <f>IF(OR(AND(OR($J411="Retired",$J411="Permanent Low-Use"),$K411&lt;=2032),(AND($J411="New",$K411&gt;2032))),"N/A",IF($N411=0,0,IF(ISERROR(VLOOKUP($E411,'Source Data'!$B$29:$J$60, MATCH($L411, 'Source Data'!$B$26:$J$26,1),TRUE))=TRUE,"",VLOOKUP($E411,'Source Data'!$B$29:$J$60,MATCH($L411, 'Source Data'!$B$26:$J$26,1),TRUE))))</f>
        <v/>
      </c>
      <c r="Y411" s="144" t="str">
        <f>IF(OR(AND(OR($J411="Retired",$J411="Permanent Low-Use"),$K411&lt;=2033),(AND($J411="New",$K411&gt;2033))),"N/A",IF($N411=0,0,IF(ISERROR(VLOOKUP($E411,'Source Data'!$B$29:$J$60, MATCH($L411, 'Source Data'!$B$26:$J$26,1),TRUE))=TRUE,"",VLOOKUP($E411,'Source Data'!$B$29:$J$60,MATCH($L411, 'Source Data'!$B$26:$J$26,1),TRUE))))</f>
        <v/>
      </c>
      <c r="Z411" s="145" t="str">
        <f>IF(ISNUMBER($L411),IF(OR(AND(OR($J411="Retired",$J411="Permanent Low-Use"),$K411&lt;=2023),(AND($J411="New",$K411&gt;2023))),"N/A",VLOOKUP($F411,'Source Data'!$B$15:$I$22,7)),"")</f>
        <v/>
      </c>
      <c r="AA411" s="145" t="str">
        <f>IF(ISNUMBER($L411),IF(OR(AND(OR($J411="Retired",$J411="Permanent Low-Use"),$K411&lt;=2024),(AND($J411="New",$K411&gt;2024))),"N/A",VLOOKUP($F411,'Source Data'!$B$15:$I$22,7)),"")</f>
        <v/>
      </c>
      <c r="AB411" s="145" t="str">
        <f>IF(ISNUMBER($L411),IF(OR(AND(OR($J411="Retired",$J411="Permanent Low-Use"),$K411&lt;=2025),(AND($J411="New",$K411&gt;2025))),"N/A",VLOOKUP($F411,'Source Data'!$B$15:$I$22,5)),"")</f>
        <v/>
      </c>
      <c r="AC411" s="145" t="str">
        <f>IF(ISNUMBER($L411),IF(OR(AND(OR($J411="Retired",$J411="Permanent Low-Use"),$K411&lt;=2026),(AND($J411="New",$K411&gt;2026))),"N/A",VLOOKUP($F411,'Source Data'!$B$15:$I$22,5)),"")</f>
        <v/>
      </c>
      <c r="AD411" s="145" t="str">
        <f>IF(ISNUMBER($L411),IF(OR(AND(OR($J411="Retired",$J411="Permanent Low-Use"),$K411&lt;=2027),(AND($J411="New",$K411&gt;2027))),"N/A",VLOOKUP($F411,'Source Data'!$B$15:$I$22,5)),"")</f>
        <v/>
      </c>
      <c r="AE411" s="145" t="str">
        <f>IF(ISNUMBER($L411),IF(OR(AND(OR($J411="Retired",$J411="Permanent Low-Use"),$K411&lt;=2028),(AND($J411="New",$K411&gt;2028))),"N/A",VLOOKUP($F411,'Source Data'!$B$15:$I$22,5)),"")</f>
        <v/>
      </c>
      <c r="AF411" s="145" t="str">
        <f>IF(ISNUMBER($L411),IF(OR(AND(OR($J411="Retired",$J411="Permanent Low-Use"),$K411&lt;=2029),(AND($J411="New",$K411&gt;2029))),"N/A",VLOOKUP($F411,'Source Data'!$B$15:$I$22,5)),"")</f>
        <v/>
      </c>
      <c r="AG411" s="145" t="str">
        <f>IF(ISNUMBER($L411),IF(OR(AND(OR($J411="Retired",$J411="Permanent Low-Use"),$K411&lt;=2030),(AND($J411="New",$K411&gt;2030))),"N/A",VLOOKUP($F411,'Source Data'!$B$15:$I$22,5)),"")</f>
        <v/>
      </c>
      <c r="AH411" s="145" t="str">
        <f>IF(ISNUMBER($L411),IF(OR(AND(OR($J411="Retired",$J411="Permanent Low-Use"),$K411&lt;=2031),(AND($J411="New",$K411&gt;2031))),"N/A",VLOOKUP($F411,'Source Data'!$B$15:$I$22,5)),"")</f>
        <v/>
      </c>
      <c r="AI411" s="145" t="str">
        <f>IF(ISNUMBER($L411),IF(OR(AND(OR($J411="Retired",$J411="Permanent Low-Use"),$K411&lt;=2032),(AND($J411="New",$K411&gt;2032))),"N/A",VLOOKUP($F411,'Source Data'!$B$15:$I$22,5)),"")</f>
        <v/>
      </c>
      <c r="AJ411" s="145" t="str">
        <f>IF(ISNUMBER($L411),IF(OR(AND(OR($J411="Retired",$J411="Permanent Low-Use"),$K411&lt;=2033),(AND($J411="New",$K411&gt;2033))),"N/A",VLOOKUP($F411,'Source Data'!$B$15:$I$22,5)),"")</f>
        <v/>
      </c>
      <c r="AK411" s="145" t="str">
        <f>IF($N411= 0, "N/A", IF(ISERROR(VLOOKUP($F411, 'Source Data'!$B$4:$C$11,2)), "", VLOOKUP($F411, 'Source Data'!$B$4:$C$11,2)))</f>
        <v/>
      </c>
      <c r="AL411" s="158"/>
    </row>
    <row r="412" spans="1:38">
      <c r="A412" s="158"/>
      <c r="B412" s="80"/>
      <c r="C412" s="80"/>
      <c r="D412" s="80"/>
      <c r="E412" s="81"/>
      <c r="F412" s="81"/>
      <c r="G412" s="78"/>
      <c r="H412" s="79"/>
      <c r="I412" s="78"/>
      <c r="J412" s="78"/>
      <c r="K412" s="78"/>
      <c r="L412" s="142" t="str">
        <f t="shared" si="18"/>
        <v/>
      </c>
      <c r="M412" s="142" t="str">
        <f>IF(ISERROR(VLOOKUP(E412,'Source Data'!$B$67:$J$97, MATCH(F412, 'Source Data'!$B$64:$J$64,1),TRUE))=TRUE,"",VLOOKUP(E412,'Source Data'!$B$67:$J$97,MATCH(F412, 'Source Data'!$B$64:$J$64,1),TRUE))</f>
        <v/>
      </c>
      <c r="N412" s="143" t="str">
        <f t="shared" si="19"/>
        <v/>
      </c>
      <c r="O412" s="144" t="str">
        <f>IF(OR(AND(OR($J412="Retired",$J412="Permanent Low-Use"),$K412&lt;=2023),(AND($J412="New",$K412&gt;2023))),"N/A",IF($N412=0,0,IF(ISERROR(VLOOKUP($E412,'Source Data'!$B$29:$J$60, MATCH($L412, 'Source Data'!$B$26:$J$26,1),TRUE))=TRUE,"",VLOOKUP($E412,'Source Data'!$B$29:$J$60,MATCH($L412, 'Source Data'!$B$26:$J$26,1),TRUE))))</f>
        <v/>
      </c>
      <c r="P412" s="144" t="str">
        <f>IF(OR(AND(OR($J412="Retired",$J412="Permanent Low-Use"),$K412&lt;=2024),(AND($J412="New",$K412&gt;2024))),"N/A",IF($N412=0,0,IF(ISERROR(VLOOKUP($E412,'Source Data'!$B$29:$J$60, MATCH($L412, 'Source Data'!$B$26:$J$26,1),TRUE))=TRUE,"",VLOOKUP($E412,'Source Data'!$B$29:$J$60,MATCH($L412, 'Source Data'!$B$26:$J$26,1),TRUE))))</f>
        <v/>
      </c>
      <c r="Q412" s="144" t="str">
        <f>IF(OR(AND(OR($J412="Retired",$J412="Permanent Low-Use"),$K412&lt;=2025),(AND($J412="New",$K412&gt;2025))),"N/A",IF($N412=0,0,IF(ISERROR(VLOOKUP($E412,'Source Data'!$B$29:$J$60, MATCH($L412, 'Source Data'!$B$26:$J$26,1),TRUE))=TRUE,"",VLOOKUP($E412,'Source Data'!$B$29:$J$60,MATCH($L412, 'Source Data'!$B$26:$J$26,1),TRUE))))</f>
        <v/>
      </c>
      <c r="R412" s="144" t="str">
        <f>IF(OR(AND(OR($J412="Retired",$J412="Permanent Low-Use"),$K412&lt;=2026),(AND($J412="New",$K412&gt;2026))),"N/A",IF($N412=0,0,IF(ISERROR(VLOOKUP($E412,'Source Data'!$B$29:$J$60, MATCH($L412, 'Source Data'!$B$26:$J$26,1),TRUE))=TRUE,"",VLOOKUP($E412,'Source Data'!$B$29:$J$60,MATCH($L412, 'Source Data'!$B$26:$J$26,1),TRUE))))</f>
        <v/>
      </c>
      <c r="S412" s="144" t="str">
        <f>IF(OR(AND(OR($J412="Retired",$J412="Permanent Low-Use"),$K412&lt;=2027),(AND($J412="New",$K412&gt;2027))),"N/A",IF($N412=0,0,IF(ISERROR(VLOOKUP($E412,'Source Data'!$B$29:$J$60, MATCH($L412, 'Source Data'!$B$26:$J$26,1),TRUE))=TRUE,"",VLOOKUP($E412,'Source Data'!$B$29:$J$60,MATCH($L412, 'Source Data'!$B$26:$J$26,1),TRUE))))</f>
        <v/>
      </c>
      <c r="T412" s="144" t="str">
        <f>IF(OR(AND(OR($J412="Retired",$J412="Permanent Low-Use"),$K412&lt;=2028),(AND($J412="New",$K412&gt;2028))),"N/A",IF($N412=0,0,IF(ISERROR(VLOOKUP($E412,'Source Data'!$B$29:$J$60, MATCH($L412, 'Source Data'!$B$26:$J$26,1),TRUE))=TRUE,"",VLOOKUP($E412,'Source Data'!$B$29:$J$60,MATCH($L412, 'Source Data'!$B$26:$J$26,1),TRUE))))</f>
        <v/>
      </c>
      <c r="U412" s="144" t="str">
        <f>IF(OR(AND(OR($J412="Retired",$J412="Permanent Low-Use"),$K412&lt;=2029),(AND($J412="New",$K412&gt;2029))),"N/A",IF($N412=0,0,IF(ISERROR(VLOOKUP($E412,'Source Data'!$B$29:$J$60, MATCH($L412, 'Source Data'!$B$26:$J$26,1),TRUE))=TRUE,"",VLOOKUP($E412,'Source Data'!$B$29:$J$60,MATCH($L412, 'Source Data'!$B$26:$J$26,1),TRUE))))</f>
        <v/>
      </c>
      <c r="V412" s="144" t="str">
        <f>IF(OR(AND(OR($J412="Retired",$J412="Permanent Low-Use"),$K412&lt;=2030),(AND($J412="New",$K412&gt;2030))),"N/A",IF($N412=0,0,IF(ISERROR(VLOOKUP($E412,'Source Data'!$B$29:$J$60, MATCH($L412, 'Source Data'!$B$26:$J$26,1),TRUE))=TRUE,"",VLOOKUP($E412,'Source Data'!$B$29:$J$60,MATCH($L412, 'Source Data'!$B$26:$J$26,1),TRUE))))</f>
        <v/>
      </c>
      <c r="W412" s="144" t="str">
        <f>IF(OR(AND(OR($J412="Retired",$J412="Permanent Low-Use"),$K412&lt;=2031),(AND($J412="New",$K412&gt;2031))),"N/A",IF($N412=0,0,IF(ISERROR(VLOOKUP($E412,'Source Data'!$B$29:$J$60, MATCH($L412, 'Source Data'!$B$26:$J$26,1),TRUE))=TRUE,"",VLOOKUP($E412,'Source Data'!$B$29:$J$60,MATCH($L412, 'Source Data'!$B$26:$J$26,1),TRUE))))</f>
        <v/>
      </c>
      <c r="X412" s="144" t="str">
        <f>IF(OR(AND(OR($J412="Retired",$J412="Permanent Low-Use"),$K412&lt;=2032),(AND($J412="New",$K412&gt;2032))),"N/A",IF($N412=0,0,IF(ISERROR(VLOOKUP($E412,'Source Data'!$B$29:$J$60, MATCH($L412, 'Source Data'!$B$26:$J$26,1),TRUE))=TRUE,"",VLOOKUP($E412,'Source Data'!$B$29:$J$60,MATCH($L412, 'Source Data'!$B$26:$J$26,1),TRUE))))</f>
        <v/>
      </c>
      <c r="Y412" s="144" t="str">
        <f>IF(OR(AND(OR($J412="Retired",$J412="Permanent Low-Use"),$K412&lt;=2033),(AND($J412="New",$K412&gt;2033))),"N/A",IF($N412=0,0,IF(ISERROR(VLOOKUP($E412,'Source Data'!$B$29:$J$60, MATCH($L412, 'Source Data'!$B$26:$J$26,1),TRUE))=TRUE,"",VLOOKUP($E412,'Source Data'!$B$29:$J$60,MATCH($L412, 'Source Data'!$B$26:$J$26,1),TRUE))))</f>
        <v/>
      </c>
      <c r="Z412" s="145" t="str">
        <f>IF(ISNUMBER($L412),IF(OR(AND(OR($J412="Retired",$J412="Permanent Low-Use"),$K412&lt;=2023),(AND($J412="New",$K412&gt;2023))),"N/A",VLOOKUP($F412,'Source Data'!$B$15:$I$22,7)),"")</f>
        <v/>
      </c>
      <c r="AA412" s="145" t="str">
        <f>IF(ISNUMBER($L412),IF(OR(AND(OR($J412="Retired",$J412="Permanent Low-Use"),$K412&lt;=2024),(AND($J412="New",$K412&gt;2024))),"N/A",VLOOKUP($F412,'Source Data'!$B$15:$I$22,7)),"")</f>
        <v/>
      </c>
      <c r="AB412" s="145" t="str">
        <f>IF(ISNUMBER($L412),IF(OR(AND(OR($J412="Retired",$J412="Permanent Low-Use"),$K412&lt;=2025),(AND($J412="New",$K412&gt;2025))),"N/A",VLOOKUP($F412,'Source Data'!$B$15:$I$22,5)),"")</f>
        <v/>
      </c>
      <c r="AC412" s="145" t="str">
        <f>IF(ISNUMBER($L412),IF(OR(AND(OR($J412="Retired",$J412="Permanent Low-Use"),$K412&lt;=2026),(AND($J412="New",$K412&gt;2026))),"N/A",VLOOKUP($F412,'Source Data'!$B$15:$I$22,5)),"")</f>
        <v/>
      </c>
      <c r="AD412" s="145" t="str">
        <f>IF(ISNUMBER($L412),IF(OR(AND(OR($J412="Retired",$J412="Permanent Low-Use"),$K412&lt;=2027),(AND($J412="New",$K412&gt;2027))),"N/A",VLOOKUP($F412,'Source Data'!$B$15:$I$22,5)),"")</f>
        <v/>
      </c>
      <c r="AE412" s="145" t="str">
        <f>IF(ISNUMBER($L412),IF(OR(AND(OR($J412="Retired",$J412="Permanent Low-Use"),$K412&lt;=2028),(AND($J412="New",$K412&gt;2028))),"N/A",VLOOKUP($F412,'Source Data'!$B$15:$I$22,5)),"")</f>
        <v/>
      </c>
      <c r="AF412" s="145" t="str">
        <f>IF(ISNUMBER($L412),IF(OR(AND(OR($J412="Retired",$J412="Permanent Low-Use"),$K412&lt;=2029),(AND($J412="New",$K412&gt;2029))),"N/A",VLOOKUP($F412,'Source Data'!$B$15:$I$22,5)),"")</f>
        <v/>
      </c>
      <c r="AG412" s="145" t="str">
        <f>IF(ISNUMBER($L412),IF(OR(AND(OR($J412="Retired",$J412="Permanent Low-Use"),$K412&lt;=2030),(AND($J412="New",$K412&gt;2030))),"N/A",VLOOKUP($F412,'Source Data'!$B$15:$I$22,5)),"")</f>
        <v/>
      </c>
      <c r="AH412" s="145" t="str">
        <f>IF(ISNUMBER($L412),IF(OR(AND(OR($J412="Retired",$J412="Permanent Low-Use"),$K412&lt;=2031),(AND($J412="New",$K412&gt;2031))),"N/A",VLOOKUP($F412,'Source Data'!$B$15:$I$22,5)),"")</f>
        <v/>
      </c>
      <c r="AI412" s="145" t="str">
        <f>IF(ISNUMBER($L412),IF(OR(AND(OR($J412="Retired",$J412="Permanent Low-Use"),$K412&lt;=2032),(AND($J412="New",$K412&gt;2032))),"N/A",VLOOKUP($F412,'Source Data'!$B$15:$I$22,5)),"")</f>
        <v/>
      </c>
      <c r="AJ412" s="145" t="str">
        <f>IF(ISNUMBER($L412),IF(OR(AND(OR($J412="Retired",$J412="Permanent Low-Use"),$K412&lt;=2033),(AND($J412="New",$K412&gt;2033))),"N/A",VLOOKUP($F412,'Source Data'!$B$15:$I$22,5)),"")</f>
        <v/>
      </c>
      <c r="AK412" s="145" t="str">
        <f>IF($N412= 0, "N/A", IF(ISERROR(VLOOKUP($F412, 'Source Data'!$B$4:$C$11,2)), "", VLOOKUP($F412, 'Source Data'!$B$4:$C$11,2)))</f>
        <v/>
      </c>
      <c r="AL412" s="158"/>
    </row>
    <row r="413" spans="1:38">
      <c r="A413" s="158"/>
      <c r="B413" s="80"/>
      <c r="C413" s="80"/>
      <c r="D413" s="80"/>
      <c r="E413" s="81"/>
      <c r="F413" s="81"/>
      <c r="G413" s="78"/>
      <c r="H413" s="79"/>
      <c r="I413" s="78"/>
      <c r="J413" s="78"/>
      <c r="K413" s="78"/>
      <c r="L413" s="142" t="str">
        <f t="shared" si="18"/>
        <v/>
      </c>
      <c r="M413" s="142" t="str">
        <f>IF(ISERROR(VLOOKUP(E413,'Source Data'!$B$67:$J$97, MATCH(F413, 'Source Data'!$B$64:$J$64,1),TRUE))=TRUE,"",VLOOKUP(E413,'Source Data'!$B$67:$J$97,MATCH(F413, 'Source Data'!$B$64:$J$64,1),TRUE))</f>
        <v/>
      </c>
      <c r="N413" s="143" t="str">
        <f t="shared" si="19"/>
        <v/>
      </c>
      <c r="O413" s="144" t="str">
        <f>IF(OR(AND(OR($J413="Retired",$J413="Permanent Low-Use"),$K413&lt;=2023),(AND($J413="New",$K413&gt;2023))),"N/A",IF($N413=0,0,IF(ISERROR(VLOOKUP($E413,'Source Data'!$B$29:$J$60, MATCH($L413, 'Source Data'!$B$26:$J$26,1),TRUE))=TRUE,"",VLOOKUP($E413,'Source Data'!$B$29:$J$60,MATCH($L413, 'Source Data'!$B$26:$J$26,1),TRUE))))</f>
        <v/>
      </c>
      <c r="P413" s="144" t="str">
        <f>IF(OR(AND(OR($J413="Retired",$J413="Permanent Low-Use"),$K413&lt;=2024),(AND($J413="New",$K413&gt;2024))),"N/A",IF($N413=0,0,IF(ISERROR(VLOOKUP($E413,'Source Data'!$B$29:$J$60, MATCH($L413, 'Source Data'!$B$26:$J$26,1),TRUE))=TRUE,"",VLOOKUP($E413,'Source Data'!$B$29:$J$60,MATCH($L413, 'Source Data'!$B$26:$J$26,1),TRUE))))</f>
        <v/>
      </c>
      <c r="Q413" s="144" t="str">
        <f>IF(OR(AND(OR($J413="Retired",$J413="Permanent Low-Use"),$K413&lt;=2025),(AND($J413="New",$K413&gt;2025))),"N/A",IF($N413=0,0,IF(ISERROR(VLOOKUP($E413,'Source Data'!$B$29:$J$60, MATCH($L413, 'Source Data'!$B$26:$J$26,1),TRUE))=TRUE,"",VLOOKUP($E413,'Source Data'!$B$29:$J$60,MATCH($L413, 'Source Data'!$B$26:$J$26,1),TRUE))))</f>
        <v/>
      </c>
      <c r="R413" s="144" t="str">
        <f>IF(OR(AND(OR($J413="Retired",$J413="Permanent Low-Use"),$K413&lt;=2026),(AND($J413="New",$K413&gt;2026))),"N/A",IF($N413=0,0,IF(ISERROR(VLOOKUP($E413,'Source Data'!$B$29:$J$60, MATCH($L413, 'Source Data'!$B$26:$J$26,1),TRUE))=TRUE,"",VLOOKUP($E413,'Source Data'!$B$29:$J$60,MATCH($L413, 'Source Data'!$B$26:$J$26,1),TRUE))))</f>
        <v/>
      </c>
      <c r="S413" s="144" t="str">
        <f>IF(OR(AND(OR($J413="Retired",$J413="Permanent Low-Use"),$K413&lt;=2027),(AND($J413="New",$K413&gt;2027))),"N/A",IF($N413=0,0,IF(ISERROR(VLOOKUP($E413,'Source Data'!$B$29:$J$60, MATCH($L413, 'Source Data'!$B$26:$J$26,1),TRUE))=TRUE,"",VLOOKUP($E413,'Source Data'!$B$29:$J$60,MATCH($L413, 'Source Data'!$B$26:$J$26,1),TRUE))))</f>
        <v/>
      </c>
      <c r="T413" s="144" t="str">
        <f>IF(OR(AND(OR($J413="Retired",$J413="Permanent Low-Use"),$K413&lt;=2028),(AND($J413="New",$K413&gt;2028))),"N/A",IF($N413=0,0,IF(ISERROR(VLOOKUP($E413,'Source Data'!$B$29:$J$60, MATCH($L413, 'Source Data'!$B$26:$J$26,1),TRUE))=TRUE,"",VLOOKUP($E413,'Source Data'!$B$29:$J$60,MATCH($L413, 'Source Data'!$B$26:$J$26,1),TRUE))))</f>
        <v/>
      </c>
      <c r="U413" s="144" t="str">
        <f>IF(OR(AND(OR($J413="Retired",$J413="Permanent Low-Use"),$K413&lt;=2029),(AND($J413="New",$K413&gt;2029))),"N/A",IF($N413=0,0,IF(ISERROR(VLOOKUP($E413,'Source Data'!$B$29:$J$60, MATCH($L413, 'Source Data'!$B$26:$J$26,1),TRUE))=TRUE,"",VLOOKUP($E413,'Source Data'!$B$29:$J$60,MATCH($L413, 'Source Data'!$B$26:$J$26,1),TRUE))))</f>
        <v/>
      </c>
      <c r="V413" s="144" t="str">
        <f>IF(OR(AND(OR($J413="Retired",$J413="Permanent Low-Use"),$K413&lt;=2030),(AND($J413="New",$K413&gt;2030))),"N/A",IF($N413=0,0,IF(ISERROR(VLOOKUP($E413,'Source Data'!$B$29:$J$60, MATCH($L413, 'Source Data'!$B$26:$J$26,1),TRUE))=TRUE,"",VLOOKUP($E413,'Source Data'!$B$29:$J$60,MATCH($L413, 'Source Data'!$B$26:$J$26,1),TRUE))))</f>
        <v/>
      </c>
      <c r="W413" s="144" t="str">
        <f>IF(OR(AND(OR($J413="Retired",$J413="Permanent Low-Use"),$K413&lt;=2031),(AND($J413="New",$K413&gt;2031))),"N/A",IF($N413=0,0,IF(ISERROR(VLOOKUP($E413,'Source Data'!$B$29:$J$60, MATCH($L413, 'Source Data'!$B$26:$J$26,1),TRUE))=TRUE,"",VLOOKUP($E413,'Source Data'!$B$29:$J$60,MATCH($L413, 'Source Data'!$B$26:$J$26,1),TRUE))))</f>
        <v/>
      </c>
      <c r="X413" s="144" t="str">
        <f>IF(OR(AND(OR($J413="Retired",$J413="Permanent Low-Use"),$K413&lt;=2032),(AND($J413="New",$K413&gt;2032))),"N/A",IF($N413=0,0,IF(ISERROR(VLOOKUP($E413,'Source Data'!$B$29:$J$60, MATCH($L413, 'Source Data'!$B$26:$J$26,1),TRUE))=TRUE,"",VLOOKUP($E413,'Source Data'!$B$29:$J$60,MATCH($L413, 'Source Data'!$B$26:$J$26,1),TRUE))))</f>
        <v/>
      </c>
      <c r="Y413" s="144" t="str">
        <f>IF(OR(AND(OR($J413="Retired",$J413="Permanent Low-Use"),$K413&lt;=2033),(AND($J413="New",$K413&gt;2033))),"N/A",IF($N413=0,0,IF(ISERROR(VLOOKUP($E413,'Source Data'!$B$29:$J$60, MATCH($L413, 'Source Data'!$B$26:$J$26,1),TRUE))=TRUE,"",VLOOKUP($E413,'Source Data'!$B$29:$J$60,MATCH($L413, 'Source Data'!$B$26:$J$26,1),TRUE))))</f>
        <v/>
      </c>
      <c r="Z413" s="145" t="str">
        <f>IF(ISNUMBER($L413),IF(OR(AND(OR($J413="Retired",$J413="Permanent Low-Use"),$K413&lt;=2023),(AND($J413="New",$K413&gt;2023))),"N/A",VLOOKUP($F413,'Source Data'!$B$15:$I$22,7)),"")</f>
        <v/>
      </c>
      <c r="AA413" s="145" t="str">
        <f>IF(ISNUMBER($L413),IF(OR(AND(OR($J413="Retired",$J413="Permanent Low-Use"),$K413&lt;=2024),(AND($J413="New",$K413&gt;2024))),"N/A",VLOOKUP($F413,'Source Data'!$B$15:$I$22,7)),"")</f>
        <v/>
      </c>
      <c r="AB413" s="145" t="str">
        <f>IF(ISNUMBER($L413),IF(OR(AND(OR($J413="Retired",$J413="Permanent Low-Use"),$K413&lt;=2025),(AND($J413="New",$K413&gt;2025))),"N/A",VLOOKUP($F413,'Source Data'!$B$15:$I$22,5)),"")</f>
        <v/>
      </c>
      <c r="AC413" s="145" t="str">
        <f>IF(ISNUMBER($L413),IF(OR(AND(OR($J413="Retired",$J413="Permanent Low-Use"),$K413&lt;=2026),(AND($J413="New",$K413&gt;2026))),"N/A",VLOOKUP($F413,'Source Data'!$B$15:$I$22,5)),"")</f>
        <v/>
      </c>
      <c r="AD413" s="145" t="str">
        <f>IF(ISNUMBER($L413),IF(OR(AND(OR($J413="Retired",$J413="Permanent Low-Use"),$K413&lt;=2027),(AND($J413="New",$K413&gt;2027))),"N/A",VLOOKUP($F413,'Source Data'!$B$15:$I$22,5)),"")</f>
        <v/>
      </c>
      <c r="AE413" s="145" t="str">
        <f>IF(ISNUMBER($L413),IF(OR(AND(OR($J413="Retired",$J413="Permanent Low-Use"),$K413&lt;=2028),(AND($J413="New",$K413&gt;2028))),"N/A",VLOOKUP($F413,'Source Data'!$B$15:$I$22,5)),"")</f>
        <v/>
      </c>
      <c r="AF413" s="145" t="str">
        <f>IF(ISNUMBER($L413),IF(OR(AND(OR($J413="Retired",$J413="Permanent Low-Use"),$K413&lt;=2029),(AND($J413="New",$K413&gt;2029))),"N/A",VLOOKUP($F413,'Source Data'!$B$15:$I$22,5)),"")</f>
        <v/>
      </c>
      <c r="AG413" s="145" t="str">
        <f>IF(ISNUMBER($L413),IF(OR(AND(OR($J413="Retired",$J413="Permanent Low-Use"),$K413&lt;=2030),(AND($J413="New",$K413&gt;2030))),"N/A",VLOOKUP($F413,'Source Data'!$B$15:$I$22,5)),"")</f>
        <v/>
      </c>
      <c r="AH413" s="145" t="str">
        <f>IF(ISNUMBER($L413),IF(OR(AND(OR($J413="Retired",$J413="Permanent Low-Use"),$K413&lt;=2031),(AND($J413="New",$K413&gt;2031))),"N/A",VLOOKUP($F413,'Source Data'!$B$15:$I$22,5)),"")</f>
        <v/>
      </c>
      <c r="AI413" s="145" t="str">
        <f>IF(ISNUMBER($L413),IF(OR(AND(OR($J413="Retired",$J413="Permanent Low-Use"),$K413&lt;=2032),(AND($J413="New",$K413&gt;2032))),"N/A",VLOOKUP($F413,'Source Data'!$B$15:$I$22,5)),"")</f>
        <v/>
      </c>
      <c r="AJ413" s="145" t="str">
        <f>IF(ISNUMBER($L413),IF(OR(AND(OR($J413="Retired",$J413="Permanent Low-Use"),$K413&lt;=2033),(AND($J413="New",$K413&gt;2033))),"N/A",VLOOKUP($F413,'Source Data'!$B$15:$I$22,5)),"")</f>
        <v/>
      </c>
      <c r="AK413" s="145" t="str">
        <f>IF($N413= 0, "N/A", IF(ISERROR(VLOOKUP($F413, 'Source Data'!$B$4:$C$11,2)), "", VLOOKUP($F413, 'Source Data'!$B$4:$C$11,2)))</f>
        <v/>
      </c>
      <c r="AL413" s="158"/>
    </row>
    <row r="414" spans="1:38">
      <c r="A414" s="158"/>
      <c r="B414" s="80"/>
      <c r="C414" s="80"/>
      <c r="D414" s="80"/>
      <c r="E414" s="81"/>
      <c r="F414" s="81"/>
      <c r="G414" s="78"/>
      <c r="H414" s="79"/>
      <c r="I414" s="78"/>
      <c r="J414" s="78"/>
      <c r="K414" s="78"/>
      <c r="L414" s="142" t="str">
        <f t="shared" si="18"/>
        <v/>
      </c>
      <c r="M414" s="142" t="str">
        <f>IF(ISERROR(VLOOKUP(E414,'Source Data'!$B$67:$J$97, MATCH(F414, 'Source Data'!$B$64:$J$64,1),TRUE))=TRUE,"",VLOOKUP(E414,'Source Data'!$B$67:$J$97,MATCH(F414, 'Source Data'!$B$64:$J$64,1),TRUE))</f>
        <v/>
      </c>
      <c r="N414" s="143" t="str">
        <f t="shared" si="19"/>
        <v/>
      </c>
      <c r="O414" s="144" t="str">
        <f>IF(OR(AND(OR($J414="Retired",$J414="Permanent Low-Use"),$K414&lt;=2023),(AND($J414="New",$K414&gt;2023))),"N/A",IF($N414=0,0,IF(ISERROR(VLOOKUP($E414,'Source Data'!$B$29:$J$60, MATCH($L414, 'Source Data'!$B$26:$J$26,1),TRUE))=TRUE,"",VLOOKUP($E414,'Source Data'!$B$29:$J$60,MATCH($L414, 'Source Data'!$B$26:$J$26,1),TRUE))))</f>
        <v/>
      </c>
      <c r="P414" s="144" t="str">
        <f>IF(OR(AND(OR($J414="Retired",$J414="Permanent Low-Use"),$K414&lt;=2024),(AND($J414="New",$K414&gt;2024))),"N/A",IF($N414=0,0,IF(ISERROR(VLOOKUP($E414,'Source Data'!$B$29:$J$60, MATCH($L414, 'Source Data'!$B$26:$J$26,1),TRUE))=TRUE,"",VLOOKUP($E414,'Source Data'!$B$29:$J$60,MATCH($L414, 'Source Data'!$B$26:$J$26,1),TRUE))))</f>
        <v/>
      </c>
      <c r="Q414" s="144" t="str">
        <f>IF(OR(AND(OR($J414="Retired",$J414="Permanent Low-Use"),$K414&lt;=2025),(AND($J414="New",$K414&gt;2025))),"N/A",IF($N414=0,0,IF(ISERROR(VLOOKUP($E414,'Source Data'!$B$29:$J$60, MATCH($L414, 'Source Data'!$B$26:$J$26,1),TRUE))=TRUE,"",VLOOKUP($E414,'Source Data'!$B$29:$J$60,MATCH($L414, 'Source Data'!$B$26:$J$26,1),TRUE))))</f>
        <v/>
      </c>
      <c r="R414" s="144" t="str">
        <f>IF(OR(AND(OR($J414="Retired",$J414="Permanent Low-Use"),$K414&lt;=2026),(AND($J414="New",$K414&gt;2026))),"N/A",IF($N414=0,0,IF(ISERROR(VLOOKUP($E414,'Source Data'!$B$29:$J$60, MATCH($L414, 'Source Data'!$B$26:$J$26,1),TRUE))=TRUE,"",VLOOKUP($E414,'Source Data'!$B$29:$J$60,MATCH($L414, 'Source Data'!$B$26:$J$26,1),TRUE))))</f>
        <v/>
      </c>
      <c r="S414" s="144" t="str">
        <f>IF(OR(AND(OR($J414="Retired",$J414="Permanent Low-Use"),$K414&lt;=2027),(AND($J414="New",$K414&gt;2027))),"N/A",IF($N414=0,0,IF(ISERROR(VLOOKUP($E414,'Source Data'!$B$29:$J$60, MATCH($L414, 'Source Data'!$B$26:$J$26,1),TRUE))=TRUE,"",VLOOKUP($E414,'Source Data'!$B$29:$J$60,MATCH($L414, 'Source Data'!$B$26:$J$26,1),TRUE))))</f>
        <v/>
      </c>
      <c r="T414" s="144" t="str">
        <f>IF(OR(AND(OR($J414="Retired",$J414="Permanent Low-Use"),$K414&lt;=2028),(AND($J414="New",$K414&gt;2028))),"N/A",IF($N414=0,0,IF(ISERROR(VLOOKUP($E414,'Source Data'!$B$29:$J$60, MATCH($L414, 'Source Data'!$B$26:$J$26,1),TRUE))=TRUE,"",VLOOKUP($E414,'Source Data'!$B$29:$J$60,MATCH($L414, 'Source Data'!$B$26:$J$26,1),TRUE))))</f>
        <v/>
      </c>
      <c r="U414" s="144" t="str">
        <f>IF(OR(AND(OR($J414="Retired",$J414="Permanent Low-Use"),$K414&lt;=2029),(AND($J414="New",$K414&gt;2029))),"N/A",IF($N414=0,0,IF(ISERROR(VLOOKUP($E414,'Source Data'!$B$29:$J$60, MATCH($L414, 'Source Data'!$B$26:$J$26,1),TRUE))=TRUE,"",VLOOKUP($E414,'Source Data'!$B$29:$J$60,MATCH($L414, 'Source Data'!$B$26:$J$26,1),TRUE))))</f>
        <v/>
      </c>
      <c r="V414" s="144" t="str">
        <f>IF(OR(AND(OR($J414="Retired",$J414="Permanent Low-Use"),$K414&lt;=2030),(AND($J414="New",$K414&gt;2030))),"N/A",IF($N414=0,0,IF(ISERROR(VLOOKUP($E414,'Source Data'!$B$29:$J$60, MATCH($L414, 'Source Data'!$B$26:$J$26,1),TRUE))=TRUE,"",VLOOKUP($E414,'Source Data'!$B$29:$J$60,MATCH($L414, 'Source Data'!$B$26:$J$26,1),TRUE))))</f>
        <v/>
      </c>
      <c r="W414" s="144" t="str">
        <f>IF(OR(AND(OR($J414="Retired",$J414="Permanent Low-Use"),$K414&lt;=2031),(AND($J414="New",$K414&gt;2031))),"N/A",IF($N414=0,0,IF(ISERROR(VLOOKUP($E414,'Source Data'!$B$29:$J$60, MATCH($L414, 'Source Data'!$B$26:$J$26,1),TRUE))=TRUE,"",VLOOKUP($E414,'Source Data'!$B$29:$J$60,MATCH($L414, 'Source Data'!$B$26:$J$26,1),TRUE))))</f>
        <v/>
      </c>
      <c r="X414" s="144" t="str">
        <f>IF(OR(AND(OR($J414="Retired",$J414="Permanent Low-Use"),$K414&lt;=2032),(AND($J414="New",$K414&gt;2032))),"N/A",IF($N414=0,0,IF(ISERROR(VLOOKUP($E414,'Source Data'!$B$29:$J$60, MATCH($L414, 'Source Data'!$B$26:$J$26,1),TRUE))=TRUE,"",VLOOKUP($E414,'Source Data'!$B$29:$J$60,MATCH($L414, 'Source Data'!$B$26:$J$26,1),TRUE))))</f>
        <v/>
      </c>
      <c r="Y414" s="144" t="str">
        <f>IF(OR(AND(OR($J414="Retired",$J414="Permanent Low-Use"),$K414&lt;=2033),(AND($J414="New",$K414&gt;2033))),"N/A",IF($N414=0,0,IF(ISERROR(VLOOKUP($E414,'Source Data'!$B$29:$J$60, MATCH($L414, 'Source Data'!$B$26:$J$26,1),TRUE))=TRUE,"",VLOOKUP($E414,'Source Data'!$B$29:$J$60,MATCH($L414, 'Source Data'!$B$26:$J$26,1),TRUE))))</f>
        <v/>
      </c>
      <c r="Z414" s="145" t="str">
        <f>IF(ISNUMBER($L414),IF(OR(AND(OR($J414="Retired",$J414="Permanent Low-Use"),$K414&lt;=2023),(AND($J414="New",$K414&gt;2023))),"N/A",VLOOKUP($F414,'Source Data'!$B$15:$I$22,7)),"")</f>
        <v/>
      </c>
      <c r="AA414" s="145" t="str">
        <f>IF(ISNUMBER($L414),IF(OR(AND(OR($J414="Retired",$J414="Permanent Low-Use"),$K414&lt;=2024),(AND($J414="New",$K414&gt;2024))),"N/A",VLOOKUP($F414,'Source Data'!$B$15:$I$22,7)),"")</f>
        <v/>
      </c>
      <c r="AB414" s="145" t="str">
        <f>IF(ISNUMBER($L414),IF(OR(AND(OR($J414="Retired",$J414="Permanent Low-Use"),$K414&lt;=2025),(AND($J414="New",$K414&gt;2025))),"N/A",VLOOKUP($F414,'Source Data'!$B$15:$I$22,5)),"")</f>
        <v/>
      </c>
      <c r="AC414" s="145" t="str">
        <f>IF(ISNUMBER($L414),IF(OR(AND(OR($J414="Retired",$J414="Permanent Low-Use"),$K414&lt;=2026),(AND($J414="New",$K414&gt;2026))),"N/A",VLOOKUP($F414,'Source Data'!$B$15:$I$22,5)),"")</f>
        <v/>
      </c>
      <c r="AD414" s="145" t="str">
        <f>IF(ISNUMBER($L414),IF(OR(AND(OR($J414="Retired",$J414="Permanent Low-Use"),$K414&lt;=2027),(AND($J414="New",$K414&gt;2027))),"N/A",VLOOKUP($F414,'Source Data'!$B$15:$I$22,5)),"")</f>
        <v/>
      </c>
      <c r="AE414" s="145" t="str">
        <f>IF(ISNUMBER($L414),IF(OR(AND(OR($J414="Retired",$J414="Permanent Low-Use"),$K414&lt;=2028),(AND($J414="New",$K414&gt;2028))),"N/A",VLOOKUP($F414,'Source Data'!$B$15:$I$22,5)),"")</f>
        <v/>
      </c>
      <c r="AF414" s="145" t="str">
        <f>IF(ISNUMBER($L414),IF(OR(AND(OR($J414="Retired",$J414="Permanent Low-Use"),$K414&lt;=2029),(AND($J414="New",$K414&gt;2029))),"N/A",VLOOKUP($F414,'Source Data'!$B$15:$I$22,5)),"")</f>
        <v/>
      </c>
      <c r="AG414" s="145" t="str">
        <f>IF(ISNUMBER($L414),IF(OR(AND(OR($J414="Retired",$J414="Permanent Low-Use"),$K414&lt;=2030),(AND($J414="New",$K414&gt;2030))),"N/A",VLOOKUP($F414,'Source Data'!$B$15:$I$22,5)),"")</f>
        <v/>
      </c>
      <c r="AH414" s="145" t="str">
        <f>IF(ISNUMBER($L414),IF(OR(AND(OR($J414="Retired",$J414="Permanent Low-Use"),$K414&lt;=2031),(AND($J414="New",$K414&gt;2031))),"N/A",VLOOKUP($F414,'Source Data'!$B$15:$I$22,5)),"")</f>
        <v/>
      </c>
      <c r="AI414" s="145" t="str">
        <f>IF(ISNUMBER($L414),IF(OR(AND(OR($J414="Retired",$J414="Permanent Low-Use"),$K414&lt;=2032),(AND($J414="New",$K414&gt;2032))),"N/A",VLOOKUP($F414,'Source Data'!$B$15:$I$22,5)),"")</f>
        <v/>
      </c>
      <c r="AJ414" s="145" t="str">
        <f>IF(ISNUMBER($L414),IF(OR(AND(OR($J414="Retired",$J414="Permanent Low-Use"),$K414&lt;=2033),(AND($J414="New",$K414&gt;2033))),"N/A",VLOOKUP($F414,'Source Data'!$B$15:$I$22,5)),"")</f>
        <v/>
      </c>
      <c r="AK414" s="145" t="str">
        <f>IF($N414= 0, "N/A", IF(ISERROR(VLOOKUP($F414, 'Source Data'!$B$4:$C$11,2)), "", VLOOKUP($F414, 'Source Data'!$B$4:$C$11,2)))</f>
        <v/>
      </c>
      <c r="AL414" s="158"/>
    </row>
    <row r="415" spans="1:38">
      <c r="A415" s="158"/>
      <c r="B415" s="80"/>
      <c r="C415" s="80"/>
      <c r="D415" s="80"/>
      <c r="E415" s="81"/>
      <c r="F415" s="81"/>
      <c r="G415" s="78"/>
      <c r="H415" s="79"/>
      <c r="I415" s="78"/>
      <c r="J415" s="78"/>
      <c r="K415" s="78"/>
      <c r="L415" s="142" t="str">
        <f t="shared" si="18"/>
        <v/>
      </c>
      <c r="M415" s="142" t="str">
        <f>IF(ISERROR(VLOOKUP(E415,'Source Data'!$B$67:$J$97, MATCH(F415, 'Source Data'!$B$64:$J$64,1),TRUE))=TRUE,"",VLOOKUP(E415,'Source Data'!$B$67:$J$97,MATCH(F415, 'Source Data'!$B$64:$J$64,1),TRUE))</f>
        <v/>
      </c>
      <c r="N415" s="143" t="str">
        <f t="shared" si="19"/>
        <v/>
      </c>
      <c r="O415" s="144" t="str">
        <f>IF(OR(AND(OR($J415="Retired",$J415="Permanent Low-Use"),$K415&lt;=2023),(AND($J415="New",$K415&gt;2023))),"N/A",IF($N415=0,0,IF(ISERROR(VLOOKUP($E415,'Source Data'!$B$29:$J$60, MATCH($L415, 'Source Data'!$B$26:$J$26,1),TRUE))=TRUE,"",VLOOKUP($E415,'Source Data'!$B$29:$J$60,MATCH($L415, 'Source Data'!$B$26:$J$26,1),TRUE))))</f>
        <v/>
      </c>
      <c r="P415" s="144" t="str">
        <f>IF(OR(AND(OR($J415="Retired",$J415="Permanent Low-Use"),$K415&lt;=2024),(AND($J415="New",$K415&gt;2024))),"N/A",IF($N415=0,0,IF(ISERROR(VLOOKUP($E415,'Source Data'!$B$29:$J$60, MATCH($L415, 'Source Data'!$B$26:$J$26,1),TRUE))=TRUE,"",VLOOKUP($E415,'Source Data'!$B$29:$J$60,MATCH($L415, 'Source Data'!$B$26:$J$26,1),TRUE))))</f>
        <v/>
      </c>
      <c r="Q415" s="144" t="str">
        <f>IF(OR(AND(OR($J415="Retired",$J415="Permanent Low-Use"),$K415&lt;=2025),(AND($J415="New",$K415&gt;2025))),"N/A",IF($N415=0,0,IF(ISERROR(VLOOKUP($E415,'Source Data'!$B$29:$J$60, MATCH($L415, 'Source Data'!$B$26:$J$26,1),TRUE))=TRUE,"",VLOOKUP($E415,'Source Data'!$B$29:$J$60,MATCH($L415, 'Source Data'!$B$26:$J$26,1),TRUE))))</f>
        <v/>
      </c>
      <c r="R415" s="144" t="str">
        <f>IF(OR(AND(OR($J415="Retired",$J415="Permanent Low-Use"),$K415&lt;=2026),(AND($J415="New",$K415&gt;2026))),"N/A",IF($N415=0,0,IF(ISERROR(VLOOKUP($E415,'Source Data'!$B$29:$J$60, MATCH($L415, 'Source Data'!$B$26:$J$26,1),TRUE))=TRUE,"",VLOOKUP($E415,'Source Data'!$B$29:$J$60,MATCH($L415, 'Source Data'!$B$26:$J$26,1),TRUE))))</f>
        <v/>
      </c>
      <c r="S415" s="144" t="str">
        <f>IF(OR(AND(OR($J415="Retired",$J415="Permanent Low-Use"),$K415&lt;=2027),(AND($J415="New",$K415&gt;2027))),"N/A",IF($N415=0,0,IF(ISERROR(VLOOKUP($E415,'Source Data'!$B$29:$J$60, MATCH($L415, 'Source Data'!$B$26:$J$26,1),TRUE))=TRUE,"",VLOOKUP($E415,'Source Data'!$B$29:$J$60,MATCH($L415, 'Source Data'!$B$26:$J$26,1),TRUE))))</f>
        <v/>
      </c>
      <c r="T415" s="144" t="str">
        <f>IF(OR(AND(OR($J415="Retired",$J415="Permanent Low-Use"),$K415&lt;=2028),(AND($J415="New",$K415&gt;2028))),"N/A",IF($N415=0,0,IF(ISERROR(VLOOKUP($E415,'Source Data'!$B$29:$J$60, MATCH($L415, 'Source Data'!$B$26:$J$26,1),TRUE))=TRUE,"",VLOOKUP($E415,'Source Data'!$B$29:$J$60,MATCH($L415, 'Source Data'!$B$26:$J$26,1),TRUE))))</f>
        <v/>
      </c>
      <c r="U415" s="144" t="str">
        <f>IF(OR(AND(OR($J415="Retired",$J415="Permanent Low-Use"),$K415&lt;=2029),(AND($J415="New",$K415&gt;2029))),"N/A",IF($N415=0,0,IF(ISERROR(VLOOKUP($E415,'Source Data'!$B$29:$J$60, MATCH($L415, 'Source Data'!$B$26:$J$26,1),TRUE))=TRUE,"",VLOOKUP($E415,'Source Data'!$B$29:$J$60,MATCH($L415, 'Source Data'!$B$26:$J$26,1),TRUE))))</f>
        <v/>
      </c>
      <c r="V415" s="144" t="str">
        <f>IF(OR(AND(OR($J415="Retired",$J415="Permanent Low-Use"),$K415&lt;=2030),(AND($J415="New",$K415&gt;2030))),"N/A",IF($N415=0,0,IF(ISERROR(VLOOKUP($E415,'Source Data'!$B$29:$J$60, MATCH($L415, 'Source Data'!$B$26:$J$26,1),TRUE))=TRUE,"",VLOOKUP($E415,'Source Data'!$B$29:$J$60,MATCH($L415, 'Source Data'!$B$26:$J$26,1),TRUE))))</f>
        <v/>
      </c>
      <c r="W415" s="144" t="str">
        <f>IF(OR(AND(OR($J415="Retired",$J415="Permanent Low-Use"),$K415&lt;=2031),(AND($J415="New",$K415&gt;2031))),"N/A",IF($N415=0,0,IF(ISERROR(VLOOKUP($E415,'Source Data'!$B$29:$J$60, MATCH($L415, 'Source Data'!$B$26:$J$26,1),TRUE))=TRUE,"",VLOOKUP($E415,'Source Data'!$B$29:$J$60,MATCH($L415, 'Source Data'!$B$26:$J$26,1),TRUE))))</f>
        <v/>
      </c>
      <c r="X415" s="144" t="str">
        <f>IF(OR(AND(OR($J415="Retired",$J415="Permanent Low-Use"),$K415&lt;=2032),(AND($J415="New",$K415&gt;2032))),"N/A",IF($N415=0,0,IF(ISERROR(VLOOKUP($E415,'Source Data'!$B$29:$J$60, MATCH($L415, 'Source Data'!$B$26:$J$26,1),TRUE))=TRUE,"",VLOOKUP($E415,'Source Data'!$B$29:$J$60,MATCH($L415, 'Source Data'!$B$26:$J$26,1),TRUE))))</f>
        <v/>
      </c>
      <c r="Y415" s="144" t="str">
        <f>IF(OR(AND(OR($J415="Retired",$J415="Permanent Low-Use"),$K415&lt;=2033),(AND($J415="New",$K415&gt;2033))),"N/A",IF($N415=0,0,IF(ISERROR(VLOOKUP($E415,'Source Data'!$B$29:$J$60, MATCH($L415, 'Source Data'!$B$26:$J$26,1),TRUE))=TRUE,"",VLOOKUP($E415,'Source Data'!$B$29:$J$60,MATCH($L415, 'Source Data'!$B$26:$J$26,1),TRUE))))</f>
        <v/>
      </c>
      <c r="Z415" s="145" t="str">
        <f>IF(ISNUMBER($L415),IF(OR(AND(OR($J415="Retired",$J415="Permanent Low-Use"),$K415&lt;=2023),(AND($J415="New",$K415&gt;2023))),"N/A",VLOOKUP($F415,'Source Data'!$B$15:$I$22,7)),"")</f>
        <v/>
      </c>
      <c r="AA415" s="145" t="str">
        <f>IF(ISNUMBER($L415),IF(OR(AND(OR($J415="Retired",$J415="Permanent Low-Use"),$K415&lt;=2024),(AND($J415="New",$K415&gt;2024))),"N/A",VLOOKUP($F415,'Source Data'!$B$15:$I$22,7)),"")</f>
        <v/>
      </c>
      <c r="AB415" s="145" t="str">
        <f>IF(ISNUMBER($L415),IF(OR(AND(OR($J415="Retired",$J415="Permanent Low-Use"),$K415&lt;=2025),(AND($J415="New",$K415&gt;2025))),"N/A",VLOOKUP($F415,'Source Data'!$B$15:$I$22,5)),"")</f>
        <v/>
      </c>
      <c r="AC415" s="145" t="str">
        <f>IF(ISNUMBER($L415),IF(OR(AND(OR($J415="Retired",$J415="Permanent Low-Use"),$K415&lt;=2026),(AND($J415="New",$K415&gt;2026))),"N/A",VLOOKUP($F415,'Source Data'!$B$15:$I$22,5)),"")</f>
        <v/>
      </c>
      <c r="AD415" s="145" t="str">
        <f>IF(ISNUMBER($L415),IF(OR(AND(OR($J415="Retired",$J415="Permanent Low-Use"),$K415&lt;=2027),(AND($J415="New",$K415&gt;2027))),"N/A",VLOOKUP($F415,'Source Data'!$B$15:$I$22,5)),"")</f>
        <v/>
      </c>
      <c r="AE415" s="145" t="str">
        <f>IF(ISNUMBER($L415),IF(OR(AND(OR($J415="Retired",$J415="Permanent Low-Use"),$K415&lt;=2028),(AND($J415="New",$K415&gt;2028))),"N/A",VLOOKUP($F415,'Source Data'!$B$15:$I$22,5)),"")</f>
        <v/>
      </c>
      <c r="AF415" s="145" t="str">
        <f>IF(ISNUMBER($L415),IF(OR(AND(OR($J415="Retired",$J415="Permanent Low-Use"),$K415&lt;=2029),(AND($J415="New",$K415&gt;2029))),"N/A",VLOOKUP($F415,'Source Data'!$B$15:$I$22,5)),"")</f>
        <v/>
      </c>
      <c r="AG415" s="145" t="str">
        <f>IF(ISNUMBER($L415),IF(OR(AND(OR($J415="Retired",$J415="Permanent Low-Use"),$K415&lt;=2030),(AND($J415="New",$K415&gt;2030))),"N/A",VLOOKUP($F415,'Source Data'!$B$15:$I$22,5)),"")</f>
        <v/>
      </c>
      <c r="AH415" s="145" t="str">
        <f>IF(ISNUMBER($L415),IF(OR(AND(OR($J415="Retired",$J415="Permanent Low-Use"),$K415&lt;=2031),(AND($J415="New",$K415&gt;2031))),"N/A",VLOOKUP($F415,'Source Data'!$B$15:$I$22,5)),"")</f>
        <v/>
      </c>
      <c r="AI415" s="145" t="str">
        <f>IF(ISNUMBER($L415),IF(OR(AND(OR($J415="Retired",$J415="Permanent Low-Use"),$K415&lt;=2032),(AND($J415="New",$K415&gt;2032))),"N/A",VLOOKUP($F415,'Source Data'!$B$15:$I$22,5)),"")</f>
        <v/>
      </c>
      <c r="AJ415" s="145" t="str">
        <f>IF(ISNUMBER($L415),IF(OR(AND(OR($J415="Retired",$J415="Permanent Low-Use"),$K415&lt;=2033),(AND($J415="New",$K415&gt;2033))),"N/A",VLOOKUP($F415,'Source Data'!$B$15:$I$22,5)),"")</f>
        <v/>
      </c>
      <c r="AK415" s="145" t="str">
        <f>IF($N415= 0, "N/A", IF(ISERROR(VLOOKUP($F415, 'Source Data'!$B$4:$C$11,2)), "", VLOOKUP($F415, 'Source Data'!$B$4:$C$11,2)))</f>
        <v/>
      </c>
      <c r="AL415" s="158"/>
    </row>
    <row r="416" spans="1:38">
      <c r="A416" s="158"/>
      <c r="B416" s="80"/>
      <c r="C416" s="80"/>
      <c r="D416" s="80"/>
      <c r="E416" s="81"/>
      <c r="F416" s="81"/>
      <c r="G416" s="78"/>
      <c r="H416" s="79"/>
      <c r="I416" s="78"/>
      <c r="J416" s="78"/>
      <c r="K416" s="78"/>
      <c r="L416" s="142" t="str">
        <f t="shared" si="18"/>
        <v/>
      </c>
      <c r="M416" s="142" t="str">
        <f>IF(ISERROR(VLOOKUP(E416,'Source Data'!$B$67:$J$97, MATCH(F416, 'Source Data'!$B$64:$J$64,1),TRUE))=TRUE,"",VLOOKUP(E416,'Source Data'!$B$67:$J$97,MATCH(F416, 'Source Data'!$B$64:$J$64,1),TRUE))</f>
        <v/>
      </c>
      <c r="N416" s="143" t="str">
        <f t="shared" si="19"/>
        <v/>
      </c>
      <c r="O416" s="144" t="str">
        <f>IF(OR(AND(OR($J416="Retired",$J416="Permanent Low-Use"),$K416&lt;=2023),(AND($J416="New",$K416&gt;2023))),"N/A",IF($N416=0,0,IF(ISERROR(VLOOKUP($E416,'Source Data'!$B$29:$J$60, MATCH($L416, 'Source Data'!$B$26:$J$26,1),TRUE))=TRUE,"",VLOOKUP($E416,'Source Data'!$B$29:$J$60,MATCH($L416, 'Source Data'!$B$26:$J$26,1),TRUE))))</f>
        <v/>
      </c>
      <c r="P416" s="144" t="str">
        <f>IF(OR(AND(OR($J416="Retired",$J416="Permanent Low-Use"),$K416&lt;=2024),(AND($J416="New",$K416&gt;2024))),"N/A",IF($N416=0,0,IF(ISERROR(VLOOKUP($E416,'Source Data'!$B$29:$J$60, MATCH($L416, 'Source Data'!$B$26:$J$26,1),TRUE))=TRUE,"",VLOOKUP($E416,'Source Data'!$B$29:$J$60,MATCH($L416, 'Source Data'!$B$26:$J$26,1),TRUE))))</f>
        <v/>
      </c>
      <c r="Q416" s="144" t="str">
        <f>IF(OR(AND(OR($J416="Retired",$J416="Permanent Low-Use"),$K416&lt;=2025),(AND($J416="New",$K416&gt;2025))),"N/A",IF($N416=0,0,IF(ISERROR(VLOOKUP($E416,'Source Data'!$B$29:$J$60, MATCH($L416, 'Source Data'!$B$26:$J$26,1),TRUE))=TRUE,"",VLOOKUP($E416,'Source Data'!$B$29:$J$60,MATCH($L416, 'Source Data'!$B$26:$J$26,1),TRUE))))</f>
        <v/>
      </c>
      <c r="R416" s="144" t="str">
        <f>IF(OR(AND(OR($J416="Retired",$J416="Permanent Low-Use"),$K416&lt;=2026),(AND($J416="New",$K416&gt;2026))),"N/A",IF($N416=0,0,IF(ISERROR(VLOOKUP($E416,'Source Data'!$B$29:$J$60, MATCH($L416, 'Source Data'!$B$26:$J$26,1),TRUE))=TRUE,"",VLOOKUP($E416,'Source Data'!$B$29:$J$60,MATCH($L416, 'Source Data'!$B$26:$J$26,1),TRUE))))</f>
        <v/>
      </c>
      <c r="S416" s="144" t="str">
        <f>IF(OR(AND(OR($J416="Retired",$J416="Permanent Low-Use"),$K416&lt;=2027),(AND($J416="New",$K416&gt;2027))),"N/A",IF($N416=0,0,IF(ISERROR(VLOOKUP($E416,'Source Data'!$B$29:$J$60, MATCH($L416, 'Source Data'!$B$26:$J$26,1),TRUE))=TRUE,"",VLOOKUP($E416,'Source Data'!$B$29:$J$60,MATCH($L416, 'Source Data'!$B$26:$J$26,1),TRUE))))</f>
        <v/>
      </c>
      <c r="T416" s="144" t="str">
        <f>IF(OR(AND(OR($J416="Retired",$J416="Permanent Low-Use"),$K416&lt;=2028),(AND($J416="New",$K416&gt;2028))),"N/A",IF($N416=0,0,IF(ISERROR(VLOOKUP($E416,'Source Data'!$B$29:$J$60, MATCH($L416, 'Source Data'!$B$26:$J$26,1),TRUE))=TRUE,"",VLOOKUP($E416,'Source Data'!$B$29:$J$60,MATCH($L416, 'Source Data'!$B$26:$J$26,1),TRUE))))</f>
        <v/>
      </c>
      <c r="U416" s="144" t="str">
        <f>IF(OR(AND(OR($J416="Retired",$J416="Permanent Low-Use"),$K416&lt;=2029),(AND($J416="New",$K416&gt;2029))),"N/A",IF($N416=0,0,IF(ISERROR(VLOOKUP($E416,'Source Data'!$B$29:$J$60, MATCH($L416, 'Source Data'!$B$26:$J$26,1),TRUE))=TRUE,"",VLOOKUP($E416,'Source Data'!$B$29:$J$60,MATCH($L416, 'Source Data'!$B$26:$J$26,1),TRUE))))</f>
        <v/>
      </c>
      <c r="V416" s="144" t="str">
        <f>IF(OR(AND(OR($J416="Retired",$J416="Permanent Low-Use"),$K416&lt;=2030),(AND($J416="New",$K416&gt;2030))),"N/A",IF($N416=0,0,IF(ISERROR(VLOOKUP($E416,'Source Data'!$B$29:$J$60, MATCH($L416, 'Source Data'!$B$26:$J$26,1),TRUE))=TRUE,"",VLOOKUP($E416,'Source Data'!$B$29:$J$60,MATCH($L416, 'Source Data'!$B$26:$J$26,1),TRUE))))</f>
        <v/>
      </c>
      <c r="W416" s="144" t="str">
        <f>IF(OR(AND(OR($J416="Retired",$J416="Permanent Low-Use"),$K416&lt;=2031),(AND($J416="New",$K416&gt;2031))),"N/A",IF($N416=0,0,IF(ISERROR(VLOOKUP($E416,'Source Data'!$B$29:$J$60, MATCH($L416, 'Source Data'!$B$26:$J$26,1),TRUE))=TRUE,"",VLOOKUP($E416,'Source Data'!$B$29:$J$60,MATCH($L416, 'Source Data'!$B$26:$J$26,1),TRUE))))</f>
        <v/>
      </c>
      <c r="X416" s="144" t="str">
        <f>IF(OR(AND(OR($J416="Retired",$J416="Permanent Low-Use"),$K416&lt;=2032),(AND($J416="New",$K416&gt;2032))),"N/A",IF($N416=0,0,IF(ISERROR(VLOOKUP($E416,'Source Data'!$B$29:$J$60, MATCH($L416, 'Source Data'!$B$26:$J$26,1),TRUE))=TRUE,"",VLOOKUP($E416,'Source Data'!$B$29:$J$60,MATCH($L416, 'Source Data'!$B$26:$J$26,1),TRUE))))</f>
        <v/>
      </c>
      <c r="Y416" s="144" t="str">
        <f>IF(OR(AND(OR($J416="Retired",$J416="Permanent Low-Use"),$K416&lt;=2033),(AND($J416="New",$K416&gt;2033))),"N/A",IF($N416=0,0,IF(ISERROR(VLOOKUP($E416,'Source Data'!$B$29:$J$60, MATCH($L416, 'Source Data'!$B$26:$J$26,1),TRUE))=TRUE,"",VLOOKUP($E416,'Source Data'!$B$29:$J$60,MATCH($L416, 'Source Data'!$B$26:$J$26,1),TRUE))))</f>
        <v/>
      </c>
      <c r="Z416" s="145" t="str">
        <f>IF(ISNUMBER($L416),IF(OR(AND(OR($J416="Retired",$J416="Permanent Low-Use"),$K416&lt;=2023),(AND($J416="New",$K416&gt;2023))),"N/A",VLOOKUP($F416,'Source Data'!$B$15:$I$22,7)),"")</f>
        <v/>
      </c>
      <c r="AA416" s="145" t="str">
        <f>IF(ISNUMBER($L416),IF(OR(AND(OR($J416="Retired",$J416="Permanent Low-Use"),$K416&lt;=2024),(AND($J416="New",$K416&gt;2024))),"N/A",VLOOKUP($F416,'Source Data'!$B$15:$I$22,7)),"")</f>
        <v/>
      </c>
      <c r="AB416" s="145" t="str">
        <f>IF(ISNUMBER($L416),IF(OR(AND(OR($J416="Retired",$J416="Permanent Low-Use"),$K416&lt;=2025),(AND($J416="New",$K416&gt;2025))),"N/A",VLOOKUP($F416,'Source Data'!$B$15:$I$22,5)),"")</f>
        <v/>
      </c>
      <c r="AC416" s="145" t="str">
        <f>IF(ISNUMBER($L416),IF(OR(AND(OR($J416="Retired",$J416="Permanent Low-Use"),$K416&lt;=2026),(AND($J416="New",$K416&gt;2026))),"N/A",VLOOKUP($F416,'Source Data'!$B$15:$I$22,5)),"")</f>
        <v/>
      </c>
      <c r="AD416" s="145" t="str">
        <f>IF(ISNUMBER($L416),IF(OR(AND(OR($J416="Retired",$J416="Permanent Low-Use"),$K416&lt;=2027),(AND($J416="New",$K416&gt;2027))),"N/A",VLOOKUP($F416,'Source Data'!$B$15:$I$22,5)),"")</f>
        <v/>
      </c>
      <c r="AE416" s="145" t="str">
        <f>IF(ISNUMBER($L416),IF(OR(AND(OR($J416="Retired",$J416="Permanent Low-Use"),$K416&lt;=2028),(AND($J416="New",$K416&gt;2028))),"N/A",VLOOKUP($F416,'Source Data'!$B$15:$I$22,5)),"")</f>
        <v/>
      </c>
      <c r="AF416" s="145" t="str">
        <f>IF(ISNUMBER($L416),IF(OR(AND(OR($J416="Retired",$J416="Permanent Low-Use"),$K416&lt;=2029),(AND($J416="New",$K416&gt;2029))),"N/A",VLOOKUP($F416,'Source Data'!$B$15:$I$22,5)),"")</f>
        <v/>
      </c>
      <c r="AG416" s="145" t="str">
        <f>IF(ISNUMBER($L416),IF(OR(AND(OR($J416="Retired",$J416="Permanent Low-Use"),$K416&lt;=2030),(AND($J416="New",$K416&gt;2030))),"N/A",VLOOKUP($F416,'Source Data'!$B$15:$I$22,5)),"")</f>
        <v/>
      </c>
      <c r="AH416" s="145" t="str">
        <f>IF(ISNUMBER($L416),IF(OR(AND(OR($J416="Retired",$J416="Permanent Low-Use"),$K416&lt;=2031),(AND($J416="New",$K416&gt;2031))),"N/A",VLOOKUP($F416,'Source Data'!$B$15:$I$22,5)),"")</f>
        <v/>
      </c>
      <c r="AI416" s="145" t="str">
        <f>IF(ISNUMBER($L416),IF(OR(AND(OR($J416="Retired",$J416="Permanent Low-Use"),$K416&lt;=2032),(AND($J416="New",$K416&gt;2032))),"N/A",VLOOKUP($F416,'Source Data'!$B$15:$I$22,5)),"")</f>
        <v/>
      </c>
      <c r="AJ416" s="145" t="str">
        <f>IF(ISNUMBER($L416),IF(OR(AND(OR($J416="Retired",$J416="Permanent Low-Use"),$K416&lt;=2033),(AND($J416="New",$K416&gt;2033))),"N/A",VLOOKUP($F416,'Source Data'!$B$15:$I$22,5)),"")</f>
        <v/>
      </c>
      <c r="AK416" s="145" t="str">
        <f>IF($N416= 0, "N/A", IF(ISERROR(VLOOKUP($F416, 'Source Data'!$B$4:$C$11,2)), "", VLOOKUP($F416, 'Source Data'!$B$4:$C$11,2)))</f>
        <v/>
      </c>
      <c r="AL416" s="158"/>
    </row>
    <row r="417" spans="1:38">
      <c r="A417" s="158"/>
      <c r="B417" s="80"/>
      <c r="C417" s="80"/>
      <c r="D417" s="80"/>
      <c r="E417" s="81"/>
      <c r="F417" s="81"/>
      <c r="G417" s="78"/>
      <c r="H417" s="79"/>
      <c r="I417" s="78"/>
      <c r="J417" s="78"/>
      <c r="K417" s="78"/>
      <c r="L417" s="142" t="str">
        <f t="shared" si="18"/>
        <v/>
      </c>
      <c r="M417" s="142" t="str">
        <f>IF(ISERROR(VLOOKUP(E417,'Source Data'!$B$67:$J$97, MATCH(F417, 'Source Data'!$B$64:$J$64,1),TRUE))=TRUE,"",VLOOKUP(E417,'Source Data'!$B$67:$J$97,MATCH(F417, 'Source Data'!$B$64:$J$64,1),TRUE))</f>
        <v/>
      </c>
      <c r="N417" s="143" t="str">
        <f t="shared" si="19"/>
        <v/>
      </c>
      <c r="O417" s="144" t="str">
        <f>IF(OR(AND(OR($J417="Retired",$J417="Permanent Low-Use"),$K417&lt;=2023),(AND($J417="New",$K417&gt;2023))),"N/A",IF($N417=0,0,IF(ISERROR(VLOOKUP($E417,'Source Data'!$B$29:$J$60, MATCH($L417, 'Source Data'!$B$26:$J$26,1),TRUE))=TRUE,"",VLOOKUP($E417,'Source Data'!$B$29:$J$60,MATCH($L417, 'Source Data'!$B$26:$J$26,1),TRUE))))</f>
        <v/>
      </c>
      <c r="P417" s="144" t="str">
        <f>IF(OR(AND(OR($J417="Retired",$J417="Permanent Low-Use"),$K417&lt;=2024),(AND($J417="New",$K417&gt;2024))),"N/A",IF($N417=0,0,IF(ISERROR(VLOOKUP($E417,'Source Data'!$B$29:$J$60, MATCH($L417, 'Source Data'!$B$26:$J$26,1),TRUE))=TRUE,"",VLOOKUP($E417,'Source Data'!$B$29:$J$60,MATCH($L417, 'Source Data'!$B$26:$J$26,1),TRUE))))</f>
        <v/>
      </c>
      <c r="Q417" s="144" t="str">
        <f>IF(OR(AND(OR($J417="Retired",$J417="Permanent Low-Use"),$K417&lt;=2025),(AND($J417="New",$K417&gt;2025))),"N/A",IF($N417=0,0,IF(ISERROR(VLOOKUP($E417,'Source Data'!$B$29:$J$60, MATCH($L417, 'Source Data'!$B$26:$J$26,1),TRUE))=TRUE,"",VLOOKUP($E417,'Source Data'!$B$29:$J$60,MATCH($L417, 'Source Data'!$B$26:$J$26,1),TRUE))))</f>
        <v/>
      </c>
      <c r="R417" s="144" t="str">
        <f>IF(OR(AND(OR($J417="Retired",$J417="Permanent Low-Use"),$K417&lt;=2026),(AND($J417="New",$K417&gt;2026))),"N/A",IF($N417=0,0,IF(ISERROR(VLOOKUP($E417,'Source Data'!$B$29:$J$60, MATCH($L417, 'Source Data'!$B$26:$J$26,1),TRUE))=TRUE,"",VLOOKUP($E417,'Source Data'!$B$29:$J$60,MATCH($L417, 'Source Data'!$B$26:$J$26,1),TRUE))))</f>
        <v/>
      </c>
      <c r="S417" s="144" t="str">
        <f>IF(OR(AND(OR($J417="Retired",$J417="Permanent Low-Use"),$K417&lt;=2027),(AND($J417="New",$K417&gt;2027))),"N/A",IF($N417=0,0,IF(ISERROR(VLOOKUP($E417,'Source Data'!$B$29:$J$60, MATCH($L417, 'Source Data'!$B$26:$J$26,1),TRUE))=TRUE,"",VLOOKUP($E417,'Source Data'!$B$29:$J$60,MATCH($L417, 'Source Data'!$B$26:$J$26,1),TRUE))))</f>
        <v/>
      </c>
      <c r="T417" s="144" t="str">
        <f>IF(OR(AND(OR($J417="Retired",$J417="Permanent Low-Use"),$K417&lt;=2028),(AND($J417="New",$K417&gt;2028))),"N/A",IF($N417=0,0,IF(ISERROR(VLOOKUP($E417,'Source Data'!$B$29:$J$60, MATCH($L417, 'Source Data'!$B$26:$J$26,1),TRUE))=TRUE,"",VLOOKUP($E417,'Source Data'!$B$29:$J$60,MATCH($L417, 'Source Data'!$B$26:$J$26,1),TRUE))))</f>
        <v/>
      </c>
      <c r="U417" s="144" t="str">
        <f>IF(OR(AND(OR($J417="Retired",$J417="Permanent Low-Use"),$K417&lt;=2029),(AND($J417="New",$K417&gt;2029))),"N/A",IF($N417=0,0,IF(ISERROR(VLOOKUP($E417,'Source Data'!$B$29:$J$60, MATCH($L417, 'Source Data'!$B$26:$J$26,1),TRUE))=TRUE,"",VLOOKUP($E417,'Source Data'!$B$29:$J$60,MATCH($L417, 'Source Data'!$B$26:$J$26,1),TRUE))))</f>
        <v/>
      </c>
      <c r="V417" s="144" t="str">
        <f>IF(OR(AND(OR($J417="Retired",$J417="Permanent Low-Use"),$K417&lt;=2030),(AND($J417="New",$K417&gt;2030))),"N/A",IF($N417=0,0,IF(ISERROR(VLOOKUP($E417,'Source Data'!$B$29:$J$60, MATCH($L417, 'Source Data'!$B$26:$J$26,1),TRUE))=TRUE,"",VLOOKUP($E417,'Source Data'!$B$29:$J$60,MATCH($L417, 'Source Data'!$B$26:$J$26,1),TRUE))))</f>
        <v/>
      </c>
      <c r="W417" s="144" t="str">
        <f>IF(OR(AND(OR($J417="Retired",$J417="Permanent Low-Use"),$K417&lt;=2031),(AND($J417="New",$K417&gt;2031))),"N/A",IF($N417=0,0,IF(ISERROR(VLOOKUP($E417,'Source Data'!$B$29:$J$60, MATCH($L417, 'Source Data'!$B$26:$J$26,1),TRUE))=TRUE,"",VLOOKUP($E417,'Source Data'!$B$29:$J$60,MATCH($L417, 'Source Data'!$B$26:$J$26,1),TRUE))))</f>
        <v/>
      </c>
      <c r="X417" s="144" t="str">
        <f>IF(OR(AND(OR($J417="Retired",$J417="Permanent Low-Use"),$K417&lt;=2032),(AND($J417="New",$K417&gt;2032))),"N/A",IF($N417=0,0,IF(ISERROR(VLOOKUP($E417,'Source Data'!$B$29:$J$60, MATCH($L417, 'Source Data'!$B$26:$J$26,1),TRUE))=TRUE,"",VLOOKUP($E417,'Source Data'!$B$29:$J$60,MATCH($L417, 'Source Data'!$B$26:$J$26,1),TRUE))))</f>
        <v/>
      </c>
      <c r="Y417" s="144" t="str">
        <f>IF(OR(AND(OR($J417="Retired",$J417="Permanent Low-Use"),$K417&lt;=2033),(AND($J417="New",$K417&gt;2033))),"N/A",IF($N417=0,0,IF(ISERROR(VLOOKUP($E417,'Source Data'!$B$29:$J$60, MATCH($L417, 'Source Data'!$B$26:$J$26,1),TRUE))=TRUE,"",VLOOKUP($E417,'Source Data'!$B$29:$J$60,MATCH($L417, 'Source Data'!$B$26:$J$26,1),TRUE))))</f>
        <v/>
      </c>
      <c r="Z417" s="145" t="str">
        <f>IF(ISNUMBER($L417),IF(OR(AND(OR($J417="Retired",$J417="Permanent Low-Use"),$K417&lt;=2023),(AND($J417="New",$K417&gt;2023))),"N/A",VLOOKUP($F417,'Source Data'!$B$15:$I$22,7)),"")</f>
        <v/>
      </c>
      <c r="AA417" s="145" t="str">
        <f>IF(ISNUMBER($L417),IF(OR(AND(OR($J417="Retired",$J417="Permanent Low-Use"),$K417&lt;=2024),(AND($J417="New",$K417&gt;2024))),"N/A",VLOOKUP($F417,'Source Data'!$B$15:$I$22,7)),"")</f>
        <v/>
      </c>
      <c r="AB417" s="145" t="str">
        <f>IF(ISNUMBER($L417),IF(OR(AND(OR($J417="Retired",$J417="Permanent Low-Use"),$K417&lt;=2025),(AND($J417="New",$K417&gt;2025))),"N/A",VLOOKUP($F417,'Source Data'!$B$15:$I$22,5)),"")</f>
        <v/>
      </c>
      <c r="AC417" s="145" t="str">
        <f>IF(ISNUMBER($L417),IF(OR(AND(OR($J417="Retired",$J417="Permanent Low-Use"),$K417&lt;=2026),(AND($J417="New",$K417&gt;2026))),"N/A",VLOOKUP($F417,'Source Data'!$B$15:$I$22,5)),"")</f>
        <v/>
      </c>
      <c r="AD417" s="145" t="str">
        <f>IF(ISNUMBER($L417),IF(OR(AND(OR($J417="Retired",$J417="Permanent Low-Use"),$K417&lt;=2027),(AND($J417="New",$K417&gt;2027))),"N/A",VLOOKUP($F417,'Source Data'!$B$15:$I$22,5)),"")</f>
        <v/>
      </c>
      <c r="AE417" s="145" t="str">
        <f>IF(ISNUMBER($L417),IF(OR(AND(OR($J417="Retired",$J417="Permanent Low-Use"),$K417&lt;=2028),(AND($J417="New",$K417&gt;2028))),"N/A",VLOOKUP($F417,'Source Data'!$B$15:$I$22,5)),"")</f>
        <v/>
      </c>
      <c r="AF417" s="145" t="str">
        <f>IF(ISNUMBER($L417),IF(OR(AND(OR($J417="Retired",$J417="Permanent Low-Use"),$K417&lt;=2029),(AND($J417="New",$K417&gt;2029))),"N/A",VLOOKUP($F417,'Source Data'!$B$15:$I$22,5)),"")</f>
        <v/>
      </c>
      <c r="AG417" s="145" t="str">
        <f>IF(ISNUMBER($L417),IF(OR(AND(OR($J417="Retired",$J417="Permanent Low-Use"),$K417&lt;=2030),(AND($J417="New",$K417&gt;2030))),"N/A",VLOOKUP($F417,'Source Data'!$B$15:$I$22,5)),"")</f>
        <v/>
      </c>
      <c r="AH417" s="145" t="str">
        <f>IF(ISNUMBER($L417),IF(OR(AND(OR($J417="Retired",$J417="Permanent Low-Use"),$K417&lt;=2031),(AND($J417="New",$K417&gt;2031))),"N/A",VLOOKUP($F417,'Source Data'!$B$15:$I$22,5)),"")</f>
        <v/>
      </c>
      <c r="AI417" s="145" t="str">
        <f>IF(ISNUMBER($L417),IF(OR(AND(OR($J417="Retired",$J417="Permanent Low-Use"),$K417&lt;=2032),(AND($J417="New",$K417&gt;2032))),"N/A",VLOOKUP($F417,'Source Data'!$B$15:$I$22,5)),"")</f>
        <v/>
      </c>
      <c r="AJ417" s="145" t="str">
        <f>IF(ISNUMBER($L417),IF(OR(AND(OR($J417="Retired",$J417="Permanent Low-Use"),$K417&lt;=2033),(AND($J417="New",$K417&gt;2033))),"N/A",VLOOKUP($F417,'Source Data'!$B$15:$I$22,5)),"")</f>
        <v/>
      </c>
      <c r="AK417" s="145" t="str">
        <f>IF($N417= 0, "N/A", IF(ISERROR(VLOOKUP($F417, 'Source Data'!$B$4:$C$11,2)), "", VLOOKUP($F417, 'Source Data'!$B$4:$C$11,2)))</f>
        <v/>
      </c>
      <c r="AL417" s="158"/>
    </row>
    <row r="418" spans="1:38">
      <c r="A418" s="158"/>
      <c r="B418" s="80"/>
      <c r="C418" s="80"/>
      <c r="D418" s="80"/>
      <c r="E418" s="81"/>
      <c r="F418" s="81"/>
      <c r="G418" s="78"/>
      <c r="H418" s="79"/>
      <c r="I418" s="78"/>
      <c r="J418" s="78"/>
      <c r="K418" s="78"/>
      <c r="L418" s="142" t="str">
        <f t="shared" si="18"/>
        <v/>
      </c>
      <c r="M418" s="142" t="str">
        <f>IF(ISERROR(VLOOKUP(E418,'Source Data'!$B$67:$J$97, MATCH(F418, 'Source Data'!$B$64:$J$64,1),TRUE))=TRUE,"",VLOOKUP(E418,'Source Data'!$B$67:$J$97,MATCH(F418, 'Source Data'!$B$64:$J$64,1),TRUE))</f>
        <v/>
      </c>
      <c r="N418" s="143" t="str">
        <f t="shared" si="19"/>
        <v/>
      </c>
      <c r="O418" s="144" t="str">
        <f>IF(OR(AND(OR($J418="Retired",$J418="Permanent Low-Use"),$K418&lt;=2023),(AND($J418="New",$K418&gt;2023))),"N/A",IF($N418=0,0,IF(ISERROR(VLOOKUP($E418,'Source Data'!$B$29:$J$60, MATCH($L418, 'Source Data'!$B$26:$J$26,1),TRUE))=TRUE,"",VLOOKUP($E418,'Source Data'!$B$29:$J$60,MATCH($L418, 'Source Data'!$B$26:$J$26,1),TRUE))))</f>
        <v/>
      </c>
      <c r="P418" s="144" t="str">
        <f>IF(OR(AND(OR($J418="Retired",$J418="Permanent Low-Use"),$K418&lt;=2024),(AND($J418="New",$K418&gt;2024))),"N/A",IF($N418=0,0,IF(ISERROR(VLOOKUP($E418,'Source Data'!$B$29:$J$60, MATCH($L418, 'Source Data'!$B$26:$J$26,1),TRUE))=TRUE,"",VLOOKUP($E418,'Source Data'!$B$29:$J$60,MATCH($L418, 'Source Data'!$B$26:$J$26,1),TRUE))))</f>
        <v/>
      </c>
      <c r="Q418" s="144" t="str">
        <f>IF(OR(AND(OR($J418="Retired",$J418="Permanent Low-Use"),$K418&lt;=2025),(AND($J418="New",$K418&gt;2025))),"N/A",IF($N418=0,0,IF(ISERROR(VLOOKUP($E418,'Source Data'!$B$29:$J$60, MATCH($L418, 'Source Data'!$B$26:$J$26,1),TRUE))=TRUE,"",VLOOKUP($E418,'Source Data'!$B$29:$J$60,MATCH($L418, 'Source Data'!$B$26:$J$26,1),TRUE))))</f>
        <v/>
      </c>
      <c r="R418" s="144" t="str">
        <f>IF(OR(AND(OR($J418="Retired",$J418="Permanent Low-Use"),$K418&lt;=2026),(AND($J418="New",$K418&gt;2026))),"N/A",IF($N418=0,0,IF(ISERROR(VLOOKUP($E418,'Source Data'!$B$29:$J$60, MATCH($L418, 'Source Data'!$B$26:$J$26,1),TRUE))=TRUE,"",VLOOKUP($E418,'Source Data'!$B$29:$J$60,MATCH($L418, 'Source Data'!$B$26:$J$26,1),TRUE))))</f>
        <v/>
      </c>
      <c r="S418" s="144" t="str">
        <f>IF(OR(AND(OR($J418="Retired",$J418="Permanent Low-Use"),$K418&lt;=2027),(AND($J418="New",$K418&gt;2027))),"N/A",IF($N418=0,0,IF(ISERROR(VLOOKUP($E418,'Source Data'!$B$29:$J$60, MATCH($L418, 'Source Data'!$B$26:$J$26,1),TRUE))=TRUE,"",VLOOKUP($E418,'Source Data'!$B$29:$J$60,MATCH($L418, 'Source Data'!$B$26:$J$26,1),TRUE))))</f>
        <v/>
      </c>
      <c r="T418" s="144" t="str">
        <f>IF(OR(AND(OR($J418="Retired",$J418="Permanent Low-Use"),$K418&lt;=2028),(AND($J418="New",$K418&gt;2028))),"N/A",IF($N418=0,0,IF(ISERROR(VLOOKUP($E418,'Source Data'!$B$29:$J$60, MATCH($L418, 'Source Data'!$B$26:$J$26,1),TRUE))=TRUE,"",VLOOKUP($E418,'Source Data'!$B$29:$J$60,MATCH($L418, 'Source Data'!$B$26:$J$26,1),TRUE))))</f>
        <v/>
      </c>
      <c r="U418" s="144" t="str">
        <f>IF(OR(AND(OR($J418="Retired",$J418="Permanent Low-Use"),$K418&lt;=2029),(AND($J418="New",$K418&gt;2029))),"N/A",IF($N418=0,0,IF(ISERROR(VLOOKUP($E418,'Source Data'!$B$29:$J$60, MATCH($L418, 'Source Data'!$B$26:$J$26,1),TRUE))=TRUE,"",VLOOKUP($E418,'Source Data'!$B$29:$J$60,MATCH($L418, 'Source Data'!$B$26:$J$26,1),TRUE))))</f>
        <v/>
      </c>
      <c r="V418" s="144" t="str">
        <f>IF(OR(AND(OR($J418="Retired",$J418="Permanent Low-Use"),$K418&lt;=2030),(AND($J418="New",$K418&gt;2030))),"N/A",IF($N418=0,0,IF(ISERROR(VLOOKUP($E418,'Source Data'!$B$29:$J$60, MATCH($L418, 'Source Data'!$B$26:$J$26,1),TRUE))=TRUE,"",VLOOKUP($E418,'Source Data'!$B$29:$J$60,MATCH($L418, 'Source Data'!$B$26:$J$26,1),TRUE))))</f>
        <v/>
      </c>
      <c r="W418" s="144" t="str">
        <f>IF(OR(AND(OR($J418="Retired",$J418="Permanent Low-Use"),$K418&lt;=2031),(AND($J418="New",$K418&gt;2031))),"N/A",IF($N418=0,0,IF(ISERROR(VLOOKUP($E418,'Source Data'!$B$29:$J$60, MATCH($L418, 'Source Data'!$B$26:$J$26,1),TRUE))=TRUE,"",VLOOKUP($E418,'Source Data'!$B$29:$J$60,MATCH($L418, 'Source Data'!$B$26:$J$26,1),TRUE))))</f>
        <v/>
      </c>
      <c r="X418" s="144" t="str">
        <f>IF(OR(AND(OR($J418="Retired",$J418="Permanent Low-Use"),$K418&lt;=2032),(AND($J418="New",$K418&gt;2032))),"N/A",IF($N418=0,0,IF(ISERROR(VLOOKUP($E418,'Source Data'!$B$29:$J$60, MATCH($L418, 'Source Data'!$B$26:$J$26,1),TRUE))=TRUE,"",VLOOKUP($E418,'Source Data'!$B$29:$J$60,MATCH($L418, 'Source Data'!$B$26:$J$26,1),TRUE))))</f>
        <v/>
      </c>
      <c r="Y418" s="144" t="str">
        <f>IF(OR(AND(OR($J418="Retired",$J418="Permanent Low-Use"),$K418&lt;=2033),(AND($J418="New",$K418&gt;2033))),"N/A",IF($N418=0,0,IF(ISERROR(VLOOKUP($E418,'Source Data'!$B$29:$J$60, MATCH($L418, 'Source Data'!$B$26:$J$26,1),TRUE))=TRUE,"",VLOOKUP($E418,'Source Data'!$B$29:$J$60,MATCH($L418, 'Source Data'!$B$26:$J$26,1),TRUE))))</f>
        <v/>
      </c>
      <c r="Z418" s="145" t="str">
        <f>IF(ISNUMBER($L418),IF(OR(AND(OR($J418="Retired",$J418="Permanent Low-Use"),$K418&lt;=2023),(AND($J418="New",$K418&gt;2023))),"N/A",VLOOKUP($F418,'Source Data'!$B$15:$I$22,7)),"")</f>
        <v/>
      </c>
      <c r="AA418" s="145" t="str">
        <f>IF(ISNUMBER($L418),IF(OR(AND(OR($J418="Retired",$J418="Permanent Low-Use"),$K418&lt;=2024),(AND($J418="New",$K418&gt;2024))),"N/A",VLOOKUP($F418,'Source Data'!$B$15:$I$22,7)),"")</f>
        <v/>
      </c>
      <c r="AB418" s="145" t="str">
        <f>IF(ISNUMBER($L418),IF(OR(AND(OR($J418="Retired",$J418="Permanent Low-Use"),$K418&lt;=2025),(AND($J418="New",$K418&gt;2025))),"N/A",VLOOKUP($F418,'Source Data'!$B$15:$I$22,5)),"")</f>
        <v/>
      </c>
      <c r="AC418" s="145" t="str">
        <f>IF(ISNUMBER($L418),IF(OR(AND(OR($J418="Retired",$J418="Permanent Low-Use"),$K418&lt;=2026),(AND($J418="New",$K418&gt;2026))),"N/A",VLOOKUP($F418,'Source Data'!$B$15:$I$22,5)),"")</f>
        <v/>
      </c>
      <c r="AD418" s="145" t="str">
        <f>IF(ISNUMBER($L418),IF(OR(AND(OR($J418="Retired",$J418="Permanent Low-Use"),$K418&lt;=2027),(AND($J418="New",$K418&gt;2027))),"N/A",VLOOKUP($F418,'Source Data'!$B$15:$I$22,5)),"")</f>
        <v/>
      </c>
      <c r="AE418" s="145" t="str">
        <f>IF(ISNUMBER($L418),IF(OR(AND(OR($J418="Retired",$J418="Permanent Low-Use"),$K418&lt;=2028),(AND($J418="New",$K418&gt;2028))),"N/A",VLOOKUP($F418,'Source Data'!$B$15:$I$22,5)),"")</f>
        <v/>
      </c>
      <c r="AF418" s="145" t="str">
        <f>IF(ISNUMBER($L418),IF(OR(AND(OR($J418="Retired",$J418="Permanent Low-Use"),$K418&lt;=2029),(AND($J418="New",$K418&gt;2029))),"N/A",VLOOKUP($F418,'Source Data'!$B$15:$I$22,5)),"")</f>
        <v/>
      </c>
      <c r="AG418" s="145" t="str">
        <f>IF(ISNUMBER($L418),IF(OR(AND(OR($J418="Retired",$J418="Permanent Low-Use"),$K418&lt;=2030),(AND($J418="New",$K418&gt;2030))),"N/A",VLOOKUP($F418,'Source Data'!$B$15:$I$22,5)),"")</f>
        <v/>
      </c>
      <c r="AH418" s="145" t="str">
        <f>IF(ISNUMBER($L418),IF(OR(AND(OR($J418="Retired",$J418="Permanent Low-Use"),$K418&lt;=2031),(AND($J418="New",$K418&gt;2031))),"N/A",VLOOKUP($F418,'Source Data'!$B$15:$I$22,5)),"")</f>
        <v/>
      </c>
      <c r="AI418" s="145" t="str">
        <f>IF(ISNUMBER($L418),IF(OR(AND(OR($J418="Retired",$J418="Permanent Low-Use"),$K418&lt;=2032),(AND($J418="New",$K418&gt;2032))),"N/A",VLOOKUP($F418,'Source Data'!$B$15:$I$22,5)),"")</f>
        <v/>
      </c>
      <c r="AJ418" s="145" t="str">
        <f>IF(ISNUMBER($L418),IF(OR(AND(OR($J418="Retired",$J418="Permanent Low-Use"),$K418&lt;=2033),(AND($J418="New",$K418&gt;2033))),"N/A",VLOOKUP($F418,'Source Data'!$B$15:$I$22,5)),"")</f>
        <v/>
      </c>
      <c r="AK418" s="145" t="str">
        <f>IF($N418= 0, "N/A", IF(ISERROR(VLOOKUP($F418, 'Source Data'!$B$4:$C$11,2)), "", VLOOKUP($F418, 'Source Data'!$B$4:$C$11,2)))</f>
        <v/>
      </c>
      <c r="AL418" s="158"/>
    </row>
    <row r="419" spans="1:38">
      <c r="A419" s="158"/>
      <c r="B419" s="80"/>
      <c r="C419" s="80"/>
      <c r="D419" s="80"/>
      <c r="E419" s="81"/>
      <c r="F419" s="81"/>
      <c r="G419" s="78"/>
      <c r="H419" s="79"/>
      <c r="I419" s="78"/>
      <c r="J419" s="78"/>
      <c r="K419" s="78"/>
      <c r="L419" s="142" t="str">
        <f t="shared" si="18"/>
        <v/>
      </c>
      <c r="M419" s="142" t="str">
        <f>IF(ISERROR(VLOOKUP(E419,'Source Data'!$B$67:$J$97, MATCH(F419, 'Source Data'!$B$64:$J$64,1),TRUE))=TRUE,"",VLOOKUP(E419,'Source Data'!$B$67:$J$97,MATCH(F419, 'Source Data'!$B$64:$J$64,1),TRUE))</f>
        <v/>
      </c>
      <c r="N419" s="143" t="str">
        <f t="shared" si="19"/>
        <v/>
      </c>
      <c r="O419" s="144" t="str">
        <f>IF(OR(AND(OR($J419="Retired",$J419="Permanent Low-Use"),$K419&lt;=2023),(AND($J419="New",$K419&gt;2023))),"N/A",IF($N419=0,0,IF(ISERROR(VLOOKUP($E419,'Source Data'!$B$29:$J$60, MATCH($L419, 'Source Data'!$B$26:$J$26,1),TRUE))=TRUE,"",VLOOKUP($E419,'Source Data'!$B$29:$J$60,MATCH($L419, 'Source Data'!$B$26:$J$26,1),TRUE))))</f>
        <v/>
      </c>
      <c r="P419" s="144" t="str">
        <f>IF(OR(AND(OR($J419="Retired",$J419="Permanent Low-Use"),$K419&lt;=2024),(AND($J419="New",$K419&gt;2024))),"N/A",IF($N419=0,0,IF(ISERROR(VLOOKUP($E419,'Source Data'!$B$29:$J$60, MATCH($L419, 'Source Data'!$B$26:$J$26,1),TRUE))=TRUE,"",VLOOKUP($E419,'Source Data'!$B$29:$J$60,MATCH($L419, 'Source Data'!$B$26:$J$26,1),TRUE))))</f>
        <v/>
      </c>
      <c r="Q419" s="144" t="str">
        <f>IF(OR(AND(OR($J419="Retired",$J419="Permanent Low-Use"),$K419&lt;=2025),(AND($J419="New",$K419&gt;2025))),"N/A",IF($N419=0,0,IF(ISERROR(VLOOKUP($E419,'Source Data'!$B$29:$J$60, MATCH($L419, 'Source Data'!$B$26:$J$26,1),TRUE))=TRUE,"",VLOOKUP($E419,'Source Data'!$B$29:$J$60,MATCH($L419, 'Source Data'!$B$26:$J$26,1),TRUE))))</f>
        <v/>
      </c>
      <c r="R419" s="144" t="str">
        <f>IF(OR(AND(OR($J419="Retired",$J419="Permanent Low-Use"),$K419&lt;=2026),(AND($J419="New",$K419&gt;2026))),"N/A",IF($N419=0,0,IF(ISERROR(VLOOKUP($E419,'Source Data'!$B$29:$J$60, MATCH($L419, 'Source Data'!$B$26:$J$26,1),TRUE))=TRUE,"",VLOOKUP($E419,'Source Data'!$B$29:$J$60,MATCH($L419, 'Source Data'!$B$26:$J$26,1),TRUE))))</f>
        <v/>
      </c>
      <c r="S419" s="144" t="str">
        <f>IF(OR(AND(OR($J419="Retired",$J419="Permanent Low-Use"),$K419&lt;=2027),(AND($J419="New",$K419&gt;2027))),"N/A",IF($N419=0,0,IF(ISERROR(VLOOKUP($E419,'Source Data'!$B$29:$J$60, MATCH($L419, 'Source Data'!$B$26:$J$26,1),TRUE))=TRUE,"",VLOOKUP($E419,'Source Data'!$B$29:$J$60,MATCH($L419, 'Source Data'!$B$26:$J$26,1),TRUE))))</f>
        <v/>
      </c>
      <c r="T419" s="144" t="str">
        <f>IF(OR(AND(OR($J419="Retired",$J419="Permanent Low-Use"),$K419&lt;=2028),(AND($J419="New",$K419&gt;2028))),"N/A",IF($N419=0,0,IF(ISERROR(VLOOKUP($E419,'Source Data'!$B$29:$J$60, MATCH($L419, 'Source Data'!$B$26:$J$26,1),TRUE))=TRUE,"",VLOOKUP($E419,'Source Data'!$B$29:$J$60,MATCH($L419, 'Source Data'!$B$26:$J$26,1),TRUE))))</f>
        <v/>
      </c>
      <c r="U419" s="144" t="str">
        <f>IF(OR(AND(OR($J419="Retired",$J419="Permanent Low-Use"),$K419&lt;=2029),(AND($J419="New",$K419&gt;2029))),"N/A",IF($N419=0,0,IF(ISERROR(VLOOKUP($E419,'Source Data'!$B$29:$J$60, MATCH($L419, 'Source Data'!$B$26:$J$26,1),TRUE))=TRUE,"",VLOOKUP($E419,'Source Data'!$B$29:$J$60,MATCH($L419, 'Source Data'!$B$26:$J$26,1),TRUE))))</f>
        <v/>
      </c>
      <c r="V419" s="144" t="str">
        <f>IF(OR(AND(OR($J419="Retired",$J419="Permanent Low-Use"),$K419&lt;=2030),(AND($J419="New",$K419&gt;2030))),"N/A",IF($N419=0,0,IF(ISERROR(VLOOKUP($E419,'Source Data'!$B$29:$J$60, MATCH($L419, 'Source Data'!$B$26:$J$26,1),TRUE))=TRUE,"",VLOOKUP($E419,'Source Data'!$B$29:$J$60,MATCH($L419, 'Source Data'!$B$26:$J$26,1),TRUE))))</f>
        <v/>
      </c>
      <c r="W419" s="144" t="str">
        <f>IF(OR(AND(OR($J419="Retired",$J419="Permanent Low-Use"),$K419&lt;=2031),(AND($J419="New",$K419&gt;2031))),"N/A",IF($N419=0,0,IF(ISERROR(VLOOKUP($E419,'Source Data'!$B$29:$J$60, MATCH($L419, 'Source Data'!$B$26:$J$26,1),TRUE))=TRUE,"",VLOOKUP($E419,'Source Data'!$B$29:$J$60,MATCH($L419, 'Source Data'!$B$26:$J$26,1),TRUE))))</f>
        <v/>
      </c>
      <c r="X419" s="144" t="str">
        <f>IF(OR(AND(OR($J419="Retired",$J419="Permanent Low-Use"),$K419&lt;=2032),(AND($J419="New",$K419&gt;2032))),"N/A",IF($N419=0,0,IF(ISERROR(VLOOKUP($E419,'Source Data'!$B$29:$J$60, MATCH($L419, 'Source Data'!$B$26:$J$26,1),TRUE))=TRUE,"",VLOOKUP($E419,'Source Data'!$B$29:$J$60,MATCH($L419, 'Source Data'!$B$26:$J$26,1),TRUE))))</f>
        <v/>
      </c>
      <c r="Y419" s="144" t="str">
        <f>IF(OR(AND(OR($J419="Retired",$J419="Permanent Low-Use"),$K419&lt;=2033),(AND($J419="New",$K419&gt;2033))),"N/A",IF($N419=0,0,IF(ISERROR(VLOOKUP($E419,'Source Data'!$B$29:$J$60, MATCH($L419, 'Source Data'!$B$26:$J$26,1),TRUE))=TRUE,"",VLOOKUP($E419,'Source Data'!$B$29:$J$60,MATCH($L419, 'Source Data'!$B$26:$J$26,1),TRUE))))</f>
        <v/>
      </c>
      <c r="Z419" s="145" t="str">
        <f>IF(ISNUMBER($L419),IF(OR(AND(OR($J419="Retired",$J419="Permanent Low-Use"),$K419&lt;=2023),(AND($J419="New",$K419&gt;2023))),"N/A",VLOOKUP($F419,'Source Data'!$B$15:$I$22,7)),"")</f>
        <v/>
      </c>
      <c r="AA419" s="145" t="str">
        <f>IF(ISNUMBER($L419),IF(OR(AND(OR($J419="Retired",$J419="Permanent Low-Use"),$K419&lt;=2024),(AND($J419="New",$K419&gt;2024))),"N/A",VLOOKUP($F419,'Source Data'!$B$15:$I$22,7)),"")</f>
        <v/>
      </c>
      <c r="AB419" s="145" t="str">
        <f>IF(ISNUMBER($L419),IF(OR(AND(OR($J419="Retired",$J419="Permanent Low-Use"),$K419&lt;=2025),(AND($J419="New",$K419&gt;2025))),"N/A",VLOOKUP($F419,'Source Data'!$B$15:$I$22,5)),"")</f>
        <v/>
      </c>
      <c r="AC419" s="145" t="str">
        <f>IF(ISNUMBER($L419),IF(OR(AND(OR($J419="Retired",$J419="Permanent Low-Use"),$K419&lt;=2026),(AND($J419="New",$K419&gt;2026))),"N/A",VLOOKUP($F419,'Source Data'!$B$15:$I$22,5)),"")</f>
        <v/>
      </c>
      <c r="AD419" s="145" t="str">
        <f>IF(ISNUMBER($L419),IF(OR(AND(OR($J419="Retired",$J419="Permanent Low-Use"),$K419&lt;=2027),(AND($J419="New",$K419&gt;2027))),"N/A",VLOOKUP($F419,'Source Data'!$B$15:$I$22,5)),"")</f>
        <v/>
      </c>
      <c r="AE419" s="145" t="str">
        <f>IF(ISNUMBER($L419),IF(OR(AND(OR($J419="Retired",$J419="Permanent Low-Use"),$K419&lt;=2028),(AND($J419="New",$K419&gt;2028))),"N/A",VLOOKUP($F419,'Source Data'!$B$15:$I$22,5)),"")</f>
        <v/>
      </c>
      <c r="AF419" s="145" t="str">
        <f>IF(ISNUMBER($L419),IF(OR(AND(OR($J419="Retired",$J419="Permanent Low-Use"),$K419&lt;=2029),(AND($J419="New",$K419&gt;2029))),"N/A",VLOOKUP($F419,'Source Data'!$B$15:$I$22,5)),"")</f>
        <v/>
      </c>
      <c r="AG419" s="145" t="str">
        <f>IF(ISNUMBER($L419),IF(OR(AND(OR($J419="Retired",$J419="Permanent Low-Use"),$K419&lt;=2030),(AND($J419="New",$K419&gt;2030))),"N/A",VLOOKUP($F419,'Source Data'!$B$15:$I$22,5)),"")</f>
        <v/>
      </c>
      <c r="AH419" s="145" t="str">
        <f>IF(ISNUMBER($L419),IF(OR(AND(OR($J419="Retired",$J419="Permanent Low-Use"),$K419&lt;=2031),(AND($J419="New",$K419&gt;2031))),"N/A",VLOOKUP($F419,'Source Data'!$B$15:$I$22,5)),"")</f>
        <v/>
      </c>
      <c r="AI419" s="145" t="str">
        <f>IF(ISNUMBER($L419),IF(OR(AND(OR($J419="Retired",$J419="Permanent Low-Use"),$K419&lt;=2032),(AND($J419="New",$K419&gt;2032))),"N/A",VLOOKUP($F419,'Source Data'!$B$15:$I$22,5)),"")</f>
        <v/>
      </c>
      <c r="AJ419" s="145" t="str">
        <f>IF(ISNUMBER($L419),IF(OR(AND(OR($J419="Retired",$J419="Permanent Low-Use"),$K419&lt;=2033),(AND($J419="New",$K419&gt;2033))),"N/A",VLOOKUP($F419,'Source Data'!$B$15:$I$22,5)),"")</f>
        <v/>
      </c>
      <c r="AK419" s="145" t="str">
        <f>IF($N419= 0, "N/A", IF(ISERROR(VLOOKUP($F419, 'Source Data'!$B$4:$C$11,2)), "", VLOOKUP($F419, 'Source Data'!$B$4:$C$11,2)))</f>
        <v/>
      </c>
      <c r="AL419" s="158"/>
    </row>
    <row r="420" spans="1:38">
      <c r="A420" s="158"/>
      <c r="B420" s="80"/>
      <c r="C420" s="80"/>
      <c r="D420" s="80"/>
      <c r="E420" s="81"/>
      <c r="F420" s="81"/>
      <c r="G420" s="78"/>
      <c r="H420" s="79"/>
      <c r="I420" s="78"/>
      <c r="J420" s="78"/>
      <c r="K420" s="78"/>
      <c r="L420" s="142" t="str">
        <f t="shared" si="18"/>
        <v/>
      </c>
      <c r="M420" s="142" t="str">
        <f>IF(ISERROR(VLOOKUP(E420,'Source Data'!$B$67:$J$97, MATCH(F420, 'Source Data'!$B$64:$J$64,1),TRUE))=TRUE,"",VLOOKUP(E420,'Source Data'!$B$67:$J$97,MATCH(F420, 'Source Data'!$B$64:$J$64,1),TRUE))</f>
        <v/>
      </c>
      <c r="N420" s="143" t="str">
        <f t="shared" si="19"/>
        <v/>
      </c>
      <c r="O420" s="144" t="str">
        <f>IF(OR(AND(OR($J420="Retired",$J420="Permanent Low-Use"),$K420&lt;=2023),(AND($J420="New",$K420&gt;2023))),"N/A",IF($N420=0,0,IF(ISERROR(VLOOKUP($E420,'Source Data'!$B$29:$J$60, MATCH($L420, 'Source Data'!$B$26:$J$26,1),TRUE))=TRUE,"",VLOOKUP($E420,'Source Data'!$B$29:$J$60,MATCH($L420, 'Source Data'!$B$26:$J$26,1),TRUE))))</f>
        <v/>
      </c>
      <c r="P420" s="144" t="str">
        <f>IF(OR(AND(OR($J420="Retired",$J420="Permanent Low-Use"),$K420&lt;=2024),(AND($J420="New",$K420&gt;2024))),"N/A",IF($N420=0,0,IF(ISERROR(VLOOKUP($E420,'Source Data'!$B$29:$J$60, MATCH($L420, 'Source Data'!$B$26:$J$26,1),TRUE))=TRUE,"",VLOOKUP($E420,'Source Data'!$B$29:$J$60,MATCH($L420, 'Source Data'!$B$26:$J$26,1),TRUE))))</f>
        <v/>
      </c>
      <c r="Q420" s="144" t="str">
        <f>IF(OR(AND(OR($J420="Retired",$J420="Permanent Low-Use"),$K420&lt;=2025),(AND($J420="New",$K420&gt;2025))),"N/A",IF($N420=0,0,IF(ISERROR(VLOOKUP($E420,'Source Data'!$B$29:$J$60, MATCH($L420, 'Source Data'!$B$26:$J$26,1),TRUE))=TRUE,"",VLOOKUP($E420,'Source Data'!$B$29:$J$60,MATCH($L420, 'Source Data'!$B$26:$J$26,1),TRUE))))</f>
        <v/>
      </c>
      <c r="R420" s="144" t="str">
        <f>IF(OR(AND(OR($J420="Retired",$J420="Permanent Low-Use"),$K420&lt;=2026),(AND($J420="New",$K420&gt;2026))),"N/A",IF($N420=0,0,IF(ISERROR(VLOOKUP($E420,'Source Data'!$B$29:$J$60, MATCH($L420, 'Source Data'!$B$26:$J$26,1),TRUE))=TRUE,"",VLOOKUP($E420,'Source Data'!$B$29:$J$60,MATCH($L420, 'Source Data'!$B$26:$J$26,1),TRUE))))</f>
        <v/>
      </c>
      <c r="S420" s="144" t="str">
        <f>IF(OR(AND(OR($J420="Retired",$J420="Permanent Low-Use"),$K420&lt;=2027),(AND($J420="New",$K420&gt;2027))),"N/A",IF($N420=0,0,IF(ISERROR(VLOOKUP($E420,'Source Data'!$B$29:$J$60, MATCH($L420, 'Source Data'!$B$26:$J$26,1),TRUE))=TRUE,"",VLOOKUP($E420,'Source Data'!$B$29:$J$60,MATCH($L420, 'Source Data'!$B$26:$J$26,1),TRUE))))</f>
        <v/>
      </c>
      <c r="T420" s="144" t="str">
        <f>IF(OR(AND(OR($J420="Retired",$J420="Permanent Low-Use"),$K420&lt;=2028),(AND($J420="New",$K420&gt;2028))),"N/A",IF($N420=0,0,IF(ISERROR(VLOOKUP($E420,'Source Data'!$B$29:$J$60, MATCH($L420, 'Source Data'!$B$26:$J$26,1),TRUE))=TRUE,"",VLOOKUP($E420,'Source Data'!$B$29:$J$60,MATCH($L420, 'Source Data'!$B$26:$J$26,1),TRUE))))</f>
        <v/>
      </c>
      <c r="U420" s="144" t="str">
        <f>IF(OR(AND(OR($J420="Retired",$J420="Permanent Low-Use"),$K420&lt;=2029),(AND($J420="New",$K420&gt;2029))),"N/A",IF($N420=0,0,IF(ISERROR(VLOOKUP($E420,'Source Data'!$B$29:$J$60, MATCH($L420, 'Source Data'!$B$26:$J$26,1),TRUE))=TRUE,"",VLOOKUP($E420,'Source Data'!$B$29:$J$60,MATCH($L420, 'Source Data'!$B$26:$J$26,1),TRUE))))</f>
        <v/>
      </c>
      <c r="V420" s="144" t="str">
        <f>IF(OR(AND(OR($J420="Retired",$J420="Permanent Low-Use"),$K420&lt;=2030),(AND($J420="New",$K420&gt;2030))),"N/A",IF($N420=0,0,IF(ISERROR(VLOOKUP($E420,'Source Data'!$B$29:$J$60, MATCH($L420, 'Source Data'!$B$26:$J$26,1),TRUE))=TRUE,"",VLOOKUP($E420,'Source Data'!$B$29:$J$60,MATCH($L420, 'Source Data'!$B$26:$J$26,1),TRUE))))</f>
        <v/>
      </c>
      <c r="W420" s="144" t="str">
        <f>IF(OR(AND(OR($J420="Retired",$J420="Permanent Low-Use"),$K420&lt;=2031),(AND($J420="New",$K420&gt;2031))),"N/A",IF($N420=0,0,IF(ISERROR(VLOOKUP($E420,'Source Data'!$B$29:$J$60, MATCH($L420, 'Source Data'!$B$26:$J$26,1),TRUE))=TRUE,"",VLOOKUP($E420,'Source Data'!$B$29:$J$60,MATCH($L420, 'Source Data'!$B$26:$J$26,1),TRUE))))</f>
        <v/>
      </c>
      <c r="X420" s="144" t="str">
        <f>IF(OR(AND(OR($J420="Retired",$J420="Permanent Low-Use"),$K420&lt;=2032),(AND($J420="New",$K420&gt;2032))),"N/A",IF($N420=0,0,IF(ISERROR(VLOOKUP($E420,'Source Data'!$B$29:$J$60, MATCH($L420, 'Source Data'!$B$26:$J$26,1),TRUE))=TRUE,"",VLOOKUP($E420,'Source Data'!$B$29:$J$60,MATCH($L420, 'Source Data'!$B$26:$J$26,1),TRUE))))</f>
        <v/>
      </c>
      <c r="Y420" s="144" t="str">
        <f>IF(OR(AND(OR($J420="Retired",$J420="Permanent Low-Use"),$K420&lt;=2033),(AND($J420="New",$K420&gt;2033))),"N/A",IF($N420=0,0,IF(ISERROR(VLOOKUP($E420,'Source Data'!$B$29:$J$60, MATCH($L420, 'Source Data'!$B$26:$J$26,1),TRUE))=TRUE,"",VLOOKUP($E420,'Source Data'!$B$29:$J$60,MATCH($L420, 'Source Data'!$B$26:$J$26,1),TRUE))))</f>
        <v/>
      </c>
      <c r="Z420" s="145" t="str">
        <f>IF(ISNUMBER($L420),IF(OR(AND(OR($J420="Retired",$J420="Permanent Low-Use"),$K420&lt;=2023),(AND($J420="New",$K420&gt;2023))),"N/A",VLOOKUP($F420,'Source Data'!$B$15:$I$22,7)),"")</f>
        <v/>
      </c>
      <c r="AA420" s="145" t="str">
        <f>IF(ISNUMBER($L420),IF(OR(AND(OR($J420="Retired",$J420="Permanent Low-Use"),$K420&lt;=2024),(AND($J420="New",$K420&gt;2024))),"N/A",VLOOKUP($F420,'Source Data'!$B$15:$I$22,7)),"")</f>
        <v/>
      </c>
      <c r="AB420" s="145" t="str">
        <f>IF(ISNUMBER($L420),IF(OR(AND(OR($J420="Retired",$J420="Permanent Low-Use"),$K420&lt;=2025),(AND($J420="New",$K420&gt;2025))),"N/A",VLOOKUP($F420,'Source Data'!$B$15:$I$22,5)),"")</f>
        <v/>
      </c>
      <c r="AC420" s="145" t="str">
        <f>IF(ISNUMBER($L420),IF(OR(AND(OR($J420="Retired",$J420="Permanent Low-Use"),$K420&lt;=2026),(AND($J420="New",$K420&gt;2026))),"N/A",VLOOKUP($F420,'Source Data'!$B$15:$I$22,5)),"")</f>
        <v/>
      </c>
      <c r="AD420" s="145" t="str">
        <f>IF(ISNUMBER($L420),IF(OR(AND(OR($J420="Retired",$J420="Permanent Low-Use"),$K420&lt;=2027),(AND($J420="New",$K420&gt;2027))),"N/A",VLOOKUP($F420,'Source Data'!$B$15:$I$22,5)),"")</f>
        <v/>
      </c>
      <c r="AE420" s="145" t="str">
        <f>IF(ISNUMBER($L420),IF(OR(AND(OR($J420="Retired",$J420="Permanent Low-Use"),$K420&lt;=2028),(AND($J420="New",$K420&gt;2028))),"N/A",VLOOKUP($F420,'Source Data'!$B$15:$I$22,5)),"")</f>
        <v/>
      </c>
      <c r="AF420" s="145" t="str">
        <f>IF(ISNUMBER($L420),IF(OR(AND(OR($J420="Retired",$J420="Permanent Low-Use"),$K420&lt;=2029),(AND($J420="New",$K420&gt;2029))),"N/A",VLOOKUP($F420,'Source Data'!$B$15:$I$22,5)),"")</f>
        <v/>
      </c>
      <c r="AG420" s="145" t="str">
        <f>IF(ISNUMBER($L420),IF(OR(AND(OR($J420="Retired",$J420="Permanent Low-Use"),$K420&lt;=2030),(AND($J420="New",$K420&gt;2030))),"N/A",VLOOKUP($F420,'Source Data'!$B$15:$I$22,5)),"")</f>
        <v/>
      </c>
      <c r="AH420" s="145" t="str">
        <f>IF(ISNUMBER($L420),IF(OR(AND(OR($J420="Retired",$J420="Permanent Low-Use"),$K420&lt;=2031),(AND($J420="New",$K420&gt;2031))),"N/A",VLOOKUP($F420,'Source Data'!$B$15:$I$22,5)),"")</f>
        <v/>
      </c>
      <c r="AI420" s="145" t="str">
        <f>IF(ISNUMBER($L420),IF(OR(AND(OR($J420="Retired",$J420="Permanent Low-Use"),$K420&lt;=2032),(AND($J420="New",$K420&gt;2032))),"N/A",VLOOKUP($F420,'Source Data'!$B$15:$I$22,5)),"")</f>
        <v/>
      </c>
      <c r="AJ420" s="145" t="str">
        <f>IF(ISNUMBER($L420),IF(OR(AND(OR($J420="Retired",$J420="Permanent Low-Use"),$K420&lt;=2033),(AND($J420="New",$K420&gt;2033))),"N/A",VLOOKUP($F420,'Source Data'!$B$15:$I$22,5)),"")</f>
        <v/>
      </c>
      <c r="AK420" s="145" t="str">
        <f>IF($N420= 0, "N/A", IF(ISERROR(VLOOKUP($F420, 'Source Data'!$B$4:$C$11,2)), "", VLOOKUP($F420, 'Source Data'!$B$4:$C$11,2)))</f>
        <v/>
      </c>
      <c r="AL420" s="158"/>
    </row>
    <row r="421" spans="1:38">
      <c r="A421" s="158"/>
      <c r="B421" s="80"/>
      <c r="C421" s="80"/>
      <c r="D421" s="80"/>
      <c r="E421" s="81"/>
      <c r="F421" s="81"/>
      <c r="G421" s="78"/>
      <c r="H421" s="79"/>
      <c r="I421" s="78"/>
      <c r="J421" s="78"/>
      <c r="K421" s="78"/>
      <c r="L421" s="142" t="str">
        <f t="shared" si="18"/>
        <v/>
      </c>
      <c r="M421" s="142" t="str">
        <f>IF(ISERROR(VLOOKUP(E421,'Source Data'!$B$67:$J$97, MATCH(F421, 'Source Data'!$B$64:$J$64,1),TRUE))=TRUE,"",VLOOKUP(E421,'Source Data'!$B$67:$J$97,MATCH(F421, 'Source Data'!$B$64:$J$64,1),TRUE))</f>
        <v/>
      </c>
      <c r="N421" s="143" t="str">
        <f t="shared" si="19"/>
        <v/>
      </c>
      <c r="O421" s="144" t="str">
        <f>IF(OR(AND(OR($J421="Retired",$J421="Permanent Low-Use"),$K421&lt;=2023),(AND($J421="New",$K421&gt;2023))),"N/A",IF($N421=0,0,IF(ISERROR(VLOOKUP($E421,'Source Data'!$B$29:$J$60, MATCH($L421, 'Source Data'!$B$26:$J$26,1),TRUE))=TRUE,"",VLOOKUP($E421,'Source Data'!$B$29:$J$60,MATCH($L421, 'Source Data'!$B$26:$J$26,1),TRUE))))</f>
        <v/>
      </c>
      <c r="P421" s="144" t="str">
        <f>IF(OR(AND(OR($J421="Retired",$J421="Permanent Low-Use"),$K421&lt;=2024),(AND($J421="New",$K421&gt;2024))),"N/A",IF($N421=0,0,IF(ISERROR(VLOOKUP($E421,'Source Data'!$B$29:$J$60, MATCH($L421, 'Source Data'!$B$26:$J$26,1),TRUE))=TRUE,"",VLOOKUP($E421,'Source Data'!$B$29:$J$60,MATCH($L421, 'Source Data'!$B$26:$J$26,1),TRUE))))</f>
        <v/>
      </c>
      <c r="Q421" s="144" t="str">
        <f>IF(OR(AND(OR($J421="Retired",$J421="Permanent Low-Use"),$K421&lt;=2025),(AND($J421="New",$K421&gt;2025))),"N/A",IF($N421=0,0,IF(ISERROR(VLOOKUP($E421,'Source Data'!$B$29:$J$60, MATCH($L421, 'Source Data'!$B$26:$J$26,1),TRUE))=TRUE,"",VLOOKUP($E421,'Source Data'!$B$29:$J$60,MATCH($L421, 'Source Data'!$B$26:$J$26,1),TRUE))))</f>
        <v/>
      </c>
      <c r="R421" s="144" t="str">
        <f>IF(OR(AND(OR($J421="Retired",$J421="Permanent Low-Use"),$K421&lt;=2026),(AND($J421="New",$K421&gt;2026))),"N/A",IF($N421=0,0,IF(ISERROR(VLOOKUP($E421,'Source Data'!$B$29:$J$60, MATCH($L421, 'Source Data'!$B$26:$J$26,1),TRUE))=TRUE,"",VLOOKUP($E421,'Source Data'!$B$29:$J$60,MATCH($L421, 'Source Data'!$B$26:$J$26,1),TRUE))))</f>
        <v/>
      </c>
      <c r="S421" s="144" t="str">
        <f>IF(OR(AND(OR($J421="Retired",$J421="Permanent Low-Use"),$K421&lt;=2027),(AND($J421="New",$K421&gt;2027))),"N/A",IF($N421=0,0,IF(ISERROR(VLOOKUP($E421,'Source Data'!$B$29:$J$60, MATCH($L421, 'Source Data'!$B$26:$J$26,1),TRUE))=TRUE,"",VLOOKUP($E421,'Source Data'!$B$29:$J$60,MATCH($L421, 'Source Data'!$B$26:$J$26,1),TRUE))))</f>
        <v/>
      </c>
      <c r="T421" s="144" t="str">
        <f>IF(OR(AND(OR($J421="Retired",$J421="Permanent Low-Use"),$K421&lt;=2028),(AND($J421="New",$K421&gt;2028))),"N/A",IF($N421=0,0,IF(ISERROR(VLOOKUP($E421,'Source Data'!$B$29:$J$60, MATCH($L421, 'Source Data'!$B$26:$J$26,1),TRUE))=TRUE,"",VLOOKUP($E421,'Source Data'!$B$29:$J$60,MATCH($L421, 'Source Data'!$B$26:$J$26,1),TRUE))))</f>
        <v/>
      </c>
      <c r="U421" s="144" t="str">
        <f>IF(OR(AND(OR($J421="Retired",$J421="Permanent Low-Use"),$K421&lt;=2029),(AND($J421="New",$K421&gt;2029))),"N/A",IF($N421=0,0,IF(ISERROR(VLOOKUP($E421,'Source Data'!$B$29:$J$60, MATCH($L421, 'Source Data'!$B$26:$J$26,1),TRUE))=TRUE,"",VLOOKUP($E421,'Source Data'!$B$29:$J$60,MATCH($L421, 'Source Data'!$B$26:$J$26,1),TRUE))))</f>
        <v/>
      </c>
      <c r="V421" s="144" t="str">
        <f>IF(OR(AND(OR($J421="Retired",$J421="Permanent Low-Use"),$K421&lt;=2030),(AND($J421="New",$K421&gt;2030))),"N/A",IF($N421=0,0,IF(ISERROR(VLOOKUP($E421,'Source Data'!$B$29:$J$60, MATCH($L421, 'Source Data'!$B$26:$J$26,1),TRUE))=TRUE,"",VLOOKUP($E421,'Source Data'!$B$29:$J$60,MATCH($L421, 'Source Data'!$B$26:$J$26,1),TRUE))))</f>
        <v/>
      </c>
      <c r="W421" s="144" t="str">
        <f>IF(OR(AND(OR($J421="Retired",$J421="Permanent Low-Use"),$K421&lt;=2031),(AND($J421="New",$K421&gt;2031))),"N/A",IF($N421=0,0,IF(ISERROR(VLOOKUP($E421,'Source Data'!$B$29:$J$60, MATCH($L421, 'Source Data'!$B$26:$J$26,1),TRUE))=TRUE,"",VLOOKUP($E421,'Source Data'!$B$29:$J$60,MATCH($L421, 'Source Data'!$B$26:$J$26,1),TRUE))))</f>
        <v/>
      </c>
      <c r="X421" s="144" t="str">
        <f>IF(OR(AND(OR($J421="Retired",$J421="Permanent Low-Use"),$K421&lt;=2032),(AND($J421="New",$K421&gt;2032))),"N/A",IF($N421=0,0,IF(ISERROR(VLOOKUP($E421,'Source Data'!$B$29:$J$60, MATCH($L421, 'Source Data'!$B$26:$J$26,1),TRUE))=TRUE,"",VLOOKUP($E421,'Source Data'!$B$29:$J$60,MATCH($L421, 'Source Data'!$B$26:$J$26,1),TRUE))))</f>
        <v/>
      </c>
      <c r="Y421" s="144" t="str">
        <f>IF(OR(AND(OR($J421="Retired",$J421="Permanent Low-Use"),$K421&lt;=2033),(AND($J421="New",$K421&gt;2033))),"N/A",IF($N421=0,0,IF(ISERROR(VLOOKUP($E421,'Source Data'!$B$29:$J$60, MATCH($L421, 'Source Data'!$B$26:$J$26,1),TRUE))=TRUE,"",VLOOKUP($E421,'Source Data'!$B$29:$J$60,MATCH($L421, 'Source Data'!$B$26:$J$26,1),TRUE))))</f>
        <v/>
      </c>
      <c r="Z421" s="145" t="str">
        <f>IF(ISNUMBER($L421),IF(OR(AND(OR($J421="Retired",$J421="Permanent Low-Use"),$K421&lt;=2023),(AND($J421="New",$K421&gt;2023))),"N/A",VLOOKUP($F421,'Source Data'!$B$15:$I$22,7)),"")</f>
        <v/>
      </c>
      <c r="AA421" s="145" t="str">
        <f>IF(ISNUMBER($L421),IF(OR(AND(OR($J421="Retired",$J421="Permanent Low-Use"),$K421&lt;=2024),(AND($J421="New",$K421&gt;2024))),"N/A",VLOOKUP($F421,'Source Data'!$B$15:$I$22,7)),"")</f>
        <v/>
      </c>
      <c r="AB421" s="145" t="str">
        <f>IF(ISNUMBER($L421),IF(OR(AND(OR($J421="Retired",$J421="Permanent Low-Use"),$K421&lt;=2025),(AND($J421="New",$K421&gt;2025))),"N/A",VLOOKUP($F421,'Source Data'!$B$15:$I$22,5)),"")</f>
        <v/>
      </c>
      <c r="AC421" s="145" t="str">
        <f>IF(ISNUMBER($L421),IF(OR(AND(OR($J421="Retired",$J421="Permanent Low-Use"),$K421&lt;=2026),(AND($J421="New",$K421&gt;2026))),"N/A",VLOOKUP($F421,'Source Data'!$B$15:$I$22,5)),"")</f>
        <v/>
      </c>
      <c r="AD421" s="145" t="str">
        <f>IF(ISNUMBER($L421),IF(OR(AND(OR($J421="Retired",$J421="Permanent Low-Use"),$K421&lt;=2027),(AND($J421="New",$K421&gt;2027))),"N/A",VLOOKUP($F421,'Source Data'!$B$15:$I$22,5)),"")</f>
        <v/>
      </c>
      <c r="AE421" s="145" t="str">
        <f>IF(ISNUMBER($L421),IF(OR(AND(OR($J421="Retired",$J421="Permanent Low-Use"),$K421&lt;=2028),(AND($J421="New",$K421&gt;2028))),"N/A",VLOOKUP($F421,'Source Data'!$B$15:$I$22,5)),"")</f>
        <v/>
      </c>
      <c r="AF421" s="145" t="str">
        <f>IF(ISNUMBER($L421),IF(OR(AND(OR($J421="Retired",$J421="Permanent Low-Use"),$K421&lt;=2029),(AND($J421="New",$K421&gt;2029))),"N/A",VLOOKUP($F421,'Source Data'!$B$15:$I$22,5)),"")</f>
        <v/>
      </c>
      <c r="AG421" s="145" t="str">
        <f>IF(ISNUMBER($L421),IF(OR(AND(OR($J421="Retired",$J421="Permanent Low-Use"),$K421&lt;=2030),(AND($J421="New",$K421&gt;2030))),"N/A",VLOOKUP($F421,'Source Data'!$B$15:$I$22,5)),"")</f>
        <v/>
      </c>
      <c r="AH421" s="145" t="str">
        <f>IF(ISNUMBER($L421),IF(OR(AND(OR($J421="Retired",$J421="Permanent Low-Use"),$K421&lt;=2031),(AND($J421="New",$K421&gt;2031))),"N/A",VLOOKUP($F421,'Source Data'!$B$15:$I$22,5)),"")</f>
        <v/>
      </c>
      <c r="AI421" s="145" t="str">
        <f>IF(ISNUMBER($L421),IF(OR(AND(OR($J421="Retired",$J421="Permanent Low-Use"),$K421&lt;=2032),(AND($J421="New",$K421&gt;2032))),"N/A",VLOOKUP($F421,'Source Data'!$B$15:$I$22,5)),"")</f>
        <v/>
      </c>
      <c r="AJ421" s="145" t="str">
        <f>IF(ISNUMBER($L421),IF(OR(AND(OR($J421="Retired",$J421="Permanent Low-Use"),$K421&lt;=2033),(AND($J421="New",$K421&gt;2033))),"N/A",VLOOKUP($F421,'Source Data'!$B$15:$I$22,5)),"")</f>
        <v/>
      </c>
      <c r="AK421" s="145" t="str">
        <f>IF($N421= 0, "N/A", IF(ISERROR(VLOOKUP($F421, 'Source Data'!$B$4:$C$11,2)), "", VLOOKUP($F421, 'Source Data'!$B$4:$C$11,2)))</f>
        <v/>
      </c>
      <c r="AL421" s="158"/>
    </row>
    <row r="422" spans="1:38">
      <c r="A422" s="158"/>
      <c r="B422" s="80"/>
      <c r="C422" s="80"/>
      <c r="D422" s="80"/>
      <c r="E422" s="81"/>
      <c r="F422" s="81"/>
      <c r="G422" s="78"/>
      <c r="H422" s="79"/>
      <c r="I422" s="78"/>
      <c r="J422" s="78"/>
      <c r="K422" s="78"/>
      <c r="L422" s="142" t="str">
        <f t="shared" si="18"/>
        <v/>
      </c>
      <c r="M422" s="142" t="str">
        <f>IF(ISERROR(VLOOKUP(E422,'Source Data'!$B$67:$J$97, MATCH(F422, 'Source Data'!$B$64:$J$64,1),TRUE))=TRUE,"",VLOOKUP(E422,'Source Data'!$B$67:$J$97,MATCH(F422, 'Source Data'!$B$64:$J$64,1),TRUE))</f>
        <v/>
      </c>
      <c r="N422" s="143" t="str">
        <f t="shared" si="19"/>
        <v/>
      </c>
      <c r="O422" s="144" t="str">
        <f>IF(OR(AND(OR($J422="Retired",$J422="Permanent Low-Use"),$K422&lt;=2023),(AND($J422="New",$K422&gt;2023))),"N/A",IF($N422=0,0,IF(ISERROR(VLOOKUP($E422,'Source Data'!$B$29:$J$60, MATCH($L422, 'Source Data'!$B$26:$J$26,1),TRUE))=TRUE,"",VLOOKUP($E422,'Source Data'!$B$29:$J$60,MATCH($L422, 'Source Data'!$B$26:$J$26,1),TRUE))))</f>
        <v/>
      </c>
      <c r="P422" s="144" t="str">
        <f>IF(OR(AND(OR($J422="Retired",$J422="Permanent Low-Use"),$K422&lt;=2024),(AND($J422="New",$K422&gt;2024))),"N/A",IF($N422=0,0,IF(ISERROR(VLOOKUP($E422,'Source Data'!$B$29:$J$60, MATCH($L422, 'Source Data'!$B$26:$J$26,1),TRUE))=TRUE,"",VLOOKUP($E422,'Source Data'!$B$29:$J$60,MATCH($L422, 'Source Data'!$B$26:$J$26,1),TRUE))))</f>
        <v/>
      </c>
      <c r="Q422" s="144" t="str">
        <f>IF(OR(AND(OR($J422="Retired",$J422="Permanent Low-Use"),$K422&lt;=2025),(AND($J422="New",$K422&gt;2025))),"N/A",IF($N422=0,0,IF(ISERROR(VLOOKUP($E422,'Source Data'!$B$29:$J$60, MATCH($L422, 'Source Data'!$B$26:$J$26,1),TRUE))=TRUE,"",VLOOKUP($E422,'Source Data'!$B$29:$J$60,MATCH($L422, 'Source Data'!$B$26:$J$26,1),TRUE))))</f>
        <v/>
      </c>
      <c r="R422" s="144" t="str">
        <f>IF(OR(AND(OR($J422="Retired",$J422="Permanent Low-Use"),$K422&lt;=2026),(AND($J422="New",$K422&gt;2026))),"N/A",IF($N422=0,0,IF(ISERROR(VLOOKUP($E422,'Source Data'!$B$29:$J$60, MATCH($L422, 'Source Data'!$B$26:$J$26,1),TRUE))=TRUE,"",VLOOKUP($E422,'Source Data'!$B$29:$J$60,MATCH($L422, 'Source Data'!$B$26:$J$26,1),TRUE))))</f>
        <v/>
      </c>
      <c r="S422" s="144" t="str">
        <f>IF(OR(AND(OR($J422="Retired",$J422="Permanent Low-Use"),$K422&lt;=2027),(AND($J422="New",$K422&gt;2027))),"N/A",IF($N422=0,0,IF(ISERROR(VLOOKUP($E422,'Source Data'!$B$29:$J$60, MATCH($L422, 'Source Data'!$B$26:$J$26,1),TRUE))=TRUE,"",VLOOKUP($E422,'Source Data'!$B$29:$J$60,MATCH($L422, 'Source Data'!$B$26:$J$26,1),TRUE))))</f>
        <v/>
      </c>
      <c r="T422" s="144" t="str">
        <f>IF(OR(AND(OR($J422="Retired",$J422="Permanent Low-Use"),$K422&lt;=2028),(AND($J422="New",$K422&gt;2028))),"N/A",IF($N422=0,0,IF(ISERROR(VLOOKUP($E422,'Source Data'!$B$29:$J$60, MATCH($L422, 'Source Data'!$B$26:$J$26,1),TRUE))=TRUE,"",VLOOKUP($E422,'Source Data'!$B$29:$J$60,MATCH($L422, 'Source Data'!$B$26:$J$26,1),TRUE))))</f>
        <v/>
      </c>
      <c r="U422" s="144" t="str">
        <f>IF(OR(AND(OR($J422="Retired",$J422="Permanent Low-Use"),$K422&lt;=2029),(AND($J422="New",$K422&gt;2029))),"N/A",IF($N422=0,0,IF(ISERROR(VLOOKUP($E422,'Source Data'!$B$29:$J$60, MATCH($L422, 'Source Data'!$B$26:$J$26,1),TRUE))=TRUE,"",VLOOKUP($E422,'Source Data'!$B$29:$J$60,MATCH($L422, 'Source Data'!$B$26:$J$26,1),TRUE))))</f>
        <v/>
      </c>
      <c r="V422" s="144" t="str">
        <f>IF(OR(AND(OR($J422="Retired",$J422="Permanent Low-Use"),$K422&lt;=2030),(AND($J422="New",$K422&gt;2030))),"N/A",IF($N422=0,0,IF(ISERROR(VLOOKUP($E422,'Source Data'!$B$29:$J$60, MATCH($L422, 'Source Data'!$B$26:$J$26,1),TRUE))=TRUE,"",VLOOKUP($E422,'Source Data'!$B$29:$J$60,MATCH($L422, 'Source Data'!$B$26:$J$26,1),TRUE))))</f>
        <v/>
      </c>
      <c r="W422" s="144" t="str">
        <f>IF(OR(AND(OR($J422="Retired",$J422="Permanent Low-Use"),$K422&lt;=2031),(AND($J422="New",$K422&gt;2031))),"N/A",IF($N422=0,0,IF(ISERROR(VLOOKUP($E422,'Source Data'!$B$29:$J$60, MATCH($L422, 'Source Data'!$B$26:$J$26,1),TRUE))=TRUE,"",VLOOKUP($E422,'Source Data'!$B$29:$J$60,MATCH($L422, 'Source Data'!$B$26:$J$26,1),TRUE))))</f>
        <v/>
      </c>
      <c r="X422" s="144" t="str">
        <f>IF(OR(AND(OR($J422="Retired",$J422="Permanent Low-Use"),$K422&lt;=2032),(AND($J422="New",$K422&gt;2032))),"N/A",IF($N422=0,0,IF(ISERROR(VLOOKUP($E422,'Source Data'!$B$29:$J$60, MATCH($L422, 'Source Data'!$B$26:$J$26,1),TRUE))=TRUE,"",VLOOKUP($E422,'Source Data'!$B$29:$J$60,MATCH($L422, 'Source Data'!$B$26:$J$26,1),TRUE))))</f>
        <v/>
      </c>
      <c r="Y422" s="144" t="str">
        <f>IF(OR(AND(OR($J422="Retired",$J422="Permanent Low-Use"),$K422&lt;=2033),(AND($J422="New",$K422&gt;2033))),"N/A",IF($N422=0,0,IF(ISERROR(VLOOKUP($E422,'Source Data'!$B$29:$J$60, MATCH($L422, 'Source Data'!$B$26:$J$26,1),TRUE))=TRUE,"",VLOOKUP($E422,'Source Data'!$B$29:$J$60,MATCH($L422, 'Source Data'!$B$26:$J$26,1),TRUE))))</f>
        <v/>
      </c>
      <c r="Z422" s="145" t="str">
        <f>IF(ISNUMBER($L422),IF(OR(AND(OR($J422="Retired",$J422="Permanent Low-Use"),$K422&lt;=2023),(AND($J422="New",$K422&gt;2023))),"N/A",VLOOKUP($F422,'Source Data'!$B$15:$I$22,7)),"")</f>
        <v/>
      </c>
      <c r="AA422" s="145" t="str">
        <f>IF(ISNUMBER($L422),IF(OR(AND(OR($J422="Retired",$J422="Permanent Low-Use"),$K422&lt;=2024),(AND($J422="New",$K422&gt;2024))),"N/A",VLOOKUP($F422,'Source Data'!$B$15:$I$22,7)),"")</f>
        <v/>
      </c>
      <c r="AB422" s="145" t="str">
        <f>IF(ISNUMBER($L422),IF(OR(AND(OR($J422="Retired",$J422="Permanent Low-Use"),$K422&lt;=2025),(AND($J422="New",$K422&gt;2025))),"N/A",VLOOKUP($F422,'Source Data'!$B$15:$I$22,5)),"")</f>
        <v/>
      </c>
      <c r="AC422" s="145" t="str">
        <f>IF(ISNUMBER($L422),IF(OR(AND(OR($J422="Retired",$J422="Permanent Low-Use"),$K422&lt;=2026),(AND($J422="New",$K422&gt;2026))),"N/A",VLOOKUP($F422,'Source Data'!$B$15:$I$22,5)),"")</f>
        <v/>
      </c>
      <c r="AD422" s="145" t="str">
        <f>IF(ISNUMBER($L422),IF(OR(AND(OR($J422="Retired",$J422="Permanent Low-Use"),$K422&lt;=2027),(AND($J422="New",$K422&gt;2027))),"N/A",VLOOKUP($F422,'Source Data'!$B$15:$I$22,5)),"")</f>
        <v/>
      </c>
      <c r="AE422" s="145" t="str">
        <f>IF(ISNUMBER($L422),IF(OR(AND(OR($J422="Retired",$J422="Permanent Low-Use"),$K422&lt;=2028),(AND($J422="New",$K422&gt;2028))),"N/A",VLOOKUP($F422,'Source Data'!$B$15:$I$22,5)),"")</f>
        <v/>
      </c>
      <c r="AF422" s="145" t="str">
        <f>IF(ISNUMBER($L422),IF(OR(AND(OR($J422="Retired",$J422="Permanent Low-Use"),$K422&lt;=2029),(AND($J422="New",$K422&gt;2029))),"N/A",VLOOKUP($F422,'Source Data'!$B$15:$I$22,5)),"")</f>
        <v/>
      </c>
      <c r="AG422" s="145" t="str">
        <f>IF(ISNUMBER($L422),IF(OR(AND(OR($J422="Retired",$J422="Permanent Low-Use"),$K422&lt;=2030),(AND($J422="New",$K422&gt;2030))),"N/A",VLOOKUP($F422,'Source Data'!$B$15:$I$22,5)),"")</f>
        <v/>
      </c>
      <c r="AH422" s="145" t="str">
        <f>IF(ISNUMBER($L422),IF(OR(AND(OR($J422="Retired",$J422="Permanent Low-Use"),$K422&lt;=2031),(AND($J422="New",$K422&gt;2031))),"N/A",VLOOKUP($F422,'Source Data'!$B$15:$I$22,5)),"")</f>
        <v/>
      </c>
      <c r="AI422" s="145" t="str">
        <f>IF(ISNUMBER($L422),IF(OR(AND(OR($J422="Retired",$J422="Permanent Low-Use"),$K422&lt;=2032),(AND($J422="New",$K422&gt;2032))),"N/A",VLOOKUP($F422,'Source Data'!$B$15:$I$22,5)),"")</f>
        <v/>
      </c>
      <c r="AJ422" s="145" t="str">
        <f>IF(ISNUMBER($L422),IF(OR(AND(OR($J422="Retired",$J422="Permanent Low-Use"),$K422&lt;=2033),(AND($J422="New",$K422&gt;2033))),"N/A",VLOOKUP($F422,'Source Data'!$B$15:$I$22,5)),"")</f>
        <v/>
      </c>
      <c r="AK422" s="145" t="str">
        <f>IF($N422= 0, "N/A", IF(ISERROR(VLOOKUP($F422, 'Source Data'!$B$4:$C$11,2)), "", VLOOKUP($F422, 'Source Data'!$B$4:$C$11,2)))</f>
        <v/>
      </c>
      <c r="AL422" s="158"/>
    </row>
    <row r="423" spans="1:38">
      <c r="A423" s="158"/>
      <c r="B423" s="80"/>
      <c r="C423" s="80"/>
      <c r="D423" s="80"/>
      <c r="E423" s="81"/>
      <c r="F423" s="81"/>
      <c r="G423" s="78"/>
      <c r="H423" s="79"/>
      <c r="I423" s="78"/>
      <c r="J423" s="78"/>
      <c r="K423" s="78"/>
      <c r="L423" s="142" t="str">
        <f t="shared" si="18"/>
        <v/>
      </c>
      <c r="M423" s="142" t="str">
        <f>IF(ISERROR(VLOOKUP(E423,'Source Data'!$B$67:$J$97, MATCH(F423, 'Source Data'!$B$64:$J$64,1),TRUE))=TRUE,"",VLOOKUP(E423,'Source Data'!$B$67:$J$97,MATCH(F423, 'Source Data'!$B$64:$J$64,1),TRUE))</f>
        <v/>
      </c>
      <c r="N423" s="143" t="str">
        <f t="shared" si="19"/>
        <v/>
      </c>
      <c r="O423" s="144" t="str">
        <f>IF(OR(AND(OR($J423="Retired",$J423="Permanent Low-Use"),$K423&lt;=2023),(AND($J423="New",$K423&gt;2023))),"N/A",IF($N423=0,0,IF(ISERROR(VLOOKUP($E423,'Source Data'!$B$29:$J$60, MATCH($L423, 'Source Data'!$B$26:$J$26,1),TRUE))=TRUE,"",VLOOKUP($E423,'Source Data'!$B$29:$J$60,MATCH($L423, 'Source Data'!$B$26:$J$26,1),TRUE))))</f>
        <v/>
      </c>
      <c r="P423" s="144" t="str">
        <f>IF(OR(AND(OR($J423="Retired",$J423="Permanent Low-Use"),$K423&lt;=2024),(AND($J423="New",$K423&gt;2024))),"N/A",IF($N423=0,0,IF(ISERROR(VLOOKUP($E423,'Source Data'!$B$29:$J$60, MATCH($L423, 'Source Data'!$B$26:$J$26,1),TRUE))=TRUE,"",VLOOKUP($E423,'Source Data'!$B$29:$J$60,MATCH($L423, 'Source Data'!$B$26:$J$26,1),TRUE))))</f>
        <v/>
      </c>
      <c r="Q423" s="144" t="str">
        <f>IF(OR(AND(OR($J423="Retired",$J423="Permanent Low-Use"),$K423&lt;=2025),(AND($J423="New",$K423&gt;2025))),"N/A",IF($N423=0,0,IF(ISERROR(VLOOKUP($E423,'Source Data'!$B$29:$J$60, MATCH($L423, 'Source Data'!$B$26:$J$26,1),TRUE))=TRUE,"",VLOOKUP($E423,'Source Data'!$B$29:$J$60,MATCH($L423, 'Source Data'!$B$26:$J$26,1),TRUE))))</f>
        <v/>
      </c>
      <c r="R423" s="144" t="str">
        <f>IF(OR(AND(OR($J423="Retired",$J423="Permanent Low-Use"),$K423&lt;=2026),(AND($J423="New",$K423&gt;2026))),"N/A",IF($N423=0,0,IF(ISERROR(VLOOKUP($E423,'Source Data'!$B$29:$J$60, MATCH($L423, 'Source Data'!$B$26:$J$26,1),TRUE))=TRUE,"",VLOOKUP($E423,'Source Data'!$B$29:$J$60,MATCH($L423, 'Source Data'!$B$26:$J$26,1),TRUE))))</f>
        <v/>
      </c>
      <c r="S423" s="144" t="str">
        <f>IF(OR(AND(OR($J423="Retired",$J423="Permanent Low-Use"),$K423&lt;=2027),(AND($J423="New",$K423&gt;2027))),"N/A",IF($N423=0,0,IF(ISERROR(VLOOKUP($E423,'Source Data'!$B$29:$J$60, MATCH($L423, 'Source Data'!$B$26:$J$26,1),TRUE))=TRUE,"",VLOOKUP($E423,'Source Data'!$B$29:$J$60,MATCH($L423, 'Source Data'!$B$26:$J$26,1),TRUE))))</f>
        <v/>
      </c>
      <c r="T423" s="144" t="str">
        <f>IF(OR(AND(OR($J423="Retired",$J423="Permanent Low-Use"),$K423&lt;=2028),(AND($J423="New",$K423&gt;2028))),"N/A",IF($N423=0,0,IF(ISERROR(VLOOKUP($E423,'Source Data'!$B$29:$J$60, MATCH($L423, 'Source Data'!$B$26:$J$26,1),TRUE))=TRUE,"",VLOOKUP($E423,'Source Data'!$B$29:$J$60,MATCH($L423, 'Source Data'!$B$26:$J$26,1),TRUE))))</f>
        <v/>
      </c>
      <c r="U423" s="144" t="str">
        <f>IF(OR(AND(OR($J423="Retired",$J423="Permanent Low-Use"),$K423&lt;=2029),(AND($J423="New",$K423&gt;2029))),"N/A",IF($N423=0,0,IF(ISERROR(VLOOKUP($E423,'Source Data'!$B$29:$J$60, MATCH($L423, 'Source Data'!$B$26:$J$26,1),TRUE))=TRUE,"",VLOOKUP($E423,'Source Data'!$B$29:$J$60,MATCH($L423, 'Source Data'!$B$26:$J$26,1),TRUE))))</f>
        <v/>
      </c>
      <c r="V423" s="144" t="str">
        <f>IF(OR(AND(OR($J423="Retired",$J423="Permanent Low-Use"),$K423&lt;=2030),(AND($J423="New",$K423&gt;2030))),"N/A",IF($N423=0,0,IF(ISERROR(VLOOKUP($E423,'Source Data'!$B$29:$J$60, MATCH($L423, 'Source Data'!$B$26:$J$26,1),TRUE))=TRUE,"",VLOOKUP($E423,'Source Data'!$B$29:$J$60,MATCH($L423, 'Source Data'!$B$26:$J$26,1),TRUE))))</f>
        <v/>
      </c>
      <c r="W423" s="144" t="str">
        <f>IF(OR(AND(OR($J423="Retired",$J423="Permanent Low-Use"),$K423&lt;=2031),(AND($J423="New",$K423&gt;2031))),"N/A",IF($N423=0,0,IF(ISERROR(VLOOKUP($E423,'Source Data'!$B$29:$J$60, MATCH($L423, 'Source Data'!$B$26:$J$26,1),TRUE))=TRUE,"",VLOOKUP($E423,'Source Data'!$B$29:$J$60,MATCH($L423, 'Source Data'!$B$26:$J$26,1),TRUE))))</f>
        <v/>
      </c>
      <c r="X423" s="144" t="str">
        <f>IF(OR(AND(OR($J423="Retired",$J423="Permanent Low-Use"),$K423&lt;=2032),(AND($J423="New",$K423&gt;2032))),"N/A",IF($N423=0,0,IF(ISERROR(VLOOKUP($E423,'Source Data'!$B$29:$J$60, MATCH($L423, 'Source Data'!$B$26:$J$26,1),TRUE))=TRUE,"",VLOOKUP($E423,'Source Data'!$B$29:$J$60,MATCH($L423, 'Source Data'!$B$26:$J$26,1),TRUE))))</f>
        <v/>
      </c>
      <c r="Y423" s="144" t="str">
        <f>IF(OR(AND(OR($J423="Retired",$J423="Permanent Low-Use"),$K423&lt;=2033),(AND($J423="New",$K423&gt;2033))),"N/A",IF($N423=0,0,IF(ISERROR(VLOOKUP($E423,'Source Data'!$B$29:$J$60, MATCH($L423, 'Source Data'!$B$26:$J$26,1),TRUE))=TRUE,"",VLOOKUP($E423,'Source Data'!$B$29:$J$60,MATCH($L423, 'Source Data'!$B$26:$J$26,1),TRUE))))</f>
        <v/>
      </c>
      <c r="Z423" s="145" t="str">
        <f>IF(ISNUMBER($L423),IF(OR(AND(OR($J423="Retired",$J423="Permanent Low-Use"),$K423&lt;=2023),(AND($J423="New",$K423&gt;2023))),"N/A",VLOOKUP($F423,'Source Data'!$B$15:$I$22,7)),"")</f>
        <v/>
      </c>
      <c r="AA423" s="145" t="str">
        <f>IF(ISNUMBER($L423),IF(OR(AND(OR($J423="Retired",$J423="Permanent Low-Use"),$K423&lt;=2024),(AND($J423="New",$K423&gt;2024))),"N/A",VLOOKUP($F423,'Source Data'!$B$15:$I$22,7)),"")</f>
        <v/>
      </c>
      <c r="AB423" s="145" t="str">
        <f>IF(ISNUMBER($L423),IF(OR(AND(OR($J423="Retired",$J423="Permanent Low-Use"),$K423&lt;=2025),(AND($J423="New",$K423&gt;2025))),"N/A",VLOOKUP($F423,'Source Data'!$B$15:$I$22,5)),"")</f>
        <v/>
      </c>
      <c r="AC423" s="145" t="str">
        <f>IF(ISNUMBER($L423),IF(OR(AND(OR($J423="Retired",$J423="Permanent Low-Use"),$K423&lt;=2026),(AND($J423="New",$K423&gt;2026))),"N/A",VLOOKUP($F423,'Source Data'!$B$15:$I$22,5)),"")</f>
        <v/>
      </c>
      <c r="AD423" s="145" t="str">
        <f>IF(ISNUMBER($L423),IF(OR(AND(OR($J423="Retired",$J423="Permanent Low-Use"),$K423&lt;=2027),(AND($J423="New",$K423&gt;2027))),"N/A",VLOOKUP($F423,'Source Data'!$B$15:$I$22,5)),"")</f>
        <v/>
      </c>
      <c r="AE423" s="145" t="str">
        <f>IF(ISNUMBER($L423),IF(OR(AND(OR($J423="Retired",$J423="Permanent Low-Use"),$K423&lt;=2028),(AND($J423="New",$K423&gt;2028))),"N/A",VLOOKUP($F423,'Source Data'!$B$15:$I$22,5)),"")</f>
        <v/>
      </c>
      <c r="AF423" s="145" t="str">
        <f>IF(ISNUMBER($L423),IF(OR(AND(OR($J423="Retired",$J423="Permanent Low-Use"),$K423&lt;=2029),(AND($J423="New",$K423&gt;2029))),"N/A",VLOOKUP($F423,'Source Data'!$B$15:$I$22,5)),"")</f>
        <v/>
      </c>
      <c r="AG423" s="145" t="str">
        <f>IF(ISNUMBER($L423),IF(OR(AND(OR($J423="Retired",$J423="Permanent Low-Use"),$K423&lt;=2030),(AND($J423="New",$K423&gt;2030))),"N/A",VLOOKUP($F423,'Source Data'!$B$15:$I$22,5)),"")</f>
        <v/>
      </c>
      <c r="AH423" s="145" t="str">
        <f>IF(ISNUMBER($L423),IF(OR(AND(OR($J423="Retired",$J423="Permanent Low-Use"),$K423&lt;=2031),(AND($J423="New",$K423&gt;2031))),"N/A",VLOOKUP($F423,'Source Data'!$B$15:$I$22,5)),"")</f>
        <v/>
      </c>
      <c r="AI423" s="145" t="str">
        <f>IF(ISNUMBER($L423),IF(OR(AND(OR($J423="Retired",$J423="Permanent Low-Use"),$K423&lt;=2032),(AND($J423="New",$K423&gt;2032))),"N/A",VLOOKUP($F423,'Source Data'!$B$15:$I$22,5)),"")</f>
        <v/>
      </c>
      <c r="AJ423" s="145" t="str">
        <f>IF(ISNUMBER($L423),IF(OR(AND(OR($J423="Retired",$J423="Permanent Low-Use"),$K423&lt;=2033),(AND($J423="New",$K423&gt;2033))),"N/A",VLOOKUP($F423,'Source Data'!$B$15:$I$22,5)),"")</f>
        <v/>
      </c>
      <c r="AK423" s="145" t="str">
        <f>IF($N423= 0, "N/A", IF(ISERROR(VLOOKUP($F423, 'Source Data'!$B$4:$C$11,2)), "", VLOOKUP($F423, 'Source Data'!$B$4:$C$11,2)))</f>
        <v/>
      </c>
      <c r="AL423" s="158"/>
    </row>
    <row r="424" spans="1:38">
      <c r="A424" s="158"/>
      <c r="B424" s="80"/>
      <c r="C424" s="80"/>
      <c r="D424" s="80"/>
      <c r="E424" s="81"/>
      <c r="F424" s="81"/>
      <c r="G424" s="78"/>
      <c r="H424" s="79"/>
      <c r="I424" s="78"/>
      <c r="J424" s="78"/>
      <c r="K424" s="78"/>
      <c r="L424" s="142" t="str">
        <f t="shared" si="18"/>
        <v/>
      </c>
      <c r="M424" s="142" t="str">
        <f>IF(ISERROR(VLOOKUP(E424,'Source Data'!$B$67:$J$97, MATCH(F424, 'Source Data'!$B$64:$J$64,1),TRUE))=TRUE,"",VLOOKUP(E424,'Source Data'!$B$67:$J$97,MATCH(F424, 'Source Data'!$B$64:$J$64,1),TRUE))</f>
        <v/>
      </c>
      <c r="N424" s="143" t="str">
        <f t="shared" si="19"/>
        <v/>
      </c>
      <c r="O424" s="144" t="str">
        <f>IF(OR(AND(OR($J424="Retired",$J424="Permanent Low-Use"),$K424&lt;=2023),(AND($J424="New",$K424&gt;2023))),"N/A",IF($N424=0,0,IF(ISERROR(VLOOKUP($E424,'Source Data'!$B$29:$J$60, MATCH($L424, 'Source Data'!$B$26:$J$26,1),TRUE))=TRUE,"",VLOOKUP($E424,'Source Data'!$B$29:$J$60,MATCH($L424, 'Source Data'!$B$26:$J$26,1),TRUE))))</f>
        <v/>
      </c>
      <c r="P424" s="144" t="str">
        <f>IF(OR(AND(OR($J424="Retired",$J424="Permanent Low-Use"),$K424&lt;=2024),(AND($J424="New",$K424&gt;2024))),"N/A",IF($N424=0,0,IF(ISERROR(VLOOKUP($E424,'Source Data'!$B$29:$J$60, MATCH($L424, 'Source Data'!$B$26:$J$26,1),TRUE))=TRUE,"",VLOOKUP($E424,'Source Data'!$B$29:$J$60,MATCH($L424, 'Source Data'!$B$26:$J$26,1),TRUE))))</f>
        <v/>
      </c>
      <c r="Q424" s="144" t="str">
        <f>IF(OR(AND(OR($J424="Retired",$J424="Permanent Low-Use"),$K424&lt;=2025),(AND($J424="New",$K424&gt;2025))),"N/A",IF($N424=0,0,IF(ISERROR(VLOOKUP($E424,'Source Data'!$B$29:$J$60, MATCH($L424, 'Source Data'!$B$26:$J$26,1),TRUE))=TRUE,"",VLOOKUP($E424,'Source Data'!$B$29:$J$60,MATCH($L424, 'Source Data'!$B$26:$J$26,1),TRUE))))</f>
        <v/>
      </c>
      <c r="R424" s="144" t="str">
        <f>IF(OR(AND(OR($J424="Retired",$J424="Permanent Low-Use"),$K424&lt;=2026),(AND($J424="New",$K424&gt;2026))),"N/A",IF($N424=0,0,IF(ISERROR(VLOOKUP($E424,'Source Data'!$B$29:$J$60, MATCH($L424, 'Source Data'!$B$26:$J$26,1),TRUE))=TRUE,"",VLOOKUP($E424,'Source Data'!$B$29:$J$60,MATCH($L424, 'Source Data'!$B$26:$J$26,1),TRUE))))</f>
        <v/>
      </c>
      <c r="S424" s="144" t="str">
        <f>IF(OR(AND(OR($J424="Retired",$J424="Permanent Low-Use"),$K424&lt;=2027),(AND($J424="New",$K424&gt;2027))),"N/A",IF($N424=0,0,IF(ISERROR(VLOOKUP($E424,'Source Data'!$B$29:$J$60, MATCH($L424, 'Source Data'!$B$26:$J$26,1),TRUE))=TRUE,"",VLOOKUP($E424,'Source Data'!$B$29:$J$60,MATCH($L424, 'Source Data'!$B$26:$J$26,1),TRUE))))</f>
        <v/>
      </c>
      <c r="T424" s="144" t="str">
        <f>IF(OR(AND(OR($J424="Retired",$J424="Permanent Low-Use"),$K424&lt;=2028),(AND($J424="New",$K424&gt;2028))),"N/A",IF($N424=0,0,IF(ISERROR(VLOOKUP($E424,'Source Data'!$B$29:$J$60, MATCH($L424, 'Source Data'!$B$26:$J$26,1),TRUE))=TRUE,"",VLOOKUP($E424,'Source Data'!$B$29:$J$60,MATCH($L424, 'Source Data'!$B$26:$J$26,1),TRUE))))</f>
        <v/>
      </c>
      <c r="U424" s="144" t="str">
        <f>IF(OR(AND(OR($J424="Retired",$J424="Permanent Low-Use"),$K424&lt;=2029),(AND($J424="New",$K424&gt;2029))),"N/A",IF($N424=0,0,IF(ISERROR(VLOOKUP($E424,'Source Data'!$B$29:$J$60, MATCH($L424, 'Source Data'!$B$26:$J$26,1),TRUE))=TRUE,"",VLOOKUP($E424,'Source Data'!$B$29:$J$60,MATCH($L424, 'Source Data'!$B$26:$J$26,1),TRUE))))</f>
        <v/>
      </c>
      <c r="V424" s="144" t="str">
        <f>IF(OR(AND(OR($J424="Retired",$J424="Permanent Low-Use"),$K424&lt;=2030),(AND($J424="New",$K424&gt;2030))),"N/A",IF($N424=0,0,IF(ISERROR(VLOOKUP($E424,'Source Data'!$B$29:$J$60, MATCH($L424, 'Source Data'!$B$26:$J$26,1),TRUE))=TRUE,"",VLOOKUP($E424,'Source Data'!$B$29:$J$60,MATCH($L424, 'Source Data'!$B$26:$J$26,1),TRUE))))</f>
        <v/>
      </c>
      <c r="W424" s="144" t="str">
        <f>IF(OR(AND(OR($J424="Retired",$J424="Permanent Low-Use"),$K424&lt;=2031),(AND($J424="New",$K424&gt;2031))),"N/A",IF($N424=0,0,IF(ISERROR(VLOOKUP($E424,'Source Data'!$B$29:$J$60, MATCH($L424, 'Source Data'!$B$26:$J$26,1),TRUE))=TRUE,"",VLOOKUP($E424,'Source Data'!$B$29:$J$60,MATCH($L424, 'Source Data'!$B$26:$J$26,1),TRUE))))</f>
        <v/>
      </c>
      <c r="X424" s="144" t="str">
        <f>IF(OR(AND(OR($J424="Retired",$J424="Permanent Low-Use"),$K424&lt;=2032),(AND($J424="New",$K424&gt;2032))),"N/A",IF($N424=0,0,IF(ISERROR(VLOOKUP($E424,'Source Data'!$B$29:$J$60, MATCH($L424, 'Source Data'!$B$26:$J$26,1),TRUE))=TRUE,"",VLOOKUP($E424,'Source Data'!$B$29:$J$60,MATCH($L424, 'Source Data'!$B$26:$J$26,1),TRUE))))</f>
        <v/>
      </c>
      <c r="Y424" s="144" t="str">
        <f>IF(OR(AND(OR($J424="Retired",$J424="Permanent Low-Use"),$K424&lt;=2033),(AND($J424="New",$K424&gt;2033))),"N/A",IF($N424=0,0,IF(ISERROR(VLOOKUP($E424,'Source Data'!$B$29:$J$60, MATCH($L424, 'Source Data'!$B$26:$J$26,1),TRUE))=TRUE,"",VLOOKUP($E424,'Source Data'!$B$29:$J$60,MATCH($L424, 'Source Data'!$B$26:$J$26,1),TRUE))))</f>
        <v/>
      </c>
      <c r="Z424" s="145" t="str">
        <f>IF(ISNUMBER($L424),IF(OR(AND(OR($J424="Retired",$J424="Permanent Low-Use"),$K424&lt;=2023),(AND($J424="New",$K424&gt;2023))),"N/A",VLOOKUP($F424,'Source Data'!$B$15:$I$22,7)),"")</f>
        <v/>
      </c>
      <c r="AA424" s="145" t="str">
        <f>IF(ISNUMBER($L424),IF(OR(AND(OR($J424="Retired",$J424="Permanent Low-Use"),$K424&lt;=2024),(AND($J424="New",$K424&gt;2024))),"N/A",VLOOKUP($F424,'Source Data'!$B$15:$I$22,7)),"")</f>
        <v/>
      </c>
      <c r="AB424" s="145" t="str">
        <f>IF(ISNUMBER($L424),IF(OR(AND(OR($J424="Retired",$J424="Permanent Low-Use"),$K424&lt;=2025),(AND($J424="New",$K424&gt;2025))),"N/A",VLOOKUP($F424,'Source Data'!$B$15:$I$22,5)),"")</f>
        <v/>
      </c>
      <c r="AC424" s="145" t="str">
        <f>IF(ISNUMBER($L424),IF(OR(AND(OR($J424="Retired",$J424="Permanent Low-Use"),$K424&lt;=2026),(AND($J424="New",$K424&gt;2026))),"N/A",VLOOKUP($F424,'Source Data'!$B$15:$I$22,5)),"")</f>
        <v/>
      </c>
      <c r="AD424" s="145" t="str">
        <f>IF(ISNUMBER($L424),IF(OR(AND(OR($J424="Retired",$J424="Permanent Low-Use"),$K424&lt;=2027),(AND($J424="New",$K424&gt;2027))),"N/A",VLOOKUP($F424,'Source Data'!$B$15:$I$22,5)),"")</f>
        <v/>
      </c>
      <c r="AE424" s="145" t="str">
        <f>IF(ISNUMBER($L424),IF(OR(AND(OR($J424="Retired",$J424="Permanent Low-Use"),$K424&lt;=2028),(AND($J424="New",$K424&gt;2028))),"N/A",VLOOKUP($F424,'Source Data'!$B$15:$I$22,5)),"")</f>
        <v/>
      </c>
      <c r="AF424" s="145" t="str">
        <f>IF(ISNUMBER($L424),IF(OR(AND(OR($J424="Retired",$J424="Permanent Low-Use"),$K424&lt;=2029),(AND($J424="New",$K424&gt;2029))),"N/A",VLOOKUP($F424,'Source Data'!$B$15:$I$22,5)),"")</f>
        <v/>
      </c>
      <c r="AG424" s="145" t="str">
        <f>IF(ISNUMBER($L424),IF(OR(AND(OR($J424="Retired",$J424="Permanent Low-Use"),$K424&lt;=2030),(AND($J424="New",$K424&gt;2030))),"N/A",VLOOKUP($F424,'Source Data'!$B$15:$I$22,5)),"")</f>
        <v/>
      </c>
      <c r="AH424" s="145" t="str">
        <f>IF(ISNUMBER($L424),IF(OR(AND(OR($J424="Retired",$J424="Permanent Low-Use"),$K424&lt;=2031),(AND($J424="New",$K424&gt;2031))),"N/A",VLOOKUP($F424,'Source Data'!$B$15:$I$22,5)),"")</f>
        <v/>
      </c>
      <c r="AI424" s="145" t="str">
        <f>IF(ISNUMBER($L424),IF(OR(AND(OR($J424="Retired",$J424="Permanent Low-Use"),$K424&lt;=2032),(AND($J424="New",$K424&gt;2032))),"N/A",VLOOKUP($F424,'Source Data'!$B$15:$I$22,5)),"")</f>
        <v/>
      </c>
      <c r="AJ424" s="145" t="str">
        <f>IF(ISNUMBER($L424),IF(OR(AND(OR($J424="Retired",$J424="Permanent Low-Use"),$K424&lt;=2033),(AND($J424="New",$K424&gt;2033))),"N/A",VLOOKUP($F424,'Source Data'!$B$15:$I$22,5)),"")</f>
        <v/>
      </c>
      <c r="AK424" s="145" t="str">
        <f>IF($N424= 0, "N/A", IF(ISERROR(VLOOKUP($F424, 'Source Data'!$B$4:$C$11,2)), "", VLOOKUP($F424, 'Source Data'!$B$4:$C$11,2)))</f>
        <v/>
      </c>
      <c r="AL424" s="158"/>
    </row>
    <row r="425" spans="1:38">
      <c r="A425" s="158"/>
      <c r="B425" s="80"/>
      <c r="C425" s="80"/>
      <c r="D425" s="80"/>
      <c r="E425" s="81"/>
      <c r="F425" s="81"/>
      <c r="G425" s="78"/>
      <c r="H425" s="79"/>
      <c r="I425" s="78"/>
      <c r="J425" s="78"/>
      <c r="K425" s="78"/>
      <c r="L425" s="142" t="str">
        <f t="shared" si="18"/>
        <v/>
      </c>
      <c r="M425" s="142" t="str">
        <f>IF(ISERROR(VLOOKUP(E425,'Source Data'!$B$67:$J$97, MATCH(F425, 'Source Data'!$B$64:$J$64,1),TRUE))=TRUE,"",VLOOKUP(E425,'Source Data'!$B$67:$J$97,MATCH(F425, 'Source Data'!$B$64:$J$64,1),TRUE))</f>
        <v/>
      </c>
      <c r="N425" s="143" t="str">
        <f t="shared" si="19"/>
        <v/>
      </c>
      <c r="O425" s="144" t="str">
        <f>IF(OR(AND(OR($J425="Retired",$J425="Permanent Low-Use"),$K425&lt;=2023),(AND($J425="New",$K425&gt;2023))),"N/A",IF($N425=0,0,IF(ISERROR(VLOOKUP($E425,'Source Data'!$B$29:$J$60, MATCH($L425, 'Source Data'!$B$26:$J$26,1),TRUE))=TRUE,"",VLOOKUP($E425,'Source Data'!$B$29:$J$60,MATCH($L425, 'Source Data'!$B$26:$J$26,1),TRUE))))</f>
        <v/>
      </c>
      <c r="P425" s="144" t="str">
        <f>IF(OR(AND(OR($J425="Retired",$J425="Permanent Low-Use"),$K425&lt;=2024),(AND($J425="New",$K425&gt;2024))),"N/A",IF($N425=0,0,IF(ISERROR(VLOOKUP($E425,'Source Data'!$B$29:$J$60, MATCH($L425, 'Source Data'!$B$26:$J$26,1),TRUE))=TRUE,"",VLOOKUP($E425,'Source Data'!$B$29:$J$60,MATCH($L425, 'Source Data'!$B$26:$J$26,1),TRUE))))</f>
        <v/>
      </c>
      <c r="Q425" s="144" t="str">
        <f>IF(OR(AND(OR($J425="Retired",$J425="Permanent Low-Use"),$K425&lt;=2025),(AND($J425="New",$K425&gt;2025))),"N/A",IF($N425=0,0,IF(ISERROR(VLOOKUP($E425,'Source Data'!$B$29:$J$60, MATCH($L425, 'Source Data'!$B$26:$J$26,1),TRUE))=TRUE,"",VLOOKUP($E425,'Source Data'!$B$29:$J$60,MATCH($L425, 'Source Data'!$B$26:$J$26,1),TRUE))))</f>
        <v/>
      </c>
      <c r="R425" s="144" t="str">
        <f>IF(OR(AND(OR($J425="Retired",$J425="Permanent Low-Use"),$K425&lt;=2026),(AND($J425="New",$K425&gt;2026))),"N/A",IF($N425=0,0,IF(ISERROR(VLOOKUP($E425,'Source Data'!$B$29:$J$60, MATCH($L425, 'Source Data'!$B$26:$J$26,1),TRUE))=TRUE,"",VLOOKUP($E425,'Source Data'!$B$29:$J$60,MATCH($L425, 'Source Data'!$B$26:$J$26,1),TRUE))))</f>
        <v/>
      </c>
      <c r="S425" s="144" t="str">
        <f>IF(OR(AND(OR($J425="Retired",$J425="Permanent Low-Use"),$K425&lt;=2027),(AND($J425="New",$K425&gt;2027))),"N/A",IF($N425=0,0,IF(ISERROR(VLOOKUP($E425,'Source Data'!$B$29:$J$60, MATCH($L425, 'Source Data'!$B$26:$J$26,1),TRUE))=TRUE,"",VLOOKUP($E425,'Source Data'!$B$29:$J$60,MATCH($L425, 'Source Data'!$B$26:$J$26,1),TRUE))))</f>
        <v/>
      </c>
      <c r="T425" s="144" t="str">
        <f>IF(OR(AND(OR($J425="Retired",$J425="Permanent Low-Use"),$K425&lt;=2028),(AND($J425="New",$K425&gt;2028))),"N/A",IF($N425=0,0,IF(ISERROR(VLOOKUP($E425,'Source Data'!$B$29:$J$60, MATCH($L425, 'Source Data'!$B$26:$J$26,1),TRUE))=TRUE,"",VLOOKUP($E425,'Source Data'!$B$29:$J$60,MATCH($L425, 'Source Data'!$B$26:$J$26,1),TRUE))))</f>
        <v/>
      </c>
      <c r="U425" s="144" t="str">
        <f>IF(OR(AND(OR($J425="Retired",$J425="Permanent Low-Use"),$K425&lt;=2029),(AND($J425="New",$K425&gt;2029))),"N/A",IF($N425=0,0,IF(ISERROR(VLOOKUP($E425,'Source Data'!$B$29:$J$60, MATCH($L425, 'Source Data'!$B$26:$J$26,1),TRUE))=TRUE,"",VLOOKUP($E425,'Source Data'!$B$29:$J$60,MATCH($L425, 'Source Data'!$B$26:$J$26,1),TRUE))))</f>
        <v/>
      </c>
      <c r="V425" s="144" t="str">
        <f>IF(OR(AND(OR($J425="Retired",$J425="Permanent Low-Use"),$K425&lt;=2030),(AND($J425="New",$K425&gt;2030))),"N/A",IF($N425=0,0,IF(ISERROR(VLOOKUP($E425,'Source Data'!$B$29:$J$60, MATCH($L425, 'Source Data'!$B$26:$J$26,1),TRUE))=TRUE,"",VLOOKUP($E425,'Source Data'!$B$29:$J$60,MATCH($L425, 'Source Data'!$B$26:$J$26,1),TRUE))))</f>
        <v/>
      </c>
      <c r="W425" s="144" t="str">
        <f>IF(OR(AND(OR($J425="Retired",$J425="Permanent Low-Use"),$K425&lt;=2031),(AND($J425="New",$K425&gt;2031))),"N/A",IF($N425=0,0,IF(ISERROR(VLOOKUP($E425,'Source Data'!$B$29:$J$60, MATCH($L425, 'Source Data'!$B$26:$J$26,1),TRUE))=TRUE,"",VLOOKUP($E425,'Source Data'!$B$29:$J$60,MATCH($L425, 'Source Data'!$B$26:$J$26,1),TRUE))))</f>
        <v/>
      </c>
      <c r="X425" s="144" t="str">
        <f>IF(OR(AND(OR($J425="Retired",$J425="Permanent Low-Use"),$K425&lt;=2032),(AND($J425="New",$K425&gt;2032))),"N/A",IF($N425=0,0,IF(ISERROR(VLOOKUP($E425,'Source Data'!$B$29:$J$60, MATCH($L425, 'Source Data'!$B$26:$J$26,1),TRUE))=TRUE,"",VLOOKUP($E425,'Source Data'!$B$29:$J$60,MATCH($L425, 'Source Data'!$B$26:$J$26,1),TRUE))))</f>
        <v/>
      </c>
      <c r="Y425" s="144" t="str">
        <f>IF(OR(AND(OR($J425="Retired",$J425="Permanent Low-Use"),$K425&lt;=2033),(AND($J425="New",$K425&gt;2033))),"N/A",IF($N425=0,0,IF(ISERROR(VLOOKUP($E425,'Source Data'!$B$29:$J$60, MATCH($L425, 'Source Data'!$B$26:$J$26,1),TRUE))=TRUE,"",VLOOKUP($E425,'Source Data'!$B$29:$J$60,MATCH($L425, 'Source Data'!$B$26:$J$26,1),TRUE))))</f>
        <v/>
      </c>
      <c r="Z425" s="145" t="str">
        <f>IF(ISNUMBER($L425),IF(OR(AND(OR($J425="Retired",$J425="Permanent Low-Use"),$K425&lt;=2023),(AND($J425="New",$K425&gt;2023))),"N/A",VLOOKUP($F425,'Source Data'!$B$15:$I$22,7)),"")</f>
        <v/>
      </c>
      <c r="AA425" s="145" t="str">
        <f>IF(ISNUMBER($L425),IF(OR(AND(OR($J425="Retired",$J425="Permanent Low-Use"),$K425&lt;=2024),(AND($J425="New",$K425&gt;2024))),"N/A",VLOOKUP($F425,'Source Data'!$B$15:$I$22,7)),"")</f>
        <v/>
      </c>
      <c r="AB425" s="145" t="str">
        <f>IF(ISNUMBER($L425),IF(OR(AND(OR($J425="Retired",$J425="Permanent Low-Use"),$K425&lt;=2025),(AND($J425="New",$K425&gt;2025))),"N/A",VLOOKUP($F425,'Source Data'!$B$15:$I$22,5)),"")</f>
        <v/>
      </c>
      <c r="AC425" s="145" t="str">
        <f>IF(ISNUMBER($L425),IF(OR(AND(OR($J425="Retired",$J425="Permanent Low-Use"),$K425&lt;=2026),(AND($J425="New",$K425&gt;2026))),"N/A",VLOOKUP($F425,'Source Data'!$B$15:$I$22,5)),"")</f>
        <v/>
      </c>
      <c r="AD425" s="145" t="str">
        <f>IF(ISNUMBER($L425),IF(OR(AND(OR($J425="Retired",$J425="Permanent Low-Use"),$K425&lt;=2027),(AND($J425="New",$K425&gt;2027))),"N/A",VLOOKUP($F425,'Source Data'!$B$15:$I$22,5)),"")</f>
        <v/>
      </c>
      <c r="AE425" s="145" t="str">
        <f>IF(ISNUMBER($L425),IF(OR(AND(OR($J425="Retired",$J425="Permanent Low-Use"),$K425&lt;=2028),(AND($J425="New",$K425&gt;2028))),"N/A",VLOOKUP($F425,'Source Data'!$B$15:$I$22,5)),"")</f>
        <v/>
      </c>
      <c r="AF425" s="145" t="str">
        <f>IF(ISNUMBER($L425),IF(OR(AND(OR($J425="Retired",$J425="Permanent Low-Use"),$K425&lt;=2029),(AND($J425="New",$K425&gt;2029))),"N/A",VLOOKUP($F425,'Source Data'!$B$15:$I$22,5)),"")</f>
        <v/>
      </c>
      <c r="AG425" s="145" t="str">
        <f>IF(ISNUMBER($L425),IF(OR(AND(OR($J425="Retired",$J425="Permanent Low-Use"),$K425&lt;=2030),(AND($J425="New",$K425&gt;2030))),"N/A",VLOOKUP($F425,'Source Data'!$B$15:$I$22,5)),"")</f>
        <v/>
      </c>
      <c r="AH425" s="145" t="str">
        <f>IF(ISNUMBER($L425),IF(OR(AND(OR($J425="Retired",$J425="Permanent Low-Use"),$K425&lt;=2031),(AND($J425="New",$K425&gt;2031))),"N/A",VLOOKUP($F425,'Source Data'!$B$15:$I$22,5)),"")</f>
        <v/>
      </c>
      <c r="AI425" s="145" t="str">
        <f>IF(ISNUMBER($L425),IF(OR(AND(OR($J425="Retired",$J425="Permanent Low-Use"),$K425&lt;=2032),(AND($J425="New",$K425&gt;2032))),"N/A",VLOOKUP($F425,'Source Data'!$B$15:$I$22,5)),"")</f>
        <v/>
      </c>
      <c r="AJ425" s="145" t="str">
        <f>IF(ISNUMBER($L425),IF(OR(AND(OR($J425="Retired",$J425="Permanent Low-Use"),$K425&lt;=2033),(AND($J425="New",$K425&gt;2033))),"N/A",VLOOKUP($F425,'Source Data'!$B$15:$I$22,5)),"")</f>
        <v/>
      </c>
      <c r="AK425" s="145" t="str">
        <f>IF($N425= 0, "N/A", IF(ISERROR(VLOOKUP($F425, 'Source Data'!$B$4:$C$11,2)), "", VLOOKUP($F425, 'Source Data'!$B$4:$C$11,2)))</f>
        <v/>
      </c>
      <c r="AL425" s="158"/>
    </row>
    <row r="426" spans="1:38">
      <c r="A426" s="158"/>
      <c r="B426" s="80"/>
      <c r="C426" s="80"/>
      <c r="D426" s="80"/>
      <c r="E426" s="81"/>
      <c r="F426" s="81"/>
      <c r="G426" s="78"/>
      <c r="H426" s="79"/>
      <c r="I426" s="78"/>
      <c r="J426" s="78"/>
      <c r="K426" s="78"/>
      <c r="L426" s="142" t="str">
        <f t="shared" si="18"/>
        <v/>
      </c>
      <c r="M426" s="142" t="str">
        <f>IF(ISERROR(VLOOKUP(E426,'Source Data'!$B$67:$J$97, MATCH(F426, 'Source Data'!$B$64:$J$64,1),TRUE))=TRUE,"",VLOOKUP(E426,'Source Data'!$B$67:$J$97,MATCH(F426, 'Source Data'!$B$64:$J$64,1),TRUE))</f>
        <v/>
      </c>
      <c r="N426" s="143" t="str">
        <f t="shared" si="19"/>
        <v/>
      </c>
      <c r="O426" s="144" t="str">
        <f>IF(OR(AND(OR($J426="Retired",$J426="Permanent Low-Use"),$K426&lt;=2023),(AND($J426="New",$K426&gt;2023))),"N/A",IF($N426=0,0,IF(ISERROR(VLOOKUP($E426,'Source Data'!$B$29:$J$60, MATCH($L426, 'Source Data'!$B$26:$J$26,1),TRUE))=TRUE,"",VLOOKUP($E426,'Source Data'!$B$29:$J$60,MATCH($L426, 'Source Data'!$B$26:$J$26,1),TRUE))))</f>
        <v/>
      </c>
      <c r="P426" s="144" t="str">
        <f>IF(OR(AND(OR($J426="Retired",$J426="Permanent Low-Use"),$K426&lt;=2024),(AND($J426="New",$K426&gt;2024))),"N/A",IF($N426=0,0,IF(ISERROR(VLOOKUP($E426,'Source Data'!$B$29:$J$60, MATCH($L426, 'Source Data'!$B$26:$J$26,1),TRUE))=TRUE,"",VLOOKUP($E426,'Source Data'!$B$29:$J$60,MATCH($L426, 'Source Data'!$B$26:$J$26,1),TRUE))))</f>
        <v/>
      </c>
      <c r="Q426" s="144" t="str">
        <f>IF(OR(AND(OR($J426="Retired",$J426="Permanent Low-Use"),$K426&lt;=2025),(AND($J426="New",$K426&gt;2025))),"N/A",IF($N426=0,0,IF(ISERROR(VLOOKUP($E426,'Source Data'!$B$29:$J$60, MATCH($L426, 'Source Data'!$B$26:$J$26,1),TRUE))=TRUE,"",VLOOKUP($E426,'Source Data'!$B$29:$J$60,MATCH($L426, 'Source Data'!$B$26:$J$26,1),TRUE))))</f>
        <v/>
      </c>
      <c r="R426" s="144" t="str">
        <f>IF(OR(AND(OR($J426="Retired",$J426="Permanent Low-Use"),$K426&lt;=2026),(AND($J426="New",$K426&gt;2026))),"N/A",IF($N426=0,0,IF(ISERROR(VLOOKUP($E426,'Source Data'!$B$29:$J$60, MATCH($L426, 'Source Data'!$B$26:$J$26,1),TRUE))=TRUE,"",VLOOKUP($E426,'Source Data'!$B$29:$J$60,MATCH($L426, 'Source Data'!$B$26:$J$26,1),TRUE))))</f>
        <v/>
      </c>
      <c r="S426" s="144" t="str">
        <f>IF(OR(AND(OR($J426="Retired",$J426="Permanent Low-Use"),$K426&lt;=2027),(AND($J426="New",$K426&gt;2027))),"N/A",IF($N426=0,0,IF(ISERROR(VLOOKUP($E426,'Source Data'!$B$29:$J$60, MATCH($L426, 'Source Data'!$B$26:$J$26,1),TRUE))=TRUE,"",VLOOKUP($E426,'Source Data'!$B$29:$J$60,MATCH($L426, 'Source Data'!$B$26:$J$26,1),TRUE))))</f>
        <v/>
      </c>
      <c r="T426" s="144" t="str">
        <f>IF(OR(AND(OR($J426="Retired",$J426="Permanent Low-Use"),$K426&lt;=2028),(AND($J426="New",$K426&gt;2028))),"N/A",IF($N426=0,0,IF(ISERROR(VLOOKUP($E426,'Source Data'!$B$29:$J$60, MATCH($L426, 'Source Data'!$B$26:$J$26,1),TRUE))=TRUE,"",VLOOKUP($E426,'Source Data'!$B$29:$J$60,MATCH($L426, 'Source Data'!$B$26:$J$26,1),TRUE))))</f>
        <v/>
      </c>
      <c r="U426" s="144" t="str">
        <f>IF(OR(AND(OR($J426="Retired",$J426="Permanent Low-Use"),$K426&lt;=2029),(AND($J426="New",$K426&gt;2029))),"N/A",IF($N426=0,0,IF(ISERROR(VLOOKUP($E426,'Source Data'!$B$29:$J$60, MATCH($L426, 'Source Data'!$B$26:$J$26,1),TRUE))=TRUE,"",VLOOKUP($E426,'Source Data'!$B$29:$J$60,MATCH($L426, 'Source Data'!$B$26:$J$26,1),TRUE))))</f>
        <v/>
      </c>
      <c r="V426" s="144" t="str">
        <f>IF(OR(AND(OR($J426="Retired",$J426="Permanent Low-Use"),$K426&lt;=2030),(AND($J426="New",$K426&gt;2030))),"N/A",IF($N426=0,0,IF(ISERROR(VLOOKUP($E426,'Source Data'!$B$29:$J$60, MATCH($L426, 'Source Data'!$B$26:$J$26,1),TRUE))=TRUE,"",VLOOKUP($E426,'Source Data'!$B$29:$J$60,MATCH($L426, 'Source Data'!$B$26:$J$26,1),TRUE))))</f>
        <v/>
      </c>
      <c r="W426" s="144" t="str">
        <f>IF(OR(AND(OR($J426="Retired",$J426="Permanent Low-Use"),$K426&lt;=2031),(AND($J426="New",$K426&gt;2031))),"N/A",IF($N426=0,0,IF(ISERROR(VLOOKUP($E426,'Source Data'!$B$29:$J$60, MATCH($L426, 'Source Data'!$B$26:$J$26,1),TRUE))=TRUE,"",VLOOKUP($E426,'Source Data'!$B$29:$J$60,MATCH($L426, 'Source Data'!$B$26:$J$26,1),TRUE))))</f>
        <v/>
      </c>
      <c r="X426" s="144" t="str">
        <f>IF(OR(AND(OR($J426="Retired",$J426="Permanent Low-Use"),$K426&lt;=2032),(AND($J426="New",$K426&gt;2032))),"N/A",IF($N426=0,0,IF(ISERROR(VLOOKUP($E426,'Source Data'!$B$29:$J$60, MATCH($L426, 'Source Data'!$B$26:$J$26,1),TRUE))=TRUE,"",VLOOKUP($E426,'Source Data'!$B$29:$J$60,MATCH($L426, 'Source Data'!$B$26:$J$26,1),TRUE))))</f>
        <v/>
      </c>
      <c r="Y426" s="144" t="str">
        <f>IF(OR(AND(OR($J426="Retired",$J426="Permanent Low-Use"),$K426&lt;=2033),(AND($J426="New",$K426&gt;2033))),"N/A",IF($N426=0,0,IF(ISERROR(VLOOKUP($E426,'Source Data'!$B$29:$J$60, MATCH($L426, 'Source Data'!$B$26:$J$26,1),TRUE))=TRUE,"",VLOOKUP($E426,'Source Data'!$B$29:$J$60,MATCH($L426, 'Source Data'!$B$26:$J$26,1),TRUE))))</f>
        <v/>
      </c>
      <c r="Z426" s="145" t="str">
        <f>IF(ISNUMBER($L426),IF(OR(AND(OR($J426="Retired",$J426="Permanent Low-Use"),$K426&lt;=2023),(AND($J426="New",$K426&gt;2023))),"N/A",VLOOKUP($F426,'Source Data'!$B$15:$I$22,7)),"")</f>
        <v/>
      </c>
      <c r="AA426" s="145" t="str">
        <f>IF(ISNUMBER($L426),IF(OR(AND(OR($J426="Retired",$J426="Permanent Low-Use"),$K426&lt;=2024),(AND($J426="New",$K426&gt;2024))),"N/A",VLOOKUP($F426,'Source Data'!$B$15:$I$22,7)),"")</f>
        <v/>
      </c>
      <c r="AB426" s="145" t="str">
        <f>IF(ISNUMBER($L426),IF(OR(AND(OR($J426="Retired",$J426="Permanent Low-Use"),$K426&lt;=2025),(AND($J426="New",$K426&gt;2025))),"N/A",VLOOKUP($F426,'Source Data'!$B$15:$I$22,5)),"")</f>
        <v/>
      </c>
      <c r="AC426" s="145" t="str">
        <f>IF(ISNUMBER($L426),IF(OR(AND(OR($J426="Retired",$J426="Permanent Low-Use"),$K426&lt;=2026),(AND($J426="New",$K426&gt;2026))),"N/A",VLOOKUP($F426,'Source Data'!$B$15:$I$22,5)),"")</f>
        <v/>
      </c>
      <c r="AD426" s="145" t="str">
        <f>IF(ISNUMBER($L426),IF(OR(AND(OR($J426="Retired",$J426="Permanent Low-Use"),$K426&lt;=2027),(AND($J426="New",$K426&gt;2027))),"N/A",VLOOKUP($F426,'Source Data'!$B$15:$I$22,5)),"")</f>
        <v/>
      </c>
      <c r="AE426" s="145" t="str">
        <f>IF(ISNUMBER($L426),IF(OR(AND(OR($J426="Retired",$J426="Permanent Low-Use"),$K426&lt;=2028),(AND($J426="New",$K426&gt;2028))),"N/A",VLOOKUP($F426,'Source Data'!$B$15:$I$22,5)),"")</f>
        <v/>
      </c>
      <c r="AF426" s="145" t="str">
        <f>IF(ISNUMBER($L426),IF(OR(AND(OR($J426="Retired",$J426="Permanent Low-Use"),$K426&lt;=2029),(AND($J426="New",$K426&gt;2029))),"N/A",VLOOKUP($F426,'Source Data'!$B$15:$I$22,5)),"")</f>
        <v/>
      </c>
      <c r="AG426" s="145" t="str">
        <f>IF(ISNUMBER($L426),IF(OR(AND(OR($J426="Retired",$J426="Permanent Low-Use"),$K426&lt;=2030),(AND($J426="New",$K426&gt;2030))),"N/A",VLOOKUP($F426,'Source Data'!$B$15:$I$22,5)),"")</f>
        <v/>
      </c>
      <c r="AH426" s="145" t="str">
        <f>IF(ISNUMBER($L426),IF(OR(AND(OR($J426="Retired",$J426="Permanent Low-Use"),$K426&lt;=2031),(AND($J426="New",$K426&gt;2031))),"N/A",VLOOKUP($F426,'Source Data'!$B$15:$I$22,5)),"")</f>
        <v/>
      </c>
      <c r="AI426" s="145" t="str">
        <f>IF(ISNUMBER($L426),IF(OR(AND(OR($J426="Retired",$J426="Permanent Low-Use"),$K426&lt;=2032),(AND($J426="New",$K426&gt;2032))),"N/A",VLOOKUP($F426,'Source Data'!$B$15:$I$22,5)),"")</f>
        <v/>
      </c>
      <c r="AJ426" s="145" t="str">
        <f>IF(ISNUMBER($L426),IF(OR(AND(OR($J426="Retired",$J426="Permanent Low-Use"),$K426&lt;=2033),(AND($J426="New",$K426&gt;2033))),"N/A",VLOOKUP($F426,'Source Data'!$B$15:$I$22,5)),"")</f>
        <v/>
      </c>
      <c r="AK426" s="145" t="str">
        <f>IF($N426= 0, "N/A", IF(ISERROR(VLOOKUP($F426, 'Source Data'!$B$4:$C$11,2)), "", VLOOKUP($F426, 'Source Data'!$B$4:$C$11,2)))</f>
        <v/>
      </c>
      <c r="AL426" s="158"/>
    </row>
    <row r="427" spans="1:38">
      <c r="A427" s="158"/>
      <c r="B427" s="80"/>
      <c r="C427" s="80"/>
      <c r="D427" s="80"/>
      <c r="E427" s="81"/>
      <c r="F427" s="81"/>
      <c r="G427" s="78"/>
      <c r="H427" s="79"/>
      <c r="I427" s="78"/>
      <c r="J427" s="78"/>
      <c r="K427" s="78"/>
      <c r="L427" s="142" t="str">
        <f t="shared" si="18"/>
        <v/>
      </c>
      <c r="M427" s="142" t="str">
        <f>IF(ISERROR(VLOOKUP(E427,'Source Data'!$B$67:$J$97, MATCH(F427, 'Source Data'!$B$64:$J$64,1),TRUE))=TRUE,"",VLOOKUP(E427,'Source Data'!$B$67:$J$97,MATCH(F427, 'Source Data'!$B$64:$J$64,1),TRUE))</f>
        <v/>
      </c>
      <c r="N427" s="143" t="str">
        <f t="shared" si="19"/>
        <v/>
      </c>
      <c r="O427" s="144" t="str">
        <f>IF(OR(AND(OR($J427="Retired",$J427="Permanent Low-Use"),$K427&lt;=2023),(AND($J427="New",$K427&gt;2023))),"N/A",IF($N427=0,0,IF(ISERROR(VLOOKUP($E427,'Source Data'!$B$29:$J$60, MATCH($L427, 'Source Data'!$B$26:$J$26,1),TRUE))=TRUE,"",VLOOKUP($E427,'Source Data'!$B$29:$J$60,MATCH($L427, 'Source Data'!$B$26:$J$26,1),TRUE))))</f>
        <v/>
      </c>
      <c r="P427" s="144" t="str">
        <f>IF(OR(AND(OR($J427="Retired",$J427="Permanent Low-Use"),$K427&lt;=2024),(AND($J427="New",$K427&gt;2024))),"N/A",IF($N427=0,0,IF(ISERROR(VLOOKUP($E427,'Source Data'!$B$29:$J$60, MATCH($L427, 'Source Data'!$B$26:$J$26,1),TRUE))=TRUE,"",VLOOKUP($E427,'Source Data'!$B$29:$J$60,MATCH($L427, 'Source Data'!$B$26:$J$26,1),TRUE))))</f>
        <v/>
      </c>
      <c r="Q427" s="144" t="str">
        <f>IF(OR(AND(OR($J427="Retired",$J427="Permanent Low-Use"),$K427&lt;=2025),(AND($J427="New",$K427&gt;2025))),"N/A",IF($N427=0,0,IF(ISERROR(VLOOKUP($E427,'Source Data'!$B$29:$J$60, MATCH($L427, 'Source Data'!$B$26:$J$26,1),TRUE))=TRUE,"",VLOOKUP($E427,'Source Data'!$B$29:$J$60,MATCH($L427, 'Source Data'!$B$26:$J$26,1),TRUE))))</f>
        <v/>
      </c>
      <c r="R427" s="144" t="str">
        <f>IF(OR(AND(OR($J427="Retired",$J427="Permanent Low-Use"),$K427&lt;=2026),(AND($J427="New",$K427&gt;2026))),"N/A",IF($N427=0,0,IF(ISERROR(VLOOKUP($E427,'Source Data'!$B$29:$J$60, MATCH($L427, 'Source Data'!$B$26:$J$26,1),TRUE))=TRUE,"",VLOOKUP($E427,'Source Data'!$B$29:$J$60,MATCH($L427, 'Source Data'!$B$26:$J$26,1),TRUE))))</f>
        <v/>
      </c>
      <c r="S427" s="144" t="str">
        <f>IF(OR(AND(OR($J427="Retired",$J427="Permanent Low-Use"),$K427&lt;=2027),(AND($J427="New",$K427&gt;2027))),"N/A",IF($N427=0,0,IF(ISERROR(VLOOKUP($E427,'Source Data'!$B$29:$J$60, MATCH($L427, 'Source Data'!$B$26:$J$26,1),TRUE))=TRUE,"",VLOOKUP($E427,'Source Data'!$B$29:$J$60,MATCH($L427, 'Source Data'!$B$26:$J$26,1),TRUE))))</f>
        <v/>
      </c>
      <c r="T427" s="144" t="str">
        <f>IF(OR(AND(OR($J427="Retired",$J427="Permanent Low-Use"),$K427&lt;=2028),(AND($J427="New",$K427&gt;2028))),"N/A",IF($N427=0,0,IF(ISERROR(VLOOKUP($E427,'Source Data'!$B$29:$J$60, MATCH($L427, 'Source Data'!$B$26:$J$26,1),TRUE))=TRUE,"",VLOOKUP($E427,'Source Data'!$B$29:$J$60,MATCH($L427, 'Source Data'!$B$26:$J$26,1),TRUE))))</f>
        <v/>
      </c>
      <c r="U427" s="144" t="str">
        <f>IF(OR(AND(OR($J427="Retired",$J427="Permanent Low-Use"),$K427&lt;=2029),(AND($J427="New",$K427&gt;2029))),"N/A",IF($N427=0,0,IF(ISERROR(VLOOKUP($E427,'Source Data'!$B$29:$J$60, MATCH($L427, 'Source Data'!$B$26:$J$26,1),TRUE))=TRUE,"",VLOOKUP($E427,'Source Data'!$B$29:$J$60,MATCH($L427, 'Source Data'!$B$26:$J$26,1),TRUE))))</f>
        <v/>
      </c>
      <c r="V427" s="144" t="str">
        <f>IF(OR(AND(OR($J427="Retired",$J427="Permanent Low-Use"),$K427&lt;=2030),(AND($J427="New",$K427&gt;2030))),"N/A",IF($N427=0,0,IF(ISERROR(VLOOKUP($E427,'Source Data'!$B$29:$J$60, MATCH($L427, 'Source Data'!$B$26:$J$26,1),TRUE))=TRUE,"",VLOOKUP($E427,'Source Data'!$B$29:$J$60,MATCH($L427, 'Source Data'!$B$26:$J$26,1),TRUE))))</f>
        <v/>
      </c>
      <c r="W427" s="144" t="str">
        <f>IF(OR(AND(OR($J427="Retired",$J427="Permanent Low-Use"),$K427&lt;=2031),(AND($J427="New",$K427&gt;2031))),"N/A",IF($N427=0,0,IF(ISERROR(VLOOKUP($E427,'Source Data'!$B$29:$J$60, MATCH($L427, 'Source Data'!$B$26:$J$26,1),TRUE))=TRUE,"",VLOOKUP($E427,'Source Data'!$B$29:$J$60,MATCH($L427, 'Source Data'!$B$26:$J$26,1),TRUE))))</f>
        <v/>
      </c>
      <c r="X427" s="144" t="str">
        <f>IF(OR(AND(OR($J427="Retired",$J427="Permanent Low-Use"),$K427&lt;=2032),(AND($J427="New",$K427&gt;2032))),"N/A",IF($N427=0,0,IF(ISERROR(VLOOKUP($E427,'Source Data'!$B$29:$J$60, MATCH($L427, 'Source Data'!$B$26:$J$26,1),TRUE))=TRUE,"",VLOOKUP($E427,'Source Data'!$B$29:$J$60,MATCH($L427, 'Source Data'!$B$26:$J$26,1),TRUE))))</f>
        <v/>
      </c>
      <c r="Y427" s="144" t="str">
        <f>IF(OR(AND(OR($J427="Retired",$J427="Permanent Low-Use"),$K427&lt;=2033),(AND($J427="New",$K427&gt;2033))),"N/A",IF($N427=0,0,IF(ISERROR(VLOOKUP($E427,'Source Data'!$B$29:$J$60, MATCH($L427, 'Source Data'!$B$26:$J$26,1),TRUE))=TRUE,"",VLOOKUP($E427,'Source Data'!$B$29:$J$60,MATCH($L427, 'Source Data'!$B$26:$J$26,1),TRUE))))</f>
        <v/>
      </c>
      <c r="Z427" s="145" t="str">
        <f>IF(ISNUMBER($L427),IF(OR(AND(OR($J427="Retired",$J427="Permanent Low-Use"),$K427&lt;=2023),(AND($J427="New",$K427&gt;2023))),"N/A",VLOOKUP($F427,'Source Data'!$B$15:$I$22,7)),"")</f>
        <v/>
      </c>
      <c r="AA427" s="145" t="str">
        <f>IF(ISNUMBER($L427),IF(OR(AND(OR($J427="Retired",$J427="Permanent Low-Use"),$K427&lt;=2024),(AND($J427="New",$K427&gt;2024))),"N/A",VLOOKUP($F427,'Source Data'!$B$15:$I$22,7)),"")</f>
        <v/>
      </c>
      <c r="AB427" s="145" t="str">
        <f>IF(ISNUMBER($L427),IF(OR(AND(OR($J427="Retired",$J427="Permanent Low-Use"),$K427&lt;=2025),(AND($J427="New",$K427&gt;2025))),"N/A",VLOOKUP($F427,'Source Data'!$B$15:$I$22,5)),"")</f>
        <v/>
      </c>
      <c r="AC427" s="145" t="str">
        <f>IF(ISNUMBER($L427),IF(OR(AND(OR($J427="Retired",$J427="Permanent Low-Use"),$K427&lt;=2026),(AND($J427="New",$K427&gt;2026))),"N/A",VLOOKUP($F427,'Source Data'!$B$15:$I$22,5)),"")</f>
        <v/>
      </c>
      <c r="AD427" s="145" t="str">
        <f>IF(ISNUMBER($L427),IF(OR(AND(OR($J427="Retired",$J427="Permanent Low-Use"),$K427&lt;=2027),(AND($J427="New",$K427&gt;2027))),"N/A",VLOOKUP($F427,'Source Data'!$B$15:$I$22,5)),"")</f>
        <v/>
      </c>
      <c r="AE427" s="145" t="str">
        <f>IF(ISNUMBER($L427),IF(OR(AND(OR($J427="Retired",$J427="Permanent Low-Use"),$K427&lt;=2028),(AND($J427="New",$K427&gt;2028))),"N/A",VLOOKUP($F427,'Source Data'!$B$15:$I$22,5)),"")</f>
        <v/>
      </c>
      <c r="AF427" s="145" t="str">
        <f>IF(ISNUMBER($L427),IF(OR(AND(OR($J427="Retired",$J427="Permanent Low-Use"),$K427&lt;=2029),(AND($J427="New",$K427&gt;2029))),"N/A",VLOOKUP($F427,'Source Data'!$B$15:$I$22,5)),"")</f>
        <v/>
      </c>
      <c r="AG427" s="145" t="str">
        <f>IF(ISNUMBER($L427),IF(OR(AND(OR($J427="Retired",$J427="Permanent Low-Use"),$K427&lt;=2030),(AND($J427="New",$K427&gt;2030))),"N/A",VLOOKUP($F427,'Source Data'!$B$15:$I$22,5)),"")</f>
        <v/>
      </c>
      <c r="AH427" s="145" t="str">
        <f>IF(ISNUMBER($L427),IF(OR(AND(OR($J427="Retired",$J427="Permanent Low-Use"),$K427&lt;=2031),(AND($J427="New",$K427&gt;2031))),"N/A",VLOOKUP($F427,'Source Data'!$B$15:$I$22,5)),"")</f>
        <v/>
      </c>
      <c r="AI427" s="145" t="str">
        <f>IF(ISNUMBER($L427),IF(OR(AND(OR($J427="Retired",$J427="Permanent Low-Use"),$K427&lt;=2032),(AND($J427="New",$K427&gt;2032))),"N/A",VLOOKUP($F427,'Source Data'!$B$15:$I$22,5)),"")</f>
        <v/>
      </c>
      <c r="AJ427" s="145" t="str">
        <f>IF(ISNUMBER($L427),IF(OR(AND(OR($J427="Retired",$J427="Permanent Low-Use"),$K427&lt;=2033),(AND($J427="New",$K427&gt;2033))),"N/A",VLOOKUP($F427,'Source Data'!$B$15:$I$22,5)),"")</f>
        <v/>
      </c>
      <c r="AK427" s="145" t="str">
        <f>IF($N427= 0, "N/A", IF(ISERROR(VLOOKUP($F427, 'Source Data'!$B$4:$C$11,2)), "", VLOOKUP($F427, 'Source Data'!$B$4:$C$11,2)))</f>
        <v/>
      </c>
      <c r="AL427" s="158"/>
    </row>
    <row r="428" spans="1:38">
      <c r="A428" s="158"/>
      <c r="B428" s="80"/>
      <c r="C428" s="80"/>
      <c r="D428" s="80"/>
      <c r="E428" s="81"/>
      <c r="F428" s="81"/>
      <c r="G428" s="78"/>
      <c r="H428" s="79"/>
      <c r="I428" s="78"/>
      <c r="J428" s="78"/>
      <c r="K428" s="78"/>
      <c r="L428" s="142" t="str">
        <f t="shared" si="18"/>
        <v/>
      </c>
      <c r="M428" s="142" t="str">
        <f>IF(ISERROR(VLOOKUP(E428,'Source Data'!$B$67:$J$97, MATCH(F428, 'Source Data'!$B$64:$J$64,1),TRUE))=TRUE,"",VLOOKUP(E428,'Source Data'!$B$67:$J$97,MATCH(F428, 'Source Data'!$B$64:$J$64,1),TRUE))</f>
        <v/>
      </c>
      <c r="N428" s="143" t="str">
        <f t="shared" si="19"/>
        <v/>
      </c>
      <c r="O428" s="144" t="str">
        <f>IF(OR(AND(OR($J428="Retired",$J428="Permanent Low-Use"),$K428&lt;=2023),(AND($J428="New",$K428&gt;2023))),"N/A",IF($N428=0,0,IF(ISERROR(VLOOKUP($E428,'Source Data'!$B$29:$J$60, MATCH($L428, 'Source Data'!$B$26:$J$26,1),TRUE))=TRUE,"",VLOOKUP($E428,'Source Data'!$B$29:$J$60,MATCH($L428, 'Source Data'!$B$26:$J$26,1),TRUE))))</f>
        <v/>
      </c>
      <c r="P428" s="144" t="str">
        <f>IF(OR(AND(OR($J428="Retired",$J428="Permanent Low-Use"),$K428&lt;=2024),(AND($J428="New",$K428&gt;2024))),"N/A",IF($N428=0,0,IF(ISERROR(VLOOKUP($E428,'Source Data'!$B$29:$J$60, MATCH($L428, 'Source Data'!$B$26:$J$26,1),TRUE))=TRUE,"",VLOOKUP($E428,'Source Data'!$B$29:$J$60,MATCH($L428, 'Source Data'!$B$26:$J$26,1),TRUE))))</f>
        <v/>
      </c>
      <c r="Q428" s="144" t="str">
        <f>IF(OR(AND(OR($J428="Retired",$J428="Permanent Low-Use"),$K428&lt;=2025),(AND($J428="New",$K428&gt;2025))),"N/A",IF($N428=0,0,IF(ISERROR(VLOOKUP($E428,'Source Data'!$B$29:$J$60, MATCH($L428, 'Source Data'!$B$26:$J$26,1),TRUE))=TRUE,"",VLOOKUP($E428,'Source Data'!$B$29:$J$60,MATCH($L428, 'Source Data'!$B$26:$J$26,1),TRUE))))</f>
        <v/>
      </c>
      <c r="R428" s="144" t="str">
        <f>IF(OR(AND(OR($J428="Retired",$J428="Permanent Low-Use"),$K428&lt;=2026),(AND($J428="New",$K428&gt;2026))),"N/A",IF($N428=0,0,IF(ISERROR(VLOOKUP($E428,'Source Data'!$B$29:$J$60, MATCH($L428, 'Source Data'!$B$26:$J$26,1),TRUE))=TRUE,"",VLOOKUP($E428,'Source Data'!$B$29:$J$60,MATCH($L428, 'Source Data'!$B$26:$J$26,1),TRUE))))</f>
        <v/>
      </c>
      <c r="S428" s="144" t="str">
        <f>IF(OR(AND(OR($J428="Retired",$J428="Permanent Low-Use"),$K428&lt;=2027),(AND($J428="New",$K428&gt;2027))),"N/A",IF($N428=0,0,IF(ISERROR(VLOOKUP($E428,'Source Data'!$B$29:$J$60, MATCH($L428, 'Source Data'!$B$26:$J$26,1),TRUE))=TRUE,"",VLOOKUP($E428,'Source Data'!$B$29:$J$60,MATCH($L428, 'Source Data'!$B$26:$J$26,1),TRUE))))</f>
        <v/>
      </c>
      <c r="T428" s="144" t="str">
        <f>IF(OR(AND(OR($J428="Retired",$J428="Permanent Low-Use"),$K428&lt;=2028),(AND($J428="New",$K428&gt;2028))),"N/A",IF($N428=0,0,IF(ISERROR(VLOOKUP($E428,'Source Data'!$B$29:$J$60, MATCH($L428, 'Source Data'!$B$26:$J$26,1),TRUE))=TRUE,"",VLOOKUP($E428,'Source Data'!$B$29:$J$60,MATCH($L428, 'Source Data'!$B$26:$J$26,1),TRUE))))</f>
        <v/>
      </c>
      <c r="U428" s="144" t="str">
        <f>IF(OR(AND(OR($J428="Retired",$J428="Permanent Low-Use"),$K428&lt;=2029),(AND($J428="New",$K428&gt;2029))),"N/A",IF($N428=0,0,IF(ISERROR(VLOOKUP($E428,'Source Data'!$B$29:$J$60, MATCH($L428, 'Source Data'!$B$26:$J$26,1),TRUE))=TRUE,"",VLOOKUP($E428,'Source Data'!$B$29:$J$60,MATCH($L428, 'Source Data'!$B$26:$J$26,1),TRUE))))</f>
        <v/>
      </c>
      <c r="V428" s="144" t="str">
        <f>IF(OR(AND(OR($J428="Retired",$J428="Permanent Low-Use"),$K428&lt;=2030),(AND($J428="New",$K428&gt;2030))),"N/A",IF($N428=0,0,IF(ISERROR(VLOOKUP($E428,'Source Data'!$B$29:$J$60, MATCH($L428, 'Source Data'!$B$26:$J$26,1),TRUE))=TRUE,"",VLOOKUP($E428,'Source Data'!$B$29:$J$60,MATCH($L428, 'Source Data'!$B$26:$J$26,1),TRUE))))</f>
        <v/>
      </c>
      <c r="W428" s="144" t="str">
        <f>IF(OR(AND(OR($J428="Retired",$J428="Permanent Low-Use"),$K428&lt;=2031),(AND($J428="New",$K428&gt;2031))),"N/A",IF($N428=0,0,IF(ISERROR(VLOOKUP($E428,'Source Data'!$B$29:$J$60, MATCH($L428, 'Source Data'!$B$26:$J$26,1),TRUE))=TRUE,"",VLOOKUP($E428,'Source Data'!$B$29:$J$60,MATCH($L428, 'Source Data'!$B$26:$J$26,1),TRUE))))</f>
        <v/>
      </c>
      <c r="X428" s="144" t="str">
        <f>IF(OR(AND(OR($J428="Retired",$J428="Permanent Low-Use"),$K428&lt;=2032),(AND($J428="New",$K428&gt;2032))),"N/A",IF($N428=0,0,IF(ISERROR(VLOOKUP($E428,'Source Data'!$B$29:$J$60, MATCH($L428, 'Source Data'!$B$26:$J$26,1),TRUE))=TRUE,"",VLOOKUP($E428,'Source Data'!$B$29:$J$60,MATCH($L428, 'Source Data'!$B$26:$J$26,1),TRUE))))</f>
        <v/>
      </c>
      <c r="Y428" s="144" t="str">
        <f>IF(OR(AND(OR($J428="Retired",$J428="Permanent Low-Use"),$K428&lt;=2033),(AND($J428="New",$K428&gt;2033))),"N/A",IF($N428=0,0,IF(ISERROR(VLOOKUP($E428,'Source Data'!$B$29:$J$60, MATCH($L428, 'Source Data'!$B$26:$J$26,1),TRUE))=TRUE,"",VLOOKUP($E428,'Source Data'!$B$29:$J$60,MATCH($L428, 'Source Data'!$B$26:$J$26,1),TRUE))))</f>
        <v/>
      </c>
      <c r="Z428" s="145" t="str">
        <f>IF(ISNUMBER($L428),IF(OR(AND(OR($J428="Retired",$J428="Permanent Low-Use"),$K428&lt;=2023),(AND($J428="New",$K428&gt;2023))),"N/A",VLOOKUP($F428,'Source Data'!$B$15:$I$22,7)),"")</f>
        <v/>
      </c>
      <c r="AA428" s="145" t="str">
        <f>IF(ISNUMBER($L428),IF(OR(AND(OR($J428="Retired",$J428="Permanent Low-Use"),$K428&lt;=2024),(AND($J428="New",$K428&gt;2024))),"N/A",VLOOKUP($F428,'Source Data'!$B$15:$I$22,7)),"")</f>
        <v/>
      </c>
      <c r="AB428" s="145" t="str">
        <f>IF(ISNUMBER($L428),IF(OR(AND(OR($J428="Retired",$J428="Permanent Low-Use"),$K428&lt;=2025),(AND($J428="New",$K428&gt;2025))),"N/A",VLOOKUP($F428,'Source Data'!$B$15:$I$22,5)),"")</f>
        <v/>
      </c>
      <c r="AC428" s="145" t="str">
        <f>IF(ISNUMBER($L428),IF(OR(AND(OR($J428="Retired",$J428="Permanent Low-Use"),$K428&lt;=2026),(AND($J428="New",$K428&gt;2026))),"N/A",VLOOKUP($F428,'Source Data'!$B$15:$I$22,5)),"")</f>
        <v/>
      </c>
      <c r="AD428" s="145" t="str">
        <f>IF(ISNUMBER($L428),IF(OR(AND(OR($J428="Retired",$J428="Permanent Low-Use"),$K428&lt;=2027),(AND($J428="New",$K428&gt;2027))),"N/A",VLOOKUP($F428,'Source Data'!$B$15:$I$22,5)),"")</f>
        <v/>
      </c>
      <c r="AE428" s="145" t="str">
        <f>IF(ISNUMBER($L428),IF(OR(AND(OR($J428="Retired",$J428="Permanent Low-Use"),$K428&lt;=2028),(AND($J428="New",$K428&gt;2028))),"N/A",VLOOKUP($F428,'Source Data'!$B$15:$I$22,5)),"")</f>
        <v/>
      </c>
      <c r="AF428" s="145" t="str">
        <f>IF(ISNUMBER($L428),IF(OR(AND(OR($J428="Retired",$J428="Permanent Low-Use"),$K428&lt;=2029),(AND($J428="New",$K428&gt;2029))),"N/A",VLOOKUP($F428,'Source Data'!$B$15:$I$22,5)),"")</f>
        <v/>
      </c>
      <c r="AG428" s="145" t="str">
        <f>IF(ISNUMBER($L428),IF(OR(AND(OR($J428="Retired",$J428="Permanent Low-Use"),$K428&lt;=2030),(AND($J428="New",$K428&gt;2030))),"N/A",VLOOKUP($F428,'Source Data'!$B$15:$I$22,5)),"")</f>
        <v/>
      </c>
      <c r="AH428" s="145" t="str">
        <f>IF(ISNUMBER($L428),IF(OR(AND(OR($J428="Retired",$J428="Permanent Low-Use"),$K428&lt;=2031),(AND($J428="New",$K428&gt;2031))),"N/A",VLOOKUP($F428,'Source Data'!$B$15:$I$22,5)),"")</f>
        <v/>
      </c>
      <c r="AI428" s="145" t="str">
        <f>IF(ISNUMBER($L428),IF(OR(AND(OR($J428="Retired",$J428="Permanent Low-Use"),$K428&lt;=2032),(AND($J428="New",$K428&gt;2032))),"N/A",VLOOKUP($F428,'Source Data'!$B$15:$I$22,5)),"")</f>
        <v/>
      </c>
      <c r="AJ428" s="145" t="str">
        <f>IF(ISNUMBER($L428),IF(OR(AND(OR($J428="Retired",$J428="Permanent Low-Use"),$K428&lt;=2033),(AND($J428="New",$K428&gt;2033))),"N/A",VLOOKUP($F428,'Source Data'!$B$15:$I$22,5)),"")</f>
        <v/>
      </c>
      <c r="AK428" s="145" t="str">
        <f>IF($N428= 0, "N/A", IF(ISERROR(VLOOKUP($F428, 'Source Data'!$B$4:$C$11,2)), "", VLOOKUP($F428, 'Source Data'!$B$4:$C$11,2)))</f>
        <v/>
      </c>
      <c r="AL428" s="158"/>
    </row>
    <row r="429" spans="1:38">
      <c r="A429" s="158"/>
      <c r="B429" s="80"/>
      <c r="C429" s="80"/>
      <c r="D429" s="80"/>
      <c r="E429" s="81"/>
      <c r="F429" s="81"/>
      <c r="G429" s="78"/>
      <c r="H429" s="79"/>
      <c r="I429" s="78"/>
      <c r="J429" s="78"/>
      <c r="K429" s="78"/>
      <c r="L429" s="142" t="str">
        <f t="shared" si="18"/>
        <v/>
      </c>
      <c r="M429" s="142" t="str">
        <f>IF(ISERROR(VLOOKUP(E429,'Source Data'!$B$67:$J$97, MATCH(F429, 'Source Data'!$B$64:$J$64,1),TRUE))=TRUE,"",VLOOKUP(E429,'Source Data'!$B$67:$J$97,MATCH(F429, 'Source Data'!$B$64:$J$64,1),TRUE))</f>
        <v/>
      </c>
      <c r="N429" s="143" t="str">
        <f t="shared" si="19"/>
        <v/>
      </c>
      <c r="O429" s="144" t="str">
        <f>IF(OR(AND(OR($J429="Retired",$J429="Permanent Low-Use"),$K429&lt;=2023),(AND($J429="New",$K429&gt;2023))),"N/A",IF($N429=0,0,IF(ISERROR(VLOOKUP($E429,'Source Data'!$B$29:$J$60, MATCH($L429, 'Source Data'!$B$26:$J$26,1),TRUE))=TRUE,"",VLOOKUP($E429,'Source Data'!$B$29:$J$60,MATCH($L429, 'Source Data'!$B$26:$J$26,1),TRUE))))</f>
        <v/>
      </c>
      <c r="P429" s="144" t="str">
        <f>IF(OR(AND(OR($J429="Retired",$J429="Permanent Low-Use"),$K429&lt;=2024),(AND($J429="New",$K429&gt;2024))),"N/A",IF($N429=0,0,IF(ISERROR(VLOOKUP($E429,'Source Data'!$B$29:$J$60, MATCH($L429, 'Source Data'!$B$26:$J$26,1),TRUE))=TRUE,"",VLOOKUP($E429,'Source Data'!$B$29:$J$60,MATCH($L429, 'Source Data'!$B$26:$J$26,1),TRUE))))</f>
        <v/>
      </c>
      <c r="Q429" s="144" t="str">
        <f>IF(OR(AND(OR($J429="Retired",$J429="Permanent Low-Use"),$K429&lt;=2025),(AND($J429="New",$K429&gt;2025))),"N/A",IF($N429=0,0,IF(ISERROR(VLOOKUP($E429,'Source Data'!$B$29:$J$60, MATCH($L429, 'Source Data'!$B$26:$J$26,1),TRUE))=TRUE,"",VLOOKUP($E429,'Source Data'!$B$29:$J$60,MATCH($L429, 'Source Data'!$B$26:$J$26,1),TRUE))))</f>
        <v/>
      </c>
      <c r="R429" s="144" t="str">
        <f>IF(OR(AND(OR($J429="Retired",$J429="Permanent Low-Use"),$K429&lt;=2026),(AND($J429="New",$K429&gt;2026))),"N/A",IF($N429=0,0,IF(ISERROR(VLOOKUP($E429,'Source Data'!$B$29:$J$60, MATCH($L429, 'Source Data'!$B$26:$J$26,1),TRUE))=TRUE,"",VLOOKUP($E429,'Source Data'!$B$29:$J$60,MATCH($L429, 'Source Data'!$B$26:$J$26,1),TRUE))))</f>
        <v/>
      </c>
      <c r="S429" s="144" t="str">
        <f>IF(OR(AND(OR($J429="Retired",$J429="Permanent Low-Use"),$K429&lt;=2027),(AND($J429="New",$K429&gt;2027))),"N/A",IF($N429=0,0,IF(ISERROR(VLOOKUP($E429,'Source Data'!$B$29:$J$60, MATCH($L429, 'Source Data'!$B$26:$J$26,1),TRUE))=TRUE,"",VLOOKUP($E429,'Source Data'!$B$29:$J$60,MATCH($L429, 'Source Data'!$B$26:$J$26,1),TRUE))))</f>
        <v/>
      </c>
      <c r="T429" s="144" t="str">
        <f>IF(OR(AND(OR($J429="Retired",$J429="Permanent Low-Use"),$K429&lt;=2028),(AND($J429="New",$K429&gt;2028))),"N/A",IF($N429=0,0,IF(ISERROR(VLOOKUP($E429,'Source Data'!$B$29:$J$60, MATCH($L429, 'Source Data'!$B$26:$J$26,1),TRUE))=TRUE,"",VLOOKUP($E429,'Source Data'!$B$29:$J$60,MATCH($L429, 'Source Data'!$B$26:$J$26,1),TRUE))))</f>
        <v/>
      </c>
      <c r="U429" s="144" t="str">
        <f>IF(OR(AND(OR($J429="Retired",$J429="Permanent Low-Use"),$K429&lt;=2029),(AND($J429="New",$K429&gt;2029))),"N/A",IF($N429=0,0,IF(ISERROR(VLOOKUP($E429,'Source Data'!$B$29:$J$60, MATCH($L429, 'Source Data'!$B$26:$J$26,1),TRUE))=TRUE,"",VLOOKUP($E429,'Source Data'!$B$29:$J$60,MATCH($L429, 'Source Data'!$B$26:$J$26,1),TRUE))))</f>
        <v/>
      </c>
      <c r="V429" s="144" t="str">
        <f>IF(OR(AND(OR($J429="Retired",$J429="Permanent Low-Use"),$K429&lt;=2030),(AND($J429="New",$K429&gt;2030))),"N/A",IF($N429=0,0,IF(ISERROR(VLOOKUP($E429,'Source Data'!$B$29:$J$60, MATCH($L429, 'Source Data'!$B$26:$J$26,1),TRUE))=TRUE,"",VLOOKUP($E429,'Source Data'!$B$29:$J$60,MATCH($L429, 'Source Data'!$B$26:$J$26,1),TRUE))))</f>
        <v/>
      </c>
      <c r="W429" s="144" t="str">
        <f>IF(OR(AND(OR($J429="Retired",$J429="Permanent Low-Use"),$K429&lt;=2031),(AND($J429="New",$K429&gt;2031))),"N/A",IF($N429=0,0,IF(ISERROR(VLOOKUP($E429,'Source Data'!$B$29:$J$60, MATCH($L429, 'Source Data'!$B$26:$J$26,1),TRUE))=TRUE,"",VLOOKUP($E429,'Source Data'!$B$29:$J$60,MATCH($L429, 'Source Data'!$B$26:$J$26,1),TRUE))))</f>
        <v/>
      </c>
      <c r="X429" s="144" t="str">
        <f>IF(OR(AND(OR($J429="Retired",$J429="Permanent Low-Use"),$K429&lt;=2032),(AND($J429="New",$K429&gt;2032))),"N/A",IF($N429=0,0,IF(ISERROR(VLOOKUP($E429,'Source Data'!$B$29:$J$60, MATCH($L429, 'Source Data'!$B$26:$J$26,1),TRUE))=TRUE,"",VLOOKUP($E429,'Source Data'!$B$29:$J$60,MATCH($L429, 'Source Data'!$B$26:$J$26,1),TRUE))))</f>
        <v/>
      </c>
      <c r="Y429" s="144" t="str">
        <f>IF(OR(AND(OR($J429="Retired",$J429="Permanent Low-Use"),$K429&lt;=2033),(AND($J429="New",$K429&gt;2033))),"N/A",IF($N429=0,0,IF(ISERROR(VLOOKUP($E429,'Source Data'!$B$29:$J$60, MATCH($L429, 'Source Data'!$B$26:$J$26,1),TRUE))=TRUE,"",VLOOKUP($E429,'Source Data'!$B$29:$J$60,MATCH($L429, 'Source Data'!$B$26:$J$26,1),TRUE))))</f>
        <v/>
      </c>
      <c r="Z429" s="145" t="str">
        <f>IF(ISNUMBER($L429),IF(OR(AND(OR($J429="Retired",$J429="Permanent Low-Use"),$K429&lt;=2023),(AND($J429="New",$K429&gt;2023))),"N/A",VLOOKUP($F429,'Source Data'!$B$15:$I$22,7)),"")</f>
        <v/>
      </c>
      <c r="AA429" s="145" t="str">
        <f>IF(ISNUMBER($L429),IF(OR(AND(OR($J429="Retired",$J429="Permanent Low-Use"),$K429&lt;=2024),(AND($J429="New",$K429&gt;2024))),"N/A",VLOOKUP($F429,'Source Data'!$B$15:$I$22,7)),"")</f>
        <v/>
      </c>
      <c r="AB429" s="145" t="str">
        <f>IF(ISNUMBER($L429),IF(OR(AND(OR($J429="Retired",$J429="Permanent Low-Use"),$K429&lt;=2025),(AND($J429="New",$K429&gt;2025))),"N/A",VLOOKUP($F429,'Source Data'!$B$15:$I$22,5)),"")</f>
        <v/>
      </c>
      <c r="AC429" s="145" t="str">
        <f>IF(ISNUMBER($L429),IF(OR(AND(OR($J429="Retired",$J429="Permanent Low-Use"),$K429&lt;=2026),(AND($J429="New",$K429&gt;2026))),"N/A",VLOOKUP($F429,'Source Data'!$B$15:$I$22,5)),"")</f>
        <v/>
      </c>
      <c r="AD429" s="145" t="str">
        <f>IF(ISNUMBER($L429),IF(OR(AND(OR($J429="Retired",$J429="Permanent Low-Use"),$K429&lt;=2027),(AND($J429="New",$K429&gt;2027))),"N/A",VLOOKUP($F429,'Source Data'!$B$15:$I$22,5)),"")</f>
        <v/>
      </c>
      <c r="AE429" s="145" t="str">
        <f>IF(ISNUMBER($L429),IF(OR(AND(OR($J429="Retired",$J429="Permanent Low-Use"),$K429&lt;=2028),(AND($J429="New",$K429&gt;2028))),"N/A",VLOOKUP($F429,'Source Data'!$B$15:$I$22,5)),"")</f>
        <v/>
      </c>
      <c r="AF429" s="145" t="str">
        <f>IF(ISNUMBER($L429),IF(OR(AND(OR($J429="Retired",$J429="Permanent Low-Use"),$K429&lt;=2029),(AND($J429="New",$K429&gt;2029))),"N/A",VLOOKUP($F429,'Source Data'!$B$15:$I$22,5)),"")</f>
        <v/>
      </c>
      <c r="AG429" s="145" t="str">
        <f>IF(ISNUMBER($L429),IF(OR(AND(OR($J429="Retired",$J429="Permanent Low-Use"),$K429&lt;=2030),(AND($J429="New",$K429&gt;2030))),"N/A",VLOOKUP($F429,'Source Data'!$B$15:$I$22,5)),"")</f>
        <v/>
      </c>
      <c r="AH429" s="145" t="str">
        <f>IF(ISNUMBER($L429),IF(OR(AND(OR($J429="Retired",$J429="Permanent Low-Use"),$K429&lt;=2031),(AND($J429="New",$K429&gt;2031))),"N/A",VLOOKUP($F429,'Source Data'!$B$15:$I$22,5)),"")</f>
        <v/>
      </c>
      <c r="AI429" s="145" t="str">
        <f>IF(ISNUMBER($L429),IF(OR(AND(OR($J429="Retired",$J429="Permanent Low-Use"),$K429&lt;=2032),(AND($J429="New",$K429&gt;2032))),"N/A",VLOOKUP($F429,'Source Data'!$B$15:$I$22,5)),"")</f>
        <v/>
      </c>
      <c r="AJ429" s="145" t="str">
        <f>IF(ISNUMBER($L429),IF(OR(AND(OR($J429="Retired",$J429="Permanent Low-Use"),$K429&lt;=2033),(AND($J429="New",$K429&gt;2033))),"N/A",VLOOKUP($F429,'Source Data'!$B$15:$I$22,5)),"")</f>
        <v/>
      </c>
      <c r="AK429" s="145" t="str">
        <f>IF($N429= 0, "N/A", IF(ISERROR(VLOOKUP($F429, 'Source Data'!$B$4:$C$11,2)), "", VLOOKUP($F429, 'Source Data'!$B$4:$C$11,2)))</f>
        <v/>
      </c>
      <c r="AL429" s="158"/>
    </row>
    <row r="430" spans="1:38">
      <c r="A430" s="158"/>
      <c r="B430" s="80"/>
      <c r="C430" s="80"/>
      <c r="D430" s="80"/>
      <c r="E430" s="81"/>
      <c r="F430" s="81"/>
      <c r="G430" s="78"/>
      <c r="H430" s="79"/>
      <c r="I430" s="78"/>
      <c r="J430" s="78"/>
      <c r="K430" s="78"/>
      <c r="L430" s="142" t="str">
        <f t="shared" si="18"/>
        <v/>
      </c>
      <c r="M430" s="142" t="str">
        <f>IF(ISERROR(VLOOKUP(E430,'Source Data'!$B$67:$J$97, MATCH(F430, 'Source Data'!$B$64:$J$64,1),TRUE))=TRUE,"",VLOOKUP(E430,'Source Data'!$B$67:$J$97,MATCH(F430, 'Source Data'!$B$64:$J$64,1),TRUE))</f>
        <v/>
      </c>
      <c r="N430" s="143" t="str">
        <f t="shared" si="19"/>
        <v/>
      </c>
      <c r="O430" s="144" t="str">
        <f>IF(OR(AND(OR($J430="Retired",$J430="Permanent Low-Use"),$K430&lt;=2023),(AND($J430="New",$K430&gt;2023))),"N/A",IF($N430=0,0,IF(ISERROR(VLOOKUP($E430,'Source Data'!$B$29:$J$60, MATCH($L430, 'Source Data'!$B$26:$J$26,1),TRUE))=TRUE,"",VLOOKUP($E430,'Source Data'!$B$29:$J$60,MATCH($L430, 'Source Data'!$B$26:$J$26,1),TRUE))))</f>
        <v/>
      </c>
      <c r="P430" s="144" t="str">
        <f>IF(OR(AND(OR($J430="Retired",$J430="Permanent Low-Use"),$K430&lt;=2024),(AND($J430="New",$K430&gt;2024))),"N/A",IF($N430=0,0,IF(ISERROR(VLOOKUP($E430,'Source Data'!$B$29:$J$60, MATCH($L430, 'Source Data'!$B$26:$J$26,1),TRUE))=TRUE,"",VLOOKUP($E430,'Source Data'!$B$29:$J$60,MATCH($L430, 'Source Data'!$B$26:$J$26,1),TRUE))))</f>
        <v/>
      </c>
      <c r="Q430" s="144" t="str">
        <f>IF(OR(AND(OR($J430="Retired",$J430="Permanent Low-Use"),$K430&lt;=2025),(AND($J430="New",$K430&gt;2025))),"N/A",IF($N430=0,0,IF(ISERROR(VLOOKUP($E430,'Source Data'!$B$29:$J$60, MATCH($L430, 'Source Data'!$B$26:$J$26,1),TRUE))=TRUE,"",VLOOKUP($E430,'Source Data'!$B$29:$J$60,MATCH($L430, 'Source Data'!$B$26:$J$26,1),TRUE))))</f>
        <v/>
      </c>
      <c r="R430" s="144" t="str">
        <f>IF(OR(AND(OR($J430="Retired",$J430="Permanent Low-Use"),$K430&lt;=2026),(AND($J430="New",$K430&gt;2026))),"N/A",IF($N430=0,0,IF(ISERROR(VLOOKUP($E430,'Source Data'!$B$29:$J$60, MATCH($L430, 'Source Data'!$B$26:$J$26,1),TRUE))=TRUE,"",VLOOKUP($E430,'Source Data'!$B$29:$J$60,MATCH($L430, 'Source Data'!$B$26:$J$26,1),TRUE))))</f>
        <v/>
      </c>
      <c r="S430" s="144" t="str">
        <f>IF(OR(AND(OR($J430="Retired",$J430="Permanent Low-Use"),$K430&lt;=2027),(AND($J430="New",$K430&gt;2027))),"N/A",IF($N430=0,0,IF(ISERROR(VLOOKUP($E430,'Source Data'!$B$29:$J$60, MATCH($L430, 'Source Data'!$B$26:$J$26,1),TRUE))=TRUE,"",VLOOKUP($E430,'Source Data'!$B$29:$J$60,MATCH($L430, 'Source Data'!$B$26:$J$26,1),TRUE))))</f>
        <v/>
      </c>
      <c r="T430" s="144" t="str">
        <f>IF(OR(AND(OR($J430="Retired",$J430="Permanent Low-Use"),$K430&lt;=2028),(AND($J430="New",$K430&gt;2028))),"N/A",IF($N430=0,0,IF(ISERROR(VLOOKUP($E430,'Source Data'!$B$29:$J$60, MATCH($L430, 'Source Data'!$B$26:$J$26,1),TRUE))=TRUE,"",VLOOKUP($E430,'Source Data'!$B$29:$J$60,MATCH($L430, 'Source Data'!$B$26:$J$26,1),TRUE))))</f>
        <v/>
      </c>
      <c r="U430" s="144" t="str">
        <f>IF(OR(AND(OR($J430="Retired",$J430="Permanent Low-Use"),$K430&lt;=2029),(AND($J430="New",$K430&gt;2029))),"N/A",IF($N430=0,0,IF(ISERROR(VLOOKUP($E430,'Source Data'!$B$29:$J$60, MATCH($L430, 'Source Data'!$B$26:$J$26,1),TRUE))=TRUE,"",VLOOKUP($E430,'Source Data'!$B$29:$J$60,MATCH($L430, 'Source Data'!$B$26:$J$26,1),TRUE))))</f>
        <v/>
      </c>
      <c r="V430" s="144" t="str">
        <f>IF(OR(AND(OR($J430="Retired",$J430="Permanent Low-Use"),$K430&lt;=2030),(AND($J430="New",$K430&gt;2030))),"N/A",IF($N430=0,0,IF(ISERROR(VLOOKUP($E430,'Source Data'!$B$29:$J$60, MATCH($L430, 'Source Data'!$B$26:$J$26,1),TRUE))=TRUE,"",VLOOKUP($E430,'Source Data'!$B$29:$J$60,MATCH($L430, 'Source Data'!$B$26:$J$26,1),TRUE))))</f>
        <v/>
      </c>
      <c r="W430" s="144" t="str">
        <f>IF(OR(AND(OR($J430="Retired",$J430="Permanent Low-Use"),$K430&lt;=2031),(AND($J430="New",$K430&gt;2031))),"N/A",IF($N430=0,0,IF(ISERROR(VLOOKUP($E430,'Source Data'!$B$29:$J$60, MATCH($L430, 'Source Data'!$B$26:$J$26,1),TRUE))=TRUE,"",VLOOKUP($E430,'Source Data'!$B$29:$J$60,MATCH($L430, 'Source Data'!$B$26:$J$26,1),TRUE))))</f>
        <v/>
      </c>
      <c r="X430" s="144" t="str">
        <f>IF(OR(AND(OR($J430="Retired",$J430="Permanent Low-Use"),$K430&lt;=2032),(AND($J430="New",$K430&gt;2032))),"N/A",IF($N430=0,0,IF(ISERROR(VLOOKUP($E430,'Source Data'!$B$29:$J$60, MATCH($L430, 'Source Data'!$B$26:$J$26,1),TRUE))=TRUE,"",VLOOKUP($E430,'Source Data'!$B$29:$J$60,MATCH($L430, 'Source Data'!$B$26:$J$26,1),TRUE))))</f>
        <v/>
      </c>
      <c r="Y430" s="144" t="str">
        <f>IF(OR(AND(OR($J430="Retired",$J430="Permanent Low-Use"),$K430&lt;=2033),(AND($J430="New",$K430&gt;2033))),"N/A",IF($N430=0,0,IF(ISERROR(VLOOKUP($E430,'Source Data'!$B$29:$J$60, MATCH($L430, 'Source Data'!$B$26:$J$26,1),TRUE))=TRUE,"",VLOOKUP($E430,'Source Data'!$B$29:$J$60,MATCH($L430, 'Source Data'!$B$26:$J$26,1),TRUE))))</f>
        <v/>
      </c>
      <c r="Z430" s="145" t="str">
        <f>IF(ISNUMBER($L430),IF(OR(AND(OR($J430="Retired",$J430="Permanent Low-Use"),$K430&lt;=2023),(AND($J430="New",$K430&gt;2023))),"N/A",VLOOKUP($F430,'Source Data'!$B$15:$I$22,7)),"")</f>
        <v/>
      </c>
      <c r="AA430" s="145" t="str">
        <f>IF(ISNUMBER($L430),IF(OR(AND(OR($J430="Retired",$J430="Permanent Low-Use"),$K430&lt;=2024),(AND($J430="New",$K430&gt;2024))),"N/A",VLOOKUP($F430,'Source Data'!$B$15:$I$22,7)),"")</f>
        <v/>
      </c>
      <c r="AB430" s="145" t="str">
        <f>IF(ISNUMBER($L430),IF(OR(AND(OR($J430="Retired",$J430="Permanent Low-Use"),$K430&lt;=2025),(AND($J430="New",$K430&gt;2025))),"N/A",VLOOKUP($F430,'Source Data'!$B$15:$I$22,5)),"")</f>
        <v/>
      </c>
      <c r="AC430" s="145" t="str">
        <f>IF(ISNUMBER($L430),IF(OR(AND(OR($J430="Retired",$J430="Permanent Low-Use"),$K430&lt;=2026),(AND($J430="New",$K430&gt;2026))),"N/A",VLOOKUP($F430,'Source Data'!$B$15:$I$22,5)),"")</f>
        <v/>
      </c>
      <c r="AD430" s="145" t="str">
        <f>IF(ISNUMBER($L430),IF(OR(AND(OR($J430="Retired",$J430="Permanent Low-Use"),$K430&lt;=2027),(AND($J430="New",$K430&gt;2027))),"N/A",VLOOKUP($F430,'Source Data'!$B$15:$I$22,5)),"")</f>
        <v/>
      </c>
      <c r="AE430" s="145" t="str">
        <f>IF(ISNUMBER($L430),IF(OR(AND(OR($J430="Retired",$J430="Permanent Low-Use"),$K430&lt;=2028),(AND($J430="New",$K430&gt;2028))),"N/A",VLOOKUP($F430,'Source Data'!$B$15:$I$22,5)),"")</f>
        <v/>
      </c>
      <c r="AF430" s="145" t="str">
        <f>IF(ISNUMBER($L430),IF(OR(AND(OR($J430="Retired",$J430="Permanent Low-Use"),$K430&lt;=2029),(AND($J430="New",$K430&gt;2029))),"N/A",VLOOKUP($F430,'Source Data'!$B$15:$I$22,5)),"")</f>
        <v/>
      </c>
      <c r="AG430" s="145" t="str">
        <f>IF(ISNUMBER($L430),IF(OR(AND(OR($J430="Retired",$J430="Permanent Low-Use"),$K430&lt;=2030),(AND($J430="New",$K430&gt;2030))),"N/A",VLOOKUP($F430,'Source Data'!$B$15:$I$22,5)),"")</f>
        <v/>
      </c>
      <c r="AH430" s="145" t="str">
        <f>IF(ISNUMBER($L430),IF(OR(AND(OR($J430="Retired",$J430="Permanent Low-Use"),$K430&lt;=2031),(AND($J430="New",$K430&gt;2031))),"N/A",VLOOKUP($F430,'Source Data'!$B$15:$I$22,5)),"")</f>
        <v/>
      </c>
      <c r="AI430" s="145" t="str">
        <f>IF(ISNUMBER($L430),IF(OR(AND(OR($J430="Retired",$J430="Permanent Low-Use"),$K430&lt;=2032),(AND($J430="New",$K430&gt;2032))),"N/A",VLOOKUP($F430,'Source Data'!$B$15:$I$22,5)),"")</f>
        <v/>
      </c>
      <c r="AJ430" s="145" t="str">
        <f>IF(ISNUMBER($L430),IF(OR(AND(OR($J430="Retired",$J430="Permanent Low-Use"),$K430&lt;=2033),(AND($J430="New",$K430&gt;2033))),"N/A",VLOOKUP($F430,'Source Data'!$B$15:$I$22,5)),"")</f>
        <v/>
      </c>
      <c r="AK430" s="145" t="str">
        <f>IF($N430= 0, "N/A", IF(ISERROR(VLOOKUP($F430, 'Source Data'!$B$4:$C$11,2)), "", VLOOKUP($F430, 'Source Data'!$B$4:$C$11,2)))</f>
        <v/>
      </c>
      <c r="AL430" s="158"/>
    </row>
    <row r="431" spans="1:38">
      <c r="A431" s="158"/>
      <c r="B431" s="80"/>
      <c r="C431" s="80"/>
      <c r="D431" s="80"/>
      <c r="E431" s="81"/>
      <c r="F431" s="81"/>
      <c r="G431" s="78"/>
      <c r="H431" s="79"/>
      <c r="I431" s="78"/>
      <c r="J431" s="78"/>
      <c r="K431" s="78"/>
      <c r="L431" s="142" t="str">
        <f t="shared" si="18"/>
        <v/>
      </c>
      <c r="M431" s="142" t="str">
        <f>IF(ISERROR(VLOOKUP(E431,'Source Data'!$B$67:$J$97, MATCH(F431, 'Source Data'!$B$64:$J$64,1),TRUE))=TRUE,"",VLOOKUP(E431,'Source Data'!$B$67:$J$97,MATCH(F431, 'Source Data'!$B$64:$J$64,1),TRUE))</f>
        <v/>
      </c>
      <c r="N431" s="143" t="str">
        <f t="shared" si="19"/>
        <v/>
      </c>
      <c r="O431" s="144" t="str">
        <f>IF(OR(AND(OR($J431="Retired",$J431="Permanent Low-Use"),$K431&lt;=2023),(AND($J431="New",$K431&gt;2023))),"N/A",IF($N431=0,0,IF(ISERROR(VLOOKUP($E431,'Source Data'!$B$29:$J$60, MATCH($L431, 'Source Data'!$B$26:$J$26,1),TRUE))=TRUE,"",VLOOKUP($E431,'Source Data'!$B$29:$J$60,MATCH($L431, 'Source Data'!$B$26:$J$26,1),TRUE))))</f>
        <v/>
      </c>
      <c r="P431" s="144" t="str">
        <f>IF(OR(AND(OR($J431="Retired",$J431="Permanent Low-Use"),$K431&lt;=2024),(AND($J431="New",$K431&gt;2024))),"N/A",IF($N431=0,0,IF(ISERROR(VLOOKUP($E431,'Source Data'!$B$29:$J$60, MATCH($L431, 'Source Data'!$B$26:$J$26,1),TRUE))=TRUE,"",VLOOKUP($E431,'Source Data'!$B$29:$J$60,MATCH($L431, 'Source Data'!$B$26:$J$26,1),TRUE))))</f>
        <v/>
      </c>
      <c r="Q431" s="144" t="str">
        <f>IF(OR(AND(OR($J431="Retired",$J431="Permanent Low-Use"),$K431&lt;=2025),(AND($J431="New",$K431&gt;2025))),"N/A",IF($N431=0,0,IF(ISERROR(VLOOKUP($E431,'Source Data'!$B$29:$J$60, MATCH($L431, 'Source Data'!$B$26:$J$26,1),TRUE))=TRUE,"",VLOOKUP($E431,'Source Data'!$B$29:$J$60,MATCH($L431, 'Source Data'!$B$26:$J$26,1),TRUE))))</f>
        <v/>
      </c>
      <c r="R431" s="144" t="str">
        <f>IF(OR(AND(OR($J431="Retired",$J431="Permanent Low-Use"),$K431&lt;=2026),(AND($J431="New",$K431&gt;2026))),"N/A",IF($N431=0,0,IF(ISERROR(VLOOKUP($E431,'Source Data'!$B$29:$J$60, MATCH($L431, 'Source Data'!$B$26:$J$26,1),TRUE))=TRUE,"",VLOOKUP($E431,'Source Data'!$B$29:$J$60,MATCH($L431, 'Source Data'!$B$26:$J$26,1),TRUE))))</f>
        <v/>
      </c>
      <c r="S431" s="144" t="str">
        <f>IF(OR(AND(OR($J431="Retired",$J431="Permanent Low-Use"),$K431&lt;=2027),(AND($J431="New",$K431&gt;2027))),"N/A",IF($N431=0,0,IF(ISERROR(VLOOKUP($E431,'Source Data'!$B$29:$J$60, MATCH($L431, 'Source Data'!$B$26:$J$26,1),TRUE))=TRUE,"",VLOOKUP($E431,'Source Data'!$B$29:$J$60,MATCH($L431, 'Source Data'!$B$26:$J$26,1),TRUE))))</f>
        <v/>
      </c>
      <c r="T431" s="144" t="str">
        <f>IF(OR(AND(OR($J431="Retired",$J431="Permanent Low-Use"),$K431&lt;=2028),(AND($J431="New",$K431&gt;2028))),"N/A",IF($N431=0,0,IF(ISERROR(VLOOKUP($E431,'Source Data'!$B$29:$J$60, MATCH($L431, 'Source Data'!$B$26:$J$26,1),TRUE))=TRUE,"",VLOOKUP($E431,'Source Data'!$B$29:$J$60,MATCH($L431, 'Source Data'!$B$26:$J$26,1),TRUE))))</f>
        <v/>
      </c>
      <c r="U431" s="144" t="str">
        <f>IF(OR(AND(OR($J431="Retired",$J431="Permanent Low-Use"),$K431&lt;=2029),(AND($J431="New",$K431&gt;2029))),"N/A",IF($N431=0,0,IF(ISERROR(VLOOKUP($E431,'Source Data'!$B$29:$J$60, MATCH($L431, 'Source Data'!$B$26:$J$26,1),TRUE))=TRUE,"",VLOOKUP($E431,'Source Data'!$B$29:$J$60,MATCH($L431, 'Source Data'!$B$26:$J$26,1),TRUE))))</f>
        <v/>
      </c>
      <c r="V431" s="144" t="str">
        <f>IF(OR(AND(OR($J431="Retired",$J431="Permanent Low-Use"),$K431&lt;=2030),(AND($J431="New",$K431&gt;2030))),"N/A",IF($N431=0,0,IF(ISERROR(VLOOKUP($E431,'Source Data'!$B$29:$J$60, MATCH($L431, 'Source Data'!$B$26:$J$26,1),TRUE))=TRUE,"",VLOOKUP($E431,'Source Data'!$B$29:$J$60,MATCH($L431, 'Source Data'!$B$26:$J$26,1),TRUE))))</f>
        <v/>
      </c>
      <c r="W431" s="144" t="str">
        <f>IF(OR(AND(OR($J431="Retired",$J431="Permanent Low-Use"),$K431&lt;=2031),(AND($J431="New",$K431&gt;2031))),"N/A",IF($N431=0,0,IF(ISERROR(VLOOKUP($E431,'Source Data'!$B$29:$J$60, MATCH($L431, 'Source Data'!$B$26:$J$26,1),TRUE))=TRUE,"",VLOOKUP($E431,'Source Data'!$B$29:$J$60,MATCH($L431, 'Source Data'!$B$26:$J$26,1),TRUE))))</f>
        <v/>
      </c>
      <c r="X431" s="144" t="str">
        <f>IF(OR(AND(OR($J431="Retired",$J431="Permanent Low-Use"),$K431&lt;=2032),(AND($J431="New",$K431&gt;2032))),"N/A",IF($N431=0,0,IF(ISERROR(VLOOKUP($E431,'Source Data'!$B$29:$J$60, MATCH($L431, 'Source Data'!$B$26:$J$26,1),TRUE))=TRUE,"",VLOOKUP($E431,'Source Data'!$B$29:$J$60,MATCH($L431, 'Source Data'!$B$26:$J$26,1),TRUE))))</f>
        <v/>
      </c>
      <c r="Y431" s="144" t="str">
        <f>IF(OR(AND(OR($J431="Retired",$J431="Permanent Low-Use"),$K431&lt;=2033),(AND($J431="New",$K431&gt;2033))),"N/A",IF($N431=0,0,IF(ISERROR(VLOOKUP($E431,'Source Data'!$B$29:$J$60, MATCH($L431, 'Source Data'!$B$26:$J$26,1),TRUE))=TRUE,"",VLOOKUP($E431,'Source Data'!$B$29:$J$60,MATCH($L431, 'Source Data'!$B$26:$J$26,1),TRUE))))</f>
        <v/>
      </c>
      <c r="Z431" s="145" t="str">
        <f>IF(ISNUMBER($L431),IF(OR(AND(OR($J431="Retired",$J431="Permanent Low-Use"),$K431&lt;=2023),(AND($J431="New",$K431&gt;2023))),"N/A",VLOOKUP($F431,'Source Data'!$B$15:$I$22,7)),"")</f>
        <v/>
      </c>
      <c r="AA431" s="145" t="str">
        <f>IF(ISNUMBER($L431),IF(OR(AND(OR($J431="Retired",$J431="Permanent Low-Use"),$K431&lt;=2024),(AND($J431="New",$K431&gt;2024))),"N/A",VLOOKUP($F431,'Source Data'!$B$15:$I$22,7)),"")</f>
        <v/>
      </c>
      <c r="AB431" s="145" t="str">
        <f>IF(ISNUMBER($L431),IF(OR(AND(OR($J431="Retired",$J431="Permanent Low-Use"),$K431&lt;=2025),(AND($J431="New",$K431&gt;2025))),"N/A",VLOOKUP($F431,'Source Data'!$B$15:$I$22,5)),"")</f>
        <v/>
      </c>
      <c r="AC431" s="145" t="str">
        <f>IF(ISNUMBER($L431),IF(OR(AND(OR($J431="Retired",$J431="Permanent Low-Use"),$K431&lt;=2026),(AND($J431="New",$K431&gt;2026))),"N/A",VLOOKUP($F431,'Source Data'!$B$15:$I$22,5)),"")</f>
        <v/>
      </c>
      <c r="AD431" s="145" t="str">
        <f>IF(ISNUMBER($L431),IF(OR(AND(OR($J431="Retired",$J431="Permanent Low-Use"),$K431&lt;=2027),(AND($J431="New",$K431&gt;2027))),"N/A",VLOOKUP($F431,'Source Data'!$B$15:$I$22,5)),"")</f>
        <v/>
      </c>
      <c r="AE431" s="145" t="str">
        <f>IF(ISNUMBER($L431),IF(OR(AND(OR($J431="Retired",$J431="Permanent Low-Use"),$K431&lt;=2028),(AND($J431="New",$K431&gt;2028))),"N/A",VLOOKUP($F431,'Source Data'!$B$15:$I$22,5)),"")</f>
        <v/>
      </c>
      <c r="AF431" s="145" t="str">
        <f>IF(ISNUMBER($L431),IF(OR(AND(OR($J431="Retired",$J431="Permanent Low-Use"),$K431&lt;=2029),(AND($J431="New",$K431&gt;2029))),"N/A",VLOOKUP($F431,'Source Data'!$B$15:$I$22,5)),"")</f>
        <v/>
      </c>
      <c r="AG431" s="145" t="str">
        <f>IF(ISNUMBER($L431),IF(OR(AND(OR($J431="Retired",$J431="Permanent Low-Use"),$K431&lt;=2030),(AND($J431="New",$K431&gt;2030))),"N/A",VLOOKUP($F431,'Source Data'!$B$15:$I$22,5)),"")</f>
        <v/>
      </c>
      <c r="AH431" s="145" t="str">
        <f>IF(ISNUMBER($L431),IF(OR(AND(OR($J431="Retired",$J431="Permanent Low-Use"),$K431&lt;=2031),(AND($J431="New",$K431&gt;2031))),"N/A",VLOOKUP($F431,'Source Data'!$B$15:$I$22,5)),"")</f>
        <v/>
      </c>
      <c r="AI431" s="145" t="str">
        <f>IF(ISNUMBER($L431),IF(OR(AND(OR($J431="Retired",$J431="Permanent Low-Use"),$K431&lt;=2032),(AND($J431="New",$K431&gt;2032))),"N/A",VLOOKUP($F431,'Source Data'!$B$15:$I$22,5)),"")</f>
        <v/>
      </c>
      <c r="AJ431" s="145" t="str">
        <f>IF(ISNUMBER($L431),IF(OR(AND(OR($J431="Retired",$J431="Permanent Low-Use"),$K431&lt;=2033),(AND($J431="New",$K431&gt;2033))),"N/A",VLOOKUP($F431,'Source Data'!$B$15:$I$22,5)),"")</f>
        <v/>
      </c>
      <c r="AK431" s="145" t="str">
        <f>IF($N431= 0, "N/A", IF(ISERROR(VLOOKUP($F431, 'Source Data'!$B$4:$C$11,2)), "", VLOOKUP($F431, 'Source Data'!$B$4:$C$11,2)))</f>
        <v/>
      </c>
      <c r="AL431" s="158"/>
    </row>
    <row r="432" spans="1:38">
      <c r="A432" s="158"/>
      <c r="B432" s="80"/>
      <c r="C432" s="80"/>
      <c r="D432" s="80"/>
      <c r="E432" s="81"/>
      <c r="F432" s="81"/>
      <c r="G432" s="78"/>
      <c r="H432" s="79"/>
      <c r="I432" s="78"/>
      <c r="J432" s="78"/>
      <c r="K432" s="78"/>
      <c r="L432" s="142" t="str">
        <f t="shared" si="18"/>
        <v/>
      </c>
      <c r="M432" s="142" t="str">
        <f>IF(ISERROR(VLOOKUP(E432,'Source Data'!$B$67:$J$97, MATCH(F432, 'Source Data'!$B$64:$J$64,1),TRUE))=TRUE,"",VLOOKUP(E432,'Source Data'!$B$67:$J$97,MATCH(F432, 'Source Data'!$B$64:$J$64,1),TRUE))</f>
        <v/>
      </c>
      <c r="N432" s="143" t="str">
        <f t="shared" si="19"/>
        <v/>
      </c>
      <c r="O432" s="144" t="str">
        <f>IF(OR(AND(OR($J432="Retired",$J432="Permanent Low-Use"),$K432&lt;=2023),(AND($J432="New",$K432&gt;2023))),"N/A",IF($N432=0,0,IF(ISERROR(VLOOKUP($E432,'Source Data'!$B$29:$J$60, MATCH($L432, 'Source Data'!$B$26:$J$26,1),TRUE))=TRUE,"",VLOOKUP($E432,'Source Data'!$B$29:$J$60,MATCH($L432, 'Source Data'!$B$26:$J$26,1),TRUE))))</f>
        <v/>
      </c>
      <c r="P432" s="144" t="str">
        <f>IF(OR(AND(OR($J432="Retired",$J432="Permanent Low-Use"),$K432&lt;=2024),(AND($J432="New",$K432&gt;2024))),"N/A",IF($N432=0,0,IF(ISERROR(VLOOKUP($E432,'Source Data'!$B$29:$J$60, MATCH($L432, 'Source Data'!$B$26:$J$26,1),TRUE))=TRUE,"",VLOOKUP($E432,'Source Data'!$B$29:$J$60,MATCH($L432, 'Source Data'!$B$26:$J$26,1),TRUE))))</f>
        <v/>
      </c>
      <c r="Q432" s="144" t="str">
        <f>IF(OR(AND(OR($J432="Retired",$J432="Permanent Low-Use"),$K432&lt;=2025),(AND($J432="New",$K432&gt;2025))),"N/A",IF($N432=0,0,IF(ISERROR(VLOOKUP($E432,'Source Data'!$B$29:$J$60, MATCH($L432, 'Source Data'!$B$26:$J$26,1),TRUE))=TRUE,"",VLOOKUP($E432,'Source Data'!$B$29:$J$60,MATCH($L432, 'Source Data'!$B$26:$J$26,1),TRUE))))</f>
        <v/>
      </c>
      <c r="R432" s="144" t="str">
        <f>IF(OR(AND(OR($J432="Retired",$J432="Permanent Low-Use"),$K432&lt;=2026),(AND($J432="New",$K432&gt;2026))),"N/A",IF($N432=0,0,IF(ISERROR(VLOOKUP($E432,'Source Data'!$B$29:$J$60, MATCH($L432, 'Source Data'!$B$26:$J$26,1),TRUE))=TRUE,"",VLOOKUP($E432,'Source Data'!$B$29:$J$60,MATCH($L432, 'Source Data'!$B$26:$J$26,1),TRUE))))</f>
        <v/>
      </c>
      <c r="S432" s="144" t="str">
        <f>IF(OR(AND(OR($J432="Retired",$J432="Permanent Low-Use"),$K432&lt;=2027),(AND($J432="New",$K432&gt;2027))),"N/A",IF($N432=0,0,IF(ISERROR(VLOOKUP($E432,'Source Data'!$B$29:$J$60, MATCH($L432, 'Source Data'!$B$26:$J$26,1),TRUE))=TRUE,"",VLOOKUP($E432,'Source Data'!$B$29:$J$60,MATCH($L432, 'Source Data'!$B$26:$J$26,1),TRUE))))</f>
        <v/>
      </c>
      <c r="T432" s="144" t="str">
        <f>IF(OR(AND(OR($J432="Retired",$J432="Permanent Low-Use"),$K432&lt;=2028),(AND($J432="New",$K432&gt;2028))),"N/A",IF($N432=0,0,IF(ISERROR(VLOOKUP($E432,'Source Data'!$B$29:$J$60, MATCH($L432, 'Source Data'!$B$26:$J$26,1),TRUE))=TRUE,"",VLOOKUP($E432,'Source Data'!$B$29:$J$60,MATCH($L432, 'Source Data'!$B$26:$J$26,1),TRUE))))</f>
        <v/>
      </c>
      <c r="U432" s="144" t="str">
        <f>IF(OR(AND(OR($J432="Retired",$J432="Permanent Low-Use"),$K432&lt;=2029),(AND($J432="New",$K432&gt;2029))),"N/A",IF($N432=0,0,IF(ISERROR(VLOOKUP($E432,'Source Data'!$B$29:$J$60, MATCH($L432, 'Source Data'!$B$26:$J$26,1),TRUE))=TRUE,"",VLOOKUP($E432,'Source Data'!$B$29:$J$60,MATCH($L432, 'Source Data'!$B$26:$J$26,1),TRUE))))</f>
        <v/>
      </c>
      <c r="V432" s="144" t="str">
        <f>IF(OR(AND(OR($J432="Retired",$J432="Permanent Low-Use"),$K432&lt;=2030),(AND($J432="New",$K432&gt;2030))),"N/A",IF($N432=0,0,IF(ISERROR(VLOOKUP($E432,'Source Data'!$B$29:$J$60, MATCH($L432, 'Source Data'!$B$26:$J$26,1),TRUE))=TRUE,"",VLOOKUP($E432,'Source Data'!$B$29:$J$60,MATCH($L432, 'Source Data'!$B$26:$J$26,1),TRUE))))</f>
        <v/>
      </c>
      <c r="W432" s="144" t="str">
        <f>IF(OR(AND(OR($J432="Retired",$J432="Permanent Low-Use"),$K432&lt;=2031),(AND($J432="New",$K432&gt;2031))),"N/A",IF($N432=0,0,IF(ISERROR(VLOOKUP($E432,'Source Data'!$B$29:$J$60, MATCH($L432, 'Source Data'!$B$26:$J$26,1),TRUE))=TRUE,"",VLOOKUP($E432,'Source Data'!$B$29:$J$60,MATCH($L432, 'Source Data'!$B$26:$J$26,1),TRUE))))</f>
        <v/>
      </c>
      <c r="X432" s="144" t="str">
        <f>IF(OR(AND(OR($J432="Retired",$J432="Permanent Low-Use"),$K432&lt;=2032),(AND($J432="New",$K432&gt;2032))),"N/A",IF($N432=0,0,IF(ISERROR(VLOOKUP($E432,'Source Data'!$B$29:$J$60, MATCH($L432, 'Source Data'!$B$26:$J$26,1),TRUE))=TRUE,"",VLOOKUP($E432,'Source Data'!$B$29:$J$60,MATCH($L432, 'Source Data'!$B$26:$J$26,1),TRUE))))</f>
        <v/>
      </c>
      <c r="Y432" s="144" t="str">
        <f>IF(OR(AND(OR($J432="Retired",$J432="Permanent Low-Use"),$K432&lt;=2033),(AND($J432="New",$K432&gt;2033))),"N/A",IF($N432=0,0,IF(ISERROR(VLOOKUP($E432,'Source Data'!$B$29:$J$60, MATCH($L432, 'Source Data'!$B$26:$J$26,1),TRUE))=TRUE,"",VLOOKUP($E432,'Source Data'!$B$29:$J$60,MATCH($L432, 'Source Data'!$B$26:$J$26,1),TRUE))))</f>
        <v/>
      </c>
      <c r="Z432" s="145" t="str">
        <f>IF(ISNUMBER($L432),IF(OR(AND(OR($J432="Retired",$J432="Permanent Low-Use"),$K432&lt;=2023),(AND($J432="New",$K432&gt;2023))),"N/A",VLOOKUP($F432,'Source Data'!$B$15:$I$22,7)),"")</f>
        <v/>
      </c>
      <c r="AA432" s="145" t="str">
        <f>IF(ISNUMBER($L432),IF(OR(AND(OR($J432="Retired",$J432="Permanent Low-Use"),$K432&lt;=2024),(AND($J432="New",$K432&gt;2024))),"N/A",VLOOKUP($F432,'Source Data'!$B$15:$I$22,7)),"")</f>
        <v/>
      </c>
      <c r="AB432" s="145" t="str">
        <f>IF(ISNUMBER($L432),IF(OR(AND(OR($J432="Retired",$J432="Permanent Low-Use"),$K432&lt;=2025),(AND($J432="New",$K432&gt;2025))),"N/A",VLOOKUP($F432,'Source Data'!$B$15:$I$22,5)),"")</f>
        <v/>
      </c>
      <c r="AC432" s="145" t="str">
        <f>IF(ISNUMBER($L432),IF(OR(AND(OR($J432="Retired",$J432="Permanent Low-Use"),$K432&lt;=2026),(AND($J432="New",$K432&gt;2026))),"N/A",VLOOKUP($F432,'Source Data'!$B$15:$I$22,5)),"")</f>
        <v/>
      </c>
      <c r="AD432" s="145" t="str">
        <f>IF(ISNUMBER($L432),IF(OR(AND(OR($J432="Retired",$J432="Permanent Low-Use"),$K432&lt;=2027),(AND($J432="New",$K432&gt;2027))),"N/A",VLOOKUP($F432,'Source Data'!$B$15:$I$22,5)),"")</f>
        <v/>
      </c>
      <c r="AE432" s="145" t="str">
        <f>IF(ISNUMBER($L432),IF(OR(AND(OR($J432="Retired",$J432="Permanent Low-Use"),$K432&lt;=2028),(AND($J432="New",$K432&gt;2028))),"N/A",VLOOKUP($F432,'Source Data'!$B$15:$I$22,5)),"")</f>
        <v/>
      </c>
      <c r="AF432" s="145" t="str">
        <f>IF(ISNUMBER($L432),IF(OR(AND(OR($J432="Retired",$J432="Permanent Low-Use"),$K432&lt;=2029),(AND($J432="New",$K432&gt;2029))),"N/A",VLOOKUP($F432,'Source Data'!$B$15:$I$22,5)),"")</f>
        <v/>
      </c>
      <c r="AG432" s="145" t="str">
        <f>IF(ISNUMBER($L432),IF(OR(AND(OR($J432="Retired",$J432="Permanent Low-Use"),$K432&lt;=2030),(AND($J432="New",$K432&gt;2030))),"N/A",VLOOKUP($F432,'Source Data'!$B$15:$I$22,5)),"")</f>
        <v/>
      </c>
      <c r="AH432" s="145" t="str">
        <f>IF(ISNUMBER($L432),IF(OR(AND(OR($J432="Retired",$J432="Permanent Low-Use"),$K432&lt;=2031),(AND($J432="New",$K432&gt;2031))),"N/A",VLOOKUP($F432,'Source Data'!$B$15:$I$22,5)),"")</f>
        <v/>
      </c>
      <c r="AI432" s="145" t="str">
        <f>IF(ISNUMBER($L432),IF(OR(AND(OR($J432="Retired",$J432="Permanent Low-Use"),$K432&lt;=2032),(AND($J432="New",$K432&gt;2032))),"N/A",VLOOKUP($F432,'Source Data'!$B$15:$I$22,5)),"")</f>
        <v/>
      </c>
      <c r="AJ432" s="145" t="str">
        <f>IF(ISNUMBER($L432),IF(OR(AND(OR($J432="Retired",$J432="Permanent Low-Use"),$K432&lt;=2033),(AND($J432="New",$K432&gt;2033))),"N/A",VLOOKUP($F432,'Source Data'!$B$15:$I$22,5)),"")</f>
        <v/>
      </c>
      <c r="AK432" s="145" t="str">
        <f>IF($N432= 0, "N/A", IF(ISERROR(VLOOKUP($F432, 'Source Data'!$B$4:$C$11,2)), "", VLOOKUP($F432, 'Source Data'!$B$4:$C$11,2)))</f>
        <v/>
      </c>
      <c r="AL432" s="158"/>
    </row>
    <row r="433" spans="1:38">
      <c r="A433" s="158"/>
      <c r="B433" s="80"/>
      <c r="C433" s="80"/>
      <c r="D433" s="80"/>
      <c r="E433" s="81"/>
      <c r="F433" s="81"/>
      <c r="G433" s="78"/>
      <c r="H433" s="79"/>
      <c r="I433" s="78"/>
      <c r="J433" s="78"/>
      <c r="K433" s="78"/>
      <c r="L433" s="142" t="str">
        <f t="shared" si="18"/>
        <v/>
      </c>
      <c r="M433" s="142" t="str">
        <f>IF(ISERROR(VLOOKUP(E433,'Source Data'!$B$67:$J$97, MATCH(F433, 'Source Data'!$B$64:$J$64,1),TRUE))=TRUE,"",VLOOKUP(E433,'Source Data'!$B$67:$J$97,MATCH(F433, 'Source Data'!$B$64:$J$64,1),TRUE))</f>
        <v/>
      </c>
      <c r="N433" s="143" t="str">
        <f t="shared" si="19"/>
        <v/>
      </c>
      <c r="O433" s="144" t="str">
        <f>IF(OR(AND(OR($J433="Retired",$J433="Permanent Low-Use"),$K433&lt;=2023),(AND($J433="New",$K433&gt;2023))),"N/A",IF($N433=0,0,IF(ISERROR(VLOOKUP($E433,'Source Data'!$B$29:$J$60, MATCH($L433, 'Source Data'!$B$26:$J$26,1),TRUE))=TRUE,"",VLOOKUP($E433,'Source Data'!$B$29:$J$60,MATCH($L433, 'Source Data'!$B$26:$J$26,1),TRUE))))</f>
        <v/>
      </c>
      <c r="P433" s="144" t="str">
        <f>IF(OR(AND(OR($J433="Retired",$J433="Permanent Low-Use"),$K433&lt;=2024),(AND($J433="New",$K433&gt;2024))),"N/A",IF($N433=0,0,IF(ISERROR(VLOOKUP($E433,'Source Data'!$B$29:$J$60, MATCH($L433, 'Source Data'!$B$26:$J$26,1),TRUE))=TRUE,"",VLOOKUP($E433,'Source Data'!$B$29:$J$60,MATCH($L433, 'Source Data'!$B$26:$J$26,1),TRUE))))</f>
        <v/>
      </c>
      <c r="Q433" s="144" t="str">
        <f>IF(OR(AND(OR($J433="Retired",$J433="Permanent Low-Use"),$K433&lt;=2025),(AND($J433="New",$K433&gt;2025))),"N/A",IF($N433=0,0,IF(ISERROR(VLOOKUP($E433,'Source Data'!$B$29:$J$60, MATCH($L433, 'Source Data'!$B$26:$J$26,1),TRUE))=TRUE,"",VLOOKUP($E433,'Source Data'!$B$29:$J$60,MATCH($L433, 'Source Data'!$B$26:$J$26,1),TRUE))))</f>
        <v/>
      </c>
      <c r="R433" s="144" t="str">
        <f>IF(OR(AND(OR($J433="Retired",$J433="Permanent Low-Use"),$K433&lt;=2026),(AND($J433="New",$K433&gt;2026))),"N/A",IF($N433=0,0,IF(ISERROR(VLOOKUP($E433,'Source Data'!$B$29:$J$60, MATCH($L433, 'Source Data'!$B$26:$J$26,1),TRUE))=TRUE,"",VLOOKUP($E433,'Source Data'!$B$29:$J$60,MATCH($L433, 'Source Data'!$B$26:$J$26,1),TRUE))))</f>
        <v/>
      </c>
      <c r="S433" s="144" t="str">
        <f>IF(OR(AND(OR($J433="Retired",$J433="Permanent Low-Use"),$K433&lt;=2027),(AND($J433="New",$K433&gt;2027))),"N/A",IF($N433=0,0,IF(ISERROR(VLOOKUP($E433,'Source Data'!$B$29:$J$60, MATCH($L433, 'Source Data'!$B$26:$J$26,1),TRUE))=TRUE,"",VLOOKUP($E433,'Source Data'!$B$29:$J$60,MATCH($L433, 'Source Data'!$B$26:$J$26,1),TRUE))))</f>
        <v/>
      </c>
      <c r="T433" s="144" t="str">
        <f>IF(OR(AND(OR($J433="Retired",$J433="Permanent Low-Use"),$K433&lt;=2028),(AND($J433="New",$K433&gt;2028))),"N/A",IF($N433=0,0,IF(ISERROR(VLOOKUP($E433,'Source Data'!$B$29:$J$60, MATCH($L433, 'Source Data'!$B$26:$J$26,1),TRUE))=TRUE,"",VLOOKUP($E433,'Source Data'!$B$29:$J$60,MATCH($L433, 'Source Data'!$B$26:$J$26,1),TRUE))))</f>
        <v/>
      </c>
      <c r="U433" s="144" t="str">
        <f>IF(OR(AND(OR($J433="Retired",$J433="Permanent Low-Use"),$K433&lt;=2029),(AND($J433="New",$K433&gt;2029))),"N/A",IF($N433=0,0,IF(ISERROR(VLOOKUP($E433,'Source Data'!$B$29:$J$60, MATCH($L433, 'Source Data'!$B$26:$J$26,1),TRUE))=TRUE,"",VLOOKUP($E433,'Source Data'!$B$29:$J$60,MATCH($L433, 'Source Data'!$B$26:$J$26,1),TRUE))))</f>
        <v/>
      </c>
      <c r="V433" s="144" t="str">
        <f>IF(OR(AND(OR($J433="Retired",$J433="Permanent Low-Use"),$K433&lt;=2030),(AND($J433="New",$K433&gt;2030))),"N/A",IF($N433=0,0,IF(ISERROR(VLOOKUP($E433,'Source Data'!$B$29:$J$60, MATCH($L433, 'Source Data'!$B$26:$J$26,1),TRUE))=TRUE,"",VLOOKUP($E433,'Source Data'!$B$29:$J$60,MATCH($L433, 'Source Data'!$B$26:$J$26,1),TRUE))))</f>
        <v/>
      </c>
      <c r="W433" s="144" t="str">
        <f>IF(OR(AND(OR($J433="Retired",$J433="Permanent Low-Use"),$K433&lt;=2031),(AND($J433="New",$K433&gt;2031))),"N/A",IF($N433=0,0,IF(ISERROR(VLOOKUP($E433,'Source Data'!$B$29:$J$60, MATCH($L433, 'Source Data'!$B$26:$J$26,1),TRUE))=TRUE,"",VLOOKUP($E433,'Source Data'!$B$29:$J$60,MATCH($L433, 'Source Data'!$B$26:$J$26,1),TRUE))))</f>
        <v/>
      </c>
      <c r="X433" s="144" t="str">
        <f>IF(OR(AND(OR($J433="Retired",$J433="Permanent Low-Use"),$K433&lt;=2032),(AND($J433="New",$K433&gt;2032))),"N/A",IF($N433=0,0,IF(ISERROR(VLOOKUP($E433,'Source Data'!$B$29:$J$60, MATCH($L433, 'Source Data'!$B$26:$J$26,1),TRUE))=TRUE,"",VLOOKUP($E433,'Source Data'!$B$29:$J$60,MATCH($L433, 'Source Data'!$B$26:$J$26,1),TRUE))))</f>
        <v/>
      </c>
      <c r="Y433" s="144" t="str">
        <f>IF(OR(AND(OR($J433="Retired",$J433="Permanent Low-Use"),$K433&lt;=2033),(AND($J433="New",$K433&gt;2033))),"N/A",IF($N433=0,0,IF(ISERROR(VLOOKUP($E433,'Source Data'!$B$29:$J$60, MATCH($L433, 'Source Data'!$B$26:$J$26,1),TRUE))=TRUE,"",VLOOKUP($E433,'Source Data'!$B$29:$J$60,MATCH($L433, 'Source Data'!$B$26:$J$26,1),TRUE))))</f>
        <v/>
      </c>
      <c r="Z433" s="145" t="str">
        <f>IF(ISNUMBER($L433),IF(OR(AND(OR($J433="Retired",$J433="Permanent Low-Use"),$K433&lt;=2023),(AND($J433="New",$K433&gt;2023))),"N/A",VLOOKUP($F433,'Source Data'!$B$15:$I$22,7)),"")</f>
        <v/>
      </c>
      <c r="AA433" s="145" t="str">
        <f>IF(ISNUMBER($L433),IF(OR(AND(OR($J433="Retired",$J433="Permanent Low-Use"),$K433&lt;=2024),(AND($J433="New",$K433&gt;2024))),"N/A",VLOOKUP($F433,'Source Data'!$B$15:$I$22,7)),"")</f>
        <v/>
      </c>
      <c r="AB433" s="145" t="str">
        <f>IF(ISNUMBER($L433),IF(OR(AND(OR($J433="Retired",$J433="Permanent Low-Use"),$K433&lt;=2025),(AND($J433="New",$K433&gt;2025))),"N/A",VLOOKUP($F433,'Source Data'!$B$15:$I$22,5)),"")</f>
        <v/>
      </c>
      <c r="AC433" s="145" t="str">
        <f>IF(ISNUMBER($L433),IF(OR(AND(OR($J433="Retired",$J433="Permanent Low-Use"),$K433&lt;=2026),(AND($J433="New",$K433&gt;2026))),"N/A",VLOOKUP($F433,'Source Data'!$B$15:$I$22,5)),"")</f>
        <v/>
      </c>
      <c r="AD433" s="145" t="str">
        <f>IF(ISNUMBER($L433),IF(OR(AND(OR($J433="Retired",$J433="Permanent Low-Use"),$K433&lt;=2027),(AND($J433="New",$K433&gt;2027))),"N/A",VLOOKUP($F433,'Source Data'!$B$15:$I$22,5)),"")</f>
        <v/>
      </c>
      <c r="AE433" s="145" t="str">
        <f>IF(ISNUMBER($L433),IF(OR(AND(OR($J433="Retired",$J433="Permanent Low-Use"),$K433&lt;=2028),(AND($J433="New",$K433&gt;2028))),"N/A",VLOOKUP($F433,'Source Data'!$B$15:$I$22,5)),"")</f>
        <v/>
      </c>
      <c r="AF433" s="145" t="str">
        <f>IF(ISNUMBER($L433),IF(OR(AND(OR($J433="Retired",$J433="Permanent Low-Use"),$K433&lt;=2029),(AND($J433="New",$K433&gt;2029))),"N/A",VLOOKUP($F433,'Source Data'!$B$15:$I$22,5)),"")</f>
        <v/>
      </c>
      <c r="AG433" s="145" t="str">
        <f>IF(ISNUMBER($L433),IF(OR(AND(OR($J433="Retired",$J433="Permanent Low-Use"),$K433&lt;=2030),(AND($J433="New",$K433&gt;2030))),"N/A",VLOOKUP($F433,'Source Data'!$B$15:$I$22,5)),"")</f>
        <v/>
      </c>
      <c r="AH433" s="145" t="str">
        <f>IF(ISNUMBER($L433),IF(OR(AND(OR($J433="Retired",$J433="Permanent Low-Use"),$K433&lt;=2031),(AND($J433="New",$K433&gt;2031))),"N/A",VLOOKUP($F433,'Source Data'!$B$15:$I$22,5)),"")</f>
        <v/>
      </c>
      <c r="AI433" s="145" t="str">
        <f>IF(ISNUMBER($L433),IF(OR(AND(OR($J433="Retired",$J433="Permanent Low-Use"),$K433&lt;=2032),(AND($J433="New",$K433&gt;2032))),"N/A",VLOOKUP($F433,'Source Data'!$B$15:$I$22,5)),"")</f>
        <v/>
      </c>
      <c r="AJ433" s="145" t="str">
        <f>IF(ISNUMBER($L433),IF(OR(AND(OR($J433="Retired",$J433="Permanent Low-Use"),$K433&lt;=2033),(AND($J433="New",$K433&gt;2033))),"N/A",VLOOKUP($F433,'Source Data'!$B$15:$I$22,5)),"")</f>
        <v/>
      </c>
      <c r="AK433" s="145" t="str">
        <f>IF($N433= 0, "N/A", IF(ISERROR(VLOOKUP($F433, 'Source Data'!$B$4:$C$11,2)), "", VLOOKUP($F433, 'Source Data'!$B$4:$C$11,2)))</f>
        <v/>
      </c>
      <c r="AL433" s="158"/>
    </row>
    <row r="434" spans="1:38">
      <c r="A434" s="158"/>
      <c r="B434" s="80"/>
      <c r="C434" s="80"/>
      <c r="D434" s="80"/>
      <c r="E434" s="81"/>
      <c r="F434" s="81"/>
      <c r="G434" s="78"/>
      <c r="H434" s="79"/>
      <c r="I434" s="78"/>
      <c r="J434" s="78"/>
      <c r="K434" s="78"/>
      <c r="L434" s="142" t="str">
        <f t="shared" si="18"/>
        <v/>
      </c>
      <c r="M434" s="142" t="str">
        <f>IF(ISERROR(VLOOKUP(E434,'Source Data'!$B$67:$J$97, MATCH(F434, 'Source Data'!$B$64:$J$64,1),TRUE))=TRUE,"",VLOOKUP(E434,'Source Data'!$B$67:$J$97,MATCH(F434, 'Source Data'!$B$64:$J$64,1),TRUE))</f>
        <v/>
      </c>
      <c r="N434" s="143" t="str">
        <f t="shared" si="19"/>
        <v/>
      </c>
      <c r="O434" s="144" t="str">
        <f>IF(OR(AND(OR($J434="Retired",$J434="Permanent Low-Use"),$K434&lt;=2023),(AND($J434="New",$K434&gt;2023))),"N/A",IF($N434=0,0,IF(ISERROR(VLOOKUP($E434,'Source Data'!$B$29:$J$60, MATCH($L434, 'Source Data'!$B$26:$J$26,1),TRUE))=TRUE,"",VLOOKUP($E434,'Source Data'!$B$29:$J$60,MATCH($L434, 'Source Data'!$B$26:$J$26,1),TRUE))))</f>
        <v/>
      </c>
      <c r="P434" s="144" t="str">
        <f>IF(OR(AND(OR($J434="Retired",$J434="Permanent Low-Use"),$K434&lt;=2024),(AND($J434="New",$K434&gt;2024))),"N/A",IF($N434=0,0,IF(ISERROR(VLOOKUP($E434,'Source Data'!$B$29:$J$60, MATCH($L434, 'Source Data'!$B$26:$J$26,1),TRUE))=TRUE,"",VLOOKUP($E434,'Source Data'!$B$29:$J$60,MATCH($L434, 'Source Data'!$B$26:$J$26,1),TRUE))))</f>
        <v/>
      </c>
      <c r="Q434" s="144" t="str">
        <f>IF(OR(AND(OR($J434="Retired",$J434="Permanent Low-Use"),$K434&lt;=2025),(AND($J434="New",$K434&gt;2025))),"N/A",IF($N434=0,0,IF(ISERROR(VLOOKUP($E434,'Source Data'!$B$29:$J$60, MATCH($L434, 'Source Data'!$B$26:$J$26,1),TRUE))=TRUE,"",VLOOKUP($E434,'Source Data'!$B$29:$J$60,MATCH($L434, 'Source Data'!$B$26:$J$26,1),TRUE))))</f>
        <v/>
      </c>
      <c r="R434" s="144" t="str">
        <f>IF(OR(AND(OR($J434="Retired",$J434="Permanent Low-Use"),$K434&lt;=2026),(AND($J434="New",$K434&gt;2026))),"N/A",IF($N434=0,0,IF(ISERROR(VLOOKUP($E434,'Source Data'!$B$29:$J$60, MATCH($L434, 'Source Data'!$B$26:$J$26,1),TRUE))=TRUE,"",VLOOKUP($E434,'Source Data'!$B$29:$J$60,MATCH($L434, 'Source Data'!$B$26:$J$26,1),TRUE))))</f>
        <v/>
      </c>
      <c r="S434" s="144" t="str">
        <f>IF(OR(AND(OR($J434="Retired",$J434="Permanent Low-Use"),$K434&lt;=2027),(AND($J434="New",$K434&gt;2027))),"N/A",IF($N434=0,0,IF(ISERROR(VLOOKUP($E434,'Source Data'!$B$29:$J$60, MATCH($L434, 'Source Data'!$B$26:$J$26,1),TRUE))=TRUE,"",VLOOKUP($E434,'Source Data'!$B$29:$J$60,MATCH($L434, 'Source Data'!$B$26:$J$26,1),TRUE))))</f>
        <v/>
      </c>
      <c r="T434" s="144" t="str">
        <f>IF(OR(AND(OR($J434="Retired",$J434="Permanent Low-Use"),$K434&lt;=2028),(AND($J434="New",$K434&gt;2028))),"N/A",IF($N434=0,0,IF(ISERROR(VLOOKUP($E434,'Source Data'!$B$29:$J$60, MATCH($L434, 'Source Data'!$B$26:$J$26,1),TRUE))=TRUE,"",VLOOKUP($E434,'Source Data'!$B$29:$J$60,MATCH($L434, 'Source Data'!$B$26:$J$26,1),TRUE))))</f>
        <v/>
      </c>
      <c r="U434" s="144" t="str">
        <f>IF(OR(AND(OR($J434="Retired",$J434="Permanent Low-Use"),$K434&lt;=2029),(AND($J434="New",$K434&gt;2029))),"N/A",IF($N434=0,0,IF(ISERROR(VLOOKUP($E434,'Source Data'!$B$29:$J$60, MATCH($L434, 'Source Data'!$B$26:$J$26,1),TRUE))=TRUE,"",VLOOKUP($E434,'Source Data'!$B$29:$J$60,MATCH($L434, 'Source Data'!$B$26:$J$26,1),TRUE))))</f>
        <v/>
      </c>
      <c r="V434" s="144" t="str">
        <f>IF(OR(AND(OR($J434="Retired",$J434="Permanent Low-Use"),$K434&lt;=2030),(AND($J434="New",$K434&gt;2030))),"N/A",IF($N434=0,0,IF(ISERROR(VLOOKUP($E434,'Source Data'!$B$29:$J$60, MATCH($L434, 'Source Data'!$B$26:$J$26,1),TRUE))=TRUE,"",VLOOKUP($E434,'Source Data'!$B$29:$J$60,MATCH($L434, 'Source Data'!$B$26:$J$26,1),TRUE))))</f>
        <v/>
      </c>
      <c r="W434" s="144" t="str">
        <f>IF(OR(AND(OR($J434="Retired",$J434="Permanent Low-Use"),$K434&lt;=2031),(AND($J434="New",$K434&gt;2031))),"N/A",IF($N434=0,0,IF(ISERROR(VLOOKUP($E434,'Source Data'!$B$29:$J$60, MATCH($L434, 'Source Data'!$B$26:$J$26,1),TRUE))=TRUE,"",VLOOKUP($E434,'Source Data'!$B$29:$J$60,MATCH($L434, 'Source Data'!$B$26:$J$26,1),TRUE))))</f>
        <v/>
      </c>
      <c r="X434" s="144" t="str">
        <f>IF(OR(AND(OR($J434="Retired",$J434="Permanent Low-Use"),$K434&lt;=2032),(AND($J434="New",$K434&gt;2032))),"N/A",IF($N434=0,0,IF(ISERROR(VLOOKUP($E434,'Source Data'!$B$29:$J$60, MATCH($L434, 'Source Data'!$B$26:$J$26,1),TRUE))=TRUE,"",VLOOKUP($E434,'Source Data'!$B$29:$J$60,MATCH($L434, 'Source Data'!$B$26:$J$26,1),TRUE))))</f>
        <v/>
      </c>
      <c r="Y434" s="144" t="str">
        <f>IF(OR(AND(OR($J434="Retired",$J434="Permanent Low-Use"),$K434&lt;=2033),(AND($J434="New",$K434&gt;2033))),"N/A",IF($N434=0,0,IF(ISERROR(VLOOKUP($E434,'Source Data'!$B$29:$J$60, MATCH($L434, 'Source Data'!$B$26:$J$26,1),TRUE))=TRUE,"",VLOOKUP($E434,'Source Data'!$B$29:$J$60,MATCH($L434, 'Source Data'!$B$26:$J$26,1),TRUE))))</f>
        <v/>
      </c>
      <c r="Z434" s="145" t="str">
        <f>IF(ISNUMBER($L434),IF(OR(AND(OR($J434="Retired",$J434="Permanent Low-Use"),$K434&lt;=2023),(AND($J434="New",$K434&gt;2023))),"N/A",VLOOKUP($F434,'Source Data'!$B$15:$I$22,7)),"")</f>
        <v/>
      </c>
      <c r="AA434" s="145" t="str">
        <f>IF(ISNUMBER($L434),IF(OR(AND(OR($J434="Retired",$J434="Permanent Low-Use"),$K434&lt;=2024),(AND($J434="New",$K434&gt;2024))),"N/A",VLOOKUP($F434,'Source Data'!$B$15:$I$22,7)),"")</f>
        <v/>
      </c>
      <c r="AB434" s="145" t="str">
        <f>IF(ISNUMBER($L434),IF(OR(AND(OR($J434="Retired",$J434="Permanent Low-Use"),$K434&lt;=2025),(AND($J434="New",$K434&gt;2025))),"N/A",VLOOKUP($F434,'Source Data'!$B$15:$I$22,5)),"")</f>
        <v/>
      </c>
      <c r="AC434" s="145" t="str">
        <f>IF(ISNUMBER($L434),IF(OR(AND(OR($J434="Retired",$J434="Permanent Low-Use"),$K434&lt;=2026),(AND($J434="New",$K434&gt;2026))),"N/A",VLOOKUP($F434,'Source Data'!$B$15:$I$22,5)),"")</f>
        <v/>
      </c>
      <c r="AD434" s="145" t="str">
        <f>IF(ISNUMBER($L434),IF(OR(AND(OR($J434="Retired",$J434="Permanent Low-Use"),$K434&lt;=2027),(AND($J434="New",$K434&gt;2027))),"N/A",VLOOKUP($F434,'Source Data'!$B$15:$I$22,5)),"")</f>
        <v/>
      </c>
      <c r="AE434" s="145" t="str">
        <f>IF(ISNUMBER($L434),IF(OR(AND(OR($J434="Retired",$J434="Permanent Low-Use"),$K434&lt;=2028),(AND($J434="New",$K434&gt;2028))),"N/A",VLOOKUP($F434,'Source Data'!$B$15:$I$22,5)),"")</f>
        <v/>
      </c>
      <c r="AF434" s="145" t="str">
        <f>IF(ISNUMBER($L434),IF(OR(AND(OR($J434="Retired",$J434="Permanent Low-Use"),$K434&lt;=2029),(AND($J434="New",$K434&gt;2029))),"N/A",VLOOKUP($F434,'Source Data'!$B$15:$I$22,5)),"")</f>
        <v/>
      </c>
      <c r="AG434" s="145" t="str">
        <f>IF(ISNUMBER($L434),IF(OR(AND(OR($J434="Retired",$J434="Permanent Low-Use"),$K434&lt;=2030),(AND($J434="New",$K434&gt;2030))),"N/A",VLOOKUP($F434,'Source Data'!$B$15:$I$22,5)),"")</f>
        <v/>
      </c>
      <c r="AH434" s="145" t="str">
        <f>IF(ISNUMBER($L434),IF(OR(AND(OR($J434="Retired",$J434="Permanent Low-Use"),$K434&lt;=2031),(AND($J434="New",$K434&gt;2031))),"N/A",VLOOKUP($F434,'Source Data'!$B$15:$I$22,5)),"")</f>
        <v/>
      </c>
      <c r="AI434" s="145" t="str">
        <f>IF(ISNUMBER($L434),IF(OR(AND(OR($J434="Retired",$J434="Permanent Low-Use"),$K434&lt;=2032),(AND($J434="New",$K434&gt;2032))),"N/A",VLOOKUP($F434,'Source Data'!$B$15:$I$22,5)),"")</f>
        <v/>
      </c>
      <c r="AJ434" s="145" t="str">
        <f>IF(ISNUMBER($L434),IF(OR(AND(OR($J434="Retired",$J434="Permanent Low-Use"),$K434&lt;=2033),(AND($J434="New",$K434&gt;2033))),"N/A",VLOOKUP($F434,'Source Data'!$B$15:$I$22,5)),"")</f>
        <v/>
      </c>
      <c r="AK434" s="145" t="str">
        <f>IF($N434= 0, "N/A", IF(ISERROR(VLOOKUP($F434, 'Source Data'!$B$4:$C$11,2)), "", VLOOKUP($F434, 'Source Data'!$B$4:$C$11,2)))</f>
        <v/>
      </c>
      <c r="AL434" s="158"/>
    </row>
    <row r="435" spans="1:38">
      <c r="A435" s="158"/>
      <c r="B435" s="80"/>
      <c r="C435" s="80"/>
      <c r="D435" s="80"/>
      <c r="E435" s="81"/>
      <c r="F435" s="81"/>
      <c r="G435" s="78"/>
      <c r="H435" s="79"/>
      <c r="I435" s="78"/>
      <c r="J435" s="78"/>
      <c r="K435" s="78"/>
      <c r="L435" s="142" t="str">
        <f t="shared" si="18"/>
        <v/>
      </c>
      <c r="M435" s="142" t="str">
        <f>IF(ISERROR(VLOOKUP(E435,'Source Data'!$B$67:$J$97, MATCH(F435, 'Source Data'!$B$64:$J$64,1),TRUE))=TRUE,"",VLOOKUP(E435,'Source Data'!$B$67:$J$97,MATCH(F435, 'Source Data'!$B$64:$J$64,1),TRUE))</f>
        <v/>
      </c>
      <c r="N435" s="143" t="str">
        <f t="shared" si="19"/>
        <v/>
      </c>
      <c r="O435" s="144" t="str">
        <f>IF(OR(AND(OR($J435="Retired",$J435="Permanent Low-Use"),$K435&lt;=2023),(AND($J435="New",$K435&gt;2023))),"N/A",IF($N435=0,0,IF(ISERROR(VLOOKUP($E435,'Source Data'!$B$29:$J$60, MATCH($L435, 'Source Data'!$B$26:$J$26,1),TRUE))=TRUE,"",VLOOKUP($E435,'Source Data'!$B$29:$J$60,MATCH($L435, 'Source Data'!$B$26:$J$26,1),TRUE))))</f>
        <v/>
      </c>
      <c r="P435" s="144" t="str">
        <f>IF(OR(AND(OR($J435="Retired",$J435="Permanent Low-Use"),$K435&lt;=2024),(AND($J435="New",$K435&gt;2024))),"N/A",IF($N435=0,0,IF(ISERROR(VLOOKUP($E435,'Source Data'!$B$29:$J$60, MATCH($L435, 'Source Data'!$B$26:$J$26,1),TRUE))=TRUE,"",VLOOKUP($E435,'Source Data'!$B$29:$J$60,MATCH($L435, 'Source Data'!$B$26:$J$26,1),TRUE))))</f>
        <v/>
      </c>
      <c r="Q435" s="144" t="str">
        <f>IF(OR(AND(OR($J435="Retired",$J435="Permanent Low-Use"),$K435&lt;=2025),(AND($J435="New",$K435&gt;2025))),"N/A",IF($N435=0,0,IF(ISERROR(VLOOKUP($E435,'Source Data'!$B$29:$J$60, MATCH($L435, 'Source Data'!$B$26:$J$26,1),TRUE))=TRUE,"",VLOOKUP($E435,'Source Data'!$B$29:$J$60,MATCH($L435, 'Source Data'!$B$26:$J$26,1),TRUE))))</f>
        <v/>
      </c>
      <c r="R435" s="144" t="str">
        <f>IF(OR(AND(OR($J435="Retired",$J435="Permanent Low-Use"),$K435&lt;=2026),(AND($J435="New",$K435&gt;2026))),"N/A",IF($N435=0,0,IF(ISERROR(VLOOKUP($E435,'Source Data'!$B$29:$J$60, MATCH($L435, 'Source Data'!$B$26:$J$26,1),TRUE))=TRUE,"",VLOOKUP($E435,'Source Data'!$B$29:$J$60,MATCH($L435, 'Source Data'!$B$26:$J$26,1),TRUE))))</f>
        <v/>
      </c>
      <c r="S435" s="144" t="str">
        <f>IF(OR(AND(OR($J435="Retired",$J435="Permanent Low-Use"),$K435&lt;=2027),(AND($J435="New",$K435&gt;2027))),"N/A",IF($N435=0,0,IF(ISERROR(VLOOKUP($E435,'Source Data'!$B$29:$J$60, MATCH($L435, 'Source Data'!$B$26:$J$26,1),TRUE))=TRUE,"",VLOOKUP($E435,'Source Data'!$B$29:$J$60,MATCH($L435, 'Source Data'!$B$26:$J$26,1),TRUE))))</f>
        <v/>
      </c>
      <c r="T435" s="144" t="str">
        <f>IF(OR(AND(OR($J435="Retired",$J435="Permanent Low-Use"),$K435&lt;=2028),(AND($J435="New",$K435&gt;2028))),"N/A",IF($N435=0,0,IF(ISERROR(VLOOKUP($E435,'Source Data'!$B$29:$J$60, MATCH($L435, 'Source Data'!$B$26:$J$26,1),TRUE))=TRUE,"",VLOOKUP($E435,'Source Data'!$B$29:$J$60,MATCH($L435, 'Source Data'!$B$26:$J$26,1),TRUE))))</f>
        <v/>
      </c>
      <c r="U435" s="144" t="str">
        <f>IF(OR(AND(OR($J435="Retired",$J435="Permanent Low-Use"),$K435&lt;=2029),(AND($J435="New",$K435&gt;2029))),"N/A",IF($N435=0,0,IF(ISERROR(VLOOKUP($E435,'Source Data'!$B$29:$J$60, MATCH($L435, 'Source Data'!$B$26:$J$26,1),TRUE))=TRUE,"",VLOOKUP($E435,'Source Data'!$B$29:$J$60,MATCH($L435, 'Source Data'!$B$26:$J$26,1),TRUE))))</f>
        <v/>
      </c>
      <c r="V435" s="144" t="str">
        <f>IF(OR(AND(OR($J435="Retired",$J435="Permanent Low-Use"),$K435&lt;=2030),(AND($J435="New",$K435&gt;2030))),"N/A",IF($N435=0,0,IF(ISERROR(VLOOKUP($E435,'Source Data'!$B$29:$J$60, MATCH($L435, 'Source Data'!$B$26:$J$26,1),TRUE))=TRUE,"",VLOOKUP($E435,'Source Data'!$B$29:$J$60,MATCH($L435, 'Source Data'!$B$26:$J$26,1),TRUE))))</f>
        <v/>
      </c>
      <c r="W435" s="144" t="str">
        <f>IF(OR(AND(OR($J435="Retired",$J435="Permanent Low-Use"),$K435&lt;=2031),(AND($J435="New",$K435&gt;2031))),"N/A",IF($N435=0,0,IF(ISERROR(VLOOKUP($E435,'Source Data'!$B$29:$J$60, MATCH($L435, 'Source Data'!$B$26:$J$26,1),TRUE))=TRUE,"",VLOOKUP($E435,'Source Data'!$B$29:$J$60,MATCH($L435, 'Source Data'!$B$26:$J$26,1),TRUE))))</f>
        <v/>
      </c>
      <c r="X435" s="144" t="str">
        <f>IF(OR(AND(OR($J435="Retired",$J435="Permanent Low-Use"),$K435&lt;=2032),(AND($J435="New",$K435&gt;2032))),"N/A",IF($N435=0,0,IF(ISERROR(VLOOKUP($E435,'Source Data'!$B$29:$J$60, MATCH($L435, 'Source Data'!$B$26:$J$26,1),TRUE))=TRUE,"",VLOOKUP($E435,'Source Data'!$B$29:$J$60,MATCH($L435, 'Source Data'!$B$26:$J$26,1),TRUE))))</f>
        <v/>
      </c>
      <c r="Y435" s="144" t="str">
        <f>IF(OR(AND(OR($J435="Retired",$J435="Permanent Low-Use"),$K435&lt;=2033),(AND($J435="New",$K435&gt;2033))),"N/A",IF($N435=0,0,IF(ISERROR(VLOOKUP($E435,'Source Data'!$B$29:$J$60, MATCH($L435, 'Source Data'!$B$26:$J$26,1),TRUE))=TRUE,"",VLOOKUP($E435,'Source Data'!$B$29:$J$60,MATCH($L435, 'Source Data'!$B$26:$J$26,1),TRUE))))</f>
        <v/>
      </c>
      <c r="Z435" s="145" t="str">
        <f>IF(ISNUMBER($L435),IF(OR(AND(OR($J435="Retired",$J435="Permanent Low-Use"),$K435&lt;=2023),(AND($J435="New",$K435&gt;2023))),"N/A",VLOOKUP($F435,'Source Data'!$B$15:$I$22,7)),"")</f>
        <v/>
      </c>
      <c r="AA435" s="145" t="str">
        <f>IF(ISNUMBER($L435),IF(OR(AND(OR($J435="Retired",$J435="Permanent Low-Use"),$K435&lt;=2024),(AND($J435="New",$K435&gt;2024))),"N/A",VLOOKUP($F435,'Source Data'!$B$15:$I$22,7)),"")</f>
        <v/>
      </c>
      <c r="AB435" s="145" t="str">
        <f>IF(ISNUMBER($L435),IF(OR(AND(OR($J435="Retired",$J435="Permanent Low-Use"),$K435&lt;=2025),(AND($J435="New",$K435&gt;2025))),"N/A",VLOOKUP($F435,'Source Data'!$B$15:$I$22,5)),"")</f>
        <v/>
      </c>
      <c r="AC435" s="145" t="str">
        <f>IF(ISNUMBER($L435),IF(OR(AND(OR($J435="Retired",$J435="Permanent Low-Use"),$K435&lt;=2026),(AND($J435="New",$K435&gt;2026))),"N/A",VLOOKUP($F435,'Source Data'!$B$15:$I$22,5)),"")</f>
        <v/>
      </c>
      <c r="AD435" s="145" t="str">
        <f>IF(ISNUMBER($L435),IF(OR(AND(OR($J435="Retired",$J435="Permanent Low-Use"),$K435&lt;=2027),(AND($J435="New",$K435&gt;2027))),"N/A",VLOOKUP($F435,'Source Data'!$B$15:$I$22,5)),"")</f>
        <v/>
      </c>
      <c r="AE435" s="145" t="str">
        <f>IF(ISNUMBER($L435),IF(OR(AND(OR($J435="Retired",$J435="Permanent Low-Use"),$K435&lt;=2028),(AND($J435="New",$K435&gt;2028))),"N/A",VLOOKUP($F435,'Source Data'!$B$15:$I$22,5)),"")</f>
        <v/>
      </c>
      <c r="AF435" s="145" t="str">
        <f>IF(ISNUMBER($L435),IF(OR(AND(OR($J435="Retired",$J435="Permanent Low-Use"),$K435&lt;=2029),(AND($J435="New",$K435&gt;2029))),"N/A",VLOOKUP($F435,'Source Data'!$B$15:$I$22,5)),"")</f>
        <v/>
      </c>
      <c r="AG435" s="145" t="str">
        <f>IF(ISNUMBER($L435),IF(OR(AND(OR($J435="Retired",$J435="Permanent Low-Use"),$K435&lt;=2030),(AND($J435="New",$K435&gt;2030))),"N/A",VLOOKUP($F435,'Source Data'!$B$15:$I$22,5)),"")</f>
        <v/>
      </c>
      <c r="AH435" s="145" t="str">
        <f>IF(ISNUMBER($L435),IF(OR(AND(OR($J435="Retired",$J435="Permanent Low-Use"),$K435&lt;=2031),(AND($J435="New",$K435&gt;2031))),"N/A",VLOOKUP($F435,'Source Data'!$B$15:$I$22,5)),"")</f>
        <v/>
      </c>
      <c r="AI435" s="145" t="str">
        <f>IF(ISNUMBER($L435),IF(OR(AND(OR($J435="Retired",$J435="Permanent Low-Use"),$K435&lt;=2032),(AND($J435="New",$K435&gt;2032))),"N/A",VLOOKUP($F435,'Source Data'!$B$15:$I$22,5)),"")</f>
        <v/>
      </c>
      <c r="AJ435" s="145" t="str">
        <f>IF(ISNUMBER($L435),IF(OR(AND(OR($J435="Retired",$J435="Permanent Low-Use"),$K435&lt;=2033),(AND($J435="New",$K435&gt;2033))),"N/A",VLOOKUP($F435,'Source Data'!$B$15:$I$22,5)),"")</f>
        <v/>
      </c>
      <c r="AK435" s="145" t="str">
        <f>IF($N435= 0, "N/A", IF(ISERROR(VLOOKUP($F435, 'Source Data'!$B$4:$C$11,2)), "", VLOOKUP($F435, 'Source Data'!$B$4:$C$11,2)))</f>
        <v/>
      </c>
      <c r="AL435" s="158"/>
    </row>
    <row r="436" spans="1:38">
      <c r="A436" s="158"/>
      <c r="B436" s="80"/>
      <c r="C436" s="80"/>
      <c r="D436" s="80"/>
      <c r="E436" s="81"/>
      <c r="F436" s="81"/>
      <c r="G436" s="78"/>
      <c r="H436" s="79"/>
      <c r="I436" s="78"/>
      <c r="J436" s="78"/>
      <c r="K436" s="78"/>
      <c r="L436" s="142" t="str">
        <f t="shared" si="18"/>
        <v/>
      </c>
      <c r="M436" s="142" t="str">
        <f>IF(ISERROR(VLOOKUP(E436,'Source Data'!$B$67:$J$97, MATCH(F436, 'Source Data'!$B$64:$J$64,1),TRUE))=TRUE,"",VLOOKUP(E436,'Source Data'!$B$67:$J$97,MATCH(F436, 'Source Data'!$B$64:$J$64,1),TRUE))</f>
        <v/>
      </c>
      <c r="N436" s="143" t="str">
        <f t="shared" si="19"/>
        <v/>
      </c>
      <c r="O436" s="144" t="str">
        <f>IF(OR(AND(OR($J436="Retired",$J436="Permanent Low-Use"),$K436&lt;=2023),(AND($J436="New",$K436&gt;2023))),"N/A",IF($N436=0,0,IF(ISERROR(VLOOKUP($E436,'Source Data'!$B$29:$J$60, MATCH($L436, 'Source Data'!$B$26:$J$26,1),TRUE))=TRUE,"",VLOOKUP($E436,'Source Data'!$B$29:$J$60,MATCH($L436, 'Source Data'!$B$26:$J$26,1),TRUE))))</f>
        <v/>
      </c>
      <c r="P436" s="144" t="str">
        <f>IF(OR(AND(OR($J436="Retired",$J436="Permanent Low-Use"),$K436&lt;=2024),(AND($J436="New",$K436&gt;2024))),"N/A",IF($N436=0,0,IF(ISERROR(VLOOKUP($E436,'Source Data'!$B$29:$J$60, MATCH($L436, 'Source Data'!$B$26:$J$26,1),TRUE))=TRUE,"",VLOOKUP($E436,'Source Data'!$B$29:$J$60,MATCH($L436, 'Source Data'!$B$26:$J$26,1),TRUE))))</f>
        <v/>
      </c>
      <c r="Q436" s="144" t="str">
        <f>IF(OR(AND(OR($J436="Retired",$J436="Permanent Low-Use"),$K436&lt;=2025),(AND($J436="New",$K436&gt;2025))),"N/A",IF($N436=0,0,IF(ISERROR(VLOOKUP($E436,'Source Data'!$B$29:$J$60, MATCH($L436, 'Source Data'!$B$26:$J$26,1),TRUE))=TRUE,"",VLOOKUP($E436,'Source Data'!$B$29:$J$60,MATCH($L436, 'Source Data'!$B$26:$J$26,1),TRUE))))</f>
        <v/>
      </c>
      <c r="R436" s="144" t="str">
        <f>IF(OR(AND(OR($J436="Retired",$J436="Permanent Low-Use"),$K436&lt;=2026),(AND($J436="New",$K436&gt;2026))),"N/A",IF($N436=0,0,IF(ISERROR(VLOOKUP($E436,'Source Data'!$B$29:$J$60, MATCH($L436, 'Source Data'!$B$26:$J$26,1),TRUE))=TRUE,"",VLOOKUP($E436,'Source Data'!$B$29:$J$60,MATCH($L436, 'Source Data'!$B$26:$J$26,1),TRUE))))</f>
        <v/>
      </c>
      <c r="S436" s="144" t="str">
        <f>IF(OR(AND(OR($J436="Retired",$J436="Permanent Low-Use"),$K436&lt;=2027),(AND($J436="New",$K436&gt;2027))),"N/A",IF($N436=0,0,IF(ISERROR(VLOOKUP($E436,'Source Data'!$B$29:$J$60, MATCH($L436, 'Source Data'!$B$26:$J$26,1),TRUE))=TRUE,"",VLOOKUP($E436,'Source Data'!$B$29:$J$60,MATCH($L436, 'Source Data'!$B$26:$J$26,1),TRUE))))</f>
        <v/>
      </c>
      <c r="T436" s="144" t="str">
        <f>IF(OR(AND(OR($J436="Retired",$J436="Permanent Low-Use"),$K436&lt;=2028),(AND($J436="New",$K436&gt;2028))),"N/A",IF($N436=0,0,IF(ISERROR(VLOOKUP($E436,'Source Data'!$B$29:$J$60, MATCH($L436, 'Source Data'!$B$26:$J$26,1),TRUE))=TRUE,"",VLOOKUP($E436,'Source Data'!$B$29:$J$60,MATCH($L436, 'Source Data'!$B$26:$J$26,1),TRUE))))</f>
        <v/>
      </c>
      <c r="U436" s="144" t="str">
        <f>IF(OR(AND(OR($J436="Retired",$J436="Permanent Low-Use"),$K436&lt;=2029),(AND($J436="New",$K436&gt;2029))),"N/A",IF($N436=0,0,IF(ISERROR(VLOOKUP($E436,'Source Data'!$B$29:$J$60, MATCH($L436, 'Source Data'!$B$26:$J$26,1),TRUE))=TRUE,"",VLOOKUP($E436,'Source Data'!$B$29:$J$60,MATCH($L436, 'Source Data'!$B$26:$J$26,1),TRUE))))</f>
        <v/>
      </c>
      <c r="V436" s="144" t="str">
        <f>IF(OR(AND(OR($J436="Retired",$J436="Permanent Low-Use"),$K436&lt;=2030),(AND($J436="New",$K436&gt;2030))),"N/A",IF($N436=0,0,IF(ISERROR(VLOOKUP($E436,'Source Data'!$B$29:$J$60, MATCH($L436, 'Source Data'!$B$26:$J$26,1),TRUE))=TRUE,"",VLOOKUP($E436,'Source Data'!$B$29:$J$60,MATCH($L436, 'Source Data'!$B$26:$J$26,1),TRUE))))</f>
        <v/>
      </c>
      <c r="W436" s="144" t="str">
        <f>IF(OR(AND(OR($J436="Retired",$J436="Permanent Low-Use"),$K436&lt;=2031),(AND($J436="New",$K436&gt;2031))),"N/A",IF($N436=0,0,IF(ISERROR(VLOOKUP($E436,'Source Data'!$B$29:$J$60, MATCH($L436, 'Source Data'!$B$26:$J$26,1),TRUE))=TRUE,"",VLOOKUP($E436,'Source Data'!$B$29:$J$60,MATCH($L436, 'Source Data'!$B$26:$J$26,1),TRUE))))</f>
        <v/>
      </c>
      <c r="X436" s="144" t="str">
        <f>IF(OR(AND(OR($J436="Retired",$J436="Permanent Low-Use"),$K436&lt;=2032),(AND($J436="New",$K436&gt;2032))),"N/A",IF($N436=0,0,IF(ISERROR(VLOOKUP($E436,'Source Data'!$B$29:$J$60, MATCH($L436, 'Source Data'!$B$26:$J$26,1),TRUE))=TRUE,"",VLOOKUP($E436,'Source Data'!$B$29:$J$60,MATCH($L436, 'Source Data'!$B$26:$J$26,1),TRUE))))</f>
        <v/>
      </c>
      <c r="Y436" s="144" t="str">
        <f>IF(OR(AND(OR($J436="Retired",$J436="Permanent Low-Use"),$K436&lt;=2033),(AND($J436="New",$K436&gt;2033))),"N/A",IF($N436=0,0,IF(ISERROR(VLOOKUP($E436,'Source Data'!$B$29:$J$60, MATCH($L436, 'Source Data'!$B$26:$J$26,1),TRUE))=TRUE,"",VLOOKUP($E436,'Source Data'!$B$29:$J$60,MATCH($L436, 'Source Data'!$B$26:$J$26,1),TRUE))))</f>
        <v/>
      </c>
      <c r="Z436" s="145" t="str">
        <f>IF(ISNUMBER($L436),IF(OR(AND(OR($J436="Retired",$J436="Permanent Low-Use"),$K436&lt;=2023),(AND($J436="New",$K436&gt;2023))),"N/A",VLOOKUP($F436,'Source Data'!$B$15:$I$22,7)),"")</f>
        <v/>
      </c>
      <c r="AA436" s="145" t="str">
        <f>IF(ISNUMBER($L436),IF(OR(AND(OR($J436="Retired",$J436="Permanent Low-Use"),$K436&lt;=2024),(AND($J436="New",$K436&gt;2024))),"N/A",VLOOKUP($F436,'Source Data'!$B$15:$I$22,7)),"")</f>
        <v/>
      </c>
      <c r="AB436" s="145" t="str">
        <f>IF(ISNUMBER($L436),IF(OR(AND(OR($J436="Retired",$J436="Permanent Low-Use"),$K436&lt;=2025),(AND($J436="New",$K436&gt;2025))),"N/A",VLOOKUP($F436,'Source Data'!$B$15:$I$22,5)),"")</f>
        <v/>
      </c>
      <c r="AC436" s="145" t="str">
        <f>IF(ISNUMBER($L436),IF(OR(AND(OR($J436="Retired",$J436="Permanent Low-Use"),$K436&lt;=2026),(AND($J436="New",$K436&gt;2026))),"N/A",VLOOKUP($F436,'Source Data'!$B$15:$I$22,5)),"")</f>
        <v/>
      </c>
      <c r="AD436" s="145" t="str">
        <f>IF(ISNUMBER($L436),IF(OR(AND(OR($J436="Retired",$J436="Permanent Low-Use"),$K436&lt;=2027),(AND($J436="New",$K436&gt;2027))),"N/A",VLOOKUP($F436,'Source Data'!$B$15:$I$22,5)),"")</f>
        <v/>
      </c>
      <c r="AE436" s="145" t="str">
        <f>IF(ISNUMBER($L436),IF(OR(AND(OR($J436="Retired",$J436="Permanent Low-Use"),$K436&lt;=2028),(AND($J436="New",$K436&gt;2028))),"N/A",VLOOKUP($F436,'Source Data'!$B$15:$I$22,5)),"")</f>
        <v/>
      </c>
      <c r="AF436" s="145" t="str">
        <f>IF(ISNUMBER($L436),IF(OR(AND(OR($J436="Retired",$J436="Permanent Low-Use"),$K436&lt;=2029),(AND($J436="New",$K436&gt;2029))),"N/A",VLOOKUP($F436,'Source Data'!$B$15:$I$22,5)),"")</f>
        <v/>
      </c>
      <c r="AG436" s="145" t="str">
        <f>IF(ISNUMBER($L436),IF(OR(AND(OR($J436="Retired",$J436="Permanent Low-Use"),$K436&lt;=2030),(AND($J436="New",$K436&gt;2030))),"N/A",VLOOKUP($F436,'Source Data'!$B$15:$I$22,5)),"")</f>
        <v/>
      </c>
      <c r="AH436" s="145" t="str">
        <f>IF(ISNUMBER($L436),IF(OR(AND(OR($J436="Retired",$J436="Permanent Low-Use"),$K436&lt;=2031),(AND($J436="New",$K436&gt;2031))),"N/A",VLOOKUP($F436,'Source Data'!$B$15:$I$22,5)),"")</f>
        <v/>
      </c>
      <c r="AI436" s="145" t="str">
        <f>IF(ISNUMBER($L436),IF(OR(AND(OR($J436="Retired",$J436="Permanent Low-Use"),$K436&lt;=2032),(AND($J436="New",$K436&gt;2032))),"N/A",VLOOKUP($F436,'Source Data'!$B$15:$I$22,5)),"")</f>
        <v/>
      </c>
      <c r="AJ436" s="145" t="str">
        <f>IF(ISNUMBER($L436),IF(OR(AND(OR($J436="Retired",$J436="Permanent Low-Use"),$K436&lt;=2033),(AND($J436="New",$K436&gt;2033))),"N/A",VLOOKUP($F436,'Source Data'!$B$15:$I$22,5)),"")</f>
        <v/>
      </c>
      <c r="AK436" s="145" t="str">
        <f>IF($N436= 0, "N/A", IF(ISERROR(VLOOKUP($F436, 'Source Data'!$B$4:$C$11,2)), "", VLOOKUP($F436, 'Source Data'!$B$4:$C$11,2)))</f>
        <v/>
      </c>
      <c r="AL436" s="158"/>
    </row>
    <row r="437" spans="1:38">
      <c r="A437" s="158"/>
      <c r="B437" s="80"/>
      <c r="C437" s="80"/>
      <c r="D437" s="80"/>
      <c r="E437" s="81"/>
      <c r="F437" s="81"/>
      <c r="G437" s="78"/>
      <c r="H437" s="79"/>
      <c r="I437" s="78"/>
      <c r="J437" s="78"/>
      <c r="K437" s="78"/>
      <c r="L437" s="142" t="str">
        <f t="shared" si="18"/>
        <v/>
      </c>
      <c r="M437" s="142" t="str">
        <f>IF(ISERROR(VLOOKUP(E437,'Source Data'!$B$67:$J$97, MATCH(F437, 'Source Data'!$B$64:$J$64,1),TRUE))=TRUE,"",VLOOKUP(E437,'Source Data'!$B$67:$J$97,MATCH(F437, 'Source Data'!$B$64:$J$64,1),TRUE))</f>
        <v/>
      </c>
      <c r="N437" s="143" t="str">
        <f t="shared" si="19"/>
        <v/>
      </c>
      <c r="O437" s="144" t="str">
        <f>IF(OR(AND(OR($J437="Retired",$J437="Permanent Low-Use"),$K437&lt;=2023),(AND($J437="New",$K437&gt;2023))),"N/A",IF($N437=0,0,IF(ISERROR(VLOOKUP($E437,'Source Data'!$B$29:$J$60, MATCH($L437, 'Source Data'!$B$26:$J$26,1),TRUE))=TRUE,"",VLOOKUP($E437,'Source Data'!$B$29:$J$60,MATCH($L437, 'Source Data'!$B$26:$J$26,1),TRUE))))</f>
        <v/>
      </c>
      <c r="P437" s="144" t="str">
        <f>IF(OR(AND(OR($J437="Retired",$J437="Permanent Low-Use"),$K437&lt;=2024),(AND($J437="New",$K437&gt;2024))),"N/A",IF($N437=0,0,IF(ISERROR(VLOOKUP($E437,'Source Data'!$B$29:$J$60, MATCH($L437, 'Source Data'!$B$26:$J$26,1),TRUE))=TRUE,"",VLOOKUP($E437,'Source Data'!$B$29:$J$60,MATCH($L437, 'Source Data'!$B$26:$J$26,1),TRUE))))</f>
        <v/>
      </c>
      <c r="Q437" s="144" t="str">
        <f>IF(OR(AND(OR($J437="Retired",$J437="Permanent Low-Use"),$K437&lt;=2025),(AND($J437="New",$K437&gt;2025))),"N/A",IF($N437=0,0,IF(ISERROR(VLOOKUP($E437,'Source Data'!$B$29:$J$60, MATCH($L437, 'Source Data'!$B$26:$J$26,1),TRUE))=TRUE,"",VLOOKUP($E437,'Source Data'!$B$29:$J$60,MATCH($L437, 'Source Data'!$B$26:$J$26,1),TRUE))))</f>
        <v/>
      </c>
      <c r="R437" s="144" t="str">
        <f>IF(OR(AND(OR($J437="Retired",$J437="Permanent Low-Use"),$K437&lt;=2026),(AND($J437="New",$K437&gt;2026))),"N/A",IF($N437=0,0,IF(ISERROR(VLOOKUP($E437,'Source Data'!$B$29:$J$60, MATCH($L437, 'Source Data'!$B$26:$J$26,1),TRUE))=TRUE,"",VLOOKUP($E437,'Source Data'!$B$29:$J$60,MATCH($L437, 'Source Data'!$B$26:$J$26,1),TRUE))))</f>
        <v/>
      </c>
      <c r="S437" s="144" t="str">
        <f>IF(OR(AND(OR($J437="Retired",$J437="Permanent Low-Use"),$K437&lt;=2027),(AND($J437="New",$K437&gt;2027))),"N/A",IF($N437=0,0,IF(ISERROR(VLOOKUP($E437,'Source Data'!$B$29:$J$60, MATCH($L437, 'Source Data'!$B$26:$J$26,1),TRUE))=TRUE,"",VLOOKUP($E437,'Source Data'!$B$29:$J$60,MATCH($L437, 'Source Data'!$B$26:$J$26,1),TRUE))))</f>
        <v/>
      </c>
      <c r="T437" s="144" t="str">
        <f>IF(OR(AND(OR($J437="Retired",$J437="Permanent Low-Use"),$K437&lt;=2028),(AND($J437="New",$K437&gt;2028))),"N/A",IF($N437=0,0,IF(ISERROR(VLOOKUP($E437,'Source Data'!$B$29:$J$60, MATCH($L437, 'Source Data'!$B$26:$J$26,1),TRUE))=TRUE,"",VLOOKUP($E437,'Source Data'!$B$29:$J$60,MATCH($L437, 'Source Data'!$B$26:$J$26,1),TRUE))))</f>
        <v/>
      </c>
      <c r="U437" s="144" t="str">
        <f>IF(OR(AND(OR($J437="Retired",$J437="Permanent Low-Use"),$K437&lt;=2029),(AND($J437="New",$K437&gt;2029))),"N/A",IF($N437=0,0,IF(ISERROR(VLOOKUP($E437,'Source Data'!$B$29:$J$60, MATCH($L437, 'Source Data'!$B$26:$J$26,1),TRUE))=TRUE,"",VLOOKUP($E437,'Source Data'!$B$29:$J$60,MATCH($L437, 'Source Data'!$B$26:$J$26,1),TRUE))))</f>
        <v/>
      </c>
      <c r="V437" s="144" t="str">
        <f>IF(OR(AND(OR($J437="Retired",$J437="Permanent Low-Use"),$K437&lt;=2030),(AND($J437="New",$K437&gt;2030))),"N/A",IF($N437=0,0,IF(ISERROR(VLOOKUP($E437,'Source Data'!$B$29:$J$60, MATCH($L437, 'Source Data'!$B$26:$J$26,1),TRUE))=TRUE,"",VLOOKUP($E437,'Source Data'!$B$29:$J$60,MATCH($L437, 'Source Data'!$B$26:$J$26,1),TRUE))))</f>
        <v/>
      </c>
      <c r="W437" s="144" t="str">
        <f>IF(OR(AND(OR($J437="Retired",$J437="Permanent Low-Use"),$K437&lt;=2031),(AND($J437="New",$K437&gt;2031))),"N/A",IF($N437=0,0,IF(ISERROR(VLOOKUP($E437,'Source Data'!$B$29:$J$60, MATCH($L437, 'Source Data'!$B$26:$J$26,1),TRUE))=TRUE,"",VLOOKUP($E437,'Source Data'!$B$29:$J$60,MATCH($L437, 'Source Data'!$B$26:$J$26,1),TRUE))))</f>
        <v/>
      </c>
      <c r="X437" s="144" t="str">
        <f>IF(OR(AND(OR($J437="Retired",$J437="Permanent Low-Use"),$K437&lt;=2032),(AND($J437="New",$K437&gt;2032))),"N/A",IF($N437=0,0,IF(ISERROR(VLOOKUP($E437,'Source Data'!$B$29:$J$60, MATCH($L437, 'Source Data'!$B$26:$J$26,1),TRUE))=TRUE,"",VLOOKUP($E437,'Source Data'!$B$29:$J$60,MATCH($L437, 'Source Data'!$B$26:$J$26,1),TRUE))))</f>
        <v/>
      </c>
      <c r="Y437" s="144" t="str">
        <f>IF(OR(AND(OR($J437="Retired",$J437="Permanent Low-Use"),$K437&lt;=2033),(AND($J437="New",$K437&gt;2033))),"N/A",IF($N437=0,0,IF(ISERROR(VLOOKUP($E437,'Source Data'!$B$29:$J$60, MATCH($L437, 'Source Data'!$B$26:$J$26,1),TRUE))=TRUE,"",VLOOKUP($E437,'Source Data'!$B$29:$J$60,MATCH($L437, 'Source Data'!$B$26:$J$26,1),TRUE))))</f>
        <v/>
      </c>
      <c r="Z437" s="145" t="str">
        <f>IF(ISNUMBER($L437),IF(OR(AND(OR($J437="Retired",$J437="Permanent Low-Use"),$K437&lt;=2023),(AND($J437="New",$K437&gt;2023))),"N/A",VLOOKUP($F437,'Source Data'!$B$15:$I$22,7)),"")</f>
        <v/>
      </c>
      <c r="AA437" s="145" t="str">
        <f>IF(ISNUMBER($L437),IF(OR(AND(OR($J437="Retired",$J437="Permanent Low-Use"),$K437&lt;=2024),(AND($J437="New",$K437&gt;2024))),"N/A",VLOOKUP($F437,'Source Data'!$B$15:$I$22,7)),"")</f>
        <v/>
      </c>
      <c r="AB437" s="145" t="str">
        <f>IF(ISNUMBER($L437),IF(OR(AND(OR($J437="Retired",$J437="Permanent Low-Use"),$K437&lt;=2025),(AND($J437="New",$K437&gt;2025))),"N/A",VLOOKUP($F437,'Source Data'!$B$15:$I$22,5)),"")</f>
        <v/>
      </c>
      <c r="AC437" s="145" t="str">
        <f>IF(ISNUMBER($L437),IF(OR(AND(OR($J437="Retired",$J437="Permanent Low-Use"),$K437&lt;=2026),(AND($J437="New",$K437&gt;2026))),"N/A",VLOOKUP($F437,'Source Data'!$B$15:$I$22,5)),"")</f>
        <v/>
      </c>
      <c r="AD437" s="145" t="str">
        <f>IF(ISNUMBER($L437),IF(OR(AND(OR($J437="Retired",$J437="Permanent Low-Use"),$K437&lt;=2027),(AND($J437="New",$K437&gt;2027))),"N/A",VLOOKUP($F437,'Source Data'!$B$15:$I$22,5)),"")</f>
        <v/>
      </c>
      <c r="AE437" s="145" t="str">
        <f>IF(ISNUMBER($L437),IF(OR(AND(OR($J437="Retired",$J437="Permanent Low-Use"),$K437&lt;=2028),(AND($J437="New",$K437&gt;2028))),"N/A",VLOOKUP($F437,'Source Data'!$B$15:$I$22,5)),"")</f>
        <v/>
      </c>
      <c r="AF437" s="145" t="str">
        <f>IF(ISNUMBER($L437),IF(OR(AND(OR($J437="Retired",$J437="Permanent Low-Use"),$K437&lt;=2029),(AND($J437="New",$K437&gt;2029))),"N/A",VLOOKUP($F437,'Source Data'!$B$15:$I$22,5)),"")</f>
        <v/>
      </c>
      <c r="AG437" s="145" t="str">
        <f>IF(ISNUMBER($L437),IF(OR(AND(OR($J437="Retired",$J437="Permanent Low-Use"),$K437&lt;=2030),(AND($J437="New",$K437&gt;2030))),"N/A",VLOOKUP($F437,'Source Data'!$B$15:$I$22,5)),"")</f>
        <v/>
      </c>
      <c r="AH437" s="145" t="str">
        <f>IF(ISNUMBER($L437),IF(OR(AND(OR($J437="Retired",$J437="Permanent Low-Use"),$K437&lt;=2031),(AND($J437="New",$K437&gt;2031))),"N/A",VLOOKUP($F437,'Source Data'!$B$15:$I$22,5)),"")</f>
        <v/>
      </c>
      <c r="AI437" s="145" t="str">
        <f>IF(ISNUMBER($L437),IF(OR(AND(OR($J437="Retired",$J437="Permanent Low-Use"),$K437&lt;=2032),(AND($J437="New",$K437&gt;2032))),"N/A",VLOOKUP($F437,'Source Data'!$B$15:$I$22,5)),"")</f>
        <v/>
      </c>
      <c r="AJ437" s="145" t="str">
        <f>IF(ISNUMBER($L437),IF(OR(AND(OR($J437="Retired",$J437="Permanent Low-Use"),$K437&lt;=2033),(AND($J437="New",$K437&gt;2033))),"N/A",VLOOKUP($F437,'Source Data'!$B$15:$I$22,5)),"")</f>
        <v/>
      </c>
      <c r="AK437" s="145" t="str">
        <f>IF($N437= 0, "N/A", IF(ISERROR(VLOOKUP($F437, 'Source Data'!$B$4:$C$11,2)), "", VLOOKUP($F437, 'Source Data'!$B$4:$C$11,2)))</f>
        <v/>
      </c>
      <c r="AL437" s="158"/>
    </row>
    <row r="438" spans="1:38">
      <c r="A438" s="158"/>
      <c r="B438" s="80"/>
      <c r="C438" s="80"/>
      <c r="D438" s="80"/>
      <c r="E438" s="81"/>
      <c r="F438" s="81"/>
      <c r="G438" s="78"/>
      <c r="H438" s="79"/>
      <c r="I438" s="78"/>
      <c r="J438" s="78"/>
      <c r="K438" s="78"/>
      <c r="L438" s="142" t="str">
        <f t="shared" si="18"/>
        <v/>
      </c>
      <c r="M438" s="142" t="str">
        <f>IF(ISERROR(VLOOKUP(E438,'Source Data'!$B$67:$J$97, MATCH(F438, 'Source Data'!$B$64:$J$64,1),TRUE))=TRUE,"",VLOOKUP(E438,'Source Data'!$B$67:$J$97,MATCH(F438, 'Source Data'!$B$64:$J$64,1),TRUE))</f>
        <v/>
      </c>
      <c r="N438" s="143" t="str">
        <f t="shared" si="19"/>
        <v/>
      </c>
      <c r="O438" s="144" t="str">
        <f>IF(OR(AND(OR($J438="Retired",$J438="Permanent Low-Use"),$K438&lt;=2023),(AND($J438="New",$K438&gt;2023))),"N/A",IF($N438=0,0,IF(ISERROR(VLOOKUP($E438,'Source Data'!$B$29:$J$60, MATCH($L438, 'Source Data'!$B$26:$J$26,1),TRUE))=TRUE,"",VLOOKUP($E438,'Source Data'!$B$29:$J$60,MATCH($L438, 'Source Data'!$B$26:$J$26,1),TRUE))))</f>
        <v/>
      </c>
      <c r="P438" s="144" t="str">
        <f>IF(OR(AND(OR($J438="Retired",$J438="Permanent Low-Use"),$K438&lt;=2024),(AND($J438="New",$K438&gt;2024))),"N/A",IF($N438=0,0,IF(ISERROR(VLOOKUP($E438,'Source Data'!$B$29:$J$60, MATCH($L438, 'Source Data'!$B$26:$J$26,1),TRUE))=TRUE,"",VLOOKUP($E438,'Source Data'!$B$29:$J$60,MATCH($L438, 'Source Data'!$B$26:$J$26,1),TRUE))))</f>
        <v/>
      </c>
      <c r="Q438" s="144" t="str">
        <f>IF(OR(AND(OR($J438="Retired",$J438="Permanent Low-Use"),$K438&lt;=2025),(AND($J438="New",$K438&gt;2025))),"N/A",IF($N438=0,0,IF(ISERROR(VLOOKUP($E438,'Source Data'!$B$29:$J$60, MATCH($L438, 'Source Data'!$B$26:$J$26,1),TRUE))=TRUE,"",VLOOKUP($E438,'Source Data'!$B$29:$J$60,MATCH($L438, 'Source Data'!$B$26:$J$26,1),TRUE))))</f>
        <v/>
      </c>
      <c r="R438" s="144" t="str">
        <f>IF(OR(AND(OR($J438="Retired",$J438="Permanent Low-Use"),$K438&lt;=2026),(AND($J438="New",$K438&gt;2026))),"N/A",IF($N438=0,0,IF(ISERROR(VLOOKUP($E438,'Source Data'!$B$29:$J$60, MATCH($L438, 'Source Data'!$B$26:$J$26,1),TRUE))=TRUE,"",VLOOKUP($E438,'Source Data'!$B$29:$J$60,MATCH($L438, 'Source Data'!$B$26:$J$26,1),TRUE))))</f>
        <v/>
      </c>
      <c r="S438" s="144" t="str">
        <f>IF(OR(AND(OR($J438="Retired",$J438="Permanent Low-Use"),$K438&lt;=2027),(AND($J438="New",$K438&gt;2027))),"N/A",IF($N438=0,0,IF(ISERROR(VLOOKUP($E438,'Source Data'!$B$29:$J$60, MATCH($L438, 'Source Data'!$B$26:$J$26,1),TRUE))=TRUE,"",VLOOKUP($E438,'Source Data'!$B$29:$J$60,MATCH($L438, 'Source Data'!$B$26:$J$26,1),TRUE))))</f>
        <v/>
      </c>
      <c r="T438" s="144" t="str">
        <f>IF(OR(AND(OR($J438="Retired",$J438="Permanent Low-Use"),$K438&lt;=2028),(AND($J438="New",$K438&gt;2028))),"N/A",IF($N438=0,0,IF(ISERROR(VLOOKUP($E438,'Source Data'!$B$29:$J$60, MATCH($L438, 'Source Data'!$B$26:$J$26,1),TRUE))=TRUE,"",VLOOKUP($E438,'Source Data'!$B$29:$J$60,MATCH($L438, 'Source Data'!$B$26:$J$26,1),TRUE))))</f>
        <v/>
      </c>
      <c r="U438" s="144" t="str">
        <f>IF(OR(AND(OR($J438="Retired",$J438="Permanent Low-Use"),$K438&lt;=2029),(AND($J438="New",$K438&gt;2029))),"N/A",IF($N438=0,0,IF(ISERROR(VLOOKUP($E438,'Source Data'!$B$29:$J$60, MATCH($L438, 'Source Data'!$B$26:$J$26,1),TRUE))=TRUE,"",VLOOKUP($E438,'Source Data'!$B$29:$J$60,MATCH($L438, 'Source Data'!$B$26:$J$26,1),TRUE))))</f>
        <v/>
      </c>
      <c r="V438" s="144" t="str">
        <f>IF(OR(AND(OR($J438="Retired",$J438="Permanent Low-Use"),$K438&lt;=2030),(AND($J438="New",$K438&gt;2030))),"N/A",IF($N438=0,0,IF(ISERROR(VLOOKUP($E438,'Source Data'!$B$29:$J$60, MATCH($L438, 'Source Data'!$B$26:$J$26,1),TRUE))=TRUE,"",VLOOKUP($E438,'Source Data'!$B$29:$J$60,MATCH($L438, 'Source Data'!$B$26:$J$26,1),TRUE))))</f>
        <v/>
      </c>
      <c r="W438" s="144" t="str">
        <f>IF(OR(AND(OR($J438="Retired",$J438="Permanent Low-Use"),$K438&lt;=2031),(AND($J438="New",$K438&gt;2031))),"N/A",IF($N438=0,0,IF(ISERROR(VLOOKUP($E438,'Source Data'!$B$29:$J$60, MATCH($L438, 'Source Data'!$B$26:$J$26,1),TRUE))=TRUE,"",VLOOKUP($E438,'Source Data'!$B$29:$J$60,MATCH($L438, 'Source Data'!$B$26:$J$26,1),TRUE))))</f>
        <v/>
      </c>
      <c r="X438" s="144" t="str">
        <f>IF(OR(AND(OR($J438="Retired",$J438="Permanent Low-Use"),$K438&lt;=2032),(AND($J438="New",$K438&gt;2032))),"N/A",IF($N438=0,0,IF(ISERROR(VLOOKUP($E438,'Source Data'!$B$29:$J$60, MATCH($L438, 'Source Data'!$B$26:$J$26,1),TRUE))=TRUE,"",VLOOKUP($E438,'Source Data'!$B$29:$J$60,MATCH($L438, 'Source Data'!$B$26:$J$26,1),TRUE))))</f>
        <v/>
      </c>
      <c r="Y438" s="144" t="str">
        <f>IF(OR(AND(OR($J438="Retired",$J438="Permanent Low-Use"),$K438&lt;=2033),(AND($J438="New",$K438&gt;2033))),"N/A",IF($N438=0,0,IF(ISERROR(VLOOKUP($E438,'Source Data'!$B$29:$J$60, MATCH($L438, 'Source Data'!$B$26:$J$26,1),TRUE))=TRUE,"",VLOOKUP($E438,'Source Data'!$B$29:$J$60,MATCH($L438, 'Source Data'!$B$26:$J$26,1),TRUE))))</f>
        <v/>
      </c>
      <c r="Z438" s="145" t="str">
        <f>IF(ISNUMBER($L438),IF(OR(AND(OR($J438="Retired",$J438="Permanent Low-Use"),$K438&lt;=2023),(AND($J438="New",$K438&gt;2023))),"N/A",VLOOKUP($F438,'Source Data'!$B$15:$I$22,7)),"")</f>
        <v/>
      </c>
      <c r="AA438" s="145" t="str">
        <f>IF(ISNUMBER($L438),IF(OR(AND(OR($J438="Retired",$J438="Permanent Low-Use"),$K438&lt;=2024),(AND($J438="New",$K438&gt;2024))),"N/A",VLOOKUP($F438,'Source Data'!$B$15:$I$22,7)),"")</f>
        <v/>
      </c>
      <c r="AB438" s="145" t="str">
        <f>IF(ISNUMBER($L438),IF(OR(AND(OR($J438="Retired",$J438="Permanent Low-Use"),$K438&lt;=2025),(AND($J438="New",$K438&gt;2025))),"N/A",VLOOKUP($F438,'Source Data'!$B$15:$I$22,5)),"")</f>
        <v/>
      </c>
      <c r="AC438" s="145" t="str">
        <f>IF(ISNUMBER($L438),IF(OR(AND(OR($J438="Retired",$J438="Permanent Low-Use"),$K438&lt;=2026),(AND($J438="New",$K438&gt;2026))),"N/A",VLOOKUP($F438,'Source Data'!$B$15:$I$22,5)),"")</f>
        <v/>
      </c>
      <c r="AD438" s="145" t="str">
        <f>IF(ISNUMBER($L438),IF(OR(AND(OR($J438="Retired",$J438="Permanent Low-Use"),$K438&lt;=2027),(AND($J438="New",$K438&gt;2027))),"N/A",VLOOKUP($F438,'Source Data'!$B$15:$I$22,5)),"")</f>
        <v/>
      </c>
      <c r="AE438" s="145" t="str">
        <f>IF(ISNUMBER($L438),IF(OR(AND(OR($J438="Retired",$J438="Permanent Low-Use"),$K438&lt;=2028),(AND($J438="New",$K438&gt;2028))),"N/A",VLOOKUP($F438,'Source Data'!$B$15:$I$22,5)),"")</f>
        <v/>
      </c>
      <c r="AF438" s="145" t="str">
        <f>IF(ISNUMBER($L438),IF(OR(AND(OR($J438="Retired",$J438="Permanent Low-Use"),$K438&lt;=2029),(AND($J438="New",$K438&gt;2029))),"N/A",VLOOKUP($F438,'Source Data'!$B$15:$I$22,5)),"")</f>
        <v/>
      </c>
      <c r="AG438" s="145" t="str">
        <f>IF(ISNUMBER($L438),IF(OR(AND(OR($J438="Retired",$J438="Permanent Low-Use"),$K438&lt;=2030),(AND($J438="New",$K438&gt;2030))),"N/A",VLOOKUP($F438,'Source Data'!$B$15:$I$22,5)),"")</f>
        <v/>
      </c>
      <c r="AH438" s="145" t="str">
        <f>IF(ISNUMBER($L438),IF(OR(AND(OR($J438="Retired",$J438="Permanent Low-Use"),$K438&lt;=2031),(AND($J438="New",$K438&gt;2031))),"N/A",VLOOKUP($F438,'Source Data'!$B$15:$I$22,5)),"")</f>
        <v/>
      </c>
      <c r="AI438" s="145" t="str">
        <f>IF(ISNUMBER($L438),IF(OR(AND(OR($J438="Retired",$J438="Permanent Low-Use"),$K438&lt;=2032),(AND($J438="New",$K438&gt;2032))),"N/A",VLOOKUP($F438,'Source Data'!$B$15:$I$22,5)),"")</f>
        <v/>
      </c>
      <c r="AJ438" s="145" t="str">
        <f>IF(ISNUMBER($L438),IF(OR(AND(OR($J438="Retired",$J438="Permanent Low-Use"),$K438&lt;=2033),(AND($J438="New",$K438&gt;2033))),"N/A",VLOOKUP($F438,'Source Data'!$B$15:$I$22,5)),"")</f>
        <v/>
      </c>
      <c r="AK438" s="145" t="str">
        <f>IF($N438= 0, "N/A", IF(ISERROR(VLOOKUP($F438, 'Source Data'!$B$4:$C$11,2)), "", VLOOKUP($F438, 'Source Data'!$B$4:$C$11,2)))</f>
        <v/>
      </c>
      <c r="AL438" s="158"/>
    </row>
    <row r="439" spans="1:38">
      <c r="A439" s="158"/>
      <c r="B439" s="80"/>
      <c r="C439" s="80"/>
      <c r="D439" s="80"/>
      <c r="E439" s="81"/>
      <c r="F439" s="81"/>
      <c r="G439" s="78"/>
      <c r="H439" s="79"/>
      <c r="I439" s="78"/>
      <c r="J439" s="78"/>
      <c r="K439" s="78"/>
      <c r="L439" s="142" t="str">
        <f t="shared" si="18"/>
        <v/>
      </c>
      <c r="M439" s="142" t="str">
        <f>IF(ISERROR(VLOOKUP(E439,'Source Data'!$B$67:$J$97, MATCH(F439, 'Source Data'!$B$64:$J$64,1),TRUE))=TRUE,"",VLOOKUP(E439,'Source Data'!$B$67:$J$97,MATCH(F439, 'Source Data'!$B$64:$J$64,1),TRUE))</f>
        <v/>
      </c>
      <c r="N439" s="143" t="str">
        <f t="shared" si="19"/>
        <v/>
      </c>
      <c r="O439" s="144" t="str">
        <f>IF(OR(AND(OR($J439="Retired",$J439="Permanent Low-Use"),$K439&lt;=2023),(AND($J439="New",$K439&gt;2023))),"N/A",IF($N439=0,0,IF(ISERROR(VLOOKUP($E439,'Source Data'!$B$29:$J$60, MATCH($L439, 'Source Data'!$B$26:$J$26,1),TRUE))=TRUE,"",VLOOKUP($E439,'Source Data'!$B$29:$J$60,MATCH($L439, 'Source Data'!$B$26:$J$26,1),TRUE))))</f>
        <v/>
      </c>
      <c r="P439" s="144" t="str">
        <f>IF(OR(AND(OR($J439="Retired",$J439="Permanent Low-Use"),$K439&lt;=2024),(AND($J439="New",$K439&gt;2024))),"N/A",IF($N439=0,0,IF(ISERROR(VLOOKUP($E439,'Source Data'!$B$29:$J$60, MATCH($L439, 'Source Data'!$B$26:$J$26,1),TRUE))=TRUE,"",VLOOKUP($E439,'Source Data'!$B$29:$J$60,MATCH($L439, 'Source Data'!$B$26:$J$26,1),TRUE))))</f>
        <v/>
      </c>
      <c r="Q439" s="144" t="str">
        <f>IF(OR(AND(OR($J439="Retired",$J439="Permanent Low-Use"),$K439&lt;=2025),(AND($J439="New",$K439&gt;2025))),"N/A",IF($N439=0,0,IF(ISERROR(VLOOKUP($E439,'Source Data'!$B$29:$J$60, MATCH($L439, 'Source Data'!$B$26:$J$26,1),TRUE))=TRUE,"",VLOOKUP($E439,'Source Data'!$B$29:$J$60,MATCH($L439, 'Source Data'!$B$26:$J$26,1),TRUE))))</f>
        <v/>
      </c>
      <c r="R439" s="144" t="str">
        <f>IF(OR(AND(OR($J439="Retired",$J439="Permanent Low-Use"),$K439&lt;=2026),(AND($J439="New",$K439&gt;2026))),"N/A",IF($N439=0,0,IF(ISERROR(VLOOKUP($E439,'Source Data'!$B$29:$J$60, MATCH($L439, 'Source Data'!$B$26:$J$26,1),TRUE))=TRUE,"",VLOOKUP($E439,'Source Data'!$B$29:$J$60,MATCH($L439, 'Source Data'!$B$26:$J$26,1),TRUE))))</f>
        <v/>
      </c>
      <c r="S439" s="144" t="str">
        <f>IF(OR(AND(OR($J439="Retired",$J439="Permanent Low-Use"),$K439&lt;=2027),(AND($J439="New",$K439&gt;2027))),"N/A",IF($N439=0,0,IF(ISERROR(VLOOKUP($E439,'Source Data'!$B$29:$J$60, MATCH($L439, 'Source Data'!$B$26:$J$26,1),TRUE))=TRUE,"",VLOOKUP($E439,'Source Data'!$B$29:$J$60,MATCH($L439, 'Source Data'!$B$26:$J$26,1),TRUE))))</f>
        <v/>
      </c>
      <c r="T439" s="144" t="str">
        <f>IF(OR(AND(OR($J439="Retired",$J439="Permanent Low-Use"),$K439&lt;=2028),(AND($J439="New",$K439&gt;2028))),"N/A",IF($N439=0,0,IF(ISERROR(VLOOKUP($E439,'Source Data'!$B$29:$J$60, MATCH($L439, 'Source Data'!$B$26:$J$26,1),TRUE))=TRUE,"",VLOOKUP($E439,'Source Data'!$B$29:$J$60,MATCH($L439, 'Source Data'!$B$26:$J$26,1),TRUE))))</f>
        <v/>
      </c>
      <c r="U439" s="144" t="str">
        <f>IF(OR(AND(OR($J439="Retired",$J439="Permanent Low-Use"),$K439&lt;=2029),(AND($J439="New",$K439&gt;2029))),"N/A",IF($N439=0,0,IF(ISERROR(VLOOKUP($E439,'Source Data'!$B$29:$J$60, MATCH($L439, 'Source Data'!$B$26:$J$26,1),TRUE))=TRUE,"",VLOOKUP($E439,'Source Data'!$B$29:$J$60,MATCH($L439, 'Source Data'!$B$26:$J$26,1),TRUE))))</f>
        <v/>
      </c>
      <c r="V439" s="144" t="str">
        <f>IF(OR(AND(OR($J439="Retired",$J439="Permanent Low-Use"),$K439&lt;=2030),(AND($J439="New",$K439&gt;2030))),"N/A",IF($N439=0,0,IF(ISERROR(VLOOKUP($E439,'Source Data'!$B$29:$J$60, MATCH($L439, 'Source Data'!$B$26:$J$26,1),TRUE))=TRUE,"",VLOOKUP($E439,'Source Data'!$B$29:$J$60,MATCH($L439, 'Source Data'!$B$26:$J$26,1),TRUE))))</f>
        <v/>
      </c>
      <c r="W439" s="144" t="str">
        <f>IF(OR(AND(OR($J439="Retired",$J439="Permanent Low-Use"),$K439&lt;=2031),(AND($J439="New",$K439&gt;2031))),"N/A",IF($N439=0,0,IF(ISERROR(VLOOKUP($E439,'Source Data'!$B$29:$J$60, MATCH($L439, 'Source Data'!$B$26:$J$26,1),TRUE))=TRUE,"",VLOOKUP($E439,'Source Data'!$B$29:$J$60,MATCH($L439, 'Source Data'!$B$26:$J$26,1),TRUE))))</f>
        <v/>
      </c>
      <c r="X439" s="144" t="str">
        <f>IF(OR(AND(OR($J439="Retired",$J439="Permanent Low-Use"),$K439&lt;=2032),(AND($J439="New",$K439&gt;2032))),"N/A",IF($N439=0,0,IF(ISERROR(VLOOKUP($E439,'Source Data'!$B$29:$J$60, MATCH($L439, 'Source Data'!$B$26:$J$26,1),TRUE))=TRUE,"",VLOOKUP($E439,'Source Data'!$B$29:$J$60,MATCH($L439, 'Source Data'!$B$26:$J$26,1),TRUE))))</f>
        <v/>
      </c>
      <c r="Y439" s="144" t="str">
        <f>IF(OR(AND(OR($J439="Retired",$J439="Permanent Low-Use"),$K439&lt;=2033),(AND($J439="New",$K439&gt;2033))),"N/A",IF($N439=0,0,IF(ISERROR(VLOOKUP($E439,'Source Data'!$B$29:$J$60, MATCH($L439, 'Source Data'!$B$26:$J$26,1),TRUE))=TRUE,"",VLOOKUP($E439,'Source Data'!$B$29:$J$60,MATCH($L439, 'Source Data'!$B$26:$J$26,1),TRUE))))</f>
        <v/>
      </c>
      <c r="Z439" s="145" t="str">
        <f>IF(ISNUMBER($L439),IF(OR(AND(OR($J439="Retired",$J439="Permanent Low-Use"),$K439&lt;=2023),(AND($J439="New",$K439&gt;2023))),"N/A",VLOOKUP($F439,'Source Data'!$B$15:$I$22,7)),"")</f>
        <v/>
      </c>
      <c r="AA439" s="145" t="str">
        <f>IF(ISNUMBER($L439),IF(OR(AND(OR($J439="Retired",$J439="Permanent Low-Use"),$K439&lt;=2024),(AND($J439="New",$K439&gt;2024))),"N/A",VLOOKUP($F439,'Source Data'!$B$15:$I$22,7)),"")</f>
        <v/>
      </c>
      <c r="AB439" s="145" t="str">
        <f>IF(ISNUMBER($L439),IF(OR(AND(OR($J439="Retired",$J439="Permanent Low-Use"),$K439&lt;=2025),(AND($J439="New",$K439&gt;2025))),"N/A",VLOOKUP($F439,'Source Data'!$B$15:$I$22,5)),"")</f>
        <v/>
      </c>
      <c r="AC439" s="145" t="str">
        <f>IF(ISNUMBER($L439),IF(OR(AND(OR($J439="Retired",$J439="Permanent Low-Use"),$K439&lt;=2026),(AND($J439="New",$K439&gt;2026))),"N/A",VLOOKUP($F439,'Source Data'!$B$15:$I$22,5)),"")</f>
        <v/>
      </c>
      <c r="AD439" s="145" t="str">
        <f>IF(ISNUMBER($L439),IF(OR(AND(OR($J439="Retired",$J439="Permanent Low-Use"),$K439&lt;=2027),(AND($J439="New",$K439&gt;2027))),"N/A",VLOOKUP($F439,'Source Data'!$B$15:$I$22,5)),"")</f>
        <v/>
      </c>
      <c r="AE439" s="145" t="str">
        <f>IF(ISNUMBER($L439),IF(OR(AND(OR($J439="Retired",$J439="Permanent Low-Use"),$K439&lt;=2028),(AND($J439="New",$K439&gt;2028))),"N/A",VLOOKUP($F439,'Source Data'!$B$15:$I$22,5)),"")</f>
        <v/>
      </c>
      <c r="AF439" s="145" t="str">
        <f>IF(ISNUMBER($L439),IF(OR(AND(OR($J439="Retired",$J439="Permanent Low-Use"),$K439&lt;=2029),(AND($J439="New",$K439&gt;2029))),"N/A",VLOOKUP($F439,'Source Data'!$B$15:$I$22,5)),"")</f>
        <v/>
      </c>
      <c r="AG439" s="145" t="str">
        <f>IF(ISNUMBER($L439),IF(OR(AND(OR($J439="Retired",$J439="Permanent Low-Use"),$K439&lt;=2030),(AND($J439="New",$K439&gt;2030))),"N/A",VLOOKUP($F439,'Source Data'!$B$15:$I$22,5)),"")</f>
        <v/>
      </c>
      <c r="AH439" s="145" t="str">
        <f>IF(ISNUMBER($L439),IF(OR(AND(OR($J439="Retired",$J439="Permanent Low-Use"),$K439&lt;=2031),(AND($J439="New",$K439&gt;2031))),"N/A",VLOOKUP($F439,'Source Data'!$B$15:$I$22,5)),"")</f>
        <v/>
      </c>
      <c r="AI439" s="145" t="str">
        <f>IF(ISNUMBER($L439),IF(OR(AND(OR($J439="Retired",$J439="Permanent Low-Use"),$K439&lt;=2032),(AND($J439="New",$K439&gt;2032))),"N/A",VLOOKUP($F439,'Source Data'!$B$15:$I$22,5)),"")</f>
        <v/>
      </c>
      <c r="AJ439" s="145" t="str">
        <f>IF(ISNUMBER($L439),IF(OR(AND(OR($J439="Retired",$J439="Permanent Low-Use"),$K439&lt;=2033),(AND($J439="New",$K439&gt;2033))),"N/A",VLOOKUP($F439,'Source Data'!$B$15:$I$22,5)),"")</f>
        <v/>
      </c>
      <c r="AK439" s="145" t="str">
        <f>IF($N439= 0, "N/A", IF(ISERROR(VLOOKUP($F439, 'Source Data'!$B$4:$C$11,2)), "", VLOOKUP($F439, 'Source Data'!$B$4:$C$11,2)))</f>
        <v/>
      </c>
      <c r="AL439" s="158"/>
    </row>
    <row r="440" spans="1:38">
      <c r="A440" s="158"/>
      <c r="B440" s="80"/>
      <c r="C440" s="80"/>
      <c r="D440" s="80"/>
      <c r="E440" s="81"/>
      <c r="F440" s="81"/>
      <c r="G440" s="78"/>
      <c r="H440" s="79"/>
      <c r="I440" s="78"/>
      <c r="J440" s="78"/>
      <c r="K440" s="78"/>
      <c r="L440" s="142" t="str">
        <f t="shared" si="18"/>
        <v/>
      </c>
      <c r="M440" s="142" t="str">
        <f>IF(ISERROR(VLOOKUP(E440,'Source Data'!$B$67:$J$97, MATCH(F440, 'Source Data'!$B$64:$J$64,1),TRUE))=TRUE,"",VLOOKUP(E440,'Source Data'!$B$67:$J$97,MATCH(F440, 'Source Data'!$B$64:$J$64,1),TRUE))</f>
        <v/>
      </c>
      <c r="N440" s="143" t="str">
        <f t="shared" si="19"/>
        <v/>
      </c>
      <c r="O440" s="144" t="str">
        <f>IF(OR(AND(OR($J440="Retired",$J440="Permanent Low-Use"),$K440&lt;=2023),(AND($J440="New",$K440&gt;2023))),"N/A",IF($N440=0,0,IF(ISERROR(VLOOKUP($E440,'Source Data'!$B$29:$J$60, MATCH($L440, 'Source Data'!$B$26:$J$26,1),TRUE))=TRUE,"",VLOOKUP($E440,'Source Data'!$B$29:$J$60,MATCH($L440, 'Source Data'!$B$26:$J$26,1),TRUE))))</f>
        <v/>
      </c>
      <c r="P440" s="144" t="str">
        <f>IF(OR(AND(OR($J440="Retired",$J440="Permanent Low-Use"),$K440&lt;=2024),(AND($J440="New",$K440&gt;2024))),"N/A",IF($N440=0,0,IF(ISERROR(VLOOKUP($E440,'Source Data'!$B$29:$J$60, MATCH($L440, 'Source Data'!$B$26:$J$26,1),TRUE))=TRUE,"",VLOOKUP($E440,'Source Data'!$B$29:$J$60,MATCH($L440, 'Source Data'!$B$26:$J$26,1),TRUE))))</f>
        <v/>
      </c>
      <c r="Q440" s="144" t="str">
        <f>IF(OR(AND(OR($J440="Retired",$J440="Permanent Low-Use"),$K440&lt;=2025),(AND($J440="New",$K440&gt;2025))),"N/A",IF($N440=0,0,IF(ISERROR(VLOOKUP($E440,'Source Data'!$B$29:$J$60, MATCH($L440, 'Source Data'!$B$26:$J$26,1),TRUE))=TRUE,"",VLOOKUP($E440,'Source Data'!$B$29:$J$60,MATCH($L440, 'Source Data'!$B$26:$J$26,1),TRUE))))</f>
        <v/>
      </c>
      <c r="R440" s="144" t="str">
        <f>IF(OR(AND(OR($J440="Retired",$J440="Permanent Low-Use"),$K440&lt;=2026),(AND($J440="New",$K440&gt;2026))),"N/A",IF($N440=0,0,IF(ISERROR(VLOOKUP($E440,'Source Data'!$B$29:$J$60, MATCH($L440, 'Source Data'!$B$26:$J$26,1),TRUE))=TRUE,"",VLOOKUP($E440,'Source Data'!$B$29:$J$60,MATCH($L440, 'Source Data'!$B$26:$J$26,1),TRUE))))</f>
        <v/>
      </c>
      <c r="S440" s="144" t="str">
        <f>IF(OR(AND(OR($J440="Retired",$J440="Permanent Low-Use"),$K440&lt;=2027),(AND($J440="New",$K440&gt;2027))),"N/A",IF($N440=0,0,IF(ISERROR(VLOOKUP($E440,'Source Data'!$B$29:$J$60, MATCH($L440, 'Source Data'!$B$26:$J$26,1),TRUE))=TRUE,"",VLOOKUP($E440,'Source Data'!$B$29:$J$60,MATCH($L440, 'Source Data'!$B$26:$J$26,1),TRUE))))</f>
        <v/>
      </c>
      <c r="T440" s="144" t="str">
        <f>IF(OR(AND(OR($J440="Retired",$J440="Permanent Low-Use"),$K440&lt;=2028),(AND($J440="New",$K440&gt;2028))),"N/A",IF($N440=0,0,IF(ISERROR(VLOOKUP($E440,'Source Data'!$B$29:$J$60, MATCH($L440, 'Source Data'!$B$26:$J$26,1),TRUE))=TRUE,"",VLOOKUP($E440,'Source Data'!$B$29:$J$60,MATCH($L440, 'Source Data'!$B$26:$J$26,1),TRUE))))</f>
        <v/>
      </c>
      <c r="U440" s="144" t="str">
        <f>IF(OR(AND(OR($J440="Retired",$J440="Permanent Low-Use"),$K440&lt;=2029),(AND($J440="New",$K440&gt;2029))),"N/A",IF($N440=0,0,IF(ISERROR(VLOOKUP($E440,'Source Data'!$B$29:$J$60, MATCH($L440, 'Source Data'!$B$26:$J$26,1),TRUE))=TRUE,"",VLOOKUP($E440,'Source Data'!$B$29:$J$60,MATCH($L440, 'Source Data'!$B$26:$J$26,1),TRUE))))</f>
        <v/>
      </c>
      <c r="V440" s="144" t="str">
        <f>IF(OR(AND(OR($J440="Retired",$J440="Permanent Low-Use"),$K440&lt;=2030),(AND($J440="New",$K440&gt;2030))),"N/A",IF($N440=0,0,IF(ISERROR(VLOOKUP($E440,'Source Data'!$B$29:$J$60, MATCH($L440, 'Source Data'!$B$26:$J$26,1),TRUE))=TRUE,"",VLOOKUP($E440,'Source Data'!$B$29:$J$60,MATCH($L440, 'Source Data'!$B$26:$J$26,1),TRUE))))</f>
        <v/>
      </c>
      <c r="W440" s="144" t="str">
        <f>IF(OR(AND(OR($J440="Retired",$J440="Permanent Low-Use"),$K440&lt;=2031),(AND($J440="New",$K440&gt;2031))),"N/A",IF($N440=0,0,IF(ISERROR(VLOOKUP($E440,'Source Data'!$B$29:$J$60, MATCH($L440, 'Source Data'!$B$26:$J$26,1),TRUE))=TRUE,"",VLOOKUP($E440,'Source Data'!$B$29:$J$60,MATCH($L440, 'Source Data'!$B$26:$J$26,1),TRUE))))</f>
        <v/>
      </c>
      <c r="X440" s="144" t="str">
        <f>IF(OR(AND(OR($J440="Retired",$J440="Permanent Low-Use"),$K440&lt;=2032),(AND($J440="New",$K440&gt;2032))),"N/A",IF($N440=0,0,IF(ISERROR(VLOOKUP($E440,'Source Data'!$B$29:$J$60, MATCH($L440, 'Source Data'!$B$26:$J$26,1),TRUE))=TRUE,"",VLOOKUP($E440,'Source Data'!$B$29:$J$60,MATCH($L440, 'Source Data'!$B$26:$J$26,1),TRUE))))</f>
        <v/>
      </c>
      <c r="Y440" s="144" t="str">
        <f>IF(OR(AND(OR($J440="Retired",$J440="Permanent Low-Use"),$K440&lt;=2033),(AND($J440="New",$K440&gt;2033))),"N/A",IF($N440=0,0,IF(ISERROR(VLOOKUP($E440,'Source Data'!$B$29:$J$60, MATCH($L440, 'Source Data'!$B$26:$J$26,1),TRUE))=TRUE,"",VLOOKUP($E440,'Source Data'!$B$29:$J$60,MATCH($L440, 'Source Data'!$B$26:$J$26,1),TRUE))))</f>
        <v/>
      </c>
      <c r="Z440" s="145" t="str">
        <f>IF(ISNUMBER($L440),IF(OR(AND(OR($J440="Retired",$J440="Permanent Low-Use"),$K440&lt;=2023),(AND($J440="New",$K440&gt;2023))),"N/A",VLOOKUP($F440,'Source Data'!$B$15:$I$22,7)),"")</f>
        <v/>
      </c>
      <c r="AA440" s="145" t="str">
        <f>IF(ISNUMBER($L440),IF(OR(AND(OR($J440="Retired",$J440="Permanent Low-Use"),$K440&lt;=2024),(AND($J440="New",$K440&gt;2024))),"N/A",VLOOKUP($F440,'Source Data'!$B$15:$I$22,7)),"")</f>
        <v/>
      </c>
      <c r="AB440" s="145" t="str">
        <f>IF(ISNUMBER($L440),IF(OR(AND(OR($J440="Retired",$J440="Permanent Low-Use"),$K440&lt;=2025),(AND($J440="New",$K440&gt;2025))),"N/A",VLOOKUP($F440,'Source Data'!$B$15:$I$22,5)),"")</f>
        <v/>
      </c>
      <c r="AC440" s="145" t="str">
        <f>IF(ISNUMBER($L440),IF(OR(AND(OR($J440="Retired",$J440="Permanent Low-Use"),$K440&lt;=2026),(AND($J440="New",$K440&gt;2026))),"N/A",VLOOKUP($F440,'Source Data'!$B$15:$I$22,5)),"")</f>
        <v/>
      </c>
      <c r="AD440" s="145" t="str">
        <f>IF(ISNUMBER($L440),IF(OR(AND(OR($J440="Retired",$J440="Permanent Low-Use"),$K440&lt;=2027),(AND($J440="New",$K440&gt;2027))),"N/A",VLOOKUP($F440,'Source Data'!$B$15:$I$22,5)),"")</f>
        <v/>
      </c>
      <c r="AE440" s="145" t="str">
        <f>IF(ISNUMBER($L440),IF(OR(AND(OR($J440="Retired",$J440="Permanent Low-Use"),$K440&lt;=2028),(AND($J440="New",$K440&gt;2028))),"N/A",VLOOKUP($F440,'Source Data'!$B$15:$I$22,5)),"")</f>
        <v/>
      </c>
      <c r="AF440" s="145" t="str">
        <f>IF(ISNUMBER($L440),IF(OR(AND(OR($J440="Retired",$J440="Permanent Low-Use"),$K440&lt;=2029),(AND($J440="New",$K440&gt;2029))),"N/A",VLOOKUP($F440,'Source Data'!$B$15:$I$22,5)),"")</f>
        <v/>
      </c>
      <c r="AG440" s="145" t="str">
        <f>IF(ISNUMBER($L440),IF(OR(AND(OR($J440="Retired",$J440="Permanent Low-Use"),$K440&lt;=2030),(AND($J440="New",$K440&gt;2030))),"N/A",VLOOKUP($F440,'Source Data'!$B$15:$I$22,5)),"")</f>
        <v/>
      </c>
      <c r="AH440" s="145" t="str">
        <f>IF(ISNUMBER($L440),IF(OR(AND(OR($J440="Retired",$J440="Permanent Low-Use"),$K440&lt;=2031),(AND($J440="New",$K440&gt;2031))),"N/A",VLOOKUP($F440,'Source Data'!$B$15:$I$22,5)),"")</f>
        <v/>
      </c>
      <c r="AI440" s="145" t="str">
        <f>IF(ISNUMBER($L440),IF(OR(AND(OR($J440="Retired",$J440="Permanent Low-Use"),$K440&lt;=2032),(AND($J440="New",$K440&gt;2032))),"N/A",VLOOKUP($F440,'Source Data'!$B$15:$I$22,5)),"")</f>
        <v/>
      </c>
      <c r="AJ440" s="145" t="str">
        <f>IF(ISNUMBER($L440),IF(OR(AND(OR($J440="Retired",$J440="Permanent Low-Use"),$K440&lt;=2033),(AND($J440="New",$K440&gt;2033))),"N/A",VLOOKUP($F440,'Source Data'!$B$15:$I$22,5)),"")</f>
        <v/>
      </c>
      <c r="AK440" s="145" t="str">
        <f>IF($N440= 0, "N/A", IF(ISERROR(VLOOKUP($F440, 'Source Data'!$B$4:$C$11,2)), "", VLOOKUP($F440, 'Source Data'!$B$4:$C$11,2)))</f>
        <v/>
      </c>
      <c r="AL440" s="158"/>
    </row>
    <row r="441" spans="1:38">
      <c r="A441" s="158"/>
      <c r="B441" s="80"/>
      <c r="C441" s="80"/>
      <c r="D441" s="80"/>
      <c r="E441" s="81"/>
      <c r="F441" s="81"/>
      <c r="G441" s="78"/>
      <c r="H441" s="79"/>
      <c r="I441" s="78"/>
      <c r="J441" s="78"/>
      <c r="K441" s="78"/>
      <c r="L441" s="142" t="str">
        <f t="shared" si="18"/>
        <v/>
      </c>
      <c r="M441" s="142" t="str">
        <f>IF(ISERROR(VLOOKUP(E441,'Source Data'!$B$67:$J$97, MATCH(F441, 'Source Data'!$B$64:$J$64,1),TRUE))=TRUE,"",VLOOKUP(E441,'Source Data'!$B$67:$J$97,MATCH(F441, 'Source Data'!$B$64:$J$64,1),TRUE))</f>
        <v/>
      </c>
      <c r="N441" s="143" t="str">
        <f t="shared" si="19"/>
        <v/>
      </c>
      <c r="O441" s="144" t="str">
        <f>IF(OR(AND(OR($J441="Retired",$J441="Permanent Low-Use"),$K441&lt;=2023),(AND($J441="New",$K441&gt;2023))),"N/A",IF($N441=0,0,IF(ISERROR(VLOOKUP($E441,'Source Data'!$B$29:$J$60, MATCH($L441, 'Source Data'!$B$26:$J$26,1),TRUE))=TRUE,"",VLOOKUP($E441,'Source Data'!$B$29:$J$60,MATCH($L441, 'Source Data'!$B$26:$J$26,1),TRUE))))</f>
        <v/>
      </c>
      <c r="P441" s="144" t="str">
        <f>IF(OR(AND(OR($J441="Retired",$J441="Permanent Low-Use"),$K441&lt;=2024),(AND($J441="New",$K441&gt;2024))),"N/A",IF($N441=0,0,IF(ISERROR(VLOOKUP($E441,'Source Data'!$B$29:$J$60, MATCH($L441, 'Source Data'!$B$26:$J$26,1),TRUE))=TRUE,"",VLOOKUP($E441,'Source Data'!$B$29:$J$60,MATCH($L441, 'Source Data'!$B$26:$J$26,1),TRUE))))</f>
        <v/>
      </c>
      <c r="Q441" s="144" t="str">
        <f>IF(OR(AND(OR($J441="Retired",$J441="Permanent Low-Use"),$K441&lt;=2025),(AND($J441="New",$K441&gt;2025))),"N/A",IF($N441=0,0,IF(ISERROR(VLOOKUP($E441,'Source Data'!$B$29:$J$60, MATCH($L441, 'Source Data'!$B$26:$J$26,1),TRUE))=TRUE,"",VLOOKUP($E441,'Source Data'!$B$29:$J$60,MATCH($L441, 'Source Data'!$B$26:$J$26,1),TRUE))))</f>
        <v/>
      </c>
      <c r="R441" s="144" t="str">
        <f>IF(OR(AND(OR($J441="Retired",$J441="Permanent Low-Use"),$K441&lt;=2026),(AND($J441="New",$K441&gt;2026))),"N/A",IF($N441=0,0,IF(ISERROR(VLOOKUP($E441,'Source Data'!$B$29:$J$60, MATCH($L441, 'Source Data'!$B$26:$J$26,1),TRUE))=TRUE,"",VLOOKUP($E441,'Source Data'!$B$29:$J$60,MATCH($L441, 'Source Data'!$B$26:$J$26,1),TRUE))))</f>
        <v/>
      </c>
      <c r="S441" s="144" t="str">
        <f>IF(OR(AND(OR($J441="Retired",$J441="Permanent Low-Use"),$K441&lt;=2027),(AND($J441="New",$K441&gt;2027))),"N/A",IF($N441=0,0,IF(ISERROR(VLOOKUP($E441,'Source Data'!$B$29:$J$60, MATCH($L441, 'Source Data'!$B$26:$J$26,1),TRUE))=TRUE,"",VLOOKUP($E441,'Source Data'!$B$29:$J$60,MATCH($L441, 'Source Data'!$B$26:$J$26,1),TRUE))))</f>
        <v/>
      </c>
      <c r="T441" s="144" t="str">
        <f>IF(OR(AND(OR($J441="Retired",$J441="Permanent Low-Use"),$K441&lt;=2028),(AND($J441="New",$K441&gt;2028))),"N/A",IF($N441=0,0,IF(ISERROR(VLOOKUP($E441,'Source Data'!$B$29:$J$60, MATCH($L441, 'Source Data'!$B$26:$J$26,1),TRUE))=TRUE,"",VLOOKUP($E441,'Source Data'!$B$29:$J$60,MATCH($L441, 'Source Data'!$B$26:$J$26,1),TRUE))))</f>
        <v/>
      </c>
      <c r="U441" s="144" t="str">
        <f>IF(OR(AND(OR($J441="Retired",$J441="Permanent Low-Use"),$K441&lt;=2029),(AND($J441="New",$K441&gt;2029))),"N/A",IF($N441=0,0,IF(ISERROR(VLOOKUP($E441,'Source Data'!$B$29:$J$60, MATCH($L441, 'Source Data'!$B$26:$J$26,1),TRUE))=TRUE,"",VLOOKUP($E441,'Source Data'!$B$29:$J$60,MATCH($L441, 'Source Data'!$B$26:$J$26,1),TRUE))))</f>
        <v/>
      </c>
      <c r="V441" s="144" t="str">
        <f>IF(OR(AND(OR($J441="Retired",$J441="Permanent Low-Use"),$K441&lt;=2030),(AND($J441="New",$K441&gt;2030))),"N/A",IF($N441=0,0,IF(ISERROR(VLOOKUP($E441,'Source Data'!$B$29:$J$60, MATCH($L441, 'Source Data'!$B$26:$J$26,1),TRUE))=TRUE,"",VLOOKUP($E441,'Source Data'!$B$29:$J$60,MATCH($L441, 'Source Data'!$B$26:$J$26,1),TRUE))))</f>
        <v/>
      </c>
      <c r="W441" s="144" t="str">
        <f>IF(OR(AND(OR($J441="Retired",$J441="Permanent Low-Use"),$K441&lt;=2031),(AND($J441="New",$K441&gt;2031))),"N/A",IF($N441=0,0,IF(ISERROR(VLOOKUP($E441,'Source Data'!$B$29:$J$60, MATCH($L441, 'Source Data'!$B$26:$J$26,1),TRUE))=TRUE,"",VLOOKUP($E441,'Source Data'!$B$29:$J$60,MATCH($L441, 'Source Data'!$B$26:$J$26,1),TRUE))))</f>
        <v/>
      </c>
      <c r="X441" s="144" t="str">
        <f>IF(OR(AND(OR($J441="Retired",$J441="Permanent Low-Use"),$K441&lt;=2032),(AND($J441="New",$K441&gt;2032))),"N/A",IF($N441=0,0,IF(ISERROR(VLOOKUP($E441,'Source Data'!$B$29:$J$60, MATCH($L441, 'Source Data'!$B$26:$J$26,1),TRUE))=TRUE,"",VLOOKUP($E441,'Source Data'!$B$29:$J$60,MATCH($L441, 'Source Data'!$B$26:$J$26,1),TRUE))))</f>
        <v/>
      </c>
      <c r="Y441" s="144" t="str">
        <f>IF(OR(AND(OR($J441="Retired",$J441="Permanent Low-Use"),$K441&lt;=2033),(AND($J441="New",$K441&gt;2033))),"N/A",IF($N441=0,0,IF(ISERROR(VLOOKUP($E441,'Source Data'!$B$29:$J$60, MATCH($L441, 'Source Data'!$B$26:$J$26,1),TRUE))=TRUE,"",VLOOKUP($E441,'Source Data'!$B$29:$J$60,MATCH($L441, 'Source Data'!$B$26:$J$26,1),TRUE))))</f>
        <v/>
      </c>
      <c r="Z441" s="145" t="str">
        <f>IF(ISNUMBER($L441),IF(OR(AND(OR($J441="Retired",$J441="Permanent Low-Use"),$K441&lt;=2023),(AND($J441="New",$K441&gt;2023))),"N/A",VLOOKUP($F441,'Source Data'!$B$15:$I$22,7)),"")</f>
        <v/>
      </c>
      <c r="AA441" s="145" t="str">
        <f>IF(ISNUMBER($L441),IF(OR(AND(OR($J441="Retired",$J441="Permanent Low-Use"),$K441&lt;=2024),(AND($J441="New",$K441&gt;2024))),"N/A",VLOOKUP($F441,'Source Data'!$B$15:$I$22,7)),"")</f>
        <v/>
      </c>
      <c r="AB441" s="145" t="str">
        <f>IF(ISNUMBER($L441),IF(OR(AND(OR($J441="Retired",$J441="Permanent Low-Use"),$K441&lt;=2025),(AND($J441="New",$K441&gt;2025))),"N/A",VLOOKUP($F441,'Source Data'!$B$15:$I$22,5)),"")</f>
        <v/>
      </c>
      <c r="AC441" s="145" t="str">
        <f>IF(ISNUMBER($L441),IF(OR(AND(OR($J441="Retired",$J441="Permanent Low-Use"),$K441&lt;=2026),(AND($J441="New",$K441&gt;2026))),"N/A",VLOOKUP($F441,'Source Data'!$B$15:$I$22,5)),"")</f>
        <v/>
      </c>
      <c r="AD441" s="145" t="str">
        <f>IF(ISNUMBER($L441),IF(OR(AND(OR($J441="Retired",$J441="Permanent Low-Use"),$K441&lt;=2027),(AND($J441="New",$K441&gt;2027))),"N/A",VLOOKUP($F441,'Source Data'!$B$15:$I$22,5)),"")</f>
        <v/>
      </c>
      <c r="AE441" s="145" t="str">
        <f>IF(ISNUMBER($L441),IF(OR(AND(OR($J441="Retired",$J441="Permanent Low-Use"),$K441&lt;=2028),(AND($J441="New",$K441&gt;2028))),"N/A",VLOOKUP($F441,'Source Data'!$B$15:$I$22,5)),"")</f>
        <v/>
      </c>
      <c r="AF441" s="145" t="str">
        <f>IF(ISNUMBER($L441),IF(OR(AND(OR($J441="Retired",$J441="Permanent Low-Use"),$K441&lt;=2029),(AND($J441="New",$K441&gt;2029))),"N/A",VLOOKUP($F441,'Source Data'!$B$15:$I$22,5)),"")</f>
        <v/>
      </c>
      <c r="AG441" s="145" t="str">
        <f>IF(ISNUMBER($L441),IF(OR(AND(OR($J441="Retired",$J441="Permanent Low-Use"),$K441&lt;=2030),(AND($J441="New",$K441&gt;2030))),"N/A",VLOOKUP($F441,'Source Data'!$B$15:$I$22,5)),"")</f>
        <v/>
      </c>
      <c r="AH441" s="145" t="str">
        <f>IF(ISNUMBER($L441),IF(OR(AND(OR($J441="Retired",$J441="Permanent Low-Use"),$K441&lt;=2031),(AND($J441="New",$K441&gt;2031))),"N/A",VLOOKUP($F441,'Source Data'!$B$15:$I$22,5)),"")</f>
        <v/>
      </c>
      <c r="AI441" s="145" t="str">
        <f>IF(ISNUMBER($L441),IF(OR(AND(OR($J441="Retired",$J441="Permanent Low-Use"),$K441&lt;=2032),(AND($J441="New",$K441&gt;2032))),"N/A",VLOOKUP($F441,'Source Data'!$B$15:$I$22,5)),"")</f>
        <v/>
      </c>
      <c r="AJ441" s="145" t="str">
        <f>IF(ISNUMBER($L441),IF(OR(AND(OR($J441="Retired",$J441="Permanent Low-Use"),$K441&lt;=2033),(AND($J441="New",$K441&gt;2033))),"N/A",VLOOKUP($F441,'Source Data'!$B$15:$I$22,5)),"")</f>
        <v/>
      </c>
      <c r="AK441" s="145" t="str">
        <f>IF($N441= 0, "N/A", IF(ISERROR(VLOOKUP($F441, 'Source Data'!$B$4:$C$11,2)), "", VLOOKUP($F441, 'Source Data'!$B$4:$C$11,2)))</f>
        <v/>
      </c>
      <c r="AL441" s="158"/>
    </row>
    <row r="442" spans="1:38">
      <c r="A442" s="158"/>
      <c r="B442" s="80"/>
      <c r="C442" s="80"/>
      <c r="D442" s="80"/>
      <c r="E442" s="81"/>
      <c r="F442" s="81"/>
      <c r="G442" s="78"/>
      <c r="H442" s="79"/>
      <c r="I442" s="78"/>
      <c r="J442" s="78"/>
      <c r="K442" s="78"/>
      <c r="L442" s="142" t="str">
        <f t="shared" si="18"/>
        <v/>
      </c>
      <c r="M442" s="142" t="str">
        <f>IF(ISERROR(VLOOKUP(E442,'Source Data'!$B$67:$J$97, MATCH(F442, 'Source Data'!$B$64:$J$64,1),TRUE))=TRUE,"",VLOOKUP(E442,'Source Data'!$B$67:$J$97,MATCH(F442, 'Source Data'!$B$64:$J$64,1),TRUE))</f>
        <v/>
      </c>
      <c r="N442" s="143" t="str">
        <f t="shared" si="19"/>
        <v/>
      </c>
      <c r="O442" s="144" t="str">
        <f>IF(OR(AND(OR($J442="Retired",$J442="Permanent Low-Use"),$K442&lt;=2023),(AND($J442="New",$K442&gt;2023))),"N/A",IF($N442=0,0,IF(ISERROR(VLOOKUP($E442,'Source Data'!$B$29:$J$60, MATCH($L442, 'Source Data'!$B$26:$J$26,1),TRUE))=TRUE,"",VLOOKUP($E442,'Source Data'!$B$29:$J$60,MATCH($L442, 'Source Data'!$B$26:$J$26,1),TRUE))))</f>
        <v/>
      </c>
      <c r="P442" s="144" t="str">
        <f>IF(OR(AND(OR($J442="Retired",$J442="Permanent Low-Use"),$K442&lt;=2024),(AND($J442="New",$K442&gt;2024))),"N/A",IF($N442=0,0,IF(ISERROR(VLOOKUP($E442,'Source Data'!$B$29:$J$60, MATCH($L442, 'Source Data'!$B$26:$J$26,1),TRUE))=TRUE,"",VLOOKUP($E442,'Source Data'!$B$29:$J$60,MATCH($L442, 'Source Data'!$B$26:$J$26,1),TRUE))))</f>
        <v/>
      </c>
      <c r="Q442" s="144" t="str">
        <f>IF(OR(AND(OR($J442="Retired",$J442="Permanent Low-Use"),$K442&lt;=2025),(AND($J442="New",$K442&gt;2025))),"N/A",IF($N442=0,0,IF(ISERROR(VLOOKUP($E442,'Source Data'!$B$29:$J$60, MATCH($L442, 'Source Data'!$B$26:$J$26,1),TRUE))=TRUE,"",VLOOKUP($E442,'Source Data'!$B$29:$J$60,MATCH($L442, 'Source Data'!$B$26:$J$26,1),TRUE))))</f>
        <v/>
      </c>
      <c r="R442" s="144" t="str">
        <f>IF(OR(AND(OR($J442="Retired",$J442="Permanent Low-Use"),$K442&lt;=2026),(AND($J442="New",$K442&gt;2026))),"N/A",IF($N442=0,0,IF(ISERROR(VLOOKUP($E442,'Source Data'!$B$29:$J$60, MATCH($L442, 'Source Data'!$B$26:$J$26,1),TRUE))=TRUE,"",VLOOKUP($E442,'Source Data'!$B$29:$J$60,MATCH($L442, 'Source Data'!$B$26:$J$26,1),TRUE))))</f>
        <v/>
      </c>
      <c r="S442" s="144" t="str">
        <f>IF(OR(AND(OR($J442="Retired",$J442="Permanent Low-Use"),$K442&lt;=2027),(AND($J442="New",$K442&gt;2027))),"N/A",IF($N442=0,0,IF(ISERROR(VLOOKUP($E442,'Source Data'!$B$29:$J$60, MATCH($L442, 'Source Data'!$B$26:$J$26,1),TRUE))=TRUE,"",VLOOKUP($E442,'Source Data'!$B$29:$J$60,MATCH($L442, 'Source Data'!$B$26:$J$26,1),TRUE))))</f>
        <v/>
      </c>
      <c r="T442" s="144" t="str">
        <f>IF(OR(AND(OR($J442="Retired",$J442="Permanent Low-Use"),$K442&lt;=2028),(AND($J442="New",$K442&gt;2028))),"N/A",IF($N442=0,0,IF(ISERROR(VLOOKUP($E442,'Source Data'!$B$29:$J$60, MATCH($L442, 'Source Data'!$B$26:$J$26,1),TRUE))=TRUE,"",VLOOKUP($E442,'Source Data'!$B$29:$J$60,MATCH($L442, 'Source Data'!$B$26:$J$26,1),TRUE))))</f>
        <v/>
      </c>
      <c r="U442" s="144" t="str">
        <f>IF(OR(AND(OR($J442="Retired",$J442="Permanent Low-Use"),$K442&lt;=2029),(AND($J442="New",$K442&gt;2029))),"N/A",IF($N442=0,0,IF(ISERROR(VLOOKUP($E442,'Source Data'!$B$29:$J$60, MATCH($L442, 'Source Data'!$B$26:$J$26,1),TRUE))=TRUE,"",VLOOKUP($E442,'Source Data'!$B$29:$J$60,MATCH($L442, 'Source Data'!$B$26:$J$26,1),TRUE))))</f>
        <v/>
      </c>
      <c r="V442" s="144" t="str">
        <f>IF(OR(AND(OR($J442="Retired",$J442="Permanent Low-Use"),$K442&lt;=2030),(AND($J442="New",$K442&gt;2030))),"N/A",IF($N442=0,0,IF(ISERROR(VLOOKUP($E442,'Source Data'!$B$29:$J$60, MATCH($L442, 'Source Data'!$B$26:$J$26,1),TRUE))=TRUE,"",VLOOKUP($E442,'Source Data'!$B$29:$J$60,MATCH($L442, 'Source Data'!$B$26:$J$26,1),TRUE))))</f>
        <v/>
      </c>
      <c r="W442" s="144" t="str">
        <f>IF(OR(AND(OR($J442="Retired",$J442="Permanent Low-Use"),$K442&lt;=2031),(AND($J442="New",$K442&gt;2031))),"N/A",IF($N442=0,0,IF(ISERROR(VLOOKUP($E442,'Source Data'!$B$29:$J$60, MATCH($L442, 'Source Data'!$B$26:$J$26,1),TRUE))=TRUE,"",VLOOKUP($E442,'Source Data'!$B$29:$J$60,MATCH($L442, 'Source Data'!$B$26:$J$26,1),TRUE))))</f>
        <v/>
      </c>
      <c r="X442" s="144" t="str">
        <f>IF(OR(AND(OR($J442="Retired",$J442="Permanent Low-Use"),$K442&lt;=2032),(AND($J442="New",$K442&gt;2032))),"N/A",IF($N442=0,0,IF(ISERROR(VLOOKUP($E442,'Source Data'!$B$29:$J$60, MATCH($L442, 'Source Data'!$B$26:$J$26,1),TRUE))=TRUE,"",VLOOKUP($E442,'Source Data'!$B$29:$J$60,MATCH($L442, 'Source Data'!$B$26:$J$26,1),TRUE))))</f>
        <v/>
      </c>
      <c r="Y442" s="144" t="str">
        <f>IF(OR(AND(OR($J442="Retired",$J442="Permanent Low-Use"),$K442&lt;=2033),(AND($J442="New",$K442&gt;2033))),"N/A",IF($N442=0,0,IF(ISERROR(VLOOKUP($E442,'Source Data'!$B$29:$J$60, MATCH($L442, 'Source Data'!$B$26:$J$26,1),TRUE))=TRUE,"",VLOOKUP($E442,'Source Data'!$B$29:$J$60,MATCH($L442, 'Source Data'!$B$26:$J$26,1),TRUE))))</f>
        <v/>
      </c>
      <c r="Z442" s="145" t="str">
        <f>IF(ISNUMBER($L442),IF(OR(AND(OR($J442="Retired",$J442="Permanent Low-Use"),$K442&lt;=2023),(AND($J442="New",$K442&gt;2023))),"N/A",VLOOKUP($F442,'Source Data'!$B$15:$I$22,7)),"")</f>
        <v/>
      </c>
      <c r="AA442" s="145" t="str">
        <f>IF(ISNUMBER($L442),IF(OR(AND(OR($J442="Retired",$J442="Permanent Low-Use"),$K442&lt;=2024),(AND($J442="New",$K442&gt;2024))),"N/A",VLOOKUP($F442,'Source Data'!$B$15:$I$22,7)),"")</f>
        <v/>
      </c>
      <c r="AB442" s="145" t="str">
        <f>IF(ISNUMBER($L442),IF(OR(AND(OR($J442="Retired",$J442="Permanent Low-Use"),$K442&lt;=2025),(AND($J442="New",$K442&gt;2025))),"N/A",VLOOKUP($F442,'Source Data'!$B$15:$I$22,5)),"")</f>
        <v/>
      </c>
      <c r="AC442" s="145" t="str">
        <f>IF(ISNUMBER($L442),IF(OR(AND(OR($J442="Retired",$J442="Permanent Low-Use"),$K442&lt;=2026),(AND($J442="New",$K442&gt;2026))),"N/A",VLOOKUP($F442,'Source Data'!$B$15:$I$22,5)),"")</f>
        <v/>
      </c>
      <c r="AD442" s="145" t="str">
        <f>IF(ISNUMBER($L442),IF(OR(AND(OR($J442="Retired",$J442="Permanent Low-Use"),$K442&lt;=2027),(AND($J442="New",$K442&gt;2027))),"N/A",VLOOKUP($F442,'Source Data'!$B$15:$I$22,5)),"")</f>
        <v/>
      </c>
      <c r="AE442" s="145" t="str">
        <f>IF(ISNUMBER($L442),IF(OR(AND(OR($J442="Retired",$J442="Permanent Low-Use"),$K442&lt;=2028),(AND($J442="New",$K442&gt;2028))),"N/A",VLOOKUP($F442,'Source Data'!$B$15:$I$22,5)),"")</f>
        <v/>
      </c>
      <c r="AF442" s="145" t="str">
        <f>IF(ISNUMBER($L442),IF(OR(AND(OR($J442="Retired",$J442="Permanent Low-Use"),$K442&lt;=2029),(AND($J442="New",$K442&gt;2029))),"N/A",VLOOKUP($F442,'Source Data'!$B$15:$I$22,5)),"")</f>
        <v/>
      </c>
      <c r="AG442" s="145" t="str">
        <f>IF(ISNUMBER($L442),IF(OR(AND(OR($J442="Retired",$J442="Permanent Low-Use"),$K442&lt;=2030),(AND($J442="New",$K442&gt;2030))),"N/A",VLOOKUP($F442,'Source Data'!$B$15:$I$22,5)),"")</f>
        <v/>
      </c>
      <c r="AH442" s="145" t="str">
        <f>IF(ISNUMBER($L442),IF(OR(AND(OR($J442="Retired",$J442="Permanent Low-Use"),$K442&lt;=2031),(AND($J442="New",$K442&gt;2031))),"N/A",VLOOKUP($F442,'Source Data'!$B$15:$I$22,5)),"")</f>
        <v/>
      </c>
      <c r="AI442" s="145" t="str">
        <f>IF(ISNUMBER($L442),IF(OR(AND(OR($J442="Retired",$J442="Permanent Low-Use"),$K442&lt;=2032),(AND($J442="New",$K442&gt;2032))),"N/A",VLOOKUP($F442,'Source Data'!$B$15:$I$22,5)),"")</f>
        <v/>
      </c>
      <c r="AJ442" s="145" t="str">
        <f>IF(ISNUMBER($L442),IF(OR(AND(OR($J442="Retired",$J442="Permanent Low-Use"),$K442&lt;=2033),(AND($J442="New",$K442&gt;2033))),"N/A",VLOOKUP($F442,'Source Data'!$B$15:$I$22,5)),"")</f>
        <v/>
      </c>
      <c r="AK442" s="145" t="str">
        <f>IF($N442= 0, "N/A", IF(ISERROR(VLOOKUP($F442, 'Source Data'!$B$4:$C$11,2)), "", VLOOKUP($F442, 'Source Data'!$B$4:$C$11,2)))</f>
        <v/>
      </c>
      <c r="AL442" s="158"/>
    </row>
    <row r="443" spans="1:38">
      <c r="A443" s="158"/>
      <c r="B443" s="80"/>
      <c r="C443" s="80"/>
      <c r="D443" s="80"/>
      <c r="E443" s="81"/>
      <c r="F443" s="81"/>
      <c r="G443" s="78"/>
      <c r="H443" s="79"/>
      <c r="I443" s="78"/>
      <c r="J443" s="78"/>
      <c r="K443" s="78"/>
      <c r="L443" s="142" t="str">
        <f t="shared" si="18"/>
        <v/>
      </c>
      <c r="M443" s="142" t="str">
        <f>IF(ISERROR(VLOOKUP(E443,'Source Data'!$B$67:$J$97, MATCH(F443, 'Source Data'!$B$64:$J$64,1),TRUE))=TRUE,"",VLOOKUP(E443,'Source Data'!$B$67:$J$97,MATCH(F443, 'Source Data'!$B$64:$J$64,1),TRUE))</f>
        <v/>
      </c>
      <c r="N443" s="143" t="str">
        <f t="shared" si="19"/>
        <v/>
      </c>
      <c r="O443" s="144" t="str">
        <f>IF(OR(AND(OR($J443="Retired",$J443="Permanent Low-Use"),$K443&lt;=2023),(AND($J443="New",$K443&gt;2023))),"N/A",IF($N443=0,0,IF(ISERROR(VLOOKUP($E443,'Source Data'!$B$29:$J$60, MATCH($L443, 'Source Data'!$B$26:$J$26,1),TRUE))=TRUE,"",VLOOKUP($E443,'Source Data'!$B$29:$J$60,MATCH($L443, 'Source Data'!$B$26:$J$26,1),TRUE))))</f>
        <v/>
      </c>
      <c r="P443" s="144" t="str">
        <f>IF(OR(AND(OR($J443="Retired",$J443="Permanent Low-Use"),$K443&lt;=2024),(AND($J443="New",$K443&gt;2024))),"N/A",IF($N443=0,0,IF(ISERROR(VLOOKUP($E443,'Source Data'!$B$29:$J$60, MATCH($L443, 'Source Data'!$B$26:$J$26,1),TRUE))=TRUE,"",VLOOKUP($E443,'Source Data'!$B$29:$J$60,MATCH($L443, 'Source Data'!$B$26:$J$26,1),TRUE))))</f>
        <v/>
      </c>
      <c r="Q443" s="144" t="str">
        <f>IF(OR(AND(OR($J443="Retired",$J443="Permanent Low-Use"),$K443&lt;=2025),(AND($J443="New",$K443&gt;2025))),"N/A",IF($N443=0,0,IF(ISERROR(VLOOKUP($E443,'Source Data'!$B$29:$J$60, MATCH($L443, 'Source Data'!$B$26:$J$26,1),TRUE))=TRUE,"",VLOOKUP($E443,'Source Data'!$B$29:$J$60,MATCH($L443, 'Source Data'!$B$26:$J$26,1),TRUE))))</f>
        <v/>
      </c>
      <c r="R443" s="144" t="str">
        <f>IF(OR(AND(OR($J443="Retired",$J443="Permanent Low-Use"),$K443&lt;=2026),(AND($J443="New",$K443&gt;2026))),"N/A",IF($N443=0,0,IF(ISERROR(VLOOKUP($E443,'Source Data'!$B$29:$J$60, MATCH($L443, 'Source Data'!$B$26:$J$26,1),TRUE))=TRUE,"",VLOOKUP($E443,'Source Data'!$B$29:$J$60,MATCH($L443, 'Source Data'!$B$26:$J$26,1),TRUE))))</f>
        <v/>
      </c>
      <c r="S443" s="144" t="str">
        <f>IF(OR(AND(OR($J443="Retired",$J443="Permanent Low-Use"),$K443&lt;=2027),(AND($J443="New",$K443&gt;2027))),"N/A",IF($N443=0,0,IF(ISERROR(VLOOKUP($E443,'Source Data'!$B$29:$J$60, MATCH($L443, 'Source Data'!$B$26:$J$26,1),TRUE))=TRUE,"",VLOOKUP($E443,'Source Data'!$B$29:$J$60,MATCH($L443, 'Source Data'!$B$26:$J$26,1),TRUE))))</f>
        <v/>
      </c>
      <c r="T443" s="144" t="str">
        <f>IF(OR(AND(OR($J443="Retired",$J443="Permanent Low-Use"),$K443&lt;=2028),(AND($J443="New",$K443&gt;2028))),"N/A",IF($N443=0,0,IF(ISERROR(VLOOKUP($E443,'Source Data'!$B$29:$J$60, MATCH($L443, 'Source Data'!$B$26:$J$26,1),TRUE))=TRUE,"",VLOOKUP($E443,'Source Data'!$B$29:$J$60,MATCH($L443, 'Source Data'!$B$26:$J$26,1),TRUE))))</f>
        <v/>
      </c>
      <c r="U443" s="144" t="str">
        <f>IF(OR(AND(OR($J443="Retired",$J443="Permanent Low-Use"),$K443&lt;=2029),(AND($J443="New",$K443&gt;2029))),"N/A",IF($N443=0,0,IF(ISERROR(VLOOKUP($E443,'Source Data'!$B$29:$J$60, MATCH($L443, 'Source Data'!$B$26:$J$26,1),TRUE))=TRUE,"",VLOOKUP($E443,'Source Data'!$B$29:$J$60,MATCH($L443, 'Source Data'!$B$26:$J$26,1),TRUE))))</f>
        <v/>
      </c>
      <c r="V443" s="144" t="str">
        <f>IF(OR(AND(OR($J443="Retired",$J443="Permanent Low-Use"),$K443&lt;=2030),(AND($J443="New",$K443&gt;2030))),"N/A",IF($N443=0,0,IF(ISERROR(VLOOKUP($E443,'Source Data'!$B$29:$J$60, MATCH($L443, 'Source Data'!$B$26:$J$26,1),TRUE))=TRUE,"",VLOOKUP($E443,'Source Data'!$B$29:$J$60,MATCH($L443, 'Source Data'!$B$26:$J$26,1),TRUE))))</f>
        <v/>
      </c>
      <c r="W443" s="144" t="str">
        <f>IF(OR(AND(OR($J443="Retired",$J443="Permanent Low-Use"),$K443&lt;=2031),(AND($J443="New",$K443&gt;2031))),"N/A",IF($N443=0,0,IF(ISERROR(VLOOKUP($E443,'Source Data'!$B$29:$J$60, MATCH($L443, 'Source Data'!$B$26:$J$26,1),TRUE))=TRUE,"",VLOOKUP($E443,'Source Data'!$B$29:$J$60,MATCH($L443, 'Source Data'!$B$26:$J$26,1),TRUE))))</f>
        <v/>
      </c>
      <c r="X443" s="144" t="str">
        <f>IF(OR(AND(OR($J443="Retired",$J443="Permanent Low-Use"),$K443&lt;=2032),(AND($J443="New",$K443&gt;2032))),"N/A",IF($N443=0,0,IF(ISERROR(VLOOKUP($E443,'Source Data'!$B$29:$J$60, MATCH($L443, 'Source Data'!$B$26:$J$26,1),TRUE))=TRUE,"",VLOOKUP($E443,'Source Data'!$B$29:$J$60,MATCH($L443, 'Source Data'!$B$26:$J$26,1),TRUE))))</f>
        <v/>
      </c>
      <c r="Y443" s="144" t="str">
        <f>IF(OR(AND(OR($J443="Retired",$J443="Permanent Low-Use"),$K443&lt;=2033),(AND($J443="New",$K443&gt;2033))),"N/A",IF($N443=0,0,IF(ISERROR(VLOOKUP($E443,'Source Data'!$B$29:$J$60, MATCH($L443, 'Source Data'!$B$26:$J$26,1),TRUE))=TRUE,"",VLOOKUP($E443,'Source Data'!$B$29:$J$60,MATCH($L443, 'Source Data'!$B$26:$J$26,1),TRUE))))</f>
        <v/>
      </c>
      <c r="Z443" s="145" t="str">
        <f>IF(ISNUMBER($L443),IF(OR(AND(OR($J443="Retired",$J443="Permanent Low-Use"),$K443&lt;=2023),(AND($J443="New",$K443&gt;2023))),"N/A",VLOOKUP($F443,'Source Data'!$B$15:$I$22,7)),"")</f>
        <v/>
      </c>
      <c r="AA443" s="145" t="str">
        <f>IF(ISNUMBER($L443),IF(OR(AND(OR($J443="Retired",$J443="Permanent Low-Use"),$K443&lt;=2024),(AND($J443="New",$K443&gt;2024))),"N/A",VLOOKUP($F443,'Source Data'!$B$15:$I$22,7)),"")</f>
        <v/>
      </c>
      <c r="AB443" s="145" t="str">
        <f>IF(ISNUMBER($L443),IF(OR(AND(OR($J443="Retired",$J443="Permanent Low-Use"),$K443&lt;=2025),(AND($J443="New",$K443&gt;2025))),"N/A",VLOOKUP($F443,'Source Data'!$B$15:$I$22,5)),"")</f>
        <v/>
      </c>
      <c r="AC443" s="145" t="str">
        <f>IF(ISNUMBER($L443),IF(OR(AND(OR($J443="Retired",$J443="Permanent Low-Use"),$K443&lt;=2026),(AND($J443="New",$K443&gt;2026))),"N/A",VLOOKUP($F443,'Source Data'!$B$15:$I$22,5)),"")</f>
        <v/>
      </c>
      <c r="AD443" s="145" t="str">
        <f>IF(ISNUMBER($L443),IF(OR(AND(OR($J443="Retired",$J443="Permanent Low-Use"),$K443&lt;=2027),(AND($J443="New",$K443&gt;2027))),"N/A",VLOOKUP($F443,'Source Data'!$B$15:$I$22,5)),"")</f>
        <v/>
      </c>
      <c r="AE443" s="145" t="str">
        <f>IF(ISNUMBER($L443),IF(OR(AND(OR($J443="Retired",$J443="Permanent Low-Use"),$K443&lt;=2028),(AND($J443="New",$K443&gt;2028))),"N/A",VLOOKUP($F443,'Source Data'!$B$15:$I$22,5)),"")</f>
        <v/>
      </c>
      <c r="AF443" s="145" t="str">
        <f>IF(ISNUMBER($L443),IF(OR(AND(OR($J443="Retired",$J443="Permanent Low-Use"),$K443&lt;=2029),(AND($J443="New",$K443&gt;2029))),"N/A",VLOOKUP($F443,'Source Data'!$B$15:$I$22,5)),"")</f>
        <v/>
      </c>
      <c r="AG443" s="145" t="str">
        <f>IF(ISNUMBER($L443),IF(OR(AND(OR($J443="Retired",$J443="Permanent Low-Use"),$K443&lt;=2030),(AND($J443="New",$K443&gt;2030))),"N/A",VLOOKUP($F443,'Source Data'!$B$15:$I$22,5)),"")</f>
        <v/>
      </c>
      <c r="AH443" s="145" t="str">
        <f>IF(ISNUMBER($L443),IF(OR(AND(OR($J443="Retired",$J443="Permanent Low-Use"),$K443&lt;=2031),(AND($J443="New",$K443&gt;2031))),"N/A",VLOOKUP($F443,'Source Data'!$B$15:$I$22,5)),"")</f>
        <v/>
      </c>
      <c r="AI443" s="145" t="str">
        <f>IF(ISNUMBER($L443),IF(OR(AND(OR($J443="Retired",$J443="Permanent Low-Use"),$K443&lt;=2032),(AND($J443="New",$K443&gt;2032))),"N/A",VLOOKUP($F443,'Source Data'!$B$15:$I$22,5)),"")</f>
        <v/>
      </c>
      <c r="AJ443" s="145" t="str">
        <f>IF(ISNUMBER($L443),IF(OR(AND(OR($J443="Retired",$J443="Permanent Low-Use"),$K443&lt;=2033),(AND($J443="New",$K443&gt;2033))),"N/A",VLOOKUP($F443,'Source Data'!$B$15:$I$22,5)),"")</f>
        <v/>
      </c>
      <c r="AK443" s="145" t="str">
        <f>IF($N443= 0, "N/A", IF(ISERROR(VLOOKUP($F443, 'Source Data'!$B$4:$C$11,2)), "", VLOOKUP($F443, 'Source Data'!$B$4:$C$11,2)))</f>
        <v/>
      </c>
      <c r="AL443" s="158"/>
    </row>
    <row r="444" spans="1:38">
      <c r="A444" s="158"/>
      <c r="B444" s="80"/>
      <c r="C444" s="80"/>
      <c r="D444" s="80"/>
      <c r="E444" s="81"/>
      <c r="F444" s="81"/>
      <c r="G444" s="78"/>
      <c r="H444" s="79"/>
      <c r="I444" s="78"/>
      <c r="J444" s="78"/>
      <c r="K444" s="78"/>
      <c r="L444" s="142" t="str">
        <f t="shared" si="18"/>
        <v/>
      </c>
      <c r="M444" s="142" t="str">
        <f>IF(ISERROR(VLOOKUP(E444,'Source Data'!$B$67:$J$97, MATCH(F444, 'Source Data'!$B$64:$J$64,1),TRUE))=TRUE,"",VLOOKUP(E444,'Source Data'!$B$67:$J$97,MATCH(F444, 'Source Data'!$B$64:$J$64,1),TRUE))</f>
        <v/>
      </c>
      <c r="N444" s="143" t="str">
        <f t="shared" si="19"/>
        <v/>
      </c>
      <c r="O444" s="144" t="str">
        <f>IF(OR(AND(OR($J444="Retired",$J444="Permanent Low-Use"),$K444&lt;=2023),(AND($J444="New",$K444&gt;2023))),"N/A",IF($N444=0,0,IF(ISERROR(VLOOKUP($E444,'Source Data'!$B$29:$J$60, MATCH($L444, 'Source Data'!$B$26:$J$26,1),TRUE))=TRUE,"",VLOOKUP($E444,'Source Data'!$B$29:$J$60,MATCH($L444, 'Source Data'!$B$26:$J$26,1),TRUE))))</f>
        <v/>
      </c>
      <c r="P444" s="144" t="str">
        <f>IF(OR(AND(OR($J444="Retired",$J444="Permanent Low-Use"),$K444&lt;=2024),(AND($J444="New",$K444&gt;2024))),"N/A",IF($N444=0,0,IF(ISERROR(VLOOKUP($E444,'Source Data'!$B$29:$J$60, MATCH($L444, 'Source Data'!$B$26:$J$26,1),TRUE))=TRUE,"",VLOOKUP($E444,'Source Data'!$B$29:$J$60,MATCH($L444, 'Source Data'!$B$26:$J$26,1),TRUE))))</f>
        <v/>
      </c>
      <c r="Q444" s="144" t="str">
        <f>IF(OR(AND(OR($J444="Retired",$J444="Permanent Low-Use"),$K444&lt;=2025),(AND($J444="New",$K444&gt;2025))),"N/A",IF($N444=0,0,IF(ISERROR(VLOOKUP($E444,'Source Data'!$B$29:$J$60, MATCH($L444, 'Source Data'!$B$26:$J$26,1),TRUE))=TRUE,"",VLOOKUP($E444,'Source Data'!$B$29:$J$60,MATCH($L444, 'Source Data'!$B$26:$J$26,1),TRUE))))</f>
        <v/>
      </c>
      <c r="R444" s="144" t="str">
        <f>IF(OR(AND(OR($J444="Retired",$J444="Permanent Low-Use"),$K444&lt;=2026),(AND($J444="New",$K444&gt;2026))),"N/A",IF($N444=0,0,IF(ISERROR(VLOOKUP($E444,'Source Data'!$B$29:$J$60, MATCH($L444, 'Source Data'!$B$26:$J$26,1),TRUE))=TRUE,"",VLOOKUP($E444,'Source Data'!$B$29:$J$60,MATCH($L444, 'Source Data'!$B$26:$J$26,1),TRUE))))</f>
        <v/>
      </c>
      <c r="S444" s="144" t="str">
        <f>IF(OR(AND(OR($J444="Retired",$J444="Permanent Low-Use"),$K444&lt;=2027),(AND($J444="New",$K444&gt;2027))),"N/A",IF($N444=0,0,IF(ISERROR(VLOOKUP($E444,'Source Data'!$B$29:$J$60, MATCH($L444, 'Source Data'!$B$26:$J$26,1),TRUE))=TRUE,"",VLOOKUP($E444,'Source Data'!$B$29:$J$60,MATCH($L444, 'Source Data'!$B$26:$J$26,1),TRUE))))</f>
        <v/>
      </c>
      <c r="T444" s="144" t="str">
        <f>IF(OR(AND(OR($J444="Retired",$J444="Permanent Low-Use"),$K444&lt;=2028),(AND($J444="New",$K444&gt;2028))),"N/A",IF($N444=0,0,IF(ISERROR(VLOOKUP($E444,'Source Data'!$B$29:$J$60, MATCH($L444, 'Source Data'!$B$26:$J$26,1),TRUE))=TRUE,"",VLOOKUP($E444,'Source Data'!$B$29:$J$60,MATCH($L444, 'Source Data'!$B$26:$J$26,1),TRUE))))</f>
        <v/>
      </c>
      <c r="U444" s="144" t="str">
        <f>IF(OR(AND(OR($J444="Retired",$J444="Permanent Low-Use"),$K444&lt;=2029),(AND($J444="New",$K444&gt;2029))),"N/A",IF($N444=0,0,IF(ISERROR(VLOOKUP($E444,'Source Data'!$B$29:$J$60, MATCH($L444, 'Source Data'!$B$26:$J$26,1),TRUE))=TRUE,"",VLOOKUP($E444,'Source Data'!$B$29:$J$60,MATCH($L444, 'Source Data'!$B$26:$J$26,1),TRUE))))</f>
        <v/>
      </c>
      <c r="V444" s="144" t="str">
        <f>IF(OR(AND(OR($J444="Retired",$J444="Permanent Low-Use"),$K444&lt;=2030),(AND($J444="New",$K444&gt;2030))),"N/A",IF($N444=0,0,IF(ISERROR(VLOOKUP($E444,'Source Data'!$B$29:$J$60, MATCH($L444, 'Source Data'!$B$26:$J$26,1),TRUE))=TRUE,"",VLOOKUP($E444,'Source Data'!$B$29:$J$60,MATCH($L444, 'Source Data'!$B$26:$J$26,1),TRUE))))</f>
        <v/>
      </c>
      <c r="W444" s="144" t="str">
        <f>IF(OR(AND(OR($J444="Retired",$J444="Permanent Low-Use"),$K444&lt;=2031),(AND($J444="New",$K444&gt;2031))),"N/A",IF($N444=0,0,IF(ISERROR(VLOOKUP($E444,'Source Data'!$B$29:$J$60, MATCH($L444, 'Source Data'!$B$26:$J$26,1),TRUE))=TRUE,"",VLOOKUP($E444,'Source Data'!$B$29:$J$60,MATCH($L444, 'Source Data'!$B$26:$J$26,1),TRUE))))</f>
        <v/>
      </c>
      <c r="X444" s="144" t="str">
        <f>IF(OR(AND(OR($J444="Retired",$J444="Permanent Low-Use"),$K444&lt;=2032),(AND($J444="New",$K444&gt;2032))),"N/A",IF($N444=0,0,IF(ISERROR(VLOOKUP($E444,'Source Data'!$B$29:$J$60, MATCH($L444, 'Source Data'!$B$26:$J$26,1),TRUE))=TRUE,"",VLOOKUP($E444,'Source Data'!$B$29:$J$60,MATCH($L444, 'Source Data'!$B$26:$J$26,1),TRUE))))</f>
        <v/>
      </c>
      <c r="Y444" s="144" t="str">
        <f>IF(OR(AND(OR($J444="Retired",$J444="Permanent Low-Use"),$K444&lt;=2033),(AND($J444="New",$K444&gt;2033))),"N/A",IF($N444=0,0,IF(ISERROR(VLOOKUP($E444,'Source Data'!$B$29:$J$60, MATCH($L444, 'Source Data'!$B$26:$J$26,1),TRUE))=TRUE,"",VLOOKUP($E444,'Source Data'!$B$29:$J$60,MATCH($L444, 'Source Data'!$B$26:$J$26,1),TRUE))))</f>
        <v/>
      </c>
      <c r="Z444" s="145" t="str">
        <f>IF(ISNUMBER($L444),IF(OR(AND(OR($J444="Retired",$J444="Permanent Low-Use"),$K444&lt;=2023),(AND($J444="New",$K444&gt;2023))),"N/A",VLOOKUP($F444,'Source Data'!$B$15:$I$22,7)),"")</f>
        <v/>
      </c>
      <c r="AA444" s="145" t="str">
        <f>IF(ISNUMBER($L444),IF(OR(AND(OR($J444="Retired",$J444="Permanent Low-Use"),$K444&lt;=2024),(AND($J444="New",$K444&gt;2024))),"N/A",VLOOKUP($F444,'Source Data'!$B$15:$I$22,7)),"")</f>
        <v/>
      </c>
      <c r="AB444" s="145" t="str">
        <f>IF(ISNUMBER($L444),IF(OR(AND(OR($J444="Retired",$J444="Permanent Low-Use"),$K444&lt;=2025),(AND($J444="New",$K444&gt;2025))),"N/A",VLOOKUP($F444,'Source Data'!$B$15:$I$22,5)),"")</f>
        <v/>
      </c>
      <c r="AC444" s="145" t="str">
        <f>IF(ISNUMBER($L444),IF(OR(AND(OR($J444="Retired",$J444="Permanent Low-Use"),$K444&lt;=2026),(AND($J444="New",$K444&gt;2026))),"N/A",VLOOKUP($F444,'Source Data'!$B$15:$I$22,5)),"")</f>
        <v/>
      </c>
      <c r="AD444" s="145" t="str">
        <f>IF(ISNUMBER($L444),IF(OR(AND(OR($J444="Retired",$J444="Permanent Low-Use"),$K444&lt;=2027),(AND($J444="New",$K444&gt;2027))),"N/A",VLOOKUP($F444,'Source Data'!$B$15:$I$22,5)),"")</f>
        <v/>
      </c>
      <c r="AE444" s="145" t="str">
        <f>IF(ISNUMBER($L444),IF(OR(AND(OR($J444="Retired",$J444="Permanent Low-Use"),$K444&lt;=2028),(AND($J444="New",$K444&gt;2028))),"N/A",VLOOKUP($F444,'Source Data'!$B$15:$I$22,5)),"")</f>
        <v/>
      </c>
      <c r="AF444" s="145" t="str">
        <f>IF(ISNUMBER($L444),IF(OR(AND(OR($J444="Retired",$J444="Permanent Low-Use"),$K444&lt;=2029),(AND($J444="New",$K444&gt;2029))),"N/A",VLOOKUP($F444,'Source Data'!$B$15:$I$22,5)),"")</f>
        <v/>
      </c>
      <c r="AG444" s="145" t="str">
        <f>IF(ISNUMBER($L444),IF(OR(AND(OR($J444="Retired",$J444="Permanent Low-Use"),$K444&lt;=2030),(AND($J444="New",$K444&gt;2030))),"N/A",VLOOKUP($F444,'Source Data'!$B$15:$I$22,5)),"")</f>
        <v/>
      </c>
      <c r="AH444" s="145" t="str">
        <f>IF(ISNUMBER($L444),IF(OR(AND(OR($J444="Retired",$J444="Permanent Low-Use"),$K444&lt;=2031),(AND($J444="New",$K444&gt;2031))),"N/A",VLOOKUP($F444,'Source Data'!$B$15:$I$22,5)),"")</f>
        <v/>
      </c>
      <c r="AI444" s="145" t="str">
        <f>IF(ISNUMBER($L444),IF(OR(AND(OR($J444="Retired",$J444="Permanent Low-Use"),$K444&lt;=2032),(AND($J444="New",$K444&gt;2032))),"N/A",VLOOKUP($F444,'Source Data'!$B$15:$I$22,5)),"")</f>
        <v/>
      </c>
      <c r="AJ444" s="145" t="str">
        <f>IF(ISNUMBER($L444),IF(OR(AND(OR($J444="Retired",$J444="Permanent Low-Use"),$K444&lt;=2033),(AND($J444="New",$K444&gt;2033))),"N/A",VLOOKUP($F444,'Source Data'!$B$15:$I$22,5)),"")</f>
        <v/>
      </c>
      <c r="AK444" s="145" t="str">
        <f>IF($N444= 0, "N/A", IF(ISERROR(VLOOKUP($F444, 'Source Data'!$B$4:$C$11,2)), "", VLOOKUP($F444, 'Source Data'!$B$4:$C$11,2)))</f>
        <v/>
      </c>
      <c r="AL444" s="158"/>
    </row>
    <row r="445" spans="1:38">
      <c r="A445" s="158"/>
      <c r="B445" s="80"/>
      <c r="C445" s="80"/>
      <c r="D445" s="80"/>
      <c r="E445" s="81"/>
      <c r="F445" s="81"/>
      <c r="G445" s="78"/>
      <c r="H445" s="79"/>
      <c r="I445" s="78"/>
      <c r="J445" s="78"/>
      <c r="K445" s="78"/>
      <c r="L445" s="142" t="str">
        <f t="shared" si="18"/>
        <v/>
      </c>
      <c r="M445" s="142" t="str">
        <f>IF(ISERROR(VLOOKUP(E445,'Source Data'!$B$67:$J$97, MATCH(F445, 'Source Data'!$B$64:$J$64,1),TRUE))=TRUE,"",VLOOKUP(E445,'Source Data'!$B$67:$J$97,MATCH(F445, 'Source Data'!$B$64:$J$64,1),TRUE))</f>
        <v/>
      </c>
      <c r="N445" s="143" t="str">
        <f t="shared" si="19"/>
        <v/>
      </c>
      <c r="O445" s="144" t="str">
        <f>IF(OR(AND(OR($J445="Retired",$J445="Permanent Low-Use"),$K445&lt;=2023),(AND($J445="New",$K445&gt;2023))),"N/A",IF($N445=0,0,IF(ISERROR(VLOOKUP($E445,'Source Data'!$B$29:$J$60, MATCH($L445, 'Source Data'!$B$26:$J$26,1),TRUE))=TRUE,"",VLOOKUP($E445,'Source Data'!$B$29:$J$60,MATCH($L445, 'Source Data'!$B$26:$J$26,1),TRUE))))</f>
        <v/>
      </c>
      <c r="P445" s="144" t="str">
        <f>IF(OR(AND(OR($J445="Retired",$J445="Permanent Low-Use"),$K445&lt;=2024),(AND($J445="New",$K445&gt;2024))),"N/A",IF($N445=0,0,IF(ISERROR(VLOOKUP($E445,'Source Data'!$B$29:$J$60, MATCH($L445, 'Source Data'!$B$26:$J$26,1),TRUE))=TRUE,"",VLOOKUP($E445,'Source Data'!$B$29:$J$60,MATCH($L445, 'Source Data'!$B$26:$J$26,1),TRUE))))</f>
        <v/>
      </c>
      <c r="Q445" s="144" t="str">
        <f>IF(OR(AND(OR($J445="Retired",$J445="Permanent Low-Use"),$K445&lt;=2025),(AND($J445="New",$K445&gt;2025))),"N/A",IF($N445=0,0,IF(ISERROR(VLOOKUP($E445,'Source Data'!$B$29:$J$60, MATCH($L445, 'Source Data'!$B$26:$J$26,1),TRUE))=TRUE,"",VLOOKUP($E445,'Source Data'!$B$29:$J$60,MATCH($L445, 'Source Data'!$B$26:$J$26,1),TRUE))))</f>
        <v/>
      </c>
      <c r="R445" s="144" t="str">
        <f>IF(OR(AND(OR($J445="Retired",$J445="Permanent Low-Use"),$K445&lt;=2026),(AND($J445="New",$K445&gt;2026))),"N/A",IF($N445=0,0,IF(ISERROR(VLOOKUP($E445,'Source Data'!$B$29:$J$60, MATCH($L445, 'Source Data'!$B$26:$J$26,1),TRUE))=TRUE,"",VLOOKUP($E445,'Source Data'!$B$29:$J$60,MATCH($L445, 'Source Data'!$B$26:$J$26,1),TRUE))))</f>
        <v/>
      </c>
      <c r="S445" s="144" t="str">
        <f>IF(OR(AND(OR($J445="Retired",$J445="Permanent Low-Use"),$K445&lt;=2027),(AND($J445="New",$K445&gt;2027))),"N/A",IF($N445=0,0,IF(ISERROR(VLOOKUP($E445,'Source Data'!$B$29:$J$60, MATCH($L445, 'Source Data'!$B$26:$J$26,1),TRUE))=TRUE,"",VLOOKUP($E445,'Source Data'!$B$29:$J$60,MATCH($L445, 'Source Data'!$B$26:$J$26,1),TRUE))))</f>
        <v/>
      </c>
      <c r="T445" s="144" t="str">
        <f>IF(OR(AND(OR($J445="Retired",$J445="Permanent Low-Use"),$K445&lt;=2028),(AND($J445="New",$K445&gt;2028))),"N/A",IF($N445=0,0,IF(ISERROR(VLOOKUP($E445,'Source Data'!$B$29:$J$60, MATCH($L445, 'Source Data'!$B$26:$J$26,1),TRUE))=TRUE,"",VLOOKUP($E445,'Source Data'!$B$29:$J$60,MATCH($L445, 'Source Data'!$B$26:$J$26,1),TRUE))))</f>
        <v/>
      </c>
      <c r="U445" s="144" t="str">
        <f>IF(OR(AND(OR($J445="Retired",$J445="Permanent Low-Use"),$K445&lt;=2029),(AND($J445="New",$K445&gt;2029))),"N/A",IF($N445=0,0,IF(ISERROR(VLOOKUP($E445,'Source Data'!$B$29:$J$60, MATCH($L445, 'Source Data'!$B$26:$J$26,1),TRUE))=TRUE,"",VLOOKUP($E445,'Source Data'!$B$29:$J$60,MATCH($L445, 'Source Data'!$B$26:$J$26,1),TRUE))))</f>
        <v/>
      </c>
      <c r="V445" s="144" t="str">
        <f>IF(OR(AND(OR($J445="Retired",$J445="Permanent Low-Use"),$K445&lt;=2030),(AND($J445="New",$K445&gt;2030))),"N/A",IF($N445=0,0,IF(ISERROR(VLOOKUP($E445,'Source Data'!$B$29:$J$60, MATCH($L445, 'Source Data'!$B$26:$J$26,1),TRUE))=TRUE,"",VLOOKUP($E445,'Source Data'!$B$29:$J$60,MATCH($L445, 'Source Data'!$B$26:$J$26,1),TRUE))))</f>
        <v/>
      </c>
      <c r="W445" s="144" t="str">
        <f>IF(OR(AND(OR($J445="Retired",$J445="Permanent Low-Use"),$K445&lt;=2031),(AND($J445="New",$K445&gt;2031))),"N/A",IF($N445=0,0,IF(ISERROR(VLOOKUP($E445,'Source Data'!$B$29:$J$60, MATCH($L445, 'Source Data'!$B$26:$J$26,1),TRUE))=TRUE,"",VLOOKUP($E445,'Source Data'!$B$29:$J$60,MATCH($L445, 'Source Data'!$B$26:$J$26,1),TRUE))))</f>
        <v/>
      </c>
      <c r="X445" s="144" t="str">
        <f>IF(OR(AND(OR($J445="Retired",$J445="Permanent Low-Use"),$K445&lt;=2032),(AND($J445="New",$K445&gt;2032))),"N/A",IF($N445=0,0,IF(ISERROR(VLOOKUP($E445,'Source Data'!$B$29:$J$60, MATCH($L445, 'Source Data'!$B$26:$J$26,1),TRUE))=TRUE,"",VLOOKUP($E445,'Source Data'!$B$29:$J$60,MATCH($L445, 'Source Data'!$B$26:$J$26,1),TRUE))))</f>
        <v/>
      </c>
      <c r="Y445" s="144" t="str">
        <f>IF(OR(AND(OR($J445="Retired",$J445="Permanent Low-Use"),$K445&lt;=2033),(AND($J445="New",$K445&gt;2033))),"N/A",IF($N445=0,0,IF(ISERROR(VLOOKUP($E445,'Source Data'!$B$29:$J$60, MATCH($L445, 'Source Data'!$B$26:$J$26,1),TRUE))=TRUE,"",VLOOKUP($E445,'Source Data'!$B$29:$J$60,MATCH($L445, 'Source Data'!$B$26:$J$26,1),TRUE))))</f>
        <v/>
      </c>
      <c r="Z445" s="145" t="str">
        <f>IF(ISNUMBER($L445),IF(OR(AND(OR($J445="Retired",$J445="Permanent Low-Use"),$K445&lt;=2023),(AND($J445="New",$K445&gt;2023))),"N/A",VLOOKUP($F445,'Source Data'!$B$15:$I$22,7)),"")</f>
        <v/>
      </c>
      <c r="AA445" s="145" t="str">
        <f>IF(ISNUMBER($L445),IF(OR(AND(OR($J445="Retired",$J445="Permanent Low-Use"),$K445&lt;=2024),(AND($J445="New",$K445&gt;2024))),"N/A",VLOOKUP($F445,'Source Data'!$B$15:$I$22,7)),"")</f>
        <v/>
      </c>
      <c r="AB445" s="145" t="str">
        <f>IF(ISNUMBER($L445),IF(OR(AND(OR($J445="Retired",$J445="Permanent Low-Use"),$K445&lt;=2025),(AND($J445="New",$K445&gt;2025))),"N/A",VLOOKUP($F445,'Source Data'!$B$15:$I$22,5)),"")</f>
        <v/>
      </c>
      <c r="AC445" s="145" t="str">
        <f>IF(ISNUMBER($L445),IF(OR(AND(OR($J445="Retired",$J445="Permanent Low-Use"),$K445&lt;=2026),(AND($J445="New",$K445&gt;2026))),"N/A",VLOOKUP($F445,'Source Data'!$B$15:$I$22,5)),"")</f>
        <v/>
      </c>
      <c r="AD445" s="145" t="str">
        <f>IF(ISNUMBER($L445),IF(OR(AND(OR($J445="Retired",$J445="Permanent Low-Use"),$K445&lt;=2027),(AND($J445="New",$K445&gt;2027))),"N/A",VLOOKUP($F445,'Source Data'!$B$15:$I$22,5)),"")</f>
        <v/>
      </c>
      <c r="AE445" s="145" t="str">
        <f>IF(ISNUMBER($L445),IF(OR(AND(OR($J445="Retired",$J445="Permanent Low-Use"),$K445&lt;=2028),(AND($J445="New",$K445&gt;2028))),"N/A",VLOOKUP($F445,'Source Data'!$B$15:$I$22,5)),"")</f>
        <v/>
      </c>
      <c r="AF445" s="145" t="str">
        <f>IF(ISNUMBER($L445),IF(OR(AND(OR($J445="Retired",$J445="Permanent Low-Use"),$K445&lt;=2029),(AND($J445="New",$K445&gt;2029))),"N/A",VLOOKUP($F445,'Source Data'!$B$15:$I$22,5)),"")</f>
        <v/>
      </c>
      <c r="AG445" s="145" t="str">
        <f>IF(ISNUMBER($L445),IF(OR(AND(OR($J445="Retired",$J445="Permanent Low-Use"),$K445&lt;=2030),(AND($J445="New",$K445&gt;2030))),"N/A",VLOOKUP($F445,'Source Data'!$B$15:$I$22,5)),"")</f>
        <v/>
      </c>
      <c r="AH445" s="145" t="str">
        <f>IF(ISNUMBER($L445),IF(OR(AND(OR($J445="Retired",$J445="Permanent Low-Use"),$K445&lt;=2031),(AND($J445="New",$K445&gt;2031))),"N/A",VLOOKUP($F445,'Source Data'!$B$15:$I$22,5)),"")</f>
        <v/>
      </c>
      <c r="AI445" s="145" t="str">
        <f>IF(ISNUMBER($L445),IF(OR(AND(OR($J445="Retired",$J445="Permanent Low-Use"),$K445&lt;=2032),(AND($J445="New",$K445&gt;2032))),"N/A",VLOOKUP($F445,'Source Data'!$B$15:$I$22,5)),"")</f>
        <v/>
      </c>
      <c r="AJ445" s="145" t="str">
        <f>IF(ISNUMBER($L445),IF(OR(AND(OR($J445="Retired",$J445="Permanent Low-Use"),$K445&lt;=2033),(AND($J445="New",$K445&gt;2033))),"N/A",VLOOKUP($F445,'Source Data'!$B$15:$I$22,5)),"")</f>
        <v/>
      </c>
      <c r="AK445" s="145" t="str">
        <f>IF($N445= 0, "N/A", IF(ISERROR(VLOOKUP($F445, 'Source Data'!$B$4:$C$11,2)), "", VLOOKUP($F445, 'Source Data'!$B$4:$C$11,2)))</f>
        <v/>
      </c>
      <c r="AL445" s="158"/>
    </row>
    <row r="446" spans="1:38">
      <c r="A446" s="158"/>
      <c r="B446" s="80"/>
      <c r="C446" s="80"/>
      <c r="D446" s="80"/>
      <c r="E446" s="81"/>
      <c r="F446" s="81"/>
      <c r="G446" s="78"/>
      <c r="H446" s="79"/>
      <c r="I446" s="78"/>
      <c r="J446" s="78"/>
      <c r="K446" s="78"/>
      <c r="L446" s="142" t="str">
        <f t="shared" si="18"/>
        <v/>
      </c>
      <c r="M446" s="142" t="str">
        <f>IF(ISERROR(VLOOKUP(E446,'Source Data'!$B$67:$J$97, MATCH(F446, 'Source Data'!$B$64:$J$64,1),TRUE))=TRUE,"",VLOOKUP(E446,'Source Data'!$B$67:$J$97,MATCH(F446, 'Source Data'!$B$64:$J$64,1),TRUE))</f>
        <v/>
      </c>
      <c r="N446" s="143" t="str">
        <f t="shared" si="19"/>
        <v/>
      </c>
      <c r="O446" s="144" t="str">
        <f>IF(OR(AND(OR($J446="Retired",$J446="Permanent Low-Use"),$K446&lt;=2023),(AND($J446="New",$K446&gt;2023))),"N/A",IF($N446=0,0,IF(ISERROR(VLOOKUP($E446,'Source Data'!$B$29:$J$60, MATCH($L446, 'Source Data'!$B$26:$J$26,1),TRUE))=TRUE,"",VLOOKUP($E446,'Source Data'!$B$29:$J$60,MATCH($L446, 'Source Data'!$B$26:$J$26,1),TRUE))))</f>
        <v/>
      </c>
      <c r="P446" s="144" t="str">
        <f>IF(OR(AND(OR($J446="Retired",$J446="Permanent Low-Use"),$K446&lt;=2024),(AND($J446="New",$K446&gt;2024))),"N/A",IF($N446=0,0,IF(ISERROR(VLOOKUP($E446,'Source Data'!$B$29:$J$60, MATCH($L446, 'Source Data'!$B$26:$J$26,1),TRUE))=TRUE,"",VLOOKUP($E446,'Source Data'!$B$29:$J$60,MATCH($L446, 'Source Data'!$B$26:$J$26,1),TRUE))))</f>
        <v/>
      </c>
      <c r="Q446" s="144" t="str">
        <f>IF(OR(AND(OR($J446="Retired",$J446="Permanent Low-Use"),$K446&lt;=2025),(AND($J446="New",$K446&gt;2025))),"N/A",IF($N446=0,0,IF(ISERROR(VLOOKUP($E446,'Source Data'!$B$29:$J$60, MATCH($L446, 'Source Data'!$B$26:$J$26,1),TRUE))=TRUE,"",VLOOKUP($E446,'Source Data'!$B$29:$J$60,MATCH($L446, 'Source Data'!$B$26:$J$26,1),TRUE))))</f>
        <v/>
      </c>
      <c r="R446" s="144" t="str">
        <f>IF(OR(AND(OR($J446="Retired",$J446="Permanent Low-Use"),$K446&lt;=2026),(AND($J446="New",$K446&gt;2026))),"N/A",IF($N446=0,0,IF(ISERROR(VLOOKUP($E446,'Source Data'!$B$29:$J$60, MATCH($L446, 'Source Data'!$B$26:$J$26,1),TRUE))=TRUE,"",VLOOKUP($E446,'Source Data'!$B$29:$J$60,MATCH($L446, 'Source Data'!$B$26:$J$26,1),TRUE))))</f>
        <v/>
      </c>
      <c r="S446" s="144" t="str">
        <f>IF(OR(AND(OR($J446="Retired",$J446="Permanent Low-Use"),$K446&lt;=2027),(AND($J446="New",$K446&gt;2027))),"N/A",IF($N446=0,0,IF(ISERROR(VLOOKUP($E446,'Source Data'!$B$29:$J$60, MATCH($L446, 'Source Data'!$B$26:$J$26,1),TRUE))=TRUE,"",VLOOKUP($E446,'Source Data'!$B$29:$J$60,MATCH($L446, 'Source Data'!$B$26:$J$26,1),TRUE))))</f>
        <v/>
      </c>
      <c r="T446" s="144" t="str">
        <f>IF(OR(AND(OR($J446="Retired",$J446="Permanent Low-Use"),$K446&lt;=2028),(AND($J446="New",$K446&gt;2028))),"N/A",IF($N446=0,0,IF(ISERROR(VLOOKUP($E446,'Source Data'!$B$29:$J$60, MATCH($L446, 'Source Data'!$B$26:$J$26,1),TRUE))=TRUE,"",VLOOKUP($E446,'Source Data'!$B$29:$J$60,MATCH($L446, 'Source Data'!$B$26:$J$26,1),TRUE))))</f>
        <v/>
      </c>
      <c r="U446" s="144" t="str">
        <f>IF(OR(AND(OR($J446="Retired",$J446="Permanent Low-Use"),$K446&lt;=2029),(AND($J446="New",$K446&gt;2029))),"N/A",IF($N446=0,0,IF(ISERROR(VLOOKUP($E446,'Source Data'!$B$29:$J$60, MATCH($L446, 'Source Data'!$B$26:$J$26,1),TRUE))=TRUE,"",VLOOKUP($E446,'Source Data'!$B$29:$J$60,MATCH($L446, 'Source Data'!$B$26:$J$26,1),TRUE))))</f>
        <v/>
      </c>
      <c r="V446" s="144" t="str">
        <f>IF(OR(AND(OR($J446="Retired",$J446="Permanent Low-Use"),$K446&lt;=2030),(AND($J446="New",$K446&gt;2030))),"N/A",IF($N446=0,0,IF(ISERROR(VLOOKUP($E446,'Source Data'!$B$29:$J$60, MATCH($L446, 'Source Data'!$B$26:$J$26,1),TRUE))=TRUE,"",VLOOKUP($E446,'Source Data'!$B$29:$J$60,MATCH($L446, 'Source Data'!$B$26:$J$26,1),TRUE))))</f>
        <v/>
      </c>
      <c r="W446" s="144" t="str">
        <f>IF(OR(AND(OR($J446="Retired",$J446="Permanent Low-Use"),$K446&lt;=2031),(AND($J446="New",$K446&gt;2031))),"N/A",IF($N446=0,0,IF(ISERROR(VLOOKUP($E446,'Source Data'!$B$29:$J$60, MATCH($L446, 'Source Data'!$B$26:$J$26,1),TRUE))=TRUE,"",VLOOKUP($E446,'Source Data'!$B$29:$J$60,MATCH($L446, 'Source Data'!$B$26:$J$26,1),TRUE))))</f>
        <v/>
      </c>
      <c r="X446" s="144" t="str">
        <f>IF(OR(AND(OR($J446="Retired",$J446="Permanent Low-Use"),$K446&lt;=2032),(AND($J446="New",$K446&gt;2032))),"N/A",IF($N446=0,0,IF(ISERROR(VLOOKUP($E446,'Source Data'!$B$29:$J$60, MATCH($L446, 'Source Data'!$B$26:$J$26,1),TRUE))=TRUE,"",VLOOKUP($E446,'Source Data'!$B$29:$J$60,MATCH($L446, 'Source Data'!$B$26:$J$26,1),TRUE))))</f>
        <v/>
      </c>
      <c r="Y446" s="144" t="str">
        <f>IF(OR(AND(OR($J446="Retired",$J446="Permanent Low-Use"),$K446&lt;=2033),(AND($J446="New",$K446&gt;2033))),"N/A",IF($N446=0,0,IF(ISERROR(VLOOKUP($E446,'Source Data'!$B$29:$J$60, MATCH($L446, 'Source Data'!$B$26:$J$26,1),TRUE))=TRUE,"",VLOOKUP($E446,'Source Data'!$B$29:$J$60,MATCH($L446, 'Source Data'!$B$26:$J$26,1),TRUE))))</f>
        <v/>
      </c>
      <c r="Z446" s="145" t="str">
        <f>IF(ISNUMBER($L446),IF(OR(AND(OR($J446="Retired",$J446="Permanent Low-Use"),$K446&lt;=2023),(AND($J446="New",$K446&gt;2023))),"N/A",VLOOKUP($F446,'Source Data'!$B$15:$I$22,7)),"")</f>
        <v/>
      </c>
      <c r="AA446" s="145" t="str">
        <f>IF(ISNUMBER($L446),IF(OR(AND(OR($J446="Retired",$J446="Permanent Low-Use"),$K446&lt;=2024),(AND($J446="New",$K446&gt;2024))),"N/A",VLOOKUP($F446,'Source Data'!$B$15:$I$22,7)),"")</f>
        <v/>
      </c>
      <c r="AB446" s="145" t="str">
        <f>IF(ISNUMBER($L446),IF(OR(AND(OR($J446="Retired",$J446="Permanent Low-Use"),$K446&lt;=2025),(AND($J446="New",$K446&gt;2025))),"N/A",VLOOKUP($F446,'Source Data'!$B$15:$I$22,5)),"")</f>
        <v/>
      </c>
      <c r="AC446" s="145" t="str">
        <f>IF(ISNUMBER($L446),IF(OR(AND(OR($J446="Retired",$J446="Permanent Low-Use"),$K446&lt;=2026),(AND($J446="New",$K446&gt;2026))),"N/A",VLOOKUP($F446,'Source Data'!$B$15:$I$22,5)),"")</f>
        <v/>
      </c>
      <c r="AD446" s="145" t="str">
        <f>IF(ISNUMBER($L446),IF(OR(AND(OR($J446="Retired",$J446="Permanent Low-Use"),$K446&lt;=2027),(AND($J446="New",$K446&gt;2027))),"N/A",VLOOKUP($F446,'Source Data'!$B$15:$I$22,5)),"")</f>
        <v/>
      </c>
      <c r="AE446" s="145" t="str">
        <f>IF(ISNUMBER($L446),IF(OR(AND(OR($J446="Retired",$J446="Permanent Low-Use"),$K446&lt;=2028),(AND($J446="New",$K446&gt;2028))),"N/A",VLOOKUP($F446,'Source Data'!$B$15:$I$22,5)),"")</f>
        <v/>
      </c>
      <c r="AF446" s="145" t="str">
        <f>IF(ISNUMBER($L446),IF(OR(AND(OR($J446="Retired",$J446="Permanent Low-Use"),$K446&lt;=2029),(AND($J446="New",$K446&gt;2029))),"N/A",VLOOKUP($F446,'Source Data'!$B$15:$I$22,5)),"")</f>
        <v/>
      </c>
      <c r="AG446" s="145" t="str">
        <f>IF(ISNUMBER($L446),IF(OR(AND(OR($J446="Retired",$J446="Permanent Low-Use"),$K446&lt;=2030),(AND($J446="New",$K446&gt;2030))),"N/A",VLOOKUP($F446,'Source Data'!$B$15:$I$22,5)),"")</f>
        <v/>
      </c>
      <c r="AH446" s="145" t="str">
        <f>IF(ISNUMBER($L446),IF(OR(AND(OR($J446="Retired",$J446="Permanent Low-Use"),$K446&lt;=2031),(AND($J446="New",$K446&gt;2031))),"N/A",VLOOKUP($F446,'Source Data'!$B$15:$I$22,5)),"")</f>
        <v/>
      </c>
      <c r="AI446" s="145" t="str">
        <f>IF(ISNUMBER($L446),IF(OR(AND(OR($J446="Retired",$J446="Permanent Low-Use"),$K446&lt;=2032),(AND($J446="New",$K446&gt;2032))),"N/A",VLOOKUP($F446,'Source Data'!$B$15:$I$22,5)),"")</f>
        <v/>
      </c>
      <c r="AJ446" s="145" t="str">
        <f>IF(ISNUMBER($L446),IF(OR(AND(OR($J446="Retired",$J446="Permanent Low-Use"),$K446&lt;=2033),(AND($J446="New",$K446&gt;2033))),"N/A",VLOOKUP($F446,'Source Data'!$B$15:$I$22,5)),"")</f>
        <v/>
      </c>
      <c r="AK446" s="145" t="str">
        <f>IF($N446= 0, "N/A", IF(ISERROR(VLOOKUP($F446, 'Source Data'!$B$4:$C$11,2)), "", VLOOKUP($F446, 'Source Data'!$B$4:$C$11,2)))</f>
        <v/>
      </c>
      <c r="AL446" s="158"/>
    </row>
    <row r="447" spans="1:38">
      <c r="A447" s="158"/>
      <c r="B447" s="80"/>
      <c r="C447" s="80"/>
      <c r="D447" s="80"/>
      <c r="E447" s="81"/>
      <c r="F447" s="81"/>
      <c r="G447" s="78"/>
      <c r="H447" s="79"/>
      <c r="I447" s="78"/>
      <c r="J447" s="78"/>
      <c r="K447" s="78"/>
      <c r="L447" s="142" t="str">
        <f t="shared" si="18"/>
        <v/>
      </c>
      <c r="M447" s="142" t="str">
        <f>IF(ISERROR(VLOOKUP(E447,'Source Data'!$B$67:$J$97, MATCH(F447, 'Source Data'!$B$64:$J$64,1),TRUE))=TRUE,"",VLOOKUP(E447,'Source Data'!$B$67:$J$97,MATCH(F447, 'Source Data'!$B$64:$J$64,1),TRUE))</f>
        <v/>
      </c>
      <c r="N447" s="143" t="str">
        <f t="shared" si="19"/>
        <v/>
      </c>
      <c r="O447" s="144" t="str">
        <f>IF(OR(AND(OR($J447="Retired",$J447="Permanent Low-Use"),$K447&lt;=2023),(AND($J447="New",$K447&gt;2023))),"N/A",IF($N447=0,0,IF(ISERROR(VLOOKUP($E447,'Source Data'!$B$29:$J$60, MATCH($L447, 'Source Data'!$B$26:$J$26,1),TRUE))=TRUE,"",VLOOKUP($E447,'Source Data'!$B$29:$J$60,MATCH($L447, 'Source Data'!$B$26:$J$26,1),TRUE))))</f>
        <v/>
      </c>
      <c r="P447" s="144" t="str">
        <f>IF(OR(AND(OR($J447="Retired",$J447="Permanent Low-Use"),$K447&lt;=2024),(AND($J447="New",$K447&gt;2024))),"N/A",IF($N447=0,0,IF(ISERROR(VLOOKUP($E447,'Source Data'!$B$29:$J$60, MATCH($L447, 'Source Data'!$B$26:$J$26,1),TRUE))=TRUE,"",VLOOKUP($E447,'Source Data'!$B$29:$J$60,MATCH($L447, 'Source Data'!$B$26:$J$26,1),TRUE))))</f>
        <v/>
      </c>
      <c r="Q447" s="144" t="str">
        <f>IF(OR(AND(OR($J447="Retired",$J447="Permanent Low-Use"),$K447&lt;=2025),(AND($J447="New",$K447&gt;2025))),"N/A",IF($N447=0,0,IF(ISERROR(VLOOKUP($E447,'Source Data'!$B$29:$J$60, MATCH($L447, 'Source Data'!$B$26:$J$26,1),TRUE))=TRUE,"",VLOOKUP($E447,'Source Data'!$B$29:$J$60,MATCH($L447, 'Source Data'!$B$26:$J$26,1),TRUE))))</f>
        <v/>
      </c>
      <c r="R447" s="144" t="str">
        <f>IF(OR(AND(OR($J447="Retired",$J447="Permanent Low-Use"),$K447&lt;=2026),(AND($J447="New",$K447&gt;2026))),"N/A",IF($N447=0,0,IF(ISERROR(VLOOKUP($E447,'Source Data'!$B$29:$J$60, MATCH($L447, 'Source Data'!$B$26:$J$26,1),TRUE))=TRUE,"",VLOOKUP($E447,'Source Data'!$B$29:$J$60,MATCH($L447, 'Source Data'!$B$26:$J$26,1),TRUE))))</f>
        <v/>
      </c>
      <c r="S447" s="144" t="str">
        <f>IF(OR(AND(OR($J447="Retired",$J447="Permanent Low-Use"),$K447&lt;=2027),(AND($J447="New",$K447&gt;2027))),"N/A",IF($N447=0,0,IF(ISERROR(VLOOKUP($E447,'Source Data'!$B$29:$J$60, MATCH($L447, 'Source Data'!$B$26:$J$26,1),TRUE))=TRUE,"",VLOOKUP($E447,'Source Data'!$B$29:$J$60,MATCH($L447, 'Source Data'!$B$26:$J$26,1),TRUE))))</f>
        <v/>
      </c>
      <c r="T447" s="144" t="str">
        <f>IF(OR(AND(OR($J447="Retired",$J447="Permanent Low-Use"),$K447&lt;=2028),(AND($J447="New",$K447&gt;2028))),"N/A",IF($N447=0,0,IF(ISERROR(VLOOKUP($E447,'Source Data'!$B$29:$J$60, MATCH($L447, 'Source Data'!$B$26:$J$26,1),TRUE))=TRUE,"",VLOOKUP($E447,'Source Data'!$B$29:$J$60,MATCH($L447, 'Source Data'!$B$26:$J$26,1),TRUE))))</f>
        <v/>
      </c>
      <c r="U447" s="144" t="str">
        <f>IF(OR(AND(OR($J447="Retired",$J447="Permanent Low-Use"),$K447&lt;=2029),(AND($J447="New",$K447&gt;2029))),"N/A",IF($N447=0,0,IF(ISERROR(VLOOKUP($E447,'Source Data'!$B$29:$J$60, MATCH($L447, 'Source Data'!$B$26:$J$26,1),TRUE))=TRUE,"",VLOOKUP($E447,'Source Data'!$B$29:$J$60,MATCH($L447, 'Source Data'!$B$26:$J$26,1),TRUE))))</f>
        <v/>
      </c>
      <c r="V447" s="144" t="str">
        <f>IF(OR(AND(OR($J447="Retired",$J447="Permanent Low-Use"),$K447&lt;=2030),(AND($J447="New",$K447&gt;2030))),"N/A",IF($N447=0,0,IF(ISERROR(VLOOKUP($E447,'Source Data'!$B$29:$J$60, MATCH($L447, 'Source Data'!$B$26:$J$26,1),TRUE))=TRUE,"",VLOOKUP($E447,'Source Data'!$B$29:$J$60,MATCH($L447, 'Source Data'!$B$26:$J$26,1),TRUE))))</f>
        <v/>
      </c>
      <c r="W447" s="144" t="str">
        <f>IF(OR(AND(OR($J447="Retired",$J447="Permanent Low-Use"),$K447&lt;=2031),(AND($J447="New",$K447&gt;2031))),"N/A",IF($N447=0,0,IF(ISERROR(VLOOKUP($E447,'Source Data'!$B$29:$J$60, MATCH($L447, 'Source Data'!$B$26:$J$26,1),TRUE))=TRUE,"",VLOOKUP($E447,'Source Data'!$B$29:$J$60,MATCH($L447, 'Source Data'!$B$26:$J$26,1),TRUE))))</f>
        <v/>
      </c>
      <c r="X447" s="144" t="str">
        <f>IF(OR(AND(OR($J447="Retired",$J447="Permanent Low-Use"),$K447&lt;=2032),(AND($J447="New",$K447&gt;2032))),"N/A",IF($N447=0,0,IF(ISERROR(VLOOKUP($E447,'Source Data'!$B$29:$J$60, MATCH($L447, 'Source Data'!$B$26:$J$26,1),TRUE))=TRUE,"",VLOOKUP($E447,'Source Data'!$B$29:$J$60,MATCH($L447, 'Source Data'!$B$26:$J$26,1),TRUE))))</f>
        <v/>
      </c>
      <c r="Y447" s="144" t="str">
        <f>IF(OR(AND(OR($J447="Retired",$J447="Permanent Low-Use"),$K447&lt;=2033),(AND($J447="New",$K447&gt;2033))),"N/A",IF($N447=0,0,IF(ISERROR(VLOOKUP($E447,'Source Data'!$B$29:$J$60, MATCH($L447, 'Source Data'!$B$26:$J$26,1),TRUE))=TRUE,"",VLOOKUP($E447,'Source Data'!$B$29:$J$60,MATCH($L447, 'Source Data'!$B$26:$J$26,1),TRUE))))</f>
        <v/>
      </c>
      <c r="Z447" s="145" t="str">
        <f>IF(ISNUMBER($L447),IF(OR(AND(OR($J447="Retired",$J447="Permanent Low-Use"),$K447&lt;=2023),(AND($J447="New",$K447&gt;2023))),"N/A",VLOOKUP($F447,'Source Data'!$B$15:$I$22,7)),"")</f>
        <v/>
      </c>
      <c r="AA447" s="145" t="str">
        <f>IF(ISNUMBER($L447),IF(OR(AND(OR($J447="Retired",$J447="Permanent Low-Use"),$K447&lt;=2024),(AND($J447="New",$K447&gt;2024))),"N/A",VLOOKUP($F447,'Source Data'!$B$15:$I$22,7)),"")</f>
        <v/>
      </c>
      <c r="AB447" s="145" t="str">
        <f>IF(ISNUMBER($L447),IF(OR(AND(OR($J447="Retired",$J447="Permanent Low-Use"),$K447&lt;=2025),(AND($J447="New",$K447&gt;2025))),"N/A",VLOOKUP($F447,'Source Data'!$B$15:$I$22,5)),"")</f>
        <v/>
      </c>
      <c r="AC447" s="145" t="str">
        <f>IF(ISNUMBER($L447),IF(OR(AND(OR($J447="Retired",$J447="Permanent Low-Use"),$K447&lt;=2026),(AND($J447="New",$K447&gt;2026))),"N/A",VLOOKUP($F447,'Source Data'!$B$15:$I$22,5)),"")</f>
        <v/>
      </c>
      <c r="AD447" s="145" t="str">
        <f>IF(ISNUMBER($L447),IF(OR(AND(OR($J447="Retired",$J447="Permanent Low-Use"),$K447&lt;=2027),(AND($J447="New",$K447&gt;2027))),"N/A",VLOOKUP($F447,'Source Data'!$B$15:$I$22,5)),"")</f>
        <v/>
      </c>
      <c r="AE447" s="145" t="str">
        <f>IF(ISNUMBER($L447),IF(OR(AND(OR($J447="Retired",$J447="Permanent Low-Use"),$K447&lt;=2028),(AND($J447="New",$K447&gt;2028))),"N/A",VLOOKUP($F447,'Source Data'!$B$15:$I$22,5)),"")</f>
        <v/>
      </c>
      <c r="AF447" s="145" t="str">
        <f>IF(ISNUMBER($L447),IF(OR(AND(OR($J447="Retired",$J447="Permanent Low-Use"),$K447&lt;=2029),(AND($J447="New",$K447&gt;2029))),"N/A",VLOOKUP($F447,'Source Data'!$B$15:$I$22,5)),"")</f>
        <v/>
      </c>
      <c r="AG447" s="145" t="str">
        <f>IF(ISNUMBER($L447),IF(OR(AND(OR($J447="Retired",$J447="Permanent Low-Use"),$K447&lt;=2030),(AND($J447="New",$K447&gt;2030))),"N/A",VLOOKUP($F447,'Source Data'!$B$15:$I$22,5)),"")</f>
        <v/>
      </c>
      <c r="AH447" s="145" t="str">
        <f>IF(ISNUMBER($L447),IF(OR(AND(OR($J447="Retired",$J447="Permanent Low-Use"),$K447&lt;=2031),(AND($J447="New",$K447&gt;2031))),"N/A",VLOOKUP($F447,'Source Data'!$B$15:$I$22,5)),"")</f>
        <v/>
      </c>
      <c r="AI447" s="145" t="str">
        <f>IF(ISNUMBER($L447),IF(OR(AND(OR($J447="Retired",$J447="Permanent Low-Use"),$K447&lt;=2032),(AND($J447="New",$K447&gt;2032))),"N/A",VLOOKUP($F447,'Source Data'!$B$15:$I$22,5)),"")</f>
        <v/>
      </c>
      <c r="AJ447" s="145" t="str">
        <f>IF(ISNUMBER($L447),IF(OR(AND(OR($J447="Retired",$J447="Permanent Low-Use"),$K447&lt;=2033),(AND($J447="New",$K447&gt;2033))),"N/A",VLOOKUP($F447,'Source Data'!$B$15:$I$22,5)),"")</f>
        <v/>
      </c>
      <c r="AK447" s="145" t="str">
        <f>IF($N447= 0, "N/A", IF(ISERROR(VLOOKUP($F447, 'Source Data'!$B$4:$C$11,2)), "", VLOOKUP($F447, 'Source Data'!$B$4:$C$11,2)))</f>
        <v/>
      </c>
      <c r="AL447" s="158"/>
    </row>
    <row r="448" spans="1:38">
      <c r="A448" s="158"/>
      <c r="B448" s="80"/>
      <c r="C448" s="80"/>
      <c r="D448" s="80"/>
      <c r="E448" s="81"/>
      <c r="F448" s="81"/>
      <c r="G448" s="78"/>
      <c r="H448" s="79"/>
      <c r="I448" s="78"/>
      <c r="J448" s="78"/>
      <c r="K448" s="78"/>
      <c r="L448" s="142" t="str">
        <f t="shared" si="18"/>
        <v/>
      </c>
      <c r="M448" s="142" t="str">
        <f>IF(ISERROR(VLOOKUP(E448,'Source Data'!$B$67:$J$97, MATCH(F448, 'Source Data'!$B$64:$J$64,1),TRUE))=TRUE,"",VLOOKUP(E448,'Source Data'!$B$67:$J$97,MATCH(F448, 'Source Data'!$B$64:$J$64,1),TRUE))</f>
        <v/>
      </c>
      <c r="N448" s="143" t="str">
        <f t="shared" si="19"/>
        <v/>
      </c>
      <c r="O448" s="144" t="str">
        <f>IF(OR(AND(OR($J448="Retired",$J448="Permanent Low-Use"),$K448&lt;=2023),(AND($J448="New",$K448&gt;2023))),"N/A",IF($N448=0,0,IF(ISERROR(VLOOKUP($E448,'Source Data'!$B$29:$J$60, MATCH($L448, 'Source Data'!$B$26:$J$26,1),TRUE))=TRUE,"",VLOOKUP($E448,'Source Data'!$B$29:$J$60,MATCH($L448, 'Source Data'!$B$26:$J$26,1),TRUE))))</f>
        <v/>
      </c>
      <c r="P448" s="144" t="str">
        <f>IF(OR(AND(OR($J448="Retired",$J448="Permanent Low-Use"),$K448&lt;=2024),(AND($J448="New",$K448&gt;2024))),"N/A",IF($N448=0,0,IF(ISERROR(VLOOKUP($E448,'Source Data'!$B$29:$J$60, MATCH($L448, 'Source Data'!$B$26:$J$26,1),TRUE))=TRUE,"",VLOOKUP($E448,'Source Data'!$B$29:$J$60,MATCH($L448, 'Source Data'!$B$26:$J$26,1),TRUE))))</f>
        <v/>
      </c>
      <c r="Q448" s="144" t="str">
        <f>IF(OR(AND(OR($J448="Retired",$J448="Permanent Low-Use"),$K448&lt;=2025),(AND($J448="New",$K448&gt;2025))),"N/A",IF($N448=0,0,IF(ISERROR(VLOOKUP($E448,'Source Data'!$B$29:$J$60, MATCH($L448, 'Source Data'!$B$26:$J$26,1),TRUE))=TRUE,"",VLOOKUP($E448,'Source Data'!$B$29:$J$60,MATCH($L448, 'Source Data'!$B$26:$J$26,1),TRUE))))</f>
        <v/>
      </c>
      <c r="R448" s="144" t="str">
        <f>IF(OR(AND(OR($J448="Retired",$J448="Permanent Low-Use"),$K448&lt;=2026),(AND($J448="New",$K448&gt;2026))),"N/A",IF($N448=0,0,IF(ISERROR(VLOOKUP($E448,'Source Data'!$B$29:$J$60, MATCH($L448, 'Source Data'!$B$26:$J$26,1),TRUE))=TRUE,"",VLOOKUP($E448,'Source Data'!$B$29:$J$60,MATCH($L448, 'Source Data'!$B$26:$J$26,1),TRUE))))</f>
        <v/>
      </c>
      <c r="S448" s="144" t="str">
        <f>IF(OR(AND(OR($J448="Retired",$J448="Permanent Low-Use"),$K448&lt;=2027),(AND($J448="New",$K448&gt;2027))),"N/A",IF($N448=0,0,IF(ISERROR(VLOOKUP($E448,'Source Data'!$B$29:$J$60, MATCH($L448, 'Source Data'!$B$26:$J$26,1),TRUE))=TRUE,"",VLOOKUP($E448,'Source Data'!$B$29:$J$60,MATCH($L448, 'Source Data'!$B$26:$J$26,1),TRUE))))</f>
        <v/>
      </c>
      <c r="T448" s="144" t="str">
        <f>IF(OR(AND(OR($J448="Retired",$J448="Permanent Low-Use"),$K448&lt;=2028),(AND($J448="New",$K448&gt;2028))),"N/A",IF($N448=0,0,IF(ISERROR(VLOOKUP($E448,'Source Data'!$B$29:$J$60, MATCH($L448, 'Source Data'!$B$26:$J$26,1),TRUE))=TRUE,"",VLOOKUP($E448,'Source Data'!$B$29:$J$60,MATCH($L448, 'Source Data'!$B$26:$J$26,1),TRUE))))</f>
        <v/>
      </c>
      <c r="U448" s="144" t="str">
        <f>IF(OR(AND(OR($J448="Retired",$J448="Permanent Low-Use"),$K448&lt;=2029),(AND($J448="New",$K448&gt;2029))),"N/A",IF($N448=0,0,IF(ISERROR(VLOOKUP($E448,'Source Data'!$B$29:$J$60, MATCH($L448, 'Source Data'!$B$26:$J$26,1),TRUE))=TRUE,"",VLOOKUP($E448,'Source Data'!$B$29:$J$60,MATCH($L448, 'Source Data'!$B$26:$J$26,1),TRUE))))</f>
        <v/>
      </c>
      <c r="V448" s="144" t="str">
        <f>IF(OR(AND(OR($J448="Retired",$J448="Permanent Low-Use"),$K448&lt;=2030),(AND($J448="New",$K448&gt;2030))),"N/A",IF($N448=0,0,IF(ISERROR(VLOOKUP($E448,'Source Data'!$B$29:$J$60, MATCH($L448, 'Source Data'!$B$26:$J$26,1),TRUE))=TRUE,"",VLOOKUP($E448,'Source Data'!$B$29:$J$60,MATCH($L448, 'Source Data'!$B$26:$J$26,1),TRUE))))</f>
        <v/>
      </c>
      <c r="W448" s="144" t="str">
        <f>IF(OR(AND(OR($J448="Retired",$J448="Permanent Low-Use"),$K448&lt;=2031),(AND($J448="New",$K448&gt;2031))),"N/A",IF($N448=0,0,IF(ISERROR(VLOOKUP($E448,'Source Data'!$B$29:$J$60, MATCH($L448, 'Source Data'!$B$26:$J$26,1),TRUE))=TRUE,"",VLOOKUP($E448,'Source Data'!$B$29:$J$60,MATCH($L448, 'Source Data'!$B$26:$J$26,1),TRUE))))</f>
        <v/>
      </c>
      <c r="X448" s="144" t="str">
        <f>IF(OR(AND(OR($J448="Retired",$J448="Permanent Low-Use"),$K448&lt;=2032),(AND($J448="New",$K448&gt;2032))),"N/A",IF($N448=0,0,IF(ISERROR(VLOOKUP($E448,'Source Data'!$B$29:$J$60, MATCH($L448, 'Source Data'!$B$26:$J$26,1),TRUE))=TRUE,"",VLOOKUP($E448,'Source Data'!$B$29:$J$60,MATCH($L448, 'Source Data'!$B$26:$J$26,1),TRUE))))</f>
        <v/>
      </c>
      <c r="Y448" s="144" t="str">
        <f>IF(OR(AND(OR($J448="Retired",$J448="Permanent Low-Use"),$K448&lt;=2033),(AND($J448="New",$K448&gt;2033))),"N/A",IF($N448=0,0,IF(ISERROR(VLOOKUP($E448,'Source Data'!$B$29:$J$60, MATCH($L448, 'Source Data'!$B$26:$J$26,1),TRUE))=TRUE,"",VLOOKUP($E448,'Source Data'!$B$29:$J$60,MATCH($L448, 'Source Data'!$B$26:$J$26,1),TRUE))))</f>
        <v/>
      </c>
      <c r="Z448" s="145" t="str">
        <f>IF(ISNUMBER($L448),IF(OR(AND(OR($J448="Retired",$J448="Permanent Low-Use"),$K448&lt;=2023),(AND($J448="New",$K448&gt;2023))),"N/A",VLOOKUP($F448,'Source Data'!$B$15:$I$22,7)),"")</f>
        <v/>
      </c>
      <c r="AA448" s="145" t="str">
        <f>IF(ISNUMBER($L448),IF(OR(AND(OR($J448="Retired",$J448="Permanent Low-Use"),$K448&lt;=2024),(AND($J448="New",$K448&gt;2024))),"N/A",VLOOKUP($F448,'Source Data'!$B$15:$I$22,7)),"")</f>
        <v/>
      </c>
      <c r="AB448" s="145" t="str">
        <f>IF(ISNUMBER($L448),IF(OR(AND(OR($J448="Retired",$J448="Permanent Low-Use"),$K448&lt;=2025),(AND($J448="New",$K448&gt;2025))),"N/A",VLOOKUP($F448,'Source Data'!$B$15:$I$22,5)),"")</f>
        <v/>
      </c>
      <c r="AC448" s="145" t="str">
        <f>IF(ISNUMBER($L448),IF(OR(AND(OR($J448="Retired",$J448="Permanent Low-Use"),$K448&lt;=2026),(AND($J448="New",$K448&gt;2026))),"N/A",VLOOKUP($F448,'Source Data'!$B$15:$I$22,5)),"")</f>
        <v/>
      </c>
      <c r="AD448" s="145" t="str">
        <f>IF(ISNUMBER($L448),IF(OR(AND(OR($J448="Retired",$J448="Permanent Low-Use"),$K448&lt;=2027),(AND($J448="New",$K448&gt;2027))),"N/A",VLOOKUP($F448,'Source Data'!$B$15:$I$22,5)),"")</f>
        <v/>
      </c>
      <c r="AE448" s="145" t="str">
        <f>IF(ISNUMBER($L448),IF(OR(AND(OR($J448="Retired",$J448="Permanent Low-Use"),$K448&lt;=2028),(AND($J448="New",$K448&gt;2028))),"N/A",VLOOKUP($F448,'Source Data'!$B$15:$I$22,5)),"")</f>
        <v/>
      </c>
      <c r="AF448" s="145" t="str">
        <f>IF(ISNUMBER($L448),IF(OR(AND(OR($J448="Retired",$J448="Permanent Low-Use"),$K448&lt;=2029),(AND($J448="New",$K448&gt;2029))),"N/A",VLOOKUP($F448,'Source Data'!$B$15:$I$22,5)),"")</f>
        <v/>
      </c>
      <c r="AG448" s="145" t="str">
        <f>IF(ISNUMBER($L448),IF(OR(AND(OR($J448="Retired",$J448="Permanent Low-Use"),$K448&lt;=2030),(AND($J448="New",$K448&gt;2030))),"N/A",VLOOKUP($F448,'Source Data'!$B$15:$I$22,5)),"")</f>
        <v/>
      </c>
      <c r="AH448" s="145" t="str">
        <f>IF(ISNUMBER($L448),IF(OR(AND(OR($J448="Retired",$J448="Permanent Low-Use"),$K448&lt;=2031),(AND($J448="New",$K448&gt;2031))),"N/A",VLOOKUP($F448,'Source Data'!$B$15:$I$22,5)),"")</f>
        <v/>
      </c>
      <c r="AI448" s="145" t="str">
        <f>IF(ISNUMBER($L448),IF(OR(AND(OR($J448="Retired",$J448="Permanent Low-Use"),$K448&lt;=2032),(AND($J448="New",$K448&gt;2032))),"N/A",VLOOKUP($F448,'Source Data'!$B$15:$I$22,5)),"")</f>
        <v/>
      </c>
      <c r="AJ448" s="145" t="str">
        <f>IF(ISNUMBER($L448),IF(OR(AND(OR($J448="Retired",$J448="Permanent Low-Use"),$K448&lt;=2033),(AND($J448="New",$K448&gt;2033))),"N/A",VLOOKUP($F448,'Source Data'!$B$15:$I$22,5)),"")</f>
        <v/>
      </c>
      <c r="AK448" s="145" t="str">
        <f>IF($N448= 0, "N/A", IF(ISERROR(VLOOKUP($F448, 'Source Data'!$B$4:$C$11,2)), "", VLOOKUP($F448, 'Source Data'!$B$4:$C$11,2)))</f>
        <v/>
      </c>
      <c r="AL448" s="158"/>
    </row>
    <row r="449" spans="1:38">
      <c r="A449" s="158"/>
      <c r="B449" s="80"/>
      <c r="C449" s="80"/>
      <c r="D449" s="80"/>
      <c r="E449" s="81"/>
      <c r="F449" s="81"/>
      <c r="G449" s="78"/>
      <c r="H449" s="79"/>
      <c r="I449" s="78"/>
      <c r="J449" s="78"/>
      <c r="K449" s="78"/>
      <c r="L449" s="142" t="str">
        <f t="shared" si="18"/>
        <v/>
      </c>
      <c r="M449" s="142" t="str">
        <f>IF(ISERROR(VLOOKUP(E449,'Source Data'!$B$67:$J$97, MATCH(F449, 'Source Data'!$B$64:$J$64,1),TRUE))=TRUE,"",VLOOKUP(E449,'Source Data'!$B$67:$J$97,MATCH(F449, 'Source Data'!$B$64:$J$64,1),TRUE))</f>
        <v/>
      </c>
      <c r="N449" s="143" t="str">
        <f t="shared" si="19"/>
        <v/>
      </c>
      <c r="O449" s="144" t="str">
        <f>IF(OR(AND(OR($J449="Retired",$J449="Permanent Low-Use"),$K449&lt;=2023),(AND($J449="New",$K449&gt;2023))),"N/A",IF($N449=0,0,IF(ISERROR(VLOOKUP($E449,'Source Data'!$B$29:$J$60, MATCH($L449, 'Source Data'!$B$26:$J$26,1),TRUE))=TRUE,"",VLOOKUP($E449,'Source Data'!$B$29:$J$60,MATCH($L449, 'Source Data'!$B$26:$J$26,1),TRUE))))</f>
        <v/>
      </c>
      <c r="P449" s="144" t="str">
        <f>IF(OR(AND(OR($J449="Retired",$J449="Permanent Low-Use"),$K449&lt;=2024),(AND($J449="New",$K449&gt;2024))),"N/A",IF($N449=0,0,IF(ISERROR(VLOOKUP($E449,'Source Data'!$B$29:$J$60, MATCH($L449, 'Source Data'!$B$26:$J$26,1),TRUE))=TRUE,"",VLOOKUP($E449,'Source Data'!$B$29:$J$60,MATCH($L449, 'Source Data'!$B$26:$J$26,1),TRUE))))</f>
        <v/>
      </c>
      <c r="Q449" s="144" t="str">
        <f>IF(OR(AND(OR($J449="Retired",$J449="Permanent Low-Use"),$K449&lt;=2025),(AND($J449="New",$K449&gt;2025))),"N/A",IF($N449=0,0,IF(ISERROR(VLOOKUP($E449,'Source Data'!$B$29:$J$60, MATCH($L449, 'Source Data'!$B$26:$J$26,1),TRUE))=TRUE,"",VLOOKUP($E449,'Source Data'!$B$29:$J$60,MATCH($L449, 'Source Data'!$B$26:$J$26,1),TRUE))))</f>
        <v/>
      </c>
      <c r="R449" s="144" t="str">
        <f>IF(OR(AND(OR($J449="Retired",$J449="Permanent Low-Use"),$K449&lt;=2026),(AND($J449="New",$K449&gt;2026))),"N/A",IF($N449=0,0,IF(ISERROR(VLOOKUP($E449,'Source Data'!$B$29:$J$60, MATCH($L449, 'Source Data'!$B$26:$J$26,1),TRUE))=TRUE,"",VLOOKUP($E449,'Source Data'!$B$29:$J$60,MATCH($L449, 'Source Data'!$B$26:$J$26,1),TRUE))))</f>
        <v/>
      </c>
      <c r="S449" s="144" t="str">
        <f>IF(OR(AND(OR($J449="Retired",$J449="Permanent Low-Use"),$K449&lt;=2027),(AND($J449="New",$K449&gt;2027))),"N/A",IF($N449=0,0,IF(ISERROR(VLOOKUP($E449,'Source Data'!$B$29:$J$60, MATCH($L449, 'Source Data'!$B$26:$J$26,1),TRUE))=TRUE,"",VLOOKUP($E449,'Source Data'!$B$29:$J$60,MATCH($L449, 'Source Data'!$B$26:$J$26,1),TRUE))))</f>
        <v/>
      </c>
      <c r="T449" s="144" t="str">
        <f>IF(OR(AND(OR($J449="Retired",$J449="Permanent Low-Use"),$K449&lt;=2028),(AND($J449="New",$K449&gt;2028))),"N/A",IF($N449=0,0,IF(ISERROR(VLOOKUP($E449,'Source Data'!$B$29:$J$60, MATCH($L449, 'Source Data'!$B$26:$J$26,1),TRUE))=TRUE,"",VLOOKUP($E449,'Source Data'!$B$29:$J$60,MATCH($L449, 'Source Data'!$B$26:$J$26,1),TRUE))))</f>
        <v/>
      </c>
      <c r="U449" s="144" t="str">
        <f>IF(OR(AND(OR($J449="Retired",$J449="Permanent Low-Use"),$K449&lt;=2029),(AND($J449="New",$K449&gt;2029))),"N/A",IF($N449=0,0,IF(ISERROR(VLOOKUP($E449,'Source Data'!$B$29:$J$60, MATCH($L449, 'Source Data'!$B$26:$J$26,1),TRUE))=TRUE,"",VLOOKUP($E449,'Source Data'!$B$29:$J$60,MATCH($L449, 'Source Data'!$B$26:$J$26,1),TRUE))))</f>
        <v/>
      </c>
      <c r="V449" s="144" t="str">
        <f>IF(OR(AND(OR($J449="Retired",$J449="Permanent Low-Use"),$K449&lt;=2030),(AND($J449="New",$K449&gt;2030))),"N/A",IF($N449=0,0,IF(ISERROR(VLOOKUP($E449,'Source Data'!$B$29:$J$60, MATCH($L449, 'Source Data'!$B$26:$J$26,1),TRUE))=TRUE,"",VLOOKUP($E449,'Source Data'!$B$29:$J$60,MATCH($L449, 'Source Data'!$B$26:$J$26,1),TRUE))))</f>
        <v/>
      </c>
      <c r="W449" s="144" t="str">
        <f>IF(OR(AND(OR($J449="Retired",$J449="Permanent Low-Use"),$K449&lt;=2031),(AND($J449="New",$K449&gt;2031))),"N/A",IF($N449=0,0,IF(ISERROR(VLOOKUP($E449,'Source Data'!$B$29:$J$60, MATCH($L449, 'Source Data'!$B$26:$J$26,1),TRUE))=TRUE,"",VLOOKUP($E449,'Source Data'!$B$29:$J$60,MATCH($L449, 'Source Data'!$B$26:$J$26,1),TRUE))))</f>
        <v/>
      </c>
      <c r="X449" s="144" t="str">
        <f>IF(OR(AND(OR($J449="Retired",$J449="Permanent Low-Use"),$K449&lt;=2032),(AND($J449="New",$K449&gt;2032))),"N/A",IF($N449=0,0,IF(ISERROR(VLOOKUP($E449,'Source Data'!$B$29:$J$60, MATCH($L449, 'Source Data'!$B$26:$J$26,1),TRUE))=TRUE,"",VLOOKUP($E449,'Source Data'!$B$29:$J$60,MATCH($L449, 'Source Data'!$B$26:$J$26,1),TRUE))))</f>
        <v/>
      </c>
      <c r="Y449" s="144" t="str">
        <f>IF(OR(AND(OR($J449="Retired",$J449="Permanent Low-Use"),$K449&lt;=2033),(AND($J449="New",$K449&gt;2033))),"N/A",IF($N449=0,0,IF(ISERROR(VLOOKUP($E449,'Source Data'!$B$29:$J$60, MATCH($L449, 'Source Data'!$B$26:$J$26,1),TRUE))=TRUE,"",VLOOKUP($E449,'Source Data'!$B$29:$J$60,MATCH($L449, 'Source Data'!$B$26:$J$26,1),TRUE))))</f>
        <v/>
      </c>
      <c r="Z449" s="145" t="str">
        <f>IF(ISNUMBER($L449),IF(OR(AND(OR($J449="Retired",$J449="Permanent Low-Use"),$K449&lt;=2023),(AND($J449="New",$K449&gt;2023))),"N/A",VLOOKUP($F449,'Source Data'!$B$15:$I$22,7)),"")</f>
        <v/>
      </c>
      <c r="AA449" s="145" t="str">
        <f>IF(ISNUMBER($L449),IF(OR(AND(OR($J449="Retired",$J449="Permanent Low-Use"),$K449&lt;=2024),(AND($J449="New",$K449&gt;2024))),"N/A",VLOOKUP($F449,'Source Data'!$B$15:$I$22,7)),"")</f>
        <v/>
      </c>
      <c r="AB449" s="145" t="str">
        <f>IF(ISNUMBER($L449),IF(OR(AND(OR($J449="Retired",$J449="Permanent Low-Use"),$K449&lt;=2025),(AND($J449="New",$K449&gt;2025))),"N/A",VLOOKUP($F449,'Source Data'!$B$15:$I$22,5)),"")</f>
        <v/>
      </c>
      <c r="AC449" s="145" t="str">
        <f>IF(ISNUMBER($L449),IF(OR(AND(OR($J449="Retired",$J449="Permanent Low-Use"),$K449&lt;=2026),(AND($J449="New",$K449&gt;2026))),"N/A",VLOOKUP($F449,'Source Data'!$B$15:$I$22,5)),"")</f>
        <v/>
      </c>
      <c r="AD449" s="145" t="str">
        <f>IF(ISNUMBER($L449),IF(OR(AND(OR($J449="Retired",$J449="Permanent Low-Use"),$K449&lt;=2027),(AND($J449="New",$K449&gt;2027))),"N/A",VLOOKUP($F449,'Source Data'!$B$15:$I$22,5)),"")</f>
        <v/>
      </c>
      <c r="AE449" s="145" t="str">
        <f>IF(ISNUMBER($L449),IF(OR(AND(OR($J449="Retired",$J449="Permanent Low-Use"),$K449&lt;=2028),(AND($J449="New",$K449&gt;2028))),"N/A",VLOOKUP($F449,'Source Data'!$B$15:$I$22,5)),"")</f>
        <v/>
      </c>
      <c r="AF449" s="145" t="str">
        <f>IF(ISNUMBER($L449),IF(OR(AND(OR($J449="Retired",$J449="Permanent Low-Use"),$K449&lt;=2029),(AND($J449="New",$K449&gt;2029))),"N/A",VLOOKUP($F449,'Source Data'!$B$15:$I$22,5)),"")</f>
        <v/>
      </c>
      <c r="AG449" s="145" t="str">
        <f>IF(ISNUMBER($L449),IF(OR(AND(OR($J449="Retired",$J449="Permanent Low-Use"),$K449&lt;=2030),(AND($J449="New",$K449&gt;2030))),"N/A",VLOOKUP($F449,'Source Data'!$B$15:$I$22,5)),"")</f>
        <v/>
      </c>
      <c r="AH449" s="145" t="str">
        <f>IF(ISNUMBER($L449),IF(OR(AND(OR($J449="Retired",$J449="Permanent Low-Use"),$K449&lt;=2031),(AND($J449="New",$K449&gt;2031))),"N/A",VLOOKUP($F449,'Source Data'!$B$15:$I$22,5)),"")</f>
        <v/>
      </c>
      <c r="AI449" s="145" t="str">
        <f>IF(ISNUMBER($L449),IF(OR(AND(OR($J449="Retired",$J449="Permanent Low-Use"),$K449&lt;=2032),(AND($J449="New",$K449&gt;2032))),"N/A",VLOOKUP($F449,'Source Data'!$B$15:$I$22,5)),"")</f>
        <v/>
      </c>
      <c r="AJ449" s="145" t="str">
        <f>IF(ISNUMBER($L449),IF(OR(AND(OR($J449="Retired",$J449="Permanent Low-Use"),$K449&lt;=2033),(AND($J449="New",$K449&gt;2033))),"N/A",VLOOKUP($F449,'Source Data'!$B$15:$I$22,5)),"")</f>
        <v/>
      </c>
      <c r="AK449" s="145" t="str">
        <f>IF($N449= 0, "N/A", IF(ISERROR(VLOOKUP($F449, 'Source Data'!$B$4:$C$11,2)), "", VLOOKUP($F449, 'Source Data'!$B$4:$C$11,2)))</f>
        <v/>
      </c>
      <c r="AL449" s="158"/>
    </row>
    <row r="450" spans="1:38">
      <c r="A450" s="158"/>
      <c r="B450" s="80"/>
      <c r="C450" s="80"/>
      <c r="D450" s="80"/>
      <c r="E450" s="81"/>
      <c r="F450" s="81"/>
      <c r="G450" s="78"/>
      <c r="H450" s="79"/>
      <c r="I450" s="78"/>
      <c r="J450" s="78"/>
      <c r="K450" s="78"/>
      <c r="L450" s="142" t="str">
        <f t="shared" si="18"/>
        <v/>
      </c>
      <c r="M450" s="142" t="str">
        <f>IF(ISERROR(VLOOKUP(E450,'Source Data'!$B$67:$J$97, MATCH(F450, 'Source Data'!$B$64:$J$64,1),TRUE))=TRUE,"",VLOOKUP(E450,'Source Data'!$B$67:$J$97,MATCH(F450, 'Source Data'!$B$64:$J$64,1),TRUE))</f>
        <v/>
      </c>
      <c r="N450" s="143" t="str">
        <f t="shared" si="19"/>
        <v/>
      </c>
      <c r="O450" s="144" t="str">
        <f>IF(OR(AND(OR($J450="Retired",$J450="Permanent Low-Use"),$K450&lt;=2023),(AND($J450="New",$K450&gt;2023))),"N/A",IF($N450=0,0,IF(ISERROR(VLOOKUP($E450,'Source Data'!$B$29:$J$60, MATCH($L450, 'Source Data'!$B$26:$J$26,1),TRUE))=TRUE,"",VLOOKUP($E450,'Source Data'!$B$29:$J$60,MATCH($L450, 'Source Data'!$B$26:$J$26,1),TRUE))))</f>
        <v/>
      </c>
      <c r="P450" s="144" t="str">
        <f>IF(OR(AND(OR($J450="Retired",$J450="Permanent Low-Use"),$K450&lt;=2024),(AND($J450="New",$K450&gt;2024))),"N/A",IF($N450=0,0,IF(ISERROR(VLOOKUP($E450,'Source Data'!$B$29:$J$60, MATCH($L450, 'Source Data'!$B$26:$J$26,1),TRUE))=TRUE,"",VLOOKUP($E450,'Source Data'!$B$29:$J$60,MATCH($L450, 'Source Data'!$B$26:$J$26,1),TRUE))))</f>
        <v/>
      </c>
      <c r="Q450" s="144" t="str">
        <f>IF(OR(AND(OR($J450="Retired",$J450="Permanent Low-Use"),$K450&lt;=2025),(AND($J450="New",$K450&gt;2025))),"N/A",IF($N450=0,0,IF(ISERROR(VLOOKUP($E450,'Source Data'!$B$29:$J$60, MATCH($L450, 'Source Data'!$B$26:$J$26,1),TRUE))=TRUE,"",VLOOKUP($E450,'Source Data'!$B$29:$J$60,MATCH($L450, 'Source Data'!$B$26:$J$26,1),TRUE))))</f>
        <v/>
      </c>
      <c r="R450" s="144" t="str">
        <f>IF(OR(AND(OR($J450="Retired",$J450="Permanent Low-Use"),$K450&lt;=2026),(AND($J450="New",$K450&gt;2026))),"N/A",IF($N450=0,0,IF(ISERROR(VLOOKUP($E450,'Source Data'!$B$29:$J$60, MATCH($L450, 'Source Data'!$B$26:$J$26,1),TRUE))=TRUE,"",VLOOKUP($E450,'Source Data'!$B$29:$J$60,MATCH($L450, 'Source Data'!$B$26:$J$26,1),TRUE))))</f>
        <v/>
      </c>
      <c r="S450" s="144" t="str">
        <f>IF(OR(AND(OR($J450="Retired",$J450="Permanent Low-Use"),$K450&lt;=2027),(AND($J450="New",$K450&gt;2027))),"N/A",IF($N450=0,0,IF(ISERROR(VLOOKUP($E450,'Source Data'!$B$29:$J$60, MATCH($L450, 'Source Data'!$B$26:$J$26,1),TRUE))=TRUE,"",VLOOKUP($E450,'Source Data'!$B$29:$J$60,MATCH($L450, 'Source Data'!$B$26:$J$26,1),TRUE))))</f>
        <v/>
      </c>
      <c r="T450" s="144" t="str">
        <f>IF(OR(AND(OR($J450="Retired",$J450="Permanent Low-Use"),$K450&lt;=2028),(AND($J450="New",$K450&gt;2028))),"N/A",IF($N450=0,0,IF(ISERROR(VLOOKUP($E450,'Source Data'!$B$29:$J$60, MATCH($L450, 'Source Data'!$B$26:$J$26,1),TRUE))=TRUE,"",VLOOKUP($E450,'Source Data'!$B$29:$J$60,MATCH($L450, 'Source Data'!$B$26:$J$26,1),TRUE))))</f>
        <v/>
      </c>
      <c r="U450" s="144" t="str">
        <f>IF(OR(AND(OR($J450="Retired",$J450="Permanent Low-Use"),$K450&lt;=2029),(AND($J450="New",$K450&gt;2029))),"N/A",IF($N450=0,0,IF(ISERROR(VLOOKUP($E450,'Source Data'!$B$29:$J$60, MATCH($L450, 'Source Data'!$B$26:$J$26,1),TRUE))=TRUE,"",VLOOKUP($E450,'Source Data'!$B$29:$J$60,MATCH($L450, 'Source Data'!$B$26:$J$26,1),TRUE))))</f>
        <v/>
      </c>
      <c r="V450" s="144" t="str">
        <f>IF(OR(AND(OR($J450="Retired",$J450="Permanent Low-Use"),$K450&lt;=2030),(AND($J450="New",$K450&gt;2030))),"N/A",IF($N450=0,0,IF(ISERROR(VLOOKUP($E450,'Source Data'!$B$29:$J$60, MATCH($L450, 'Source Data'!$B$26:$J$26,1),TRUE))=TRUE,"",VLOOKUP($E450,'Source Data'!$B$29:$J$60,MATCH($L450, 'Source Data'!$B$26:$J$26,1),TRUE))))</f>
        <v/>
      </c>
      <c r="W450" s="144" t="str">
        <f>IF(OR(AND(OR($J450="Retired",$J450="Permanent Low-Use"),$K450&lt;=2031),(AND($J450="New",$K450&gt;2031))),"N/A",IF($N450=0,0,IF(ISERROR(VLOOKUP($E450,'Source Data'!$B$29:$J$60, MATCH($L450, 'Source Data'!$B$26:$J$26,1),TRUE))=TRUE,"",VLOOKUP($E450,'Source Data'!$B$29:$J$60,MATCH($L450, 'Source Data'!$B$26:$J$26,1),TRUE))))</f>
        <v/>
      </c>
      <c r="X450" s="144" t="str">
        <f>IF(OR(AND(OR($J450="Retired",$J450="Permanent Low-Use"),$K450&lt;=2032),(AND($J450="New",$K450&gt;2032))),"N/A",IF($N450=0,0,IF(ISERROR(VLOOKUP($E450,'Source Data'!$B$29:$J$60, MATCH($L450, 'Source Data'!$B$26:$J$26,1),TRUE))=TRUE,"",VLOOKUP($E450,'Source Data'!$B$29:$J$60,MATCH($L450, 'Source Data'!$B$26:$J$26,1),TRUE))))</f>
        <v/>
      </c>
      <c r="Y450" s="144" t="str">
        <f>IF(OR(AND(OR($J450="Retired",$J450="Permanent Low-Use"),$K450&lt;=2033),(AND($J450="New",$K450&gt;2033))),"N/A",IF($N450=0,0,IF(ISERROR(VLOOKUP($E450,'Source Data'!$B$29:$J$60, MATCH($L450, 'Source Data'!$B$26:$J$26,1),TRUE))=TRUE,"",VLOOKUP($E450,'Source Data'!$B$29:$J$60,MATCH($L450, 'Source Data'!$B$26:$J$26,1),TRUE))))</f>
        <v/>
      </c>
      <c r="Z450" s="145" t="str">
        <f>IF(ISNUMBER($L450),IF(OR(AND(OR($J450="Retired",$J450="Permanent Low-Use"),$K450&lt;=2023),(AND($J450="New",$K450&gt;2023))),"N/A",VLOOKUP($F450,'Source Data'!$B$15:$I$22,7)),"")</f>
        <v/>
      </c>
      <c r="AA450" s="145" t="str">
        <f>IF(ISNUMBER($L450),IF(OR(AND(OR($J450="Retired",$J450="Permanent Low-Use"),$K450&lt;=2024),(AND($J450="New",$K450&gt;2024))),"N/A",VLOOKUP($F450,'Source Data'!$B$15:$I$22,7)),"")</f>
        <v/>
      </c>
      <c r="AB450" s="145" t="str">
        <f>IF(ISNUMBER($L450),IF(OR(AND(OR($J450="Retired",$J450="Permanent Low-Use"),$K450&lt;=2025),(AND($J450="New",$K450&gt;2025))),"N/A",VLOOKUP($F450,'Source Data'!$B$15:$I$22,5)),"")</f>
        <v/>
      </c>
      <c r="AC450" s="145" t="str">
        <f>IF(ISNUMBER($L450),IF(OR(AND(OR($J450="Retired",$J450="Permanent Low-Use"),$K450&lt;=2026),(AND($J450="New",$K450&gt;2026))),"N/A",VLOOKUP($F450,'Source Data'!$B$15:$I$22,5)),"")</f>
        <v/>
      </c>
      <c r="AD450" s="145" t="str">
        <f>IF(ISNUMBER($L450),IF(OR(AND(OR($J450="Retired",$J450="Permanent Low-Use"),$K450&lt;=2027),(AND($J450="New",$K450&gt;2027))),"N/A",VLOOKUP($F450,'Source Data'!$B$15:$I$22,5)),"")</f>
        <v/>
      </c>
      <c r="AE450" s="145" t="str">
        <f>IF(ISNUMBER($L450),IF(OR(AND(OR($J450="Retired",$J450="Permanent Low-Use"),$K450&lt;=2028),(AND($J450="New",$K450&gt;2028))),"N/A",VLOOKUP($F450,'Source Data'!$B$15:$I$22,5)),"")</f>
        <v/>
      </c>
      <c r="AF450" s="145" t="str">
        <f>IF(ISNUMBER($L450),IF(OR(AND(OR($J450="Retired",$J450="Permanent Low-Use"),$K450&lt;=2029),(AND($J450="New",$K450&gt;2029))),"N/A",VLOOKUP($F450,'Source Data'!$B$15:$I$22,5)),"")</f>
        <v/>
      </c>
      <c r="AG450" s="145" t="str">
        <f>IF(ISNUMBER($L450),IF(OR(AND(OR($J450="Retired",$J450="Permanent Low-Use"),$K450&lt;=2030),(AND($J450="New",$K450&gt;2030))),"N/A",VLOOKUP($F450,'Source Data'!$B$15:$I$22,5)),"")</f>
        <v/>
      </c>
      <c r="AH450" s="145" t="str">
        <f>IF(ISNUMBER($L450),IF(OR(AND(OR($J450="Retired",$J450="Permanent Low-Use"),$K450&lt;=2031),(AND($J450="New",$K450&gt;2031))),"N/A",VLOOKUP($F450,'Source Data'!$B$15:$I$22,5)),"")</f>
        <v/>
      </c>
      <c r="AI450" s="145" t="str">
        <f>IF(ISNUMBER($L450),IF(OR(AND(OR($J450="Retired",$J450="Permanent Low-Use"),$K450&lt;=2032),(AND($J450="New",$K450&gt;2032))),"N/A",VLOOKUP($F450,'Source Data'!$B$15:$I$22,5)),"")</f>
        <v/>
      </c>
      <c r="AJ450" s="145" t="str">
        <f>IF(ISNUMBER($L450),IF(OR(AND(OR($J450="Retired",$J450="Permanent Low-Use"),$K450&lt;=2033),(AND($J450="New",$K450&gt;2033))),"N/A",VLOOKUP($F450,'Source Data'!$B$15:$I$22,5)),"")</f>
        <v/>
      </c>
      <c r="AK450" s="145" t="str">
        <f>IF($N450= 0, "N/A", IF(ISERROR(VLOOKUP($F450, 'Source Data'!$B$4:$C$11,2)), "", VLOOKUP($F450, 'Source Data'!$B$4:$C$11,2)))</f>
        <v/>
      </c>
      <c r="AL450" s="158"/>
    </row>
    <row r="451" spans="1:38">
      <c r="A451" s="158"/>
      <c r="B451" s="80"/>
      <c r="C451" s="80"/>
      <c r="D451" s="80"/>
      <c r="E451" s="81"/>
      <c r="F451" s="81"/>
      <c r="G451" s="78"/>
      <c r="H451" s="79"/>
      <c r="I451" s="78"/>
      <c r="J451" s="78"/>
      <c r="K451" s="78"/>
      <c r="L451" s="142" t="str">
        <f t="shared" si="18"/>
        <v/>
      </c>
      <c r="M451" s="142" t="str">
        <f>IF(ISERROR(VLOOKUP(E451,'Source Data'!$B$67:$J$97, MATCH(F451, 'Source Data'!$B$64:$J$64,1),TRUE))=TRUE,"",VLOOKUP(E451,'Source Data'!$B$67:$J$97,MATCH(F451, 'Source Data'!$B$64:$J$64,1),TRUE))</f>
        <v/>
      </c>
      <c r="N451" s="143" t="str">
        <f t="shared" si="19"/>
        <v/>
      </c>
      <c r="O451" s="144" t="str">
        <f>IF(OR(AND(OR($J451="Retired",$J451="Permanent Low-Use"),$K451&lt;=2023),(AND($J451="New",$K451&gt;2023))),"N/A",IF($N451=0,0,IF(ISERROR(VLOOKUP($E451,'Source Data'!$B$29:$J$60, MATCH($L451, 'Source Data'!$B$26:$J$26,1),TRUE))=TRUE,"",VLOOKUP($E451,'Source Data'!$B$29:$J$60,MATCH($L451, 'Source Data'!$B$26:$J$26,1),TRUE))))</f>
        <v/>
      </c>
      <c r="P451" s="144" t="str">
        <f>IF(OR(AND(OR($J451="Retired",$J451="Permanent Low-Use"),$K451&lt;=2024),(AND($J451="New",$K451&gt;2024))),"N/A",IF($N451=0,0,IF(ISERROR(VLOOKUP($E451,'Source Data'!$B$29:$J$60, MATCH($L451, 'Source Data'!$B$26:$J$26,1),TRUE))=TRUE,"",VLOOKUP($E451,'Source Data'!$B$29:$J$60,MATCH($L451, 'Source Data'!$B$26:$J$26,1),TRUE))))</f>
        <v/>
      </c>
      <c r="Q451" s="144" t="str">
        <f>IF(OR(AND(OR($J451="Retired",$J451="Permanent Low-Use"),$K451&lt;=2025),(AND($J451="New",$K451&gt;2025))),"N/A",IF($N451=0,0,IF(ISERROR(VLOOKUP($E451,'Source Data'!$B$29:$J$60, MATCH($L451, 'Source Data'!$B$26:$J$26,1),TRUE))=TRUE,"",VLOOKUP($E451,'Source Data'!$B$29:$J$60,MATCH($L451, 'Source Data'!$B$26:$J$26,1),TRUE))))</f>
        <v/>
      </c>
      <c r="R451" s="144" t="str">
        <f>IF(OR(AND(OR($J451="Retired",$J451="Permanent Low-Use"),$K451&lt;=2026),(AND($J451="New",$K451&gt;2026))),"N/A",IF($N451=0,0,IF(ISERROR(VLOOKUP($E451,'Source Data'!$B$29:$J$60, MATCH($L451, 'Source Data'!$B$26:$J$26,1),TRUE))=TRUE,"",VLOOKUP($E451,'Source Data'!$B$29:$J$60,MATCH($L451, 'Source Data'!$B$26:$J$26,1),TRUE))))</f>
        <v/>
      </c>
      <c r="S451" s="144" t="str">
        <f>IF(OR(AND(OR($J451="Retired",$J451="Permanent Low-Use"),$K451&lt;=2027),(AND($J451="New",$K451&gt;2027))),"N/A",IF($N451=0,0,IF(ISERROR(VLOOKUP($E451,'Source Data'!$B$29:$J$60, MATCH($L451, 'Source Data'!$B$26:$J$26,1),TRUE))=TRUE,"",VLOOKUP($E451,'Source Data'!$B$29:$J$60,MATCH($L451, 'Source Data'!$B$26:$J$26,1),TRUE))))</f>
        <v/>
      </c>
      <c r="T451" s="144" t="str">
        <f>IF(OR(AND(OR($J451="Retired",$J451="Permanent Low-Use"),$K451&lt;=2028),(AND($J451="New",$K451&gt;2028))),"N/A",IF($N451=0,0,IF(ISERROR(VLOOKUP($E451,'Source Data'!$B$29:$J$60, MATCH($L451, 'Source Data'!$B$26:$J$26,1),TRUE))=TRUE,"",VLOOKUP($E451,'Source Data'!$B$29:$J$60,MATCH($L451, 'Source Data'!$B$26:$J$26,1),TRUE))))</f>
        <v/>
      </c>
      <c r="U451" s="144" t="str">
        <f>IF(OR(AND(OR($J451="Retired",$J451="Permanent Low-Use"),$K451&lt;=2029),(AND($J451="New",$K451&gt;2029))),"N/A",IF($N451=0,0,IF(ISERROR(VLOOKUP($E451,'Source Data'!$B$29:$J$60, MATCH($L451, 'Source Data'!$B$26:$J$26,1),TRUE))=TRUE,"",VLOOKUP($E451,'Source Data'!$B$29:$J$60,MATCH($L451, 'Source Data'!$B$26:$J$26,1),TRUE))))</f>
        <v/>
      </c>
      <c r="V451" s="144" t="str">
        <f>IF(OR(AND(OR($J451="Retired",$J451="Permanent Low-Use"),$K451&lt;=2030),(AND($J451="New",$K451&gt;2030))),"N/A",IF($N451=0,0,IF(ISERROR(VLOOKUP($E451,'Source Data'!$B$29:$J$60, MATCH($L451, 'Source Data'!$B$26:$J$26,1),TRUE))=TRUE,"",VLOOKUP($E451,'Source Data'!$B$29:$J$60,MATCH($L451, 'Source Data'!$B$26:$J$26,1),TRUE))))</f>
        <v/>
      </c>
      <c r="W451" s="144" t="str">
        <f>IF(OR(AND(OR($J451="Retired",$J451="Permanent Low-Use"),$K451&lt;=2031),(AND($J451="New",$K451&gt;2031))),"N/A",IF($N451=0,0,IF(ISERROR(VLOOKUP($E451,'Source Data'!$B$29:$J$60, MATCH($L451, 'Source Data'!$B$26:$J$26,1),TRUE))=TRUE,"",VLOOKUP($E451,'Source Data'!$B$29:$J$60,MATCH($L451, 'Source Data'!$B$26:$J$26,1),TRUE))))</f>
        <v/>
      </c>
      <c r="X451" s="144" t="str">
        <f>IF(OR(AND(OR($J451="Retired",$J451="Permanent Low-Use"),$K451&lt;=2032),(AND($J451="New",$K451&gt;2032))),"N/A",IF($N451=0,0,IF(ISERROR(VLOOKUP($E451,'Source Data'!$B$29:$J$60, MATCH($L451, 'Source Data'!$B$26:$J$26,1),TRUE))=TRUE,"",VLOOKUP($E451,'Source Data'!$B$29:$J$60,MATCH($L451, 'Source Data'!$B$26:$J$26,1),TRUE))))</f>
        <v/>
      </c>
      <c r="Y451" s="144" t="str">
        <f>IF(OR(AND(OR($J451="Retired",$J451="Permanent Low-Use"),$K451&lt;=2033),(AND($J451="New",$K451&gt;2033))),"N/A",IF($N451=0,0,IF(ISERROR(VLOOKUP($E451,'Source Data'!$B$29:$J$60, MATCH($L451, 'Source Data'!$B$26:$J$26,1),TRUE))=TRUE,"",VLOOKUP($E451,'Source Data'!$B$29:$J$60,MATCH($L451, 'Source Data'!$B$26:$J$26,1),TRUE))))</f>
        <v/>
      </c>
      <c r="Z451" s="145" t="str">
        <f>IF(ISNUMBER($L451),IF(OR(AND(OR($J451="Retired",$J451="Permanent Low-Use"),$K451&lt;=2023),(AND($J451="New",$K451&gt;2023))),"N/A",VLOOKUP($F451,'Source Data'!$B$15:$I$22,7)),"")</f>
        <v/>
      </c>
      <c r="AA451" s="145" t="str">
        <f>IF(ISNUMBER($L451),IF(OR(AND(OR($J451="Retired",$J451="Permanent Low-Use"),$K451&lt;=2024),(AND($J451="New",$K451&gt;2024))),"N/A",VLOOKUP($F451,'Source Data'!$B$15:$I$22,7)),"")</f>
        <v/>
      </c>
      <c r="AB451" s="145" t="str">
        <f>IF(ISNUMBER($L451),IF(OR(AND(OR($J451="Retired",$J451="Permanent Low-Use"),$K451&lt;=2025),(AND($J451="New",$K451&gt;2025))),"N/A",VLOOKUP($F451,'Source Data'!$B$15:$I$22,5)),"")</f>
        <v/>
      </c>
      <c r="AC451" s="145" t="str">
        <f>IF(ISNUMBER($L451),IF(OR(AND(OR($J451="Retired",$J451="Permanent Low-Use"),$K451&lt;=2026),(AND($J451="New",$K451&gt;2026))),"N/A",VLOOKUP($F451,'Source Data'!$B$15:$I$22,5)),"")</f>
        <v/>
      </c>
      <c r="AD451" s="145" t="str">
        <f>IF(ISNUMBER($L451),IF(OR(AND(OR($J451="Retired",$J451="Permanent Low-Use"),$K451&lt;=2027),(AND($J451="New",$K451&gt;2027))),"N/A",VLOOKUP($F451,'Source Data'!$B$15:$I$22,5)),"")</f>
        <v/>
      </c>
      <c r="AE451" s="145" t="str">
        <f>IF(ISNUMBER($L451),IF(OR(AND(OR($J451="Retired",$J451="Permanent Low-Use"),$K451&lt;=2028),(AND($J451="New",$K451&gt;2028))),"N/A",VLOOKUP($F451,'Source Data'!$B$15:$I$22,5)),"")</f>
        <v/>
      </c>
      <c r="AF451" s="145" t="str">
        <f>IF(ISNUMBER($L451),IF(OR(AND(OR($J451="Retired",$J451="Permanent Low-Use"),$K451&lt;=2029),(AND($J451="New",$K451&gt;2029))),"N/A",VLOOKUP($F451,'Source Data'!$B$15:$I$22,5)),"")</f>
        <v/>
      </c>
      <c r="AG451" s="145" t="str">
        <f>IF(ISNUMBER($L451),IF(OR(AND(OR($J451="Retired",$J451="Permanent Low-Use"),$K451&lt;=2030),(AND($J451="New",$K451&gt;2030))),"N/A",VLOOKUP($F451,'Source Data'!$B$15:$I$22,5)),"")</f>
        <v/>
      </c>
      <c r="AH451" s="145" t="str">
        <f>IF(ISNUMBER($L451),IF(OR(AND(OR($J451="Retired",$J451="Permanent Low-Use"),$K451&lt;=2031),(AND($J451="New",$K451&gt;2031))),"N/A",VLOOKUP($F451,'Source Data'!$B$15:$I$22,5)),"")</f>
        <v/>
      </c>
      <c r="AI451" s="145" t="str">
        <f>IF(ISNUMBER($L451),IF(OR(AND(OR($J451="Retired",$J451="Permanent Low-Use"),$K451&lt;=2032),(AND($J451="New",$K451&gt;2032))),"N/A",VLOOKUP($F451,'Source Data'!$B$15:$I$22,5)),"")</f>
        <v/>
      </c>
      <c r="AJ451" s="145" t="str">
        <f>IF(ISNUMBER($L451),IF(OR(AND(OR($J451="Retired",$J451="Permanent Low-Use"),$K451&lt;=2033),(AND($J451="New",$K451&gt;2033))),"N/A",VLOOKUP($F451,'Source Data'!$B$15:$I$22,5)),"")</f>
        <v/>
      </c>
      <c r="AK451" s="145" t="str">
        <f>IF($N451= 0, "N/A", IF(ISERROR(VLOOKUP($F451, 'Source Data'!$B$4:$C$11,2)), "", VLOOKUP($F451, 'Source Data'!$B$4:$C$11,2)))</f>
        <v/>
      </c>
      <c r="AL451" s="158"/>
    </row>
    <row r="452" spans="1:38">
      <c r="A452" s="158"/>
      <c r="B452" s="80"/>
      <c r="C452" s="80"/>
      <c r="D452" s="80"/>
      <c r="E452" s="81"/>
      <c r="F452" s="81"/>
      <c r="G452" s="78"/>
      <c r="H452" s="79"/>
      <c r="I452" s="78"/>
      <c r="J452" s="78"/>
      <c r="K452" s="78"/>
      <c r="L452" s="142" t="str">
        <f t="shared" si="18"/>
        <v/>
      </c>
      <c r="M452" s="142" t="str">
        <f>IF(ISERROR(VLOOKUP(E452,'Source Data'!$B$67:$J$97, MATCH(F452, 'Source Data'!$B$64:$J$64,1),TRUE))=TRUE,"",VLOOKUP(E452,'Source Data'!$B$67:$J$97,MATCH(F452, 'Source Data'!$B$64:$J$64,1),TRUE))</f>
        <v/>
      </c>
      <c r="N452" s="143" t="str">
        <f t="shared" si="19"/>
        <v/>
      </c>
      <c r="O452" s="144" t="str">
        <f>IF(OR(AND(OR($J452="Retired",$J452="Permanent Low-Use"),$K452&lt;=2023),(AND($J452="New",$K452&gt;2023))),"N/A",IF($N452=0,0,IF(ISERROR(VLOOKUP($E452,'Source Data'!$B$29:$J$60, MATCH($L452, 'Source Data'!$B$26:$J$26,1),TRUE))=TRUE,"",VLOOKUP($E452,'Source Data'!$B$29:$J$60,MATCH($L452, 'Source Data'!$B$26:$J$26,1),TRUE))))</f>
        <v/>
      </c>
      <c r="P452" s="144" t="str">
        <f>IF(OR(AND(OR($J452="Retired",$J452="Permanent Low-Use"),$K452&lt;=2024),(AND($J452="New",$K452&gt;2024))),"N/A",IF($N452=0,0,IF(ISERROR(VLOOKUP($E452,'Source Data'!$B$29:$J$60, MATCH($L452, 'Source Data'!$B$26:$J$26,1),TRUE))=TRUE,"",VLOOKUP($E452,'Source Data'!$B$29:$J$60,MATCH($L452, 'Source Data'!$B$26:$J$26,1),TRUE))))</f>
        <v/>
      </c>
      <c r="Q452" s="144" t="str">
        <f>IF(OR(AND(OR($J452="Retired",$J452="Permanent Low-Use"),$K452&lt;=2025),(AND($J452="New",$K452&gt;2025))),"N/A",IF($N452=0,0,IF(ISERROR(VLOOKUP($E452,'Source Data'!$B$29:$J$60, MATCH($L452, 'Source Data'!$B$26:$J$26,1),TRUE))=TRUE,"",VLOOKUP($E452,'Source Data'!$B$29:$J$60,MATCH($L452, 'Source Data'!$B$26:$J$26,1),TRUE))))</f>
        <v/>
      </c>
      <c r="R452" s="144" t="str">
        <f>IF(OR(AND(OR($J452="Retired",$J452="Permanent Low-Use"),$K452&lt;=2026),(AND($J452="New",$K452&gt;2026))),"N/A",IF($N452=0,0,IF(ISERROR(VLOOKUP($E452,'Source Data'!$B$29:$J$60, MATCH($L452, 'Source Data'!$B$26:$J$26,1),TRUE))=TRUE,"",VLOOKUP($E452,'Source Data'!$B$29:$J$60,MATCH($L452, 'Source Data'!$B$26:$J$26,1),TRUE))))</f>
        <v/>
      </c>
      <c r="S452" s="144" t="str">
        <f>IF(OR(AND(OR($J452="Retired",$J452="Permanent Low-Use"),$K452&lt;=2027),(AND($J452="New",$K452&gt;2027))),"N/A",IF($N452=0,0,IF(ISERROR(VLOOKUP($E452,'Source Data'!$B$29:$J$60, MATCH($L452, 'Source Data'!$B$26:$J$26,1),TRUE))=TRUE,"",VLOOKUP($E452,'Source Data'!$B$29:$J$60,MATCH($L452, 'Source Data'!$B$26:$J$26,1),TRUE))))</f>
        <v/>
      </c>
      <c r="T452" s="144" t="str">
        <f>IF(OR(AND(OR($J452="Retired",$J452="Permanent Low-Use"),$K452&lt;=2028),(AND($J452="New",$K452&gt;2028))),"N/A",IF($N452=0,0,IF(ISERROR(VLOOKUP($E452,'Source Data'!$B$29:$J$60, MATCH($L452, 'Source Data'!$B$26:$J$26,1),TRUE))=TRUE,"",VLOOKUP($E452,'Source Data'!$B$29:$J$60,MATCH($L452, 'Source Data'!$B$26:$J$26,1),TRUE))))</f>
        <v/>
      </c>
      <c r="U452" s="144" t="str">
        <f>IF(OR(AND(OR($J452="Retired",$J452="Permanent Low-Use"),$K452&lt;=2029),(AND($J452="New",$K452&gt;2029))),"N/A",IF($N452=0,0,IF(ISERROR(VLOOKUP($E452,'Source Data'!$B$29:$J$60, MATCH($L452, 'Source Data'!$B$26:$J$26,1),TRUE))=TRUE,"",VLOOKUP($E452,'Source Data'!$B$29:$J$60,MATCH($L452, 'Source Data'!$B$26:$J$26,1),TRUE))))</f>
        <v/>
      </c>
      <c r="V452" s="144" t="str">
        <f>IF(OR(AND(OR($J452="Retired",$J452="Permanent Low-Use"),$K452&lt;=2030),(AND($J452="New",$K452&gt;2030))),"N/A",IF($N452=0,0,IF(ISERROR(VLOOKUP($E452,'Source Data'!$B$29:$J$60, MATCH($L452, 'Source Data'!$B$26:$J$26,1),TRUE))=TRUE,"",VLOOKUP($E452,'Source Data'!$B$29:$J$60,MATCH($L452, 'Source Data'!$B$26:$J$26,1),TRUE))))</f>
        <v/>
      </c>
      <c r="W452" s="144" t="str">
        <f>IF(OR(AND(OR($J452="Retired",$J452="Permanent Low-Use"),$K452&lt;=2031),(AND($J452="New",$K452&gt;2031))),"N/A",IF($N452=0,0,IF(ISERROR(VLOOKUP($E452,'Source Data'!$B$29:$J$60, MATCH($L452, 'Source Data'!$B$26:$J$26,1),TRUE))=TRUE,"",VLOOKUP($E452,'Source Data'!$B$29:$J$60,MATCH($L452, 'Source Data'!$B$26:$J$26,1),TRUE))))</f>
        <v/>
      </c>
      <c r="X452" s="144" t="str">
        <f>IF(OR(AND(OR($J452="Retired",$J452="Permanent Low-Use"),$K452&lt;=2032),(AND($J452="New",$K452&gt;2032))),"N/A",IF($N452=0,0,IF(ISERROR(VLOOKUP($E452,'Source Data'!$B$29:$J$60, MATCH($L452, 'Source Data'!$B$26:$J$26,1),TRUE))=TRUE,"",VLOOKUP($E452,'Source Data'!$B$29:$J$60,MATCH($L452, 'Source Data'!$B$26:$J$26,1),TRUE))))</f>
        <v/>
      </c>
      <c r="Y452" s="144" t="str">
        <f>IF(OR(AND(OR($J452="Retired",$J452="Permanent Low-Use"),$K452&lt;=2033),(AND($J452="New",$K452&gt;2033))),"N/A",IF($N452=0,0,IF(ISERROR(VLOOKUP($E452,'Source Data'!$B$29:$J$60, MATCH($L452, 'Source Data'!$B$26:$J$26,1),TRUE))=TRUE,"",VLOOKUP($E452,'Source Data'!$B$29:$J$60,MATCH($L452, 'Source Data'!$B$26:$J$26,1),TRUE))))</f>
        <v/>
      </c>
      <c r="Z452" s="145" t="str">
        <f>IF(ISNUMBER($L452),IF(OR(AND(OR($J452="Retired",$J452="Permanent Low-Use"),$K452&lt;=2023),(AND($J452="New",$K452&gt;2023))),"N/A",VLOOKUP($F452,'Source Data'!$B$15:$I$22,7)),"")</f>
        <v/>
      </c>
      <c r="AA452" s="145" t="str">
        <f>IF(ISNUMBER($L452),IF(OR(AND(OR($J452="Retired",$J452="Permanent Low-Use"),$K452&lt;=2024),(AND($J452="New",$K452&gt;2024))),"N/A",VLOOKUP($F452,'Source Data'!$B$15:$I$22,7)),"")</f>
        <v/>
      </c>
      <c r="AB452" s="145" t="str">
        <f>IF(ISNUMBER($L452),IF(OR(AND(OR($J452="Retired",$J452="Permanent Low-Use"),$K452&lt;=2025),(AND($J452="New",$K452&gt;2025))),"N/A",VLOOKUP($F452,'Source Data'!$B$15:$I$22,5)),"")</f>
        <v/>
      </c>
      <c r="AC452" s="145" t="str">
        <f>IF(ISNUMBER($L452),IF(OR(AND(OR($J452="Retired",$J452="Permanent Low-Use"),$K452&lt;=2026),(AND($J452="New",$K452&gt;2026))),"N/A",VLOOKUP($F452,'Source Data'!$B$15:$I$22,5)),"")</f>
        <v/>
      </c>
      <c r="AD452" s="145" t="str">
        <f>IF(ISNUMBER($L452),IF(OR(AND(OR($J452="Retired",$J452="Permanent Low-Use"),$K452&lt;=2027),(AND($J452="New",$K452&gt;2027))),"N/A",VLOOKUP($F452,'Source Data'!$B$15:$I$22,5)),"")</f>
        <v/>
      </c>
      <c r="AE452" s="145" t="str">
        <f>IF(ISNUMBER($L452),IF(OR(AND(OR($J452="Retired",$J452="Permanent Low-Use"),$K452&lt;=2028),(AND($J452="New",$K452&gt;2028))),"N/A",VLOOKUP($F452,'Source Data'!$B$15:$I$22,5)),"")</f>
        <v/>
      </c>
      <c r="AF452" s="145" t="str">
        <f>IF(ISNUMBER($L452),IF(OR(AND(OR($J452="Retired",$J452="Permanent Low-Use"),$K452&lt;=2029),(AND($J452="New",$K452&gt;2029))),"N/A",VLOOKUP($F452,'Source Data'!$B$15:$I$22,5)),"")</f>
        <v/>
      </c>
      <c r="AG452" s="145" t="str">
        <f>IF(ISNUMBER($L452),IF(OR(AND(OR($J452="Retired",$J452="Permanent Low-Use"),$K452&lt;=2030),(AND($J452="New",$K452&gt;2030))),"N/A",VLOOKUP($F452,'Source Data'!$B$15:$I$22,5)),"")</f>
        <v/>
      </c>
      <c r="AH452" s="145" t="str">
        <f>IF(ISNUMBER($L452),IF(OR(AND(OR($J452="Retired",$J452="Permanent Low-Use"),$K452&lt;=2031),(AND($J452="New",$K452&gt;2031))),"N/A",VLOOKUP($F452,'Source Data'!$B$15:$I$22,5)),"")</f>
        <v/>
      </c>
      <c r="AI452" s="145" t="str">
        <f>IF(ISNUMBER($L452),IF(OR(AND(OR($J452="Retired",$J452="Permanent Low-Use"),$K452&lt;=2032),(AND($J452="New",$K452&gt;2032))),"N/A",VLOOKUP($F452,'Source Data'!$B$15:$I$22,5)),"")</f>
        <v/>
      </c>
      <c r="AJ452" s="145" t="str">
        <f>IF(ISNUMBER($L452),IF(OR(AND(OR($J452="Retired",$J452="Permanent Low-Use"),$K452&lt;=2033),(AND($J452="New",$K452&gt;2033))),"N/A",VLOOKUP($F452,'Source Data'!$B$15:$I$22,5)),"")</f>
        <v/>
      </c>
      <c r="AK452" s="145" t="str">
        <f>IF($N452= 0, "N/A", IF(ISERROR(VLOOKUP($F452, 'Source Data'!$B$4:$C$11,2)), "", VLOOKUP($F452, 'Source Data'!$B$4:$C$11,2)))</f>
        <v/>
      </c>
      <c r="AL452" s="158"/>
    </row>
    <row r="453" spans="1:38">
      <c r="A453" s="158"/>
      <c r="B453" s="80"/>
      <c r="C453" s="80"/>
      <c r="D453" s="80"/>
      <c r="E453" s="81"/>
      <c r="F453" s="81"/>
      <c r="G453" s="78"/>
      <c r="H453" s="79"/>
      <c r="I453" s="78"/>
      <c r="J453" s="78"/>
      <c r="K453" s="78"/>
      <c r="L453" s="142" t="str">
        <f t="shared" si="18"/>
        <v/>
      </c>
      <c r="M453" s="142" t="str">
        <f>IF(ISERROR(VLOOKUP(E453,'Source Data'!$B$67:$J$97, MATCH(F453, 'Source Data'!$B$64:$J$64,1),TRUE))=TRUE,"",VLOOKUP(E453,'Source Data'!$B$67:$J$97,MATCH(F453, 'Source Data'!$B$64:$J$64,1),TRUE))</f>
        <v/>
      </c>
      <c r="N453" s="143" t="str">
        <f t="shared" si="19"/>
        <v/>
      </c>
      <c r="O453" s="144" t="str">
        <f>IF(OR(AND(OR($J453="Retired",$J453="Permanent Low-Use"),$K453&lt;=2023),(AND($J453="New",$K453&gt;2023))),"N/A",IF($N453=0,0,IF(ISERROR(VLOOKUP($E453,'Source Data'!$B$29:$J$60, MATCH($L453, 'Source Data'!$B$26:$J$26,1),TRUE))=TRUE,"",VLOOKUP($E453,'Source Data'!$B$29:$J$60,MATCH($L453, 'Source Data'!$B$26:$J$26,1),TRUE))))</f>
        <v/>
      </c>
      <c r="P453" s="144" t="str">
        <f>IF(OR(AND(OR($J453="Retired",$J453="Permanent Low-Use"),$K453&lt;=2024),(AND($J453="New",$K453&gt;2024))),"N/A",IF($N453=0,0,IF(ISERROR(VLOOKUP($E453,'Source Data'!$B$29:$J$60, MATCH($L453, 'Source Data'!$B$26:$J$26,1),TRUE))=TRUE,"",VLOOKUP($E453,'Source Data'!$B$29:$J$60,MATCH($L453, 'Source Data'!$B$26:$J$26,1),TRUE))))</f>
        <v/>
      </c>
      <c r="Q453" s="144" t="str">
        <f>IF(OR(AND(OR($J453="Retired",$J453="Permanent Low-Use"),$K453&lt;=2025),(AND($J453="New",$K453&gt;2025))),"N/A",IF($N453=0,0,IF(ISERROR(VLOOKUP($E453,'Source Data'!$B$29:$J$60, MATCH($L453, 'Source Data'!$B$26:$J$26,1),TRUE))=TRUE,"",VLOOKUP($E453,'Source Data'!$B$29:$J$60,MATCH($L453, 'Source Data'!$B$26:$J$26,1),TRUE))))</f>
        <v/>
      </c>
      <c r="R453" s="144" t="str">
        <f>IF(OR(AND(OR($J453="Retired",$J453="Permanent Low-Use"),$K453&lt;=2026),(AND($J453="New",$K453&gt;2026))),"N/A",IF($N453=0,0,IF(ISERROR(VLOOKUP($E453,'Source Data'!$B$29:$J$60, MATCH($L453, 'Source Data'!$B$26:$J$26,1),TRUE))=TRUE,"",VLOOKUP($E453,'Source Data'!$B$29:$J$60,MATCH($L453, 'Source Data'!$B$26:$J$26,1),TRUE))))</f>
        <v/>
      </c>
      <c r="S453" s="144" t="str">
        <f>IF(OR(AND(OR($J453="Retired",$J453="Permanent Low-Use"),$K453&lt;=2027),(AND($J453="New",$K453&gt;2027))),"N/A",IF($N453=0,0,IF(ISERROR(VLOOKUP($E453,'Source Data'!$B$29:$J$60, MATCH($L453, 'Source Data'!$B$26:$J$26,1),TRUE))=TRUE,"",VLOOKUP($E453,'Source Data'!$B$29:$J$60,MATCH($L453, 'Source Data'!$B$26:$J$26,1),TRUE))))</f>
        <v/>
      </c>
      <c r="T453" s="144" t="str">
        <f>IF(OR(AND(OR($J453="Retired",$J453="Permanent Low-Use"),$K453&lt;=2028),(AND($J453="New",$K453&gt;2028))),"N/A",IF($N453=0,0,IF(ISERROR(VLOOKUP($E453,'Source Data'!$B$29:$J$60, MATCH($L453, 'Source Data'!$B$26:$J$26,1),TRUE))=TRUE,"",VLOOKUP($E453,'Source Data'!$B$29:$J$60,MATCH($L453, 'Source Data'!$B$26:$J$26,1),TRUE))))</f>
        <v/>
      </c>
      <c r="U453" s="144" t="str">
        <f>IF(OR(AND(OR($J453="Retired",$J453="Permanent Low-Use"),$K453&lt;=2029),(AND($J453="New",$K453&gt;2029))),"N/A",IF($N453=0,0,IF(ISERROR(VLOOKUP($E453,'Source Data'!$B$29:$J$60, MATCH($L453, 'Source Data'!$B$26:$J$26,1),TRUE))=TRUE,"",VLOOKUP($E453,'Source Data'!$B$29:$J$60,MATCH($L453, 'Source Data'!$B$26:$J$26,1),TRUE))))</f>
        <v/>
      </c>
      <c r="V453" s="144" t="str">
        <f>IF(OR(AND(OR($J453="Retired",$J453="Permanent Low-Use"),$K453&lt;=2030),(AND($J453="New",$K453&gt;2030))),"N/A",IF($N453=0,0,IF(ISERROR(VLOOKUP($E453,'Source Data'!$B$29:$J$60, MATCH($L453, 'Source Data'!$B$26:$J$26,1),TRUE))=TRUE,"",VLOOKUP($E453,'Source Data'!$B$29:$J$60,MATCH($L453, 'Source Data'!$B$26:$J$26,1),TRUE))))</f>
        <v/>
      </c>
      <c r="W453" s="144" t="str">
        <f>IF(OR(AND(OR($J453="Retired",$J453="Permanent Low-Use"),$K453&lt;=2031),(AND($J453="New",$K453&gt;2031))),"N/A",IF($N453=0,0,IF(ISERROR(VLOOKUP($E453,'Source Data'!$B$29:$J$60, MATCH($L453, 'Source Data'!$B$26:$J$26,1),TRUE))=TRUE,"",VLOOKUP($E453,'Source Data'!$B$29:$J$60,MATCH($L453, 'Source Data'!$B$26:$J$26,1),TRUE))))</f>
        <v/>
      </c>
      <c r="X453" s="144" t="str">
        <f>IF(OR(AND(OR($J453="Retired",$J453="Permanent Low-Use"),$K453&lt;=2032),(AND($J453="New",$K453&gt;2032))),"N/A",IF($N453=0,0,IF(ISERROR(VLOOKUP($E453,'Source Data'!$B$29:$J$60, MATCH($L453, 'Source Data'!$B$26:$J$26,1),TRUE))=TRUE,"",VLOOKUP($E453,'Source Data'!$B$29:$J$60,MATCH($L453, 'Source Data'!$B$26:$J$26,1),TRUE))))</f>
        <v/>
      </c>
      <c r="Y453" s="144" t="str">
        <f>IF(OR(AND(OR($J453="Retired",$J453="Permanent Low-Use"),$K453&lt;=2033),(AND($J453="New",$K453&gt;2033))),"N/A",IF($N453=0,0,IF(ISERROR(VLOOKUP($E453,'Source Data'!$B$29:$J$60, MATCH($L453, 'Source Data'!$B$26:$J$26,1),TRUE))=TRUE,"",VLOOKUP($E453,'Source Data'!$B$29:$J$60,MATCH($L453, 'Source Data'!$B$26:$J$26,1),TRUE))))</f>
        <v/>
      </c>
      <c r="Z453" s="145" t="str">
        <f>IF(ISNUMBER($L453),IF(OR(AND(OR($J453="Retired",$J453="Permanent Low-Use"),$K453&lt;=2023),(AND($J453="New",$K453&gt;2023))),"N/A",VLOOKUP($F453,'Source Data'!$B$15:$I$22,7)),"")</f>
        <v/>
      </c>
      <c r="AA453" s="145" t="str">
        <f>IF(ISNUMBER($L453),IF(OR(AND(OR($J453="Retired",$J453="Permanent Low-Use"),$K453&lt;=2024),(AND($J453="New",$K453&gt;2024))),"N/A",VLOOKUP($F453,'Source Data'!$B$15:$I$22,7)),"")</f>
        <v/>
      </c>
      <c r="AB453" s="145" t="str">
        <f>IF(ISNUMBER($L453),IF(OR(AND(OR($J453="Retired",$J453="Permanent Low-Use"),$K453&lt;=2025),(AND($J453="New",$K453&gt;2025))),"N/A",VLOOKUP($F453,'Source Data'!$B$15:$I$22,5)),"")</f>
        <v/>
      </c>
      <c r="AC453" s="145" t="str">
        <f>IF(ISNUMBER($L453),IF(OR(AND(OR($J453="Retired",$J453="Permanent Low-Use"),$K453&lt;=2026),(AND($J453="New",$K453&gt;2026))),"N/A",VLOOKUP($F453,'Source Data'!$B$15:$I$22,5)),"")</f>
        <v/>
      </c>
      <c r="AD453" s="145" t="str">
        <f>IF(ISNUMBER($L453),IF(OR(AND(OR($J453="Retired",$J453="Permanent Low-Use"),$K453&lt;=2027),(AND($J453="New",$K453&gt;2027))),"N/A",VLOOKUP($F453,'Source Data'!$B$15:$I$22,5)),"")</f>
        <v/>
      </c>
      <c r="AE453" s="145" t="str">
        <f>IF(ISNUMBER($L453),IF(OR(AND(OR($J453="Retired",$J453="Permanent Low-Use"),$K453&lt;=2028),(AND($J453="New",$K453&gt;2028))),"N/A",VLOOKUP($F453,'Source Data'!$B$15:$I$22,5)),"")</f>
        <v/>
      </c>
      <c r="AF453" s="145" t="str">
        <f>IF(ISNUMBER($L453),IF(OR(AND(OR($J453="Retired",$J453="Permanent Low-Use"),$K453&lt;=2029),(AND($J453="New",$K453&gt;2029))),"N/A",VLOOKUP($F453,'Source Data'!$B$15:$I$22,5)),"")</f>
        <v/>
      </c>
      <c r="AG453" s="145" t="str">
        <f>IF(ISNUMBER($L453),IF(OR(AND(OR($J453="Retired",$J453="Permanent Low-Use"),$K453&lt;=2030),(AND($J453="New",$K453&gt;2030))),"N/A",VLOOKUP($F453,'Source Data'!$B$15:$I$22,5)),"")</f>
        <v/>
      </c>
      <c r="AH453" s="145" t="str">
        <f>IF(ISNUMBER($L453),IF(OR(AND(OR($J453="Retired",$J453="Permanent Low-Use"),$K453&lt;=2031),(AND($J453="New",$K453&gt;2031))),"N/A",VLOOKUP($F453,'Source Data'!$B$15:$I$22,5)),"")</f>
        <v/>
      </c>
      <c r="AI453" s="145" t="str">
        <f>IF(ISNUMBER($L453),IF(OR(AND(OR($J453="Retired",$J453="Permanent Low-Use"),$K453&lt;=2032),(AND($J453="New",$K453&gt;2032))),"N/A",VLOOKUP($F453,'Source Data'!$B$15:$I$22,5)),"")</f>
        <v/>
      </c>
      <c r="AJ453" s="145" t="str">
        <f>IF(ISNUMBER($L453),IF(OR(AND(OR($J453="Retired",$J453="Permanent Low-Use"),$K453&lt;=2033),(AND($J453="New",$K453&gt;2033))),"N/A",VLOOKUP($F453,'Source Data'!$B$15:$I$22,5)),"")</f>
        <v/>
      </c>
      <c r="AK453" s="145" t="str">
        <f>IF($N453= 0, "N/A", IF(ISERROR(VLOOKUP($F453, 'Source Data'!$B$4:$C$11,2)), "", VLOOKUP($F453, 'Source Data'!$B$4:$C$11,2)))</f>
        <v/>
      </c>
      <c r="AL453" s="158"/>
    </row>
    <row r="454" spans="1:38">
      <c r="A454" s="158"/>
      <c r="B454" s="80"/>
      <c r="C454" s="80"/>
      <c r="D454" s="80"/>
      <c r="E454" s="81"/>
      <c r="F454" s="81"/>
      <c r="G454" s="78"/>
      <c r="H454" s="79"/>
      <c r="I454" s="78"/>
      <c r="J454" s="78"/>
      <c r="K454" s="78"/>
      <c r="L454" s="142" t="str">
        <f t="shared" si="18"/>
        <v/>
      </c>
      <c r="M454" s="142" t="str">
        <f>IF(ISERROR(VLOOKUP(E454,'Source Data'!$B$67:$J$97, MATCH(F454, 'Source Data'!$B$64:$J$64,1),TRUE))=TRUE,"",VLOOKUP(E454,'Source Data'!$B$67:$J$97,MATCH(F454, 'Source Data'!$B$64:$J$64,1),TRUE))</f>
        <v/>
      </c>
      <c r="N454" s="143" t="str">
        <f t="shared" si="19"/>
        <v/>
      </c>
      <c r="O454" s="144" t="str">
        <f>IF(OR(AND(OR($J454="Retired",$J454="Permanent Low-Use"),$K454&lt;=2023),(AND($J454="New",$K454&gt;2023))),"N/A",IF($N454=0,0,IF(ISERROR(VLOOKUP($E454,'Source Data'!$B$29:$J$60, MATCH($L454, 'Source Data'!$B$26:$J$26,1),TRUE))=TRUE,"",VLOOKUP($E454,'Source Data'!$B$29:$J$60,MATCH($L454, 'Source Data'!$B$26:$J$26,1),TRUE))))</f>
        <v/>
      </c>
      <c r="P454" s="144" t="str">
        <f>IF(OR(AND(OR($J454="Retired",$J454="Permanent Low-Use"),$K454&lt;=2024),(AND($J454="New",$K454&gt;2024))),"N/A",IF($N454=0,0,IF(ISERROR(VLOOKUP($E454,'Source Data'!$B$29:$J$60, MATCH($L454, 'Source Data'!$B$26:$J$26,1),TRUE))=TRUE,"",VLOOKUP($E454,'Source Data'!$B$29:$J$60,MATCH($L454, 'Source Data'!$B$26:$J$26,1),TRUE))))</f>
        <v/>
      </c>
      <c r="Q454" s="144" t="str">
        <f>IF(OR(AND(OR($J454="Retired",$J454="Permanent Low-Use"),$K454&lt;=2025),(AND($J454="New",$K454&gt;2025))),"N/A",IF($N454=0,0,IF(ISERROR(VLOOKUP($E454,'Source Data'!$B$29:$J$60, MATCH($L454, 'Source Data'!$B$26:$J$26,1),TRUE))=TRUE,"",VLOOKUP($E454,'Source Data'!$B$29:$J$60,MATCH($L454, 'Source Data'!$B$26:$J$26,1),TRUE))))</f>
        <v/>
      </c>
      <c r="R454" s="144" t="str">
        <f>IF(OR(AND(OR($J454="Retired",$J454="Permanent Low-Use"),$K454&lt;=2026),(AND($J454="New",$K454&gt;2026))),"N/A",IF($N454=0,0,IF(ISERROR(VLOOKUP($E454,'Source Data'!$B$29:$J$60, MATCH($L454, 'Source Data'!$B$26:$J$26,1),TRUE))=TRUE,"",VLOOKUP($E454,'Source Data'!$B$29:$J$60,MATCH($L454, 'Source Data'!$B$26:$J$26,1),TRUE))))</f>
        <v/>
      </c>
      <c r="S454" s="144" t="str">
        <f>IF(OR(AND(OR($J454="Retired",$J454="Permanent Low-Use"),$K454&lt;=2027),(AND($J454="New",$K454&gt;2027))),"N/A",IF($N454=0,0,IF(ISERROR(VLOOKUP($E454,'Source Data'!$B$29:$J$60, MATCH($L454, 'Source Data'!$B$26:$J$26,1),TRUE))=TRUE,"",VLOOKUP($E454,'Source Data'!$B$29:$J$60,MATCH($L454, 'Source Data'!$B$26:$J$26,1),TRUE))))</f>
        <v/>
      </c>
      <c r="T454" s="144" t="str">
        <f>IF(OR(AND(OR($J454="Retired",$J454="Permanent Low-Use"),$K454&lt;=2028),(AND($J454="New",$K454&gt;2028))),"N/A",IF($N454=0,0,IF(ISERROR(VLOOKUP($E454,'Source Data'!$B$29:$J$60, MATCH($L454, 'Source Data'!$B$26:$J$26,1),TRUE))=TRUE,"",VLOOKUP($E454,'Source Data'!$B$29:$J$60,MATCH($L454, 'Source Data'!$B$26:$J$26,1),TRUE))))</f>
        <v/>
      </c>
      <c r="U454" s="144" t="str">
        <f>IF(OR(AND(OR($J454="Retired",$J454="Permanent Low-Use"),$K454&lt;=2029),(AND($J454="New",$K454&gt;2029))),"N/A",IF($N454=0,0,IF(ISERROR(VLOOKUP($E454,'Source Data'!$B$29:$J$60, MATCH($L454, 'Source Data'!$B$26:$J$26,1),TRUE))=TRUE,"",VLOOKUP($E454,'Source Data'!$B$29:$J$60,MATCH($L454, 'Source Data'!$B$26:$J$26,1),TRUE))))</f>
        <v/>
      </c>
      <c r="V454" s="144" t="str">
        <f>IF(OR(AND(OR($J454="Retired",$J454="Permanent Low-Use"),$K454&lt;=2030),(AND($J454="New",$K454&gt;2030))),"N/A",IF($N454=0,0,IF(ISERROR(VLOOKUP($E454,'Source Data'!$B$29:$J$60, MATCH($L454, 'Source Data'!$B$26:$J$26,1),TRUE))=TRUE,"",VLOOKUP($E454,'Source Data'!$B$29:$J$60,MATCH($L454, 'Source Data'!$B$26:$J$26,1),TRUE))))</f>
        <v/>
      </c>
      <c r="W454" s="144" t="str">
        <f>IF(OR(AND(OR($J454="Retired",$J454="Permanent Low-Use"),$K454&lt;=2031),(AND($J454="New",$K454&gt;2031))),"N/A",IF($N454=0,0,IF(ISERROR(VLOOKUP($E454,'Source Data'!$B$29:$J$60, MATCH($L454, 'Source Data'!$B$26:$J$26,1),TRUE))=TRUE,"",VLOOKUP($E454,'Source Data'!$B$29:$J$60,MATCH($L454, 'Source Data'!$B$26:$J$26,1),TRUE))))</f>
        <v/>
      </c>
      <c r="X454" s="144" t="str">
        <f>IF(OR(AND(OR($J454="Retired",$J454="Permanent Low-Use"),$K454&lt;=2032),(AND($J454="New",$K454&gt;2032))),"N/A",IF($N454=0,0,IF(ISERROR(VLOOKUP($E454,'Source Data'!$B$29:$J$60, MATCH($L454, 'Source Data'!$B$26:$J$26,1),TRUE))=TRUE,"",VLOOKUP($E454,'Source Data'!$B$29:$J$60,MATCH($L454, 'Source Data'!$B$26:$J$26,1),TRUE))))</f>
        <v/>
      </c>
      <c r="Y454" s="144" t="str">
        <f>IF(OR(AND(OR($J454="Retired",$J454="Permanent Low-Use"),$K454&lt;=2033),(AND($J454="New",$K454&gt;2033))),"N/A",IF($N454=0,0,IF(ISERROR(VLOOKUP($E454,'Source Data'!$B$29:$J$60, MATCH($L454, 'Source Data'!$B$26:$J$26,1),TRUE))=TRUE,"",VLOOKUP($E454,'Source Data'!$B$29:$J$60,MATCH($L454, 'Source Data'!$B$26:$J$26,1),TRUE))))</f>
        <v/>
      </c>
      <c r="Z454" s="145" t="str">
        <f>IF(ISNUMBER($L454),IF(OR(AND(OR($J454="Retired",$J454="Permanent Low-Use"),$K454&lt;=2023),(AND($J454="New",$K454&gt;2023))),"N/A",VLOOKUP($F454,'Source Data'!$B$15:$I$22,7)),"")</f>
        <v/>
      </c>
      <c r="AA454" s="145" t="str">
        <f>IF(ISNUMBER($L454),IF(OR(AND(OR($J454="Retired",$J454="Permanent Low-Use"),$K454&lt;=2024),(AND($J454="New",$K454&gt;2024))),"N/A",VLOOKUP($F454,'Source Data'!$B$15:$I$22,7)),"")</f>
        <v/>
      </c>
      <c r="AB454" s="145" t="str">
        <f>IF(ISNUMBER($L454),IF(OR(AND(OR($J454="Retired",$J454="Permanent Low-Use"),$K454&lt;=2025),(AND($J454="New",$K454&gt;2025))),"N/A",VLOOKUP($F454,'Source Data'!$B$15:$I$22,5)),"")</f>
        <v/>
      </c>
      <c r="AC454" s="145" t="str">
        <f>IF(ISNUMBER($L454),IF(OR(AND(OR($J454="Retired",$J454="Permanent Low-Use"),$K454&lt;=2026),(AND($J454="New",$K454&gt;2026))),"N/A",VLOOKUP($F454,'Source Data'!$B$15:$I$22,5)),"")</f>
        <v/>
      </c>
      <c r="AD454" s="145" t="str">
        <f>IF(ISNUMBER($L454),IF(OR(AND(OR($J454="Retired",$J454="Permanent Low-Use"),$K454&lt;=2027),(AND($J454="New",$K454&gt;2027))),"N/A",VLOOKUP($F454,'Source Data'!$B$15:$I$22,5)),"")</f>
        <v/>
      </c>
      <c r="AE454" s="145" t="str">
        <f>IF(ISNUMBER($L454),IF(OR(AND(OR($J454="Retired",$J454="Permanent Low-Use"),$K454&lt;=2028),(AND($J454="New",$K454&gt;2028))),"N/A",VLOOKUP($F454,'Source Data'!$B$15:$I$22,5)),"")</f>
        <v/>
      </c>
      <c r="AF454" s="145" t="str">
        <f>IF(ISNUMBER($L454),IF(OR(AND(OR($J454="Retired",$J454="Permanent Low-Use"),$K454&lt;=2029),(AND($J454="New",$K454&gt;2029))),"N/A",VLOOKUP($F454,'Source Data'!$B$15:$I$22,5)),"")</f>
        <v/>
      </c>
      <c r="AG454" s="145" t="str">
        <f>IF(ISNUMBER($L454),IF(OR(AND(OR($J454="Retired",$J454="Permanent Low-Use"),$K454&lt;=2030),(AND($J454="New",$K454&gt;2030))),"N/A",VLOOKUP($F454,'Source Data'!$B$15:$I$22,5)),"")</f>
        <v/>
      </c>
      <c r="AH454" s="145" t="str">
        <f>IF(ISNUMBER($L454),IF(OR(AND(OR($J454="Retired",$J454="Permanent Low-Use"),$K454&lt;=2031),(AND($J454="New",$K454&gt;2031))),"N/A",VLOOKUP($F454,'Source Data'!$B$15:$I$22,5)),"")</f>
        <v/>
      </c>
      <c r="AI454" s="145" t="str">
        <f>IF(ISNUMBER($L454),IF(OR(AND(OR($J454="Retired",$J454="Permanent Low-Use"),$K454&lt;=2032),(AND($J454="New",$K454&gt;2032))),"N/A",VLOOKUP($F454,'Source Data'!$B$15:$I$22,5)),"")</f>
        <v/>
      </c>
      <c r="AJ454" s="145" t="str">
        <f>IF(ISNUMBER($L454),IF(OR(AND(OR($J454="Retired",$J454="Permanent Low-Use"),$K454&lt;=2033),(AND($J454="New",$K454&gt;2033))),"N/A",VLOOKUP($F454,'Source Data'!$B$15:$I$22,5)),"")</f>
        <v/>
      </c>
      <c r="AK454" s="145" t="str">
        <f>IF($N454= 0, "N/A", IF(ISERROR(VLOOKUP($F454, 'Source Data'!$B$4:$C$11,2)), "", VLOOKUP($F454, 'Source Data'!$B$4:$C$11,2)))</f>
        <v/>
      </c>
      <c r="AL454" s="158"/>
    </row>
    <row r="455" spans="1:38">
      <c r="A455" s="158"/>
      <c r="B455" s="80"/>
      <c r="C455" s="80"/>
      <c r="D455" s="80"/>
      <c r="E455" s="81"/>
      <c r="F455" s="81"/>
      <c r="G455" s="78"/>
      <c r="H455" s="79"/>
      <c r="I455" s="78"/>
      <c r="J455" s="78"/>
      <c r="K455" s="78"/>
      <c r="L455" s="142" t="str">
        <f t="shared" si="18"/>
        <v/>
      </c>
      <c r="M455" s="142" t="str">
        <f>IF(ISERROR(VLOOKUP(E455,'Source Data'!$B$67:$J$97, MATCH(F455, 'Source Data'!$B$64:$J$64,1),TRUE))=TRUE,"",VLOOKUP(E455,'Source Data'!$B$67:$J$97,MATCH(F455, 'Source Data'!$B$64:$J$64,1),TRUE))</f>
        <v/>
      </c>
      <c r="N455" s="143" t="str">
        <f t="shared" si="19"/>
        <v/>
      </c>
      <c r="O455" s="144" t="str">
        <f>IF(OR(AND(OR($J455="Retired",$J455="Permanent Low-Use"),$K455&lt;=2023),(AND($J455="New",$K455&gt;2023))),"N/A",IF($N455=0,0,IF(ISERROR(VLOOKUP($E455,'Source Data'!$B$29:$J$60, MATCH($L455, 'Source Data'!$B$26:$J$26,1),TRUE))=TRUE,"",VLOOKUP($E455,'Source Data'!$B$29:$J$60,MATCH($L455, 'Source Data'!$B$26:$J$26,1),TRUE))))</f>
        <v/>
      </c>
      <c r="P455" s="144" t="str">
        <f>IF(OR(AND(OR($J455="Retired",$J455="Permanent Low-Use"),$K455&lt;=2024),(AND($J455="New",$K455&gt;2024))),"N/A",IF($N455=0,0,IF(ISERROR(VLOOKUP($E455,'Source Data'!$B$29:$J$60, MATCH($L455, 'Source Data'!$B$26:$J$26,1),TRUE))=TRUE,"",VLOOKUP($E455,'Source Data'!$B$29:$J$60,MATCH($L455, 'Source Data'!$B$26:$J$26,1),TRUE))))</f>
        <v/>
      </c>
      <c r="Q455" s="144" t="str">
        <f>IF(OR(AND(OR($J455="Retired",$J455="Permanent Low-Use"),$K455&lt;=2025),(AND($J455="New",$K455&gt;2025))),"N/A",IF($N455=0,0,IF(ISERROR(VLOOKUP($E455,'Source Data'!$B$29:$J$60, MATCH($L455, 'Source Data'!$B$26:$J$26,1),TRUE))=TRUE,"",VLOOKUP($E455,'Source Data'!$B$29:$J$60,MATCH($L455, 'Source Data'!$B$26:$J$26,1),TRUE))))</f>
        <v/>
      </c>
      <c r="R455" s="144" t="str">
        <f>IF(OR(AND(OR($J455="Retired",$J455="Permanent Low-Use"),$K455&lt;=2026),(AND($J455="New",$K455&gt;2026))),"N/A",IF($N455=0,0,IF(ISERROR(VLOOKUP($E455,'Source Data'!$B$29:$J$60, MATCH($L455, 'Source Data'!$B$26:$J$26,1),TRUE))=TRUE,"",VLOOKUP($E455,'Source Data'!$B$29:$J$60,MATCH($L455, 'Source Data'!$B$26:$J$26,1),TRUE))))</f>
        <v/>
      </c>
      <c r="S455" s="144" t="str">
        <f>IF(OR(AND(OR($J455="Retired",$J455="Permanent Low-Use"),$K455&lt;=2027),(AND($J455="New",$K455&gt;2027))),"N/A",IF($N455=0,0,IF(ISERROR(VLOOKUP($E455,'Source Data'!$B$29:$J$60, MATCH($L455, 'Source Data'!$B$26:$J$26,1),TRUE))=TRUE,"",VLOOKUP($E455,'Source Data'!$B$29:$J$60,MATCH($L455, 'Source Data'!$B$26:$J$26,1),TRUE))))</f>
        <v/>
      </c>
      <c r="T455" s="144" t="str">
        <f>IF(OR(AND(OR($J455="Retired",$J455="Permanent Low-Use"),$K455&lt;=2028),(AND($J455="New",$K455&gt;2028))),"N/A",IF($N455=0,0,IF(ISERROR(VLOOKUP($E455,'Source Data'!$B$29:$J$60, MATCH($L455, 'Source Data'!$B$26:$J$26,1),TRUE))=TRUE,"",VLOOKUP($E455,'Source Data'!$B$29:$J$60,MATCH($L455, 'Source Data'!$B$26:$J$26,1),TRUE))))</f>
        <v/>
      </c>
      <c r="U455" s="144" t="str">
        <f>IF(OR(AND(OR($J455="Retired",$J455="Permanent Low-Use"),$K455&lt;=2029),(AND($J455="New",$K455&gt;2029))),"N/A",IF($N455=0,0,IF(ISERROR(VLOOKUP($E455,'Source Data'!$B$29:$J$60, MATCH($L455, 'Source Data'!$B$26:$J$26,1),TRUE))=TRUE,"",VLOOKUP($E455,'Source Data'!$B$29:$J$60,MATCH($L455, 'Source Data'!$B$26:$J$26,1),TRUE))))</f>
        <v/>
      </c>
      <c r="V455" s="144" t="str">
        <f>IF(OR(AND(OR($J455="Retired",$J455="Permanent Low-Use"),$K455&lt;=2030),(AND($J455="New",$K455&gt;2030))),"N/A",IF($N455=0,0,IF(ISERROR(VLOOKUP($E455,'Source Data'!$B$29:$J$60, MATCH($L455, 'Source Data'!$B$26:$J$26,1),TRUE))=TRUE,"",VLOOKUP($E455,'Source Data'!$B$29:$J$60,MATCH($L455, 'Source Data'!$B$26:$J$26,1),TRUE))))</f>
        <v/>
      </c>
      <c r="W455" s="144" t="str">
        <f>IF(OR(AND(OR($J455="Retired",$J455="Permanent Low-Use"),$K455&lt;=2031),(AND($J455="New",$K455&gt;2031))),"N/A",IF($N455=0,0,IF(ISERROR(VLOOKUP($E455,'Source Data'!$B$29:$J$60, MATCH($L455, 'Source Data'!$B$26:$J$26,1),TRUE))=TRUE,"",VLOOKUP($E455,'Source Data'!$B$29:$J$60,MATCH($L455, 'Source Data'!$B$26:$J$26,1),TRUE))))</f>
        <v/>
      </c>
      <c r="X455" s="144" t="str">
        <f>IF(OR(AND(OR($J455="Retired",$J455="Permanent Low-Use"),$K455&lt;=2032),(AND($J455="New",$K455&gt;2032))),"N/A",IF($N455=0,0,IF(ISERROR(VLOOKUP($E455,'Source Data'!$B$29:$J$60, MATCH($L455, 'Source Data'!$B$26:$J$26,1),TRUE))=TRUE,"",VLOOKUP($E455,'Source Data'!$B$29:$J$60,MATCH($L455, 'Source Data'!$B$26:$J$26,1),TRUE))))</f>
        <v/>
      </c>
      <c r="Y455" s="144" t="str">
        <f>IF(OR(AND(OR($J455="Retired",$J455="Permanent Low-Use"),$K455&lt;=2033),(AND($J455="New",$K455&gt;2033))),"N/A",IF($N455=0,0,IF(ISERROR(VLOOKUP($E455,'Source Data'!$B$29:$J$60, MATCH($L455, 'Source Data'!$B$26:$J$26,1),TRUE))=TRUE,"",VLOOKUP($E455,'Source Data'!$B$29:$J$60,MATCH($L455, 'Source Data'!$B$26:$J$26,1),TRUE))))</f>
        <v/>
      </c>
      <c r="Z455" s="145" t="str">
        <f>IF(ISNUMBER($L455),IF(OR(AND(OR($J455="Retired",$J455="Permanent Low-Use"),$K455&lt;=2023),(AND($J455="New",$K455&gt;2023))),"N/A",VLOOKUP($F455,'Source Data'!$B$15:$I$22,7)),"")</f>
        <v/>
      </c>
      <c r="AA455" s="145" t="str">
        <f>IF(ISNUMBER($L455),IF(OR(AND(OR($J455="Retired",$J455="Permanent Low-Use"),$K455&lt;=2024),(AND($J455="New",$K455&gt;2024))),"N/A",VLOOKUP($F455,'Source Data'!$B$15:$I$22,7)),"")</f>
        <v/>
      </c>
      <c r="AB455" s="145" t="str">
        <f>IF(ISNUMBER($L455),IF(OR(AND(OR($J455="Retired",$J455="Permanent Low-Use"),$K455&lt;=2025),(AND($J455="New",$K455&gt;2025))),"N/A",VLOOKUP($F455,'Source Data'!$B$15:$I$22,5)),"")</f>
        <v/>
      </c>
      <c r="AC455" s="145" t="str">
        <f>IF(ISNUMBER($L455),IF(OR(AND(OR($J455="Retired",$J455="Permanent Low-Use"),$K455&lt;=2026),(AND($J455="New",$K455&gt;2026))),"N/A",VLOOKUP($F455,'Source Data'!$B$15:$I$22,5)),"")</f>
        <v/>
      </c>
      <c r="AD455" s="145" t="str">
        <f>IF(ISNUMBER($L455),IF(OR(AND(OR($J455="Retired",$J455="Permanent Low-Use"),$K455&lt;=2027),(AND($J455="New",$K455&gt;2027))),"N/A",VLOOKUP($F455,'Source Data'!$B$15:$I$22,5)),"")</f>
        <v/>
      </c>
      <c r="AE455" s="145" t="str">
        <f>IF(ISNUMBER($L455),IF(OR(AND(OR($J455="Retired",$J455="Permanent Low-Use"),$K455&lt;=2028),(AND($J455="New",$K455&gt;2028))),"N/A",VLOOKUP($F455,'Source Data'!$B$15:$I$22,5)),"")</f>
        <v/>
      </c>
      <c r="AF455" s="145" t="str">
        <f>IF(ISNUMBER($L455),IF(OR(AND(OR($J455="Retired",$J455="Permanent Low-Use"),$K455&lt;=2029),(AND($J455="New",$K455&gt;2029))),"N/A",VLOOKUP($F455,'Source Data'!$B$15:$I$22,5)),"")</f>
        <v/>
      </c>
      <c r="AG455" s="145" t="str">
        <f>IF(ISNUMBER($L455),IF(OR(AND(OR($J455="Retired",$J455="Permanent Low-Use"),$K455&lt;=2030),(AND($J455="New",$K455&gt;2030))),"N/A",VLOOKUP($F455,'Source Data'!$B$15:$I$22,5)),"")</f>
        <v/>
      </c>
      <c r="AH455" s="145" t="str">
        <f>IF(ISNUMBER($L455),IF(OR(AND(OR($J455="Retired",$J455="Permanent Low-Use"),$K455&lt;=2031),(AND($J455="New",$K455&gt;2031))),"N/A",VLOOKUP($F455,'Source Data'!$B$15:$I$22,5)),"")</f>
        <v/>
      </c>
      <c r="AI455" s="145" t="str">
        <f>IF(ISNUMBER($L455),IF(OR(AND(OR($J455="Retired",$J455="Permanent Low-Use"),$K455&lt;=2032),(AND($J455="New",$K455&gt;2032))),"N/A",VLOOKUP($F455,'Source Data'!$B$15:$I$22,5)),"")</f>
        <v/>
      </c>
      <c r="AJ455" s="145" t="str">
        <f>IF(ISNUMBER($L455),IF(OR(AND(OR($J455="Retired",$J455="Permanent Low-Use"),$K455&lt;=2033),(AND($J455="New",$K455&gt;2033))),"N/A",VLOOKUP($F455,'Source Data'!$B$15:$I$22,5)),"")</f>
        <v/>
      </c>
      <c r="AK455" s="145" t="str">
        <f>IF($N455= 0, "N/A", IF(ISERROR(VLOOKUP($F455, 'Source Data'!$B$4:$C$11,2)), "", VLOOKUP($F455, 'Source Data'!$B$4:$C$11,2)))</f>
        <v/>
      </c>
      <c r="AL455" s="158"/>
    </row>
    <row r="456" spans="1:38">
      <c r="A456" s="158"/>
      <c r="B456" s="80"/>
      <c r="C456" s="80"/>
      <c r="D456" s="80"/>
      <c r="E456" s="81"/>
      <c r="F456" s="81"/>
      <c r="G456" s="78"/>
      <c r="H456" s="79"/>
      <c r="I456" s="78"/>
      <c r="J456" s="78"/>
      <c r="K456" s="78"/>
      <c r="L456" s="142" t="str">
        <f t="shared" si="18"/>
        <v/>
      </c>
      <c r="M456" s="142" t="str">
        <f>IF(ISERROR(VLOOKUP(E456,'Source Data'!$B$67:$J$97, MATCH(F456, 'Source Data'!$B$64:$J$64,1),TRUE))=TRUE,"",VLOOKUP(E456,'Source Data'!$B$67:$J$97,MATCH(F456, 'Source Data'!$B$64:$J$64,1),TRUE))</f>
        <v/>
      </c>
      <c r="N456" s="143" t="str">
        <f t="shared" si="19"/>
        <v/>
      </c>
      <c r="O456" s="144" t="str">
        <f>IF(OR(AND(OR($J456="Retired",$J456="Permanent Low-Use"),$K456&lt;=2023),(AND($J456="New",$K456&gt;2023))),"N/A",IF($N456=0,0,IF(ISERROR(VLOOKUP($E456,'Source Data'!$B$29:$J$60, MATCH($L456, 'Source Data'!$B$26:$J$26,1),TRUE))=TRUE,"",VLOOKUP($E456,'Source Data'!$B$29:$J$60,MATCH($L456, 'Source Data'!$B$26:$J$26,1),TRUE))))</f>
        <v/>
      </c>
      <c r="P456" s="144" t="str">
        <f>IF(OR(AND(OR($J456="Retired",$J456="Permanent Low-Use"),$K456&lt;=2024),(AND($J456="New",$K456&gt;2024))),"N/A",IF($N456=0,0,IF(ISERROR(VLOOKUP($E456,'Source Data'!$B$29:$J$60, MATCH($L456, 'Source Data'!$B$26:$J$26,1),TRUE))=TRUE,"",VLOOKUP($E456,'Source Data'!$B$29:$J$60,MATCH($L456, 'Source Data'!$B$26:$J$26,1),TRUE))))</f>
        <v/>
      </c>
      <c r="Q456" s="144" t="str">
        <f>IF(OR(AND(OR($J456="Retired",$J456="Permanent Low-Use"),$K456&lt;=2025),(AND($J456="New",$K456&gt;2025))),"N/A",IF($N456=0,0,IF(ISERROR(VLOOKUP($E456,'Source Data'!$B$29:$J$60, MATCH($L456, 'Source Data'!$B$26:$J$26,1),TRUE))=TRUE,"",VLOOKUP($E456,'Source Data'!$B$29:$J$60,MATCH($L456, 'Source Data'!$B$26:$J$26,1),TRUE))))</f>
        <v/>
      </c>
      <c r="R456" s="144" t="str">
        <f>IF(OR(AND(OR($J456="Retired",$J456="Permanent Low-Use"),$K456&lt;=2026),(AND($J456="New",$K456&gt;2026))),"N/A",IF($N456=0,0,IF(ISERROR(VLOOKUP($E456,'Source Data'!$B$29:$J$60, MATCH($L456, 'Source Data'!$B$26:$J$26,1),TRUE))=TRUE,"",VLOOKUP($E456,'Source Data'!$B$29:$J$60,MATCH($L456, 'Source Data'!$B$26:$J$26,1),TRUE))))</f>
        <v/>
      </c>
      <c r="S456" s="144" t="str">
        <f>IF(OR(AND(OR($J456="Retired",$J456="Permanent Low-Use"),$K456&lt;=2027),(AND($J456="New",$K456&gt;2027))),"N/A",IF($N456=0,0,IF(ISERROR(VLOOKUP($E456,'Source Data'!$B$29:$J$60, MATCH($L456, 'Source Data'!$B$26:$J$26,1),TRUE))=TRUE,"",VLOOKUP($E456,'Source Data'!$B$29:$J$60,MATCH($L456, 'Source Data'!$B$26:$J$26,1),TRUE))))</f>
        <v/>
      </c>
      <c r="T456" s="144" t="str">
        <f>IF(OR(AND(OR($J456="Retired",$J456="Permanent Low-Use"),$K456&lt;=2028),(AND($J456="New",$K456&gt;2028))),"N/A",IF($N456=0,0,IF(ISERROR(VLOOKUP($E456,'Source Data'!$B$29:$J$60, MATCH($L456, 'Source Data'!$B$26:$J$26,1),TRUE))=TRUE,"",VLOOKUP($E456,'Source Data'!$B$29:$J$60,MATCH($L456, 'Source Data'!$B$26:$J$26,1),TRUE))))</f>
        <v/>
      </c>
      <c r="U456" s="144" t="str">
        <f>IF(OR(AND(OR($J456="Retired",$J456="Permanent Low-Use"),$K456&lt;=2029),(AND($J456="New",$K456&gt;2029))),"N/A",IF($N456=0,0,IF(ISERROR(VLOOKUP($E456,'Source Data'!$B$29:$J$60, MATCH($L456, 'Source Data'!$B$26:$J$26,1),TRUE))=TRUE,"",VLOOKUP($E456,'Source Data'!$B$29:$J$60,MATCH($L456, 'Source Data'!$B$26:$J$26,1),TRUE))))</f>
        <v/>
      </c>
      <c r="V456" s="144" t="str">
        <f>IF(OR(AND(OR($J456="Retired",$J456="Permanent Low-Use"),$K456&lt;=2030),(AND($J456="New",$K456&gt;2030))),"N/A",IF($N456=0,0,IF(ISERROR(VLOOKUP($E456,'Source Data'!$B$29:$J$60, MATCH($L456, 'Source Data'!$B$26:$J$26,1),TRUE))=TRUE,"",VLOOKUP($E456,'Source Data'!$B$29:$J$60,MATCH($L456, 'Source Data'!$B$26:$J$26,1),TRUE))))</f>
        <v/>
      </c>
      <c r="W456" s="144" t="str">
        <f>IF(OR(AND(OR($J456="Retired",$J456="Permanent Low-Use"),$K456&lt;=2031),(AND($J456="New",$K456&gt;2031))),"N/A",IF($N456=0,0,IF(ISERROR(VLOOKUP($E456,'Source Data'!$B$29:$J$60, MATCH($L456, 'Source Data'!$B$26:$J$26,1),TRUE))=TRUE,"",VLOOKUP($E456,'Source Data'!$B$29:$J$60,MATCH($L456, 'Source Data'!$B$26:$J$26,1),TRUE))))</f>
        <v/>
      </c>
      <c r="X456" s="144" t="str">
        <f>IF(OR(AND(OR($J456="Retired",$J456="Permanent Low-Use"),$K456&lt;=2032),(AND($J456="New",$K456&gt;2032))),"N/A",IF($N456=0,0,IF(ISERROR(VLOOKUP($E456,'Source Data'!$B$29:$J$60, MATCH($L456, 'Source Data'!$B$26:$J$26,1),TRUE))=TRUE,"",VLOOKUP($E456,'Source Data'!$B$29:$J$60,MATCH($L456, 'Source Data'!$B$26:$J$26,1),TRUE))))</f>
        <v/>
      </c>
      <c r="Y456" s="144" t="str">
        <f>IF(OR(AND(OR($J456="Retired",$J456="Permanent Low-Use"),$K456&lt;=2033),(AND($J456="New",$K456&gt;2033))),"N/A",IF($N456=0,0,IF(ISERROR(VLOOKUP($E456,'Source Data'!$B$29:$J$60, MATCH($L456, 'Source Data'!$B$26:$J$26,1),TRUE))=TRUE,"",VLOOKUP($E456,'Source Data'!$B$29:$J$60,MATCH($L456, 'Source Data'!$B$26:$J$26,1),TRUE))))</f>
        <v/>
      </c>
      <c r="Z456" s="145" t="str">
        <f>IF(ISNUMBER($L456),IF(OR(AND(OR($J456="Retired",$J456="Permanent Low-Use"),$K456&lt;=2023),(AND($J456="New",$K456&gt;2023))),"N/A",VLOOKUP($F456,'Source Data'!$B$15:$I$22,7)),"")</f>
        <v/>
      </c>
      <c r="AA456" s="145" t="str">
        <f>IF(ISNUMBER($L456),IF(OR(AND(OR($J456="Retired",$J456="Permanent Low-Use"),$K456&lt;=2024),(AND($J456="New",$K456&gt;2024))),"N/A",VLOOKUP($F456,'Source Data'!$B$15:$I$22,7)),"")</f>
        <v/>
      </c>
      <c r="AB456" s="145" t="str">
        <f>IF(ISNUMBER($L456),IF(OR(AND(OR($J456="Retired",$J456="Permanent Low-Use"),$K456&lt;=2025),(AND($J456="New",$K456&gt;2025))),"N/A",VLOOKUP($F456,'Source Data'!$B$15:$I$22,5)),"")</f>
        <v/>
      </c>
      <c r="AC456" s="145" t="str">
        <f>IF(ISNUMBER($L456),IF(OR(AND(OR($J456="Retired",$J456="Permanent Low-Use"),$K456&lt;=2026),(AND($J456="New",$K456&gt;2026))),"N/A",VLOOKUP($F456,'Source Data'!$B$15:$I$22,5)),"")</f>
        <v/>
      </c>
      <c r="AD456" s="145" t="str">
        <f>IF(ISNUMBER($L456),IF(OR(AND(OR($J456="Retired",$J456="Permanent Low-Use"),$K456&lt;=2027),(AND($J456="New",$K456&gt;2027))),"N/A",VLOOKUP($F456,'Source Data'!$B$15:$I$22,5)),"")</f>
        <v/>
      </c>
      <c r="AE456" s="145" t="str">
        <f>IF(ISNUMBER($L456),IF(OR(AND(OR($J456="Retired",$J456="Permanent Low-Use"),$K456&lt;=2028),(AND($J456="New",$K456&gt;2028))),"N/A",VLOOKUP($F456,'Source Data'!$B$15:$I$22,5)),"")</f>
        <v/>
      </c>
      <c r="AF456" s="145" t="str">
        <f>IF(ISNUMBER($L456),IF(OR(AND(OR($J456="Retired",$J456="Permanent Low-Use"),$K456&lt;=2029),(AND($J456="New",$K456&gt;2029))),"N/A",VLOOKUP($F456,'Source Data'!$B$15:$I$22,5)),"")</f>
        <v/>
      </c>
      <c r="AG456" s="145" t="str">
        <f>IF(ISNUMBER($L456),IF(OR(AND(OR($J456="Retired",$J456="Permanent Low-Use"),$K456&lt;=2030),(AND($J456="New",$K456&gt;2030))),"N/A",VLOOKUP($F456,'Source Data'!$B$15:$I$22,5)),"")</f>
        <v/>
      </c>
      <c r="AH456" s="145" t="str">
        <f>IF(ISNUMBER($L456),IF(OR(AND(OR($J456="Retired",$J456="Permanent Low-Use"),$K456&lt;=2031),(AND($J456="New",$K456&gt;2031))),"N/A",VLOOKUP($F456,'Source Data'!$B$15:$I$22,5)),"")</f>
        <v/>
      </c>
      <c r="AI456" s="145" t="str">
        <f>IF(ISNUMBER($L456),IF(OR(AND(OR($J456="Retired",$J456="Permanent Low-Use"),$K456&lt;=2032),(AND($J456="New",$K456&gt;2032))),"N/A",VLOOKUP($F456,'Source Data'!$B$15:$I$22,5)),"")</f>
        <v/>
      </c>
      <c r="AJ456" s="145" t="str">
        <f>IF(ISNUMBER($L456),IF(OR(AND(OR($J456="Retired",$J456="Permanent Low-Use"),$K456&lt;=2033),(AND($J456="New",$K456&gt;2033))),"N/A",VLOOKUP($F456,'Source Data'!$B$15:$I$22,5)),"")</f>
        <v/>
      </c>
      <c r="AK456" s="145" t="str">
        <f>IF($N456= 0, "N/A", IF(ISERROR(VLOOKUP($F456, 'Source Data'!$B$4:$C$11,2)), "", VLOOKUP($F456, 'Source Data'!$B$4:$C$11,2)))</f>
        <v/>
      </c>
      <c r="AL456" s="158"/>
    </row>
    <row r="457" spans="1:38">
      <c r="A457" s="158"/>
      <c r="B457" s="80"/>
      <c r="C457" s="80"/>
      <c r="D457" s="80"/>
      <c r="E457" s="81"/>
      <c r="F457" s="81"/>
      <c r="G457" s="78"/>
      <c r="H457" s="79"/>
      <c r="I457" s="78"/>
      <c r="J457" s="78"/>
      <c r="K457" s="78"/>
      <c r="L457" s="142" t="str">
        <f t="shared" si="18"/>
        <v/>
      </c>
      <c r="M457" s="142" t="str">
        <f>IF(ISERROR(VLOOKUP(E457,'Source Data'!$B$67:$J$97, MATCH(F457, 'Source Data'!$B$64:$J$64,1),TRUE))=TRUE,"",VLOOKUP(E457,'Source Data'!$B$67:$J$97,MATCH(F457, 'Source Data'!$B$64:$J$64,1),TRUE))</f>
        <v/>
      </c>
      <c r="N457" s="143" t="str">
        <f t="shared" si="19"/>
        <v/>
      </c>
      <c r="O457" s="144" t="str">
        <f>IF(OR(AND(OR($J457="Retired",$J457="Permanent Low-Use"),$K457&lt;=2023),(AND($J457="New",$K457&gt;2023))),"N/A",IF($N457=0,0,IF(ISERROR(VLOOKUP($E457,'Source Data'!$B$29:$J$60, MATCH($L457, 'Source Data'!$B$26:$J$26,1),TRUE))=TRUE,"",VLOOKUP($E457,'Source Data'!$B$29:$J$60,MATCH($L457, 'Source Data'!$B$26:$J$26,1),TRUE))))</f>
        <v/>
      </c>
      <c r="P457" s="144" t="str">
        <f>IF(OR(AND(OR($J457="Retired",$J457="Permanent Low-Use"),$K457&lt;=2024),(AND($J457="New",$K457&gt;2024))),"N/A",IF($N457=0,0,IF(ISERROR(VLOOKUP($E457,'Source Data'!$B$29:$J$60, MATCH($L457, 'Source Data'!$B$26:$J$26,1),TRUE))=TRUE,"",VLOOKUP($E457,'Source Data'!$B$29:$J$60,MATCH($L457, 'Source Data'!$B$26:$J$26,1),TRUE))))</f>
        <v/>
      </c>
      <c r="Q457" s="144" t="str">
        <f>IF(OR(AND(OR($J457="Retired",$J457="Permanent Low-Use"),$K457&lt;=2025),(AND($J457="New",$K457&gt;2025))),"N/A",IF($N457=0,0,IF(ISERROR(VLOOKUP($E457,'Source Data'!$B$29:$J$60, MATCH($L457, 'Source Data'!$B$26:$J$26,1),TRUE))=TRUE,"",VLOOKUP($E457,'Source Data'!$B$29:$J$60,MATCH($L457, 'Source Data'!$B$26:$J$26,1),TRUE))))</f>
        <v/>
      </c>
      <c r="R457" s="144" t="str">
        <f>IF(OR(AND(OR($J457="Retired",$J457="Permanent Low-Use"),$K457&lt;=2026),(AND($J457="New",$K457&gt;2026))),"N/A",IF($N457=0,0,IF(ISERROR(VLOOKUP($E457,'Source Data'!$B$29:$J$60, MATCH($L457, 'Source Data'!$B$26:$J$26,1),TRUE))=TRUE,"",VLOOKUP($E457,'Source Data'!$B$29:$J$60,MATCH($L457, 'Source Data'!$B$26:$J$26,1),TRUE))))</f>
        <v/>
      </c>
      <c r="S457" s="144" t="str">
        <f>IF(OR(AND(OR($J457="Retired",$J457="Permanent Low-Use"),$K457&lt;=2027),(AND($J457="New",$K457&gt;2027))),"N/A",IF($N457=0,0,IF(ISERROR(VLOOKUP($E457,'Source Data'!$B$29:$J$60, MATCH($L457, 'Source Data'!$B$26:$J$26,1),TRUE))=TRUE,"",VLOOKUP($E457,'Source Data'!$B$29:$J$60,MATCH($L457, 'Source Data'!$B$26:$J$26,1),TRUE))))</f>
        <v/>
      </c>
      <c r="T457" s="144" t="str">
        <f>IF(OR(AND(OR($J457="Retired",$J457="Permanent Low-Use"),$K457&lt;=2028),(AND($J457="New",$K457&gt;2028))),"N/A",IF($N457=0,0,IF(ISERROR(VLOOKUP($E457,'Source Data'!$B$29:$J$60, MATCH($L457, 'Source Data'!$B$26:$J$26,1),TRUE))=TRUE,"",VLOOKUP($E457,'Source Data'!$B$29:$J$60,MATCH($L457, 'Source Data'!$B$26:$J$26,1),TRUE))))</f>
        <v/>
      </c>
      <c r="U457" s="144" t="str">
        <f>IF(OR(AND(OR($J457="Retired",$J457="Permanent Low-Use"),$K457&lt;=2029),(AND($J457="New",$K457&gt;2029))),"N/A",IF($N457=0,0,IF(ISERROR(VLOOKUP($E457,'Source Data'!$B$29:$J$60, MATCH($L457, 'Source Data'!$B$26:$J$26,1),TRUE))=TRUE,"",VLOOKUP($E457,'Source Data'!$B$29:$J$60,MATCH($L457, 'Source Data'!$B$26:$J$26,1),TRUE))))</f>
        <v/>
      </c>
      <c r="V457" s="144" t="str">
        <f>IF(OR(AND(OR($J457="Retired",$J457="Permanent Low-Use"),$K457&lt;=2030),(AND($J457="New",$K457&gt;2030))),"N/A",IF($N457=0,0,IF(ISERROR(VLOOKUP($E457,'Source Data'!$B$29:$J$60, MATCH($L457, 'Source Data'!$B$26:$J$26,1),TRUE))=TRUE,"",VLOOKUP($E457,'Source Data'!$B$29:$J$60,MATCH($L457, 'Source Data'!$B$26:$J$26,1),TRUE))))</f>
        <v/>
      </c>
      <c r="W457" s="144" t="str">
        <f>IF(OR(AND(OR($J457="Retired",$J457="Permanent Low-Use"),$K457&lt;=2031),(AND($J457="New",$K457&gt;2031))),"N/A",IF($N457=0,0,IF(ISERROR(VLOOKUP($E457,'Source Data'!$B$29:$J$60, MATCH($L457, 'Source Data'!$B$26:$J$26,1),TRUE))=TRUE,"",VLOOKUP($E457,'Source Data'!$B$29:$J$60,MATCH($L457, 'Source Data'!$B$26:$J$26,1),TRUE))))</f>
        <v/>
      </c>
      <c r="X457" s="144" t="str">
        <f>IF(OR(AND(OR($J457="Retired",$J457="Permanent Low-Use"),$K457&lt;=2032),(AND($J457="New",$K457&gt;2032))),"N/A",IF($N457=0,0,IF(ISERROR(VLOOKUP($E457,'Source Data'!$B$29:$J$60, MATCH($L457, 'Source Data'!$B$26:$J$26,1),TRUE))=TRUE,"",VLOOKUP($E457,'Source Data'!$B$29:$J$60,MATCH($L457, 'Source Data'!$B$26:$J$26,1),TRUE))))</f>
        <v/>
      </c>
      <c r="Y457" s="144" t="str">
        <f>IF(OR(AND(OR($J457="Retired",$J457="Permanent Low-Use"),$K457&lt;=2033),(AND($J457="New",$K457&gt;2033))),"N/A",IF($N457=0,0,IF(ISERROR(VLOOKUP($E457,'Source Data'!$B$29:$J$60, MATCH($L457, 'Source Data'!$B$26:$J$26,1),TRUE))=TRUE,"",VLOOKUP($E457,'Source Data'!$B$29:$J$60,MATCH($L457, 'Source Data'!$B$26:$J$26,1),TRUE))))</f>
        <v/>
      </c>
      <c r="Z457" s="145" t="str">
        <f>IF(ISNUMBER($L457),IF(OR(AND(OR($J457="Retired",$J457="Permanent Low-Use"),$K457&lt;=2023),(AND($J457="New",$K457&gt;2023))),"N/A",VLOOKUP($F457,'Source Data'!$B$15:$I$22,7)),"")</f>
        <v/>
      </c>
      <c r="AA457" s="145" t="str">
        <f>IF(ISNUMBER($L457),IF(OR(AND(OR($J457="Retired",$J457="Permanent Low-Use"),$K457&lt;=2024),(AND($J457="New",$K457&gt;2024))),"N/A",VLOOKUP($F457,'Source Data'!$B$15:$I$22,7)),"")</f>
        <v/>
      </c>
      <c r="AB457" s="145" t="str">
        <f>IF(ISNUMBER($L457),IF(OR(AND(OR($J457="Retired",$J457="Permanent Low-Use"),$K457&lt;=2025),(AND($J457="New",$K457&gt;2025))),"N/A",VLOOKUP($F457,'Source Data'!$B$15:$I$22,5)),"")</f>
        <v/>
      </c>
      <c r="AC457" s="145" t="str">
        <f>IF(ISNUMBER($L457),IF(OR(AND(OR($J457="Retired",$J457="Permanent Low-Use"),$K457&lt;=2026),(AND($J457="New",$K457&gt;2026))),"N/A",VLOOKUP($F457,'Source Data'!$B$15:$I$22,5)),"")</f>
        <v/>
      </c>
      <c r="AD457" s="145" t="str">
        <f>IF(ISNUMBER($L457),IF(OR(AND(OR($J457="Retired",$J457="Permanent Low-Use"),$K457&lt;=2027),(AND($J457="New",$K457&gt;2027))),"N/A",VLOOKUP($F457,'Source Data'!$B$15:$I$22,5)),"")</f>
        <v/>
      </c>
      <c r="AE457" s="145" t="str">
        <f>IF(ISNUMBER($L457),IF(OR(AND(OR($J457="Retired",$J457="Permanent Low-Use"),$K457&lt;=2028),(AND($J457="New",$K457&gt;2028))),"N/A",VLOOKUP($F457,'Source Data'!$B$15:$I$22,5)),"")</f>
        <v/>
      </c>
      <c r="AF457" s="145" t="str">
        <f>IF(ISNUMBER($L457),IF(OR(AND(OR($J457="Retired",$J457="Permanent Low-Use"),$K457&lt;=2029),(AND($J457="New",$K457&gt;2029))),"N/A",VLOOKUP($F457,'Source Data'!$B$15:$I$22,5)),"")</f>
        <v/>
      </c>
      <c r="AG457" s="145" t="str">
        <f>IF(ISNUMBER($L457),IF(OR(AND(OR($J457="Retired",$J457="Permanent Low-Use"),$K457&lt;=2030),(AND($J457="New",$K457&gt;2030))),"N/A",VLOOKUP($F457,'Source Data'!$B$15:$I$22,5)),"")</f>
        <v/>
      </c>
      <c r="AH457" s="145" t="str">
        <f>IF(ISNUMBER($L457),IF(OR(AND(OR($J457="Retired",$J457="Permanent Low-Use"),$K457&lt;=2031),(AND($J457="New",$K457&gt;2031))),"N/A",VLOOKUP($F457,'Source Data'!$B$15:$I$22,5)),"")</f>
        <v/>
      </c>
      <c r="AI457" s="145" t="str">
        <f>IF(ISNUMBER($L457),IF(OR(AND(OR($J457="Retired",$J457="Permanent Low-Use"),$K457&lt;=2032),(AND($J457="New",$K457&gt;2032))),"N/A",VLOOKUP($F457,'Source Data'!$B$15:$I$22,5)),"")</f>
        <v/>
      </c>
      <c r="AJ457" s="145" t="str">
        <f>IF(ISNUMBER($L457),IF(OR(AND(OR($J457="Retired",$J457="Permanent Low-Use"),$K457&lt;=2033),(AND($J457="New",$K457&gt;2033))),"N/A",VLOOKUP($F457,'Source Data'!$B$15:$I$22,5)),"")</f>
        <v/>
      </c>
      <c r="AK457" s="145" t="str">
        <f>IF($N457= 0, "N/A", IF(ISERROR(VLOOKUP($F457, 'Source Data'!$B$4:$C$11,2)), "", VLOOKUP($F457, 'Source Data'!$B$4:$C$11,2)))</f>
        <v/>
      </c>
      <c r="AL457" s="158"/>
    </row>
    <row r="458" spans="1:38">
      <c r="A458" s="158"/>
      <c r="B458" s="80"/>
      <c r="C458" s="80"/>
      <c r="D458" s="80"/>
      <c r="E458" s="81"/>
      <c r="F458" s="81"/>
      <c r="G458" s="78"/>
      <c r="H458" s="79"/>
      <c r="I458" s="78"/>
      <c r="J458" s="78"/>
      <c r="K458" s="78"/>
      <c r="L458" s="142" t="str">
        <f t="shared" si="18"/>
        <v/>
      </c>
      <c r="M458" s="142" t="str">
        <f>IF(ISERROR(VLOOKUP(E458,'Source Data'!$B$67:$J$97, MATCH(F458, 'Source Data'!$B$64:$J$64,1),TRUE))=TRUE,"",VLOOKUP(E458,'Source Data'!$B$67:$J$97,MATCH(F458, 'Source Data'!$B$64:$J$64,1),TRUE))</f>
        <v/>
      </c>
      <c r="N458" s="143" t="str">
        <f t="shared" si="19"/>
        <v/>
      </c>
      <c r="O458" s="144" t="str">
        <f>IF(OR(AND(OR($J458="Retired",$J458="Permanent Low-Use"),$K458&lt;=2023),(AND($J458="New",$K458&gt;2023))),"N/A",IF($N458=0,0,IF(ISERROR(VLOOKUP($E458,'Source Data'!$B$29:$J$60, MATCH($L458, 'Source Data'!$B$26:$J$26,1),TRUE))=TRUE,"",VLOOKUP($E458,'Source Data'!$B$29:$J$60,MATCH($L458, 'Source Data'!$B$26:$J$26,1),TRUE))))</f>
        <v/>
      </c>
      <c r="P458" s="144" t="str">
        <f>IF(OR(AND(OR($J458="Retired",$J458="Permanent Low-Use"),$K458&lt;=2024),(AND($J458="New",$K458&gt;2024))),"N/A",IF($N458=0,0,IF(ISERROR(VLOOKUP($E458,'Source Data'!$B$29:$J$60, MATCH($L458, 'Source Data'!$B$26:$J$26,1),TRUE))=TRUE,"",VLOOKUP($E458,'Source Data'!$B$29:$J$60,MATCH($L458, 'Source Data'!$B$26:$J$26,1),TRUE))))</f>
        <v/>
      </c>
      <c r="Q458" s="144" t="str">
        <f>IF(OR(AND(OR($J458="Retired",$J458="Permanent Low-Use"),$K458&lt;=2025),(AND($J458="New",$K458&gt;2025))),"N/A",IF($N458=0,0,IF(ISERROR(VLOOKUP($E458,'Source Data'!$B$29:$J$60, MATCH($L458, 'Source Data'!$B$26:$J$26,1),TRUE))=TRUE,"",VLOOKUP($E458,'Source Data'!$B$29:$J$60,MATCH($L458, 'Source Data'!$B$26:$J$26,1),TRUE))))</f>
        <v/>
      </c>
      <c r="R458" s="144" t="str">
        <f>IF(OR(AND(OR($J458="Retired",$J458="Permanent Low-Use"),$K458&lt;=2026),(AND($J458="New",$K458&gt;2026))),"N/A",IF($N458=0,0,IF(ISERROR(VLOOKUP($E458,'Source Data'!$B$29:$J$60, MATCH($L458, 'Source Data'!$B$26:$J$26,1),TRUE))=TRUE,"",VLOOKUP($E458,'Source Data'!$B$29:$J$60,MATCH($L458, 'Source Data'!$B$26:$J$26,1),TRUE))))</f>
        <v/>
      </c>
      <c r="S458" s="144" t="str">
        <f>IF(OR(AND(OR($J458="Retired",$J458="Permanent Low-Use"),$K458&lt;=2027),(AND($J458="New",$K458&gt;2027))),"N/A",IF($N458=0,0,IF(ISERROR(VLOOKUP($E458,'Source Data'!$B$29:$J$60, MATCH($L458, 'Source Data'!$B$26:$J$26,1),TRUE))=TRUE,"",VLOOKUP($E458,'Source Data'!$B$29:$J$60,MATCH($L458, 'Source Data'!$B$26:$J$26,1),TRUE))))</f>
        <v/>
      </c>
      <c r="T458" s="144" t="str">
        <f>IF(OR(AND(OR($J458="Retired",$J458="Permanent Low-Use"),$K458&lt;=2028),(AND($J458="New",$K458&gt;2028))),"N/A",IF($N458=0,0,IF(ISERROR(VLOOKUP($E458,'Source Data'!$B$29:$J$60, MATCH($L458, 'Source Data'!$B$26:$J$26,1),TRUE))=TRUE,"",VLOOKUP($E458,'Source Data'!$B$29:$J$60,MATCH($L458, 'Source Data'!$B$26:$J$26,1),TRUE))))</f>
        <v/>
      </c>
      <c r="U458" s="144" t="str">
        <f>IF(OR(AND(OR($J458="Retired",$J458="Permanent Low-Use"),$K458&lt;=2029),(AND($J458="New",$K458&gt;2029))),"N/A",IF($N458=0,0,IF(ISERROR(VLOOKUP($E458,'Source Data'!$B$29:$J$60, MATCH($L458, 'Source Data'!$B$26:$J$26,1),TRUE))=TRUE,"",VLOOKUP($E458,'Source Data'!$B$29:$J$60,MATCH($L458, 'Source Data'!$B$26:$J$26,1),TRUE))))</f>
        <v/>
      </c>
      <c r="V458" s="144" t="str">
        <f>IF(OR(AND(OR($J458="Retired",$J458="Permanent Low-Use"),$K458&lt;=2030),(AND($J458="New",$K458&gt;2030))),"N/A",IF($N458=0,0,IF(ISERROR(VLOOKUP($E458,'Source Data'!$B$29:$J$60, MATCH($L458, 'Source Data'!$B$26:$J$26,1),TRUE))=TRUE,"",VLOOKUP($E458,'Source Data'!$B$29:$J$60,MATCH($L458, 'Source Data'!$B$26:$J$26,1),TRUE))))</f>
        <v/>
      </c>
      <c r="W458" s="144" t="str">
        <f>IF(OR(AND(OR($J458="Retired",$J458="Permanent Low-Use"),$K458&lt;=2031),(AND($J458="New",$K458&gt;2031))),"N/A",IF($N458=0,0,IF(ISERROR(VLOOKUP($E458,'Source Data'!$B$29:$J$60, MATCH($L458, 'Source Data'!$B$26:$J$26,1),TRUE))=TRUE,"",VLOOKUP($E458,'Source Data'!$B$29:$J$60,MATCH($L458, 'Source Data'!$B$26:$J$26,1),TRUE))))</f>
        <v/>
      </c>
      <c r="X458" s="144" t="str">
        <f>IF(OR(AND(OR($J458="Retired",$J458="Permanent Low-Use"),$K458&lt;=2032),(AND($J458="New",$K458&gt;2032))),"N/A",IF($N458=0,0,IF(ISERROR(VLOOKUP($E458,'Source Data'!$B$29:$J$60, MATCH($L458, 'Source Data'!$B$26:$J$26,1),TRUE))=TRUE,"",VLOOKUP($E458,'Source Data'!$B$29:$J$60,MATCH($L458, 'Source Data'!$B$26:$J$26,1),TRUE))))</f>
        <v/>
      </c>
      <c r="Y458" s="144" t="str">
        <f>IF(OR(AND(OR($J458="Retired",$J458="Permanent Low-Use"),$K458&lt;=2033),(AND($J458="New",$K458&gt;2033))),"N/A",IF($N458=0,0,IF(ISERROR(VLOOKUP($E458,'Source Data'!$B$29:$J$60, MATCH($L458, 'Source Data'!$B$26:$J$26,1),TRUE))=TRUE,"",VLOOKUP($E458,'Source Data'!$B$29:$J$60,MATCH($L458, 'Source Data'!$B$26:$J$26,1),TRUE))))</f>
        <v/>
      </c>
      <c r="Z458" s="145" t="str">
        <f>IF(ISNUMBER($L458),IF(OR(AND(OR($J458="Retired",$J458="Permanent Low-Use"),$K458&lt;=2023),(AND($J458="New",$K458&gt;2023))),"N/A",VLOOKUP($F458,'Source Data'!$B$15:$I$22,7)),"")</f>
        <v/>
      </c>
      <c r="AA458" s="145" t="str">
        <f>IF(ISNUMBER($L458),IF(OR(AND(OR($J458="Retired",$J458="Permanent Low-Use"),$K458&lt;=2024),(AND($J458="New",$K458&gt;2024))),"N/A",VLOOKUP($F458,'Source Data'!$B$15:$I$22,7)),"")</f>
        <v/>
      </c>
      <c r="AB458" s="145" t="str">
        <f>IF(ISNUMBER($L458),IF(OR(AND(OR($J458="Retired",$J458="Permanent Low-Use"),$K458&lt;=2025),(AND($J458="New",$K458&gt;2025))),"N/A",VLOOKUP($F458,'Source Data'!$B$15:$I$22,5)),"")</f>
        <v/>
      </c>
      <c r="AC458" s="145" t="str">
        <f>IF(ISNUMBER($L458),IF(OR(AND(OR($J458="Retired",$J458="Permanent Low-Use"),$K458&lt;=2026),(AND($J458="New",$K458&gt;2026))),"N/A",VLOOKUP($F458,'Source Data'!$B$15:$I$22,5)),"")</f>
        <v/>
      </c>
      <c r="AD458" s="145" t="str">
        <f>IF(ISNUMBER($L458),IF(OR(AND(OR($J458="Retired",$J458="Permanent Low-Use"),$K458&lt;=2027),(AND($J458="New",$K458&gt;2027))),"N/A",VLOOKUP($F458,'Source Data'!$B$15:$I$22,5)),"")</f>
        <v/>
      </c>
      <c r="AE458" s="145" t="str">
        <f>IF(ISNUMBER($L458),IF(OR(AND(OR($J458="Retired",$J458="Permanent Low-Use"),$K458&lt;=2028),(AND($J458="New",$K458&gt;2028))),"N/A",VLOOKUP($F458,'Source Data'!$B$15:$I$22,5)),"")</f>
        <v/>
      </c>
      <c r="AF458" s="145" t="str">
        <f>IF(ISNUMBER($L458),IF(OR(AND(OR($J458="Retired",$J458="Permanent Low-Use"),$K458&lt;=2029),(AND($J458="New",$K458&gt;2029))),"N/A",VLOOKUP($F458,'Source Data'!$B$15:$I$22,5)),"")</f>
        <v/>
      </c>
      <c r="AG458" s="145" t="str">
        <f>IF(ISNUMBER($L458),IF(OR(AND(OR($J458="Retired",$J458="Permanent Low-Use"),$K458&lt;=2030),(AND($J458="New",$K458&gt;2030))),"N/A",VLOOKUP($F458,'Source Data'!$B$15:$I$22,5)),"")</f>
        <v/>
      </c>
      <c r="AH458" s="145" t="str">
        <f>IF(ISNUMBER($L458),IF(OR(AND(OR($J458="Retired",$J458="Permanent Low-Use"),$K458&lt;=2031),(AND($J458="New",$K458&gt;2031))),"N/A",VLOOKUP($F458,'Source Data'!$B$15:$I$22,5)),"")</f>
        <v/>
      </c>
      <c r="AI458" s="145" t="str">
        <f>IF(ISNUMBER($L458),IF(OR(AND(OR($J458="Retired",$J458="Permanent Low-Use"),$K458&lt;=2032),(AND($J458="New",$K458&gt;2032))),"N/A",VLOOKUP($F458,'Source Data'!$B$15:$I$22,5)),"")</f>
        <v/>
      </c>
      <c r="AJ458" s="145" t="str">
        <f>IF(ISNUMBER($L458),IF(OR(AND(OR($J458="Retired",$J458="Permanent Low-Use"),$K458&lt;=2033),(AND($J458="New",$K458&gt;2033))),"N/A",VLOOKUP($F458,'Source Data'!$B$15:$I$22,5)),"")</f>
        <v/>
      </c>
      <c r="AK458" s="145" t="str">
        <f>IF($N458= 0, "N/A", IF(ISERROR(VLOOKUP($F458, 'Source Data'!$B$4:$C$11,2)), "", VLOOKUP($F458, 'Source Data'!$B$4:$C$11,2)))</f>
        <v/>
      </c>
      <c r="AL458" s="158"/>
    </row>
    <row r="459" spans="1:38">
      <c r="A459" s="158"/>
      <c r="B459" s="80"/>
      <c r="C459" s="80"/>
      <c r="D459" s="80"/>
      <c r="E459" s="81"/>
      <c r="F459" s="81"/>
      <c r="G459" s="78"/>
      <c r="H459" s="79"/>
      <c r="I459" s="78"/>
      <c r="J459" s="78"/>
      <c r="K459" s="78"/>
      <c r="L459" s="142" t="str">
        <f t="shared" si="18"/>
        <v/>
      </c>
      <c r="M459" s="142" t="str">
        <f>IF(ISERROR(VLOOKUP(E459,'Source Data'!$B$67:$J$97, MATCH(F459, 'Source Data'!$B$64:$J$64,1),TRUE))=TRUE,"",VLOOKUP(E459,'Source Data'!$B$67:$J$97,MATCH(F459, 'Source Data'!$B$64:$J$64,1),TRUE))</f>
        <v/>
      </c>
      <c r="N459" s="143" t="str">
        <f t="shared" si="19"/>
        <v/>
      </c>
      <c r="O459" s="144" t="str">
        <f>IF(OR(AND(OR($J459="Retired",$J459="Permanent Low-Use"),$K459&lt;=2023),(AND($J459="New",$K459&gt;2023))),"N/A",IF($N459=0,0,IF(ISERROR(VLOOKUP($E459,'Source Data'!$B$29:$J$60, MATCH($L459, 'Source Data'!$B$26:$J$26,1),TRUE))=TRUE,"",VLOOKUP($E459,'Source Data'!$B$29:$J$60,MATCH($L459, 'Source Data'!$B$26:$J$26,1),TRUE))))</f>
        <v/>
      </c>
      <c r="P459" s="144" t="str">
        <f>IF(OR(AND(OR($J459="Retired",$J459="Permanent Low-Use"),$K459&lt;=2024),(AND($J459="New",$K459&gt;2024))),"N/A",IF($N459=0,0,IF(ISERROR(VLOOKUP($E459,'Source Data'!$B$29:$J$60, MATCH($L459, 'Source Data'!$B$26:$J$26,1),TRUE))=TRUE,"",VLOOKUP($E459,'Source Data'!$B$29:$J$60,MATCH($L459, 'Source Data'!$B$26:$J$26,1),TRUE))))</f>
        <v/>
      </c>
      <c r="Q459" s="144" t="str">
        <f>IF(OR(AND(OR($J459="Retired",$J459="Permanent Low-Use"),$K459&lt;=2025),(AND($J459="New",$K459&gt;2025))),"N/A",IF($N459=0,0,IF(ISERROR(VLOOKUP($E459,'Source Data'!$B$29:$J$60, MATCH($L459, 'Source Data'!$B$26:$J$26,1),TRUE))=TRUE,"",VLOOKUP($E459,'Source Data'!$B$29:$J$60,MATCH($L459, 'Source Data'!$B$26:$J$26,1),TRUE))))</f>
        <v/>
      </c>
      <c r="R459" s="144" t="str">
        <f>IF(OR(AND(OR($J459="Retired",$J459="Permanent Low-Use"),$K459&lt;=2026),(AND($J459="New",$K459&gt;2026))),"N/A",IF($N459=0,0,IF(ISERROR(VLOOKUP($E459,'Source Data'!$B$29:$J$60, MATCH($L459, 'Source Data'!$B$26:$J$26,1),TRUE))=TRUE,"",VLOOKUP($E459,'Source Data'!$B$29:$J$60,MATCH($L459, 'Source Data'!$B$26:$J$26,1),TRUE))))</f>
        <v/>
      </c>
      <c r="S459" s="144" t="str">
        <f>IF(OR(AND(OR($J459="Retired",$J459="Permanent Low-Use"),$K459&lt;=2027),(AND($J459="New",$K459&gt;2027))),"N/A",IF($N459=0,0,IF(ISERROR(VLOOKUP($E459,'Source Data'!$B$29:$J$60, MATCH($L459, 'Source Data'!$B$26:$J$26,1),TRUE))=TRUE,"",VLOOKUP($E459,'Source Data'!$B$29:$J$60,MATCH($L459, 'Source Data'!$B$26:$J$26,1),TRUE))))</f>
        <v/>
      </c>
      <c r="T459" s="144" t="str">
        <f>IF(OR(AND(OR($J459="Retired",$J459="Permanent Low-Use"),$K459&lt;=2028),(AND($J459="New",$K459&gt;2028))),"N/A",IF($N459=0,0,IF(ISERROR(VLOOKUP($E459,'Source Data'!$B$29:$J$60, MATCH($L459, 'Source Data'!$B$26:$J$26,1),TRUE))=TRUE,"",VLOOKUP($E459,'Source Data'!$B$29:$J$60,MATCH($L459, 'Source Data'!$B$26:$J$26,1),TRUE))))</f>
        <v/>
      </c>
      <c r="U459" s="144" t="str">
        <f>IF(OR(AND(OR($J459="Retired",$J459="Permanent Low-Use"),$K459&lt;=2029),(AND($J459="New",$K459&gt;2029))),"N/A",IF($N459=0,0,IF(ISERROR(VLOOKUP($E459,'Source Data'!$B$29:$J$60, MATCH($L459, 'Source Data'!$B$26:$J$26,1),TRUE))=TRUE,"",VLOOKUP($E459,'Source Data'!$B$29:$J$60,MATCH($L459, 'Source Data'!$B$26:$J$26,1),TRUE))))</f>
        <v/>
      </c>
      <c r="V459" s="144" t="str">
        <f>IF(OR(AND(OR($J459="Retired",$J459="Permanent Low-Use"),$K459&lt;=2030),(AND($J459="New",$K459&gt;2030))),"N/A",IF($N459=0,0,IF(ISERROR(VLOOKUP($E459,'Source Data'!$B$29:$J$60, MATCH($L459, 'Source Data'!$B$26:$J$26,1),TRUE))=TRUE,"",VLOOKUP($E459,'Source Data'!$B$29:$J$60,MATCH($L459, 'Source Data'!$B$26:$J$26,1),TRUE))))</f>
        <v/>
      </c>
      <c r="W459" s="144" t="str">
        <f>IF(OR(AND(OR($J459="Retired",$J459="Permanent Low-Use"),$K459&lt;=2031),(AND($J459="New",$K459&gt;2031))),"N/A",IF($N459=0,0,IF(ISERROR(VLOOKUP($E459,'Source Data'!$B$29:$J$60, MATCH($L459, 'Source Data'!$B$26:$J$26,1),TRUE))=TRUE,"",VLOOKUP($E459,'Source Data'!$B$29:$J$60,MATCH($L459, 'Source Data'!$B$26:$J$26,1),TRUE))))</f>
        <v/>
      </c>
      <c r="X459" s="144" t="str">
        <f>IF(OR(AND(OR($J459="Retired",$J459="Permanent Low-Use"),$K459&lt;=2032),(AND($J459="New",$K459&gt;2032))),"N/A",IF($N459=0,0,IF(ISERROR(VLOOKUP($E459,'Source Data'!$B$29:$J$60, MATCH($L459, 'Source Data'!$B$26:$J$26,1),TRUE))=TRUE,"",VLOOKUP($E459,'Source Data'!$B$29:$J$60,MATCH($L459, 'Source Data'!$B$26:$J$26,1),TRUE))))</f>
        <v/>
      </c>
      <c r="Y459" s="144" t="str">
        <f>IF(OR(AND(OR($J459="Retired",$J459="Permanent Low-Use"),$K459&lt;=2033),(AND($J459="New",$K459&gt;2033))),"N/A",IF($N459=0,0,IF(ISERROR(VLOOKUP($E459,'Source Data'!$B$29:$J$60, MATCH($L459, 'Source Data'!$B$26:$J$26,1),TRUE))=TRUE,"",VLOOKUP($E459,'Source Data'!$B$29:$J$60,MATCH($L459, 'Source Data'!$B$26:$J$26,1),TRUE))))</f>
        <v/>
      </c>
      <c r="Z459" s="145" t="str">
        <f>IF(ISNUMBER($L459),IF(OR(AND(OR($J459="Retired",$J459="Permanent Low-Use"),$K459&lt;=2023),(AND($J459="New",$K459&gt;2023))),"N/A",VLOOKUP($F459,'Source Data'!$B$15:$I$22,7)),"")</f>
        <v/>
      </c>
      <c r="AA459" s="145" t="str">
        <f>IF(ISNUMBER($L459),IF(OR(AND(OR($J459="Retired",$J459="Permanent Low-Use"),$K459&lt;=2024),(AND($J459="New",$K459&gt;2024))),"N/A",VLOOKUP($F459,'Source Data'!$B$15:$I$22,7)),"")</f>
        <v/>
      </c>
      <c r="AB459" s="145" t="str">
        <f>IF(ISNUMBER($L459),IF(OR(AND(OR($J459="Retired",$J459="Permanent Low-Use"),$K459&lt;=2025),(AND($J459="New",$K459&gt;2025))),"N/A",VLOOKUP($F459,'Source Data'!$B$15:$I$22,5)),"")</f>
        <v/>
      </c>
      <c r="AC459" s="145" t="str">
        <f>IF(ISNUMBER($L459),IF(OR(AND(OR($J459="Retired",$J459="Permanent Low-Use"),$K459&lt;=2026),(AND($J459="New",$K459&gt;2026))),"N/A",VLOOKUP($F459,'Source Data'!$B$15:$I$22,5)),"")</f>
        <v/>
      </c>
      <c r="AD459" s="145" t="str">
        <f>IF(ISNUMBER($L459),IF(OR(AND(OR($J459="Retired",$J459="Permanent Low-Use"),$K459&lt;=2027),(AND($J459="New",$K459&gt;2027))),"N/A",VLOOKUP($F459,'Source Data'!$B$15:$I$22,5)),"")</f>
        <v/>
      </c>
      <c r="AE459" s="145" t="str">
        <f>IF(ISNUMBER($L459),IF(OR(AND(OR($J459="Retired",$J459="Permanent Low-Use"),$K459&lt;=2028),(AND($J459="New",$K459&gt;2028))),"N/A",VLOOKUP($F459,'Source Data'!$B$15:$I$22,5)),"")</f>
        <v/>
      </c>
      <c r="AF459" s="145" t="str">
        <f>IF(ISNUMBER($L459),IF(OR(AND(OR($J459="Retired",$J459="Permanent Low-Use"),$K459&lt;=2029),(AND($J459="New",$K459&gt;2029))),"N/A",VLOOKUP($F459,'Source Data'!$B$15:$I$22,5)),"")</f>
        <v/>
      </c>
      <c r="AG459" s="145" t="str">
        <f>IF(ISNUMBER($L459),IF(OR(AND(OR($J459="Retired",$J459="Permanent Low-Use"),$K459&lt;=2030),(AND($J459="New",$K459&gt;2030))),"N/A",VLOOKUP($F459,'Source Data'!$B$15:$I$22,5)),"")</f>
        <v/>
      </c>
      <c r="AH459" s="145" t="str">
        <f>IF(ISNUMBER($L459),IF(OR(AND(OR($J459="Retired",$J459="Permanent Low-Use"),$K459&lt;=2031),(AND($J459="New",$K459&gt;2031))),"N/A",VLOOKUP($F459,'Source Data'!$B$15:$I$22,5)),"")</f>
        <v/>
      </c>
      <c r="AI459" s="145" t="str">
        <f>IF(ISNUMBER($L459),IF(OR(AND(OR($J459="Retired",$J459="Permanent Low-Use"),$K459&lt;=2032),(AND($J459="New",$K459&gt;2032))),"N/A",VLOOKUP($F459,'Source Data'!$B$15:$I$22,5)),"")</f>
        <v/>
      </c>
      <c r="AJ459" s="145" t="str">
        <f>IF(ISNUMBER($L459),IF(OR(AND(OR($J459="Retired",$J459="Permanent Low-Use"),$K459&lt;=2033),(AND($J459="New",$K459&gt;2033))),"N/A",VLOOKUP($F459,'Source Data'!$B$15:$I$22,5)),"")</f>
        <v/>
      </c>
      <c r="AK459" s="145" t="str">
        <f>IF($N459= 0, "N/A", IF(ISERROR(VLOOKUP($F459, 'Source Data'!$B$4:$C$11,2)), "", VLOOKUP($F459, 'Source Data'!$B$4:$C$11,2)))</f>
        <v/>
      </c>
      <c r="AL459" s="158"/>
    </row>
    <row r="460" spans="1:38">
      <c r="A460" s="158"/>
      <c r="B460" s="80"/>
      <c r="C460" s="80"/>
      <c r="D460" s="80"/>
      <c r="E460" s="81"/>
      <c r="F460" s="81"/>
      <c r="G460" s="78"/>
      <c r="H460" s="79"/>
      <c r="I460" s="78"/>
      <c r="J460" s="78"/>
      <c r="K460" s="78"/>
      <c r="L460" s="142" t="str">
        <f t="shared" si="18"/>
        <v/>
      </c>
      <c r="M460" s="142" t="str">
        <f>IF(ISERROR(VLOOKUP(E460,'Source Data'!$B$67:$J$97, MATCH(F460, 'Source Data'!$B$64:$J$64,1),TRUE))=TRUE,"",VLOOKUP(E460,'Source Data'!$B$67:$J$97,MATCH(F460, 'Source Data'!$B$64:$J$64,1),TRUE))</f>
        <v/>
      </c>
      <c r="N460" s="143" t="str">
        <f t="shared" si="19"/>
        <v/>
      </c>
      <c r="O460" s="144" t="str">
        <f>IF(OR(AND(OR($J460="Retired",$J460="Permanent Low-Use"),$K460&lt;=2023),(AND($J460="New",$K460&gt;2023))),"N/A",IF($N460=0,0,IF(ISERROR(VLOOKUP($E460,'Source Data'!$B$29:$J$60, MATCH($L460, 'Source Data'!$B$26:$J$26,1),TRUE))=TRUE,"",VLOOKUP($E460,'Source Data'!$B$29:$J$60,MATCH($L460, 'Source Data'!$B$26:$J$26,1),TRUE))))</f>
        <v/>
      </c>
      <c r="P460" s="144" t="str">
        <f>IF(OR(AND(OR($J460="Retired",$J460="Permanent Low-Use"),$K460&lt;=2024),(AND($J460="New",$K460&gt;2024))),"N/A",IF($N460=0,0,IF(ISERROR(VLOOKUP($E460,'Source Data'!$B$29:$J$60, MATCH($L460, 'Source Data'!$B$26:$J$26,1),TRUE))=TRUE,"",VLOOKUP($E460,'Source Data'!$B$29:$J$60,MATCH($L460, 'Source Data'!$B$26:$J$26,1),TRUE))))</f>
        <v/>
      </c>
      <c r="Q460" s="144" t="str">
        <f>IF(OR(AND(OR($J460="Retired",$J460="Permanent Low-Use"),$K460&lt;=2025),(AND($J460="New",$K460&gt;2025))),"N/A",IF($N460=0,0,IF(ISERROR(VLOOKUP($E460,'Source Data'!$B$29:$J$60, MATCH($L460, 'Source Data'!$B$26:$J$26,1),TRUE))=TRUE,"",VLOOKUP($E460,'Source Data'!$B$29:$J$60,MATCH($L460, 'Source Data'!$B$26:$J$26,1),TRUE))))</f>
        <v/>
      </c>
      <c r="R460" s="144" t="str">
        <f>IF(OR(AND(OR($J460="Retired",$J460="Permanent Low-Use"),$K460&lt;=2026),(AND($J460="New",$K460&gt;2026))),"N/A",IF($N460=0,0,IF(ISERROR(VLOOKUP($E460,'Source Data'!$B$29:$J$60, MATCH($L460, 'Source Data'!$B$26:$J$26,1),TRUE))=TRUE,"",VLOOKUP($E460,'Source Data'!$B$29:$J$60,MATCH($L460, 'Source Data'!$B$26:$J$26,1),TRUE))))</f>
        <v/>
      </c>
      <c r="S460" s="144" t="str">
        <f>IF(OR(AND(OR($J460="Retired",$J460="Permanent Low-Use"),$K460&lt;=2027),(AND($J460="New",$K460&gt;2027))),"N/A",IF($N460=0,0,IF(ISERROR(VLOOKUP($E460,'Source Data'!$B$29:$J$60, MATCH($L460, 'Source Data'!$B$26:$J$26,1),TRUE))=TRUE,"",VLOOKUP($E460,'Source Data'!$B$29:$J$60,MATCH($L460, 'Source Data'!$B$26:$J$26,1),TRUE))))</f>
        <v/>
      </c>
      <c r="T460" s="144" t="str">
        <f>IF(OR(AND(OR($J460="Retired",$J460="Permanent Low-Use"),$K460&lt;=2028),(AND($J460="New",$K460&gt;2028))),"N/A",IF($N460=0,0,IF(ISERROR(VLOOKUP($E460,'Source Data'!$B$29:$J$60, MATCH($L460, 'Source Data'!$B$26:$J$26,1),TRUE))=TRUE,"",VLOOKUP($E460,'Source Data'!$B$29:$J$60,MATCH($L460, 'Source Data'!$B$26:$J$26,1),TRUE))))</f>
        <v/>
      </c>
      <c r="U460" s="144" t="str">
        <f>IF(OR(AND(OR($J460="Retired",$J460="Permanent Low-Use"),$K460&lt;=2029),(AND($J460="New",$K460&gt;2029))),"N/A",IF($N460=0,0,IF(ISERROR(VLOOKUP($E460,'Source Data'!$B$29:$J$60, MATCH($L460, 'Source Data'!$B$26:$J$26,1),TRUE))=TRUE,"",VLOOKUP($E460,'Source Data'!$B$29:$J$60,MATCH($L460, 'Source Data'!$B$26:$J$26,1),TRUE))))</f>
        <v/>
      </c>
      <c r="V460" s="144" t="str">
        <f>IF(OR(AND(OR($J460="Retired",$J460="Permanent Low-Use"),$K460&lt;=2030),(AND($J460="New",$K460&gt;2030))),"N/A",IF($N460=0,0,IF(ISERROR(VLOOKUP($E460,'Source Data'!$B$29:$J$60, MATCH($L460, 'Source Data'!$B$26:$J$26,1),TRUE))=TRUE,"",VLOOKUP($E460,'Source Data'!$B$29:$J$60,MATCH($L460, 'Source Data'!$B$26:$J$26,1),TRUE))))</f>
        <v/>
      </c>
      <c r="W460" s="144" t="str">
        <f>IF(OR(AND(OR($J460="Retired",$J460="Permanent Low-Use"),$K460&lt;=2031),(AND($J460="New",$K460&gt;2031))),"N/A",IF($N460=0,0,IF(ISERROR(VLOOKUP($E460,'Source Data'!$B$29:$J$60, MATCH($L460, 'Source Data'!$B$26:$J$26,1),TRUE))=TRUE,"",VLOOKUP($E460,'Source Data'!$B$29:$J$60,MATCH($L460, 'Source Data'!$B$26:$J$26,1),TRUE))))</f>
        <v/>
      </c>
      <c r="X460" s="144" t="str">
        <f>IF(OR(AND(OR($J460="Retired",$J460="Permanent Low-Use"),$K460&lt;=2032),(AND($J460="New",$K460&gt;2032))),"N/A",IF($N460=0,0,IF(ISERROR(VLOOKUP($E460,'Source Data'!$B$29:$J$60, MATCH($L460, 'Source Data'!$B$26:$J$26,1),TRUE))=TRUE,"",VLOOKUP($E460,'Source Data'!$B$29:$J$60,MATCH($L460, 'Source Data'!$B$26:$J$26,1),TRUE))))</f>
        <v/>
      </c>
      <c r="Y460" s="144" t="str">
        <f>IF(OR(AND(OR($J460="Retired",$J460="Permanent Low-Use"),$K460&lt;=2033),(AND($J460="New",$K460&gt;2033))),"N/A",IF($N460=0,0,IF(ISERROR(VLOOKUP($E460,'Source Data'!$B$29:$J$60, MATCH($L460, 'Source Data'!$B$26:$J$26,1),TRUE))=TRUE,"",VLOOKUP($E460,'Source Data'!$B$29:$J$60,MATCH($L460, 'Source Data'!$B$26:$J$26,1),TRUE))))</f>
        <v/>
      </c>
      <c r="Z460" s="145" t="str">
        <f>IF(ISNUMBER($L460),IF(OR(AND(OR($J460="Retired",$J460="Permanent Low-Use"),$K460&lt;=2023),(AND($J460="New",$K460&gt;2023))),"N/A",VLOOKUP($F460,'Source Data'!$B$15:$I$22,7)),"")</f>
        <v/>
      </c>
      <c r="AA460" s="145" t="str">
        <f>IF(ISNUMBER($L460),IF(OR(AND(OR($J460="Retired",$J460="Permanent Low-Use"),$K460&lt;=2024),(AND($J460="New",$K460&gt;2024))),"N/A",VLOOKUP($F460,'Source Data'!$B$15:$I$22,7)),"")</f>
        <v/>
      </c>
      <c r="AB460" s="145" t="str">
        <f>IF(ISNUMBER($L460),IF(OR(AND(OR($J460="Retired",$J460="Permanent Low-Use"),$K460&lt;=2025),(AND($J460="New",$K460&gt;2025))),"N/A",VLOOKUP($F460,'Source Data'!$B$15:$I$22,5)),"")</f>
        <v/>
      </c>
      <c r="AC460" s="145" t="str">
        <f>IF(ISNUMBER($L460),IF(OR(AND(OR($J460="Retired",$J460="Permanent Low-Use"),$K460&lt;=2026),(AND($J460="New",$K460&gt;2026))),"N/A",VLOOKUP($F460,'Source Data'!$B$15:$I$22,5)),"")</f>
        <v/>
      </c>
      <c r="AD460" s="145" t="str">
        <f>IF(ISNUMBER($L460),IF(OR(AND(OR($J460="Retired",$J460="Permanent Low-Use"),$K460&lt;=2027),(AND($J460="New",$K460&gt;2027))),"N/A",VLOOKUP($F460,'Source Data'!$B$15:$I$22,5)),"")</f>
        <v/>
      </c>
      <c r="AE460" s="145" t="str">
        <f>IF(ISNUMBER($L460),IF(OR(AND(OR($J460="Retired",$J460="Permanent Low-Use"),$K460&lt;=2028),(AND($J460="New",$K460&gt;2028))),"N/A",VLOOKUP($F460,'Source Data'!$B$15:$I$22,5)),"")</f>
        <v/>
      </c>
      <c r="AF460" s="145" t="str">
        <f>IF(ISNUMBER($L460),IF(OR(AND(OR($J460="Retired",$J460="Permanent Low-Use"),$K460&lt;=2029),(AND($J460="New",$K460&gt;2029))),"N/A",VLOOKUP($F460,'Source Data'!$B$15:$I$22,5)),"")</f>
        <v/>
      </c>
      <c r="AG460" s="145" t="str">
        <f>IF(ISNUMBER($L460),IF(OR(AND(OR($J460="Retired",$J460="Permanent Low-Use"),$K460&lt;=2030),(AND($J460="New",$K460&gt;2030))),"N/A",VLOOKUP($F460,'Source Data'!$B$15:$I$22,5)),"")</f>
        <v/>
      </c>
      <c r="AH460" s="145" t="str">
        <f>IF(ISNUMBER($L460),IF(OR(AND(OR($J460="Retired",$J460="Permanent Low-Use"),$K460&lt;=2031),(AND($J460="New",$K460&gt;2031))),"N/A",VLOOKUP($F460,'Source Data'!$B$15:$I$22,5)),"")</f>
        <v/>
      </c>
      <c r="AI460" s="145" t="str">
        <f>IF(ISNUMBER($L460),IF(OR(AND(OR($J460="Retired",$J460="Permanent Low-Use"),$K460&lt;=2032),(AND($J460="New",$K460&gt;2032))),"N/A",VLOOKUP($F460,'Source Data'!$B$15:$I$22,5)),"")</f>
        <v/>
      </c>
      <c r="AJ460" s="145" t="str">
        <f>IF(ISNUMBER($L460),IF(OR(AND(OR($J460="Retired",$J460="Permanent Low-Use"),$K460&lt;=2033),(AND($J460="New",$K460&gt;2033))),"N/A",VLOOKUP($F460,'Source Data'!$B$15:$I$22,5)),"")</f>
        <v/>
      </c>
      <c r="AK460" s="145" t="str">
        <f>IF($N460= 0, "N/A", IF(ISERROR(VLOOKUP($F460, 'Source Data'!$B$4:$C$11,2)), "", VLOOKUP($F460, 'Source Data'!$B$4:$C$11,2)))</f>
        <v/>
      </c>
      <c r="AL460" s="158"/>
    </row>
    <row r="461" spans="1:38">
      <c r="A461" s="158"/>
      <c r="B461" s="80"/>
      <c r="C461" s="80"/>
      <c r="D461" s="80"/>
      <c r="E461" s="81"/>
      <c r="F461" s="81"/>
      <c r="G461" s="78"/>
      <c r="H461" s="79"/>
      <c r="I461" s="78"/>
      <c r="J461" s="78"/>
      <c r="K461" s="78"/>
      <c r="L461" s="142" t="str">
        <f t="shared" si="18"/>
        <v/>
      </c>
      <c r="M461" s="142" t="str">
        <f>IF(ISERROR(VLOOKUP(E461,'Source Data'!$B$67:$J$97, MATCH(F461, 'Source Data'!$B$64:$J$64,1),TRUE))=TRUE,"",VLOOKUP(E461,'Source Data'!$B$67:$J$97,MATCH(F461, 'Source Data'!$B$64:$J$64,1),TRUE))</f>
        <v/>
      </c>
      <c r="N461" s="143" t="str">
        <f t="shared" si="19"/>
        <v/>
      </c>
      <c r="O461" s="144" t="str">
        <f>IF(OR(AND(OR($J461="Retired",$J461="Permanent Low-Use"),$K461&lt;=2023),(AND($J461="New",$K461&gt;2023))),"N/A",IF($N461=0,0,IF(ISERROR(VLOOKUP($E461,'Source Data'!$B$29:$J$60, MATCH($L461, 'Source Data'!$B$26:$J$26,1),TRUE))=TRUE,"",VLOOKUP($E461,'Source Data'!$B$29:$J$60,MATCH($L461, 'Source Data'!$B$26:$J$26,1),TRUE))))</f>
        <v/>
      </c>
      <c r="P461" s="144" t="str">
        <f>IF(OR(AND(OR($J461="Retired",$J461="Permanent Low-Use"),$K461&lt;=2024),(AND($J461="New",$K461&gt;2024))),"N/A",IF($N461=0,0,IF(ISERROR(VLOOKUP($E461,'Source Data'!$B$29:$J$60, MATCH($L461, 'Source Data'!$B$26:$J$26,1),TRUE))=TRUE,"",VLOOKUP($E461,'Source Data'!$B$29:$J$60,MATCH($L461, 'Source Data'!$B$26:$J$26,1),TRUE))))</f>
        <v/>
      </c>
      <c r="Q461" s="144" t="str">
        <f>IF(OR(AND(OR($J461="Retired",$J461="Permanent Low-Use"),$K461&lt;=2025),(AND($J461="New",$K461&gt;2025))),"N/A",IF($N461=0,0,IF(ISERROR(VLOOKUP($E461,'Source Data'!$B$29:$J$60, MATCH($L461, 'Source Data'!$B$26:$J$26,1),TRUE))=TRUE,"",VLOOKUP($E461,'Source Data'!$B$29:$J$60,MATCH($L461, 'Source Data'!$B$26:$J$26,1),TRUE))))</f>
        <v/>
      </c>
      <c r="R461" s="144" t="str">
        <f>IF(OR(AND(OR($J461="Retired",$J461="Permanent Low-Use"),$K461&lt;=2026),(AND($J461="New",$K461&gt;2026))),"N/A",IF($N461=0,0,IF(ISERROR(VLOOKUP($E461,'Source Data'!$B$29:$J$60, MATCH($L461, 'Source Data'!$B$26:$J$26,1),TRUE))=TRUE,"",VLOOKUP($E461,'Source Data'!$B$29:$J$60,MATCH($L461, 'Source Data'!$B$26:$J$26,1),TRUE))))</f>
        <v/>
      </c>
      <c r="S461" s="144" t="str">
        <f>IF(OR(AND(OR($J461="Retired",$J461="Permanent Low-Use"),$K461&lt;=2027),(AND($J461="New",$K461&gt;2027))),"N/A",IF($N461=0,0,IF(ISERROR(VLOOKUP($E461,'Source Data'!$B$29:$J$60, MATCH($L461, 'Source Data'!$B$26:$J$26,1),TRUE))=TRUE,"",VLOOKUP($E461,'Source Data'!$B$29:$J$60,MATCH($L461, 'Source Data'!$B$26:$J$26,1),TRUE))))</f>
        <v/>
      </c>
      <c r="T461" s="144" t="str">
        <f>IF(OR(AND(OR($J461="Retired",$J461="Permanent Low-Use"),$K461&lt;=2028),(AND($J461="New",$K461&gt;2028))),"N/A",IF($N461=0,0,IF(ISERROR(VLOOKUP($E461,'Source Data'!$B$29:$J$60, MATCH($L461, 'Source Data'!$B$26:$J$26,1),TRUE))=TRUE,"",VLOOKUP($E461,'Source Data'!$B$29:$J$60,MATCH($L461, 'Source Data'!$B$26:$J$26,1),TRUE))))</f>
        <v/>
      </c>
      <c r="U461" s="144" t="str">
        <f>IF(OR(AND(OR($J461="Retired",$J461="Permanent Low-Use"),$K461&lt;=2029),(AND($J461="New",$K461&gt;2029))),"N/A",IF($N461=0,0,IF(ISERROR(VLOOKUP($E461,'Source Data'!$B$29:$J$60, MATCH($L461, 'Source Data'!$B$26:$J$26,1),TRUE))=TRUE,"",VLOOKUP($E461,'Source Data'!$B$29:$J$60,MATCH($L461, 'Source Data'!$B$26:$J$26,1),TRUE))))</f>
        <v/>
      </c>
      <c r="V461" s="144" t="str">
        <f>IF(OR(AND(OR($J461="Retired",$J461="Permanent Low-Use"),$K461&lt;=2030),(AND($J461="New",$K461&gt;2030))),"N/A",IF($N461=0,0,IF(ISERROR(VLOOKUP($E461,'Source Data'!$B$29:$J$60, MATCH($L461, 'Source Data'!$B$26:$J$26,1),TRUE))=TRUE,"",VLOOKUP($E461,'Source Data'!$B$29:$J$60,MATCH($L461, 'Source Data'!$B$26:$J$26,1),TRUE))))</f>
        <v/>
      </c>
      <c r="W461" s="144" t="str">
        <f>IF(OR(AND(OR($J461="Retired",$J461="Permanent Low-Use"),$K461&lt;=2031),(AND($J461="New",$K461&gt;2031))),"N/A",IF($N461=0,0,IF(ISERROR(VLOOKUP($E461,'Source Data'!$B$29:$J$60, MATCH($L461, 'Source Data'!$B$26:$J$26,1),TRUE))=TRUE,"",VLOOKUP($E461,'Source Data'!$B$29:$J$60,MATCH($L461, 'Source Data'!$B$26:$J$26,1),TRUE))))</f>
        <v/>
      </c>
      <c r="X461" s="144" t="str">
        <f>IF(OR(AND(OR($J461="Retired",$J461="Permanent Low-Use"),$K461&lt;=2032),(AND($J461="New",$K461&gt;2032))),"N/A",IF($N461=0,0,IF(ISERROR(VLOOKUP($E461,'Source Data'!$B$29:$J$60, MATCH($L461, 'Source Data'!$B$26:$J$26,1),TRUE))=TRUE,"",VLOOKUP($E461,'Source Data'!$B$29:$J$60,MATCH($L461, 'Source Data'!$B$26:$J$26,1),TRUE))))</f>
        <v/>
      </c>
      <c r="Y461" s="144" t="str">
        <f>IF(OR(AND(OR($J461="Retired",$J461="Permanent Low-Use"),$K461&lt;=2033),(AND($J461="New",$K461&gt;2033))),"N/A",IF($N461=0,0,IF(ISERROR(VLOOKUP($E461,'Source Data'!$B$29:$J$60, MATCH($L461, 'Source Data'!$B$26:$J$26,1),TRUE))=TRUE,"",VLOOKUP($E461,'Source Data'!$B$29:$J$60,MATCH($L461, 'Source Data'!$B$26:$J$26,1),TRUE))))</f>
        <v/>
      </c>
      <c r="Z461" s="145" t="str">
        <f>IF(ISNUMBER($L461),IF(OR(AND(OR($J461="Retired",$J461="Permanent Low-Use"),$K461&lt;=2023),(AND($J461="New",$K461&gt;2023))),"N/A",VLOOKUP($F461,'Source Data'!$B$15:$I$22,7)),"")</f>
        <v/>
      </c>
      <c r="AA461" s="145" t="str">
        <f>IF(ISNUMBER($L461),IF(OR(AND(OR($J461="Retired",$J461="Permanent Low-Use"),$K461&lt;=2024),(AND($J461="New",$K461&gt;2024))),"N/A",VLOOKUP($F461,'Source Data'!$B$15:$I$22,7)),"")</f>
        <v/>
      </c>
      <c r="AB461" s="145" t="str">
        <f>IF(ISNUMBER($L461),IF(OR(AND(OR($J461="Retired",$J461="Permanent Low-Use"),$K461&lt;=2025),(AND($J461="New",$K461&gt;2025))),"N/A",VLOOKUP($F461,'Source Data'!$B$15:$I$22,5)),"")</f>
        <v/>
      </c>
      <c r="AC461" s="145" t="str">
        <f>IF(ISNUMBER($L461),IF(OR(AND(OR($J461="Retired",$J461="Permanent Low-Use"),$K461&lt;=2026),(AND($J461="New",$K461&gt;2026))),"N/A",VLOOKUP($F461,'Source Data'!$B$15:$I$22,5)),"")</f>
        <v/>
      </c>
      <c r="AD461" s="145" t="str">
        <f>IF(ISNUMBER($L461),IF(OR(AND(OR($J461="Retired",$J461="Permanent Low-Use"),$K461&lt;=2027),(AND($J461="New",$K461&gt;2027))),"N/A",VLOOKUP($F461,'Source Data'!$B$15:$I$22,5)),"")</f>
        <v/>
      </c>
      <c r="AE461" s="145" t="str">
        <f>IF(ISNUMBER($L461),IF(OR(AND(OR($J461="Retired",$J461="Permanent Low-Use"),$K461&lt;=2028),(AND($J461="New",$K461&gt;2028))),"N/A",VLOOKUP($F461,'Source Data'!$B$15:$I$22,5)),"")</f>
        <v/>
      </c>
      <c r="AF461" s="145" t="str">
        <f>IF(ISNUMBER($L461),IF(OR(AND(OR($J461="Retired",$J461="Permanent Low-Use"),$K461&lt;=2029),(AND($J461="New",$K461&gt;2029))),"N/A",VLOOKUP($F461,'Source Data'!$B$15:$I$22,5)),"")</f>
        <v/>
      </c>
      <c r="AG461" s="145" t="str">
        <f>IF(ISNUMBER($L461),IF(OR(AND(OR($J461="Retired",$J461="Permanent Low-Use"),$K461&lt;=2030),(AND($J461="New",$K461&gt;2030))),"N/A",VLOOKUP($F461,'Source Data'!$B$15:$I$22,5)),"")</f>
        <v/>
      </c>
      <c r="AH461" s="145" t="str">
        <f>IF(ISNUMBER($L461),IF(OR(AND(OR($J461="Retired",$J461="Permanent Low-Use"),$K461&lt;=2031),(AND($J461="New",$K461&gt;2031))),"N/A",VLOOKUP($F461,'Source Data'!$B$15:$I$22,5)),"")</f>
        <v/>
      </c>
      <c r="AI461" s="145" t="str">
        <f>IF(ISNUMBER($L461),IF(OR(AND(OR($J461="Retired",$J461="Permanent Low-Use"),$K461&lt;=2032),(AND($J461="New",$K461&gt;2032))),"N/A",VLOOKUP($F461,'Source Data'!$B$15:$I$22,5)),"")</f>
        <v/>
      </c>
      <c r="AJ461" s="145" t="str">
        <f>IF(ISNUMBER($L461),IF(OR(AND(OR($J461="Retired",$J461="Permanent Low-Use"),$K461&lt;=2033),(AND($J461="New",$K461&gt;2033))),"N/A",VLOOKUP($F461,'Source Data'!$B$15:$I$22,5)),"")</f>
        <v/>
      </c>
      <c r="AK461" s="145" t="str">
        <f>IF($N461= 0, "N/A", IF(ISERROR(VLOOKUP($F461, 'Source Data'!$B$4:$C$11,2)), "", VLOOKUP($F461, 'Source Data'!$B$4:$C$11,2)))</f>
        <v/>
      </c>
      <c r="AL461" s="158"/>
    </row>
    <row r="462" spans="1:38">
      <c r="A462" s="158"/>
      <c r="B462" s="80"/>
      <c r="C462" s="80"/>
      <c r="D462" s="80"/>
      <c r="E462" s="81"/>
      <c r="F462" s="81"/>
      <c r="G462" s="78"/>
      <c r="H462" s="79"/>
      <c r="I462" s="78"/>
      <c r="J462" s="78"/>
      <c r="K462" s="78"/>
      <c r="L462" s="142" t="str">
        <f t="shared" si="18"/>
        <v/>
      </c>
      <c r="M462" s="142" t="str">
        <f>IF(ISERROR(VLOOKUP(E462,'Source Data'!$B$67:$J$97, MATCH(F462, 'Source Data'!$B$64:$J$64,1),TRUE))=TRUE,"",VLOOKUP(E462,'Source Data'!$B$67:$J$97,MATCH(F462, 'Source Data'!$B$64:$J$64,1),TRUE))</f>
        <v/>
      </c>
      <c r="N462" s="143" t="str">
        <f t="shared" si="19"/>
        <v/>
      </c>
      <c r="O462" s="144" t="str">
        <f>IF(OR(AND(OR($J462="Retired",$J462="Permanent Low-Use"),$K462&lt;=2023),(AND($J462="New",$K462&gt;2023))),"N/A",IF($N462=0,0,IF(ISERROR(VLOOKUP($E462,'Source Data'!$B$29:$J$60, MATCH($L462, 'Source Data'!$B$26:$J$26,1),TRUE))=TRUE,"",VLOOKUP($E462,'Source Data'!$B$29:$J$60,MATCH($L462, 'Source Data'!$B$26:$J$26,1),TRUE))))</f>
        <v/>
      </c>
      <c r="P462" s="144" t="str">
        <f>IF(OR(AND(OR($J462="Retired",$J462="Permanent Low-Use"),$K462&lt;=2024),(AND($J462="New",$K462&gt;2024))),"N/A",IF($N462=0,0,IF(ISERROR(VLOOKUP($E462,'Source Data'!$B$29:$J$60, MATCH($L462, 'Source Data'!$B$26:$J$26,1),TRUE))=TRUE,"",VLOOKUP($E462,'Source Data'!$B$29:$J$60,MATCH($L462, 'Source Data'!$B$26:$J$26,1),TRUE))))</f>
        <v/>
      </c>
      <c r="Q462" s="144" t="str">
        <f>IF(OR(AND(OR($J462="Retired",$J462="Permanent Low-Use"),$K462&lt;=2025),(AND($J462="New",$K462&gt;2025))),"N/A",IF($N462=0,0,IF(ISERROR(VLOOKUP($E462,'Source Data'!$B$29:$J$60, MATCH($L462, 'Source Data'!$B$26:$J$26,1),TRUE))=TRUE,"",VLOOKUP($E462,'Source Data'!$B$29:$J$60,MATCH($L462, 'Source Data'!$B$26:$J$26,1),TRUE))))</f>
        <v/>
      </c>
      <c r="R462" s="144" t="str">
        <f>IF(OR(AND(OR($J462="Retired",$J462="Permanent Low-Use"),$K462&lt;=2026),(AND($J462="New",$K462&gt;2026))),"N/A",IF($N462=0,0,IF(ISERROR(VLOOKUP($E462,'Source Data'!$B$29:$J$60, MATCH($L462, 'Source Data'!$B$26:$J$26,1),TRUE))=TRUE,"",VLOOKUP($E462,'Source Data'!$B$29:$J$60,MATCH($L462, 'Source Data'!$B$26:$J$26,1),TRUE))))</f>
        <v/>
      </c>
      <c r="S462" s="144" t="str">
        <f>IF(OR(AND(OR($J462="Retired",$J462="Permanent Low-Use"),$K462&lt;=2027),(AND($J462="New",$K462&gt;2027))),"N/A",IF($N462=0,0,IF(ISERROR(VLOOKUP($E462,'Source Data'!$B$29:$J$60, MATCH($L462, 'Source Data'!$B$26:$J$26,1),TRUE))=TRUE,"",VLOOKUP($E462,'Source Data'!$B$29:$J$60,MATCH($L462, 'Source Data'!$B$26:$J$26,1),TRUE))))</f>
        <v/>
      </c>
      <c r="T462" s="144" t="str">
        <f>IF(OR(AND(OR($J462="Retired",$J462="Permanent Low-Use"),$K462&lt;=2028),(AND($J462="New",$K462&gt;2028))),"N/A",IF($N462=0,0,IF(ISERROR(VLOOKUP($E462,'Source Data'!$B$29:$J$60, MATCH($L462, 'Source Data'!$B$26:$J$26,1),TRUE))=TRUE,"",VLOOKUP($E462,'Source Data'!$B$29:$J$60,MATCH($L462, 'Source Data'!$B$26:$J$26,1),TRUE))))</f>
        <v/>
      </c>
      <c r="U462" s="144" t="str">
        <f>IF(OR(AND(OR($J462="Retired",$J462="Permanent Low-Use"),$K462&lt;=2029),(AND($J462="New",$K462&gt;2029))),"N/A",IF($N462=0,0,IF(ISERROR(VLOOKUP($E462,'Source Data'!$B$29:$J$60, MATCH($L462, 'Source Data'!$B$26:$J$26,1),TRUE))=TRUE,"",VLOOKUP($E462,'Source Data'!$B$29:$J$60,MATCH($L462, 'Source Data'!$B$26:$J$26,1),TRUE))))</f>
        <v/>
      </c>
      <c r="V462" s="144" t="str">
        <f>IF(OR(AND(OR($J462="Retired",$J462="Permanent Low-Use"),$K462&lt;=2030),(AND($J462="New",$K462&gt;2030))),"N/A",IF($N462=0,0,IF(ISERROR(VLOOKUP($E462,'Source Data'!$B$29:$J$60, MATCH($L462, 'Source Data'!$B$26:$J$26,1),TRUE))=TRUE,"",VLOOKUP($E462,'Source Data'!$B$29:$J$60,MATCH($L462, 'Source Data'!$B$26:$J$26,1),TRUE))))</f>
        <v/>
      </c>
      <c r="W462" s="144" t="str">
        <f>IF(OR(AND(OR($J462="Retired",$J462="Permanent Low-Use"),$K462&lt;=2031),(AND($J462="New",$K462&gt;2031))),"N/A",IF($N462=0,0,IF(ISERROR(VLOOKUP($E462,'Source Data'!$B$29:$J$60, MATCH($L462, 'Source Data'!$B$26:$J$26,1),TRUE))=TRUE,"",VLOOKUP($E462,'Source Data'!$B$29:$J$60,MATCH($L462, 'Source Data'!$B$26:$J$26,1),TRUE))))</f>
        <v/>
      </c>
      <c r="X462" s="144" t="str">
        <f>IF(OR(AND(OR($J462="Retired",$J462="Permanent Low-Use"),$K462&lt;=2032),(AND($J462="New",$K462&gt;2032))),"N/A",IF($N462=0,0,IF(ISERROR(VLOOKUP($E462,'Source Data'!$B$29:$J$60, MATCH($L462, 'Source Data'!$B$26:$J$26,1),TRUE))=TRUE,"",VLOOKUP($E462,'Source Data'!$B$29:$J$60,MATCH($L462, 'Source Data'!$B$26:$J$26,1),TRUE))))</f>
        <v/>
      </c>
      <c r="Y462" s="144" t="str">
        <f>IF(OR(AND(OR($J462="Retired",$J462="Permanent Low-Use"),$K462&lt;=2033),(AND($J462="New",$K462&gt;2033))),"N/A",IF($N462=0,0,IF(ISERROR(VLOOKUP($E462,'Source Data'!$B$29:$J$60, MATCH($L462, 'Source Data'!$B$26:$J$26,1),TRUE))=TRUE,"",VLOOKUP($E462,'Source Data'!$B$29:$J$60,MATCH($L462, 'Source Data'!$B$26:$J$26,1),TRUE))))</f>
        <v/>
      </c>
      <c r="Z462" s="145" t="str">
        <f>IF(ISNUMBER($L462),IF(OR(AND(OR($J462="Retired",$J462="Permanent Low-Use"),$K462&lt;=2023),(AND($J462="New",$K462&gt;2023))),"N/A",VLOOKUP($F462,'Source Data'!$B$15:$I$22,7)),"")</f>
        <v/>
      </c>
      <c r="AA462" s="145" t="str">
        <f>IF(ISNUMBER($L462),IF(OR(AND(OR($J462="Retired",$J462="Permanent Low-Use"),$K462&lt;=2024),(AND($J462="New",$K462&gt;2024))),"N/A",VLOOKUP($F462,'Source Data'!$B$15:$I$22,7)),"")</f>
        <v/>
      </c>
      <c r="AB462" s="145" t="str">
        <f>IF(ISNUMBER($L462),IF(OR(AND(OR($J462="Retired",$J462="Permanent Low-Use"),$K462&lt;=2025),(AND($J462="New",$K462&gt;2025))),"N/A",VLOOKUP($F462,'Source Data'!$B$15:$I$22,5)),"")</f>
        <v/>
      </c>
      <c r="AC462" s="145" t="str">
        <f>IF(ISNUMBER($L462),IF(OR(AND(OR($J462="Retired",$J462="Permanent Low-Use"),$K462&lt;=2026),(AND($J462="New",$K462&gt;2026))),"N/A",VLOOKUP($F462,'Source Data'!$B$15:$I$22,5)),"")</f>
        <v/>
      </c>
      <c r="AD462" s="145" t="str">
        <f>IF(ISNUMBER($L462),IF(OR(AND(OR($J462="Retired",$J462="Permanent Low-Use"),$K462&lt;=2027),(AND($J462="New",$K462&gt;2027))),"N/A",VLOOKUP($F462,'Source Data'!$B$15:$I$22,5)),"")</f>
        <v/>
      </c>
      <c r="AE462" s="145" t="str">
        <f>IF(ISNUMBER($L462),IF(OR(AND(OR($J462="Retired",$J462="Permanent Low-Use"),$K462&lt;=2028),(AND($J462="New",$K462&gt;2028))),"N/A",VLOOKUP($F462,'Source Data'!$B$15:$I$22,5)),"")</f>
        <v/>
      </c>
      <c r="AF462" s="145" t="str">
        <f>IF(ISNUMBER($L462),IF(OR(AND(OR($J462="Retired",$J462="Permanent Low-Use"),$K462&lt;=2029),(AND($J462="New",$K462&gt;2029))),"N/A",VLOOKUP($F462,'Source Data'!$B$15:$I$22,5)),"")</f>
        <v/>
      </c>
      <c r="AG462" s="145" t="str">
        <f>IF(ISNUMBER($L462),IF(OR(AND(OR($J462="Retired",$J462="Permanent Low-Use"),$K462&lt;=2030),(AND($J462="New",$K462&gt;2030))),"N/A",VLOOKUP($F462,'Source Data'!$B$15:$I$22,5)),"")</f>
        <v/>
      </c>
      <c r="AH462" s="145" t="str">
        <f>IF(ISNUMBER($L462),IF(OR(AND(OR($J462="Retired",$J462="Permanent Low-Use"),$K462&lt;=2031),(AND($J462="New",$K462&gt;2031))),"N/A",VLOOKUP($F462,'Source Data'!$B$15:$I$22,5)),"")</f>
        <v/>
      </c>
      <c r="AI462" s="145" t="str">
        <f>IF(ISNUMBER($L462),IF(OR(AND(OR($J462="Retired",$J462="Permanent Low-Use"),$K462&lt;=2032),(AND($J462="New",$K462&gt;2032))),"N/A",VLOOKUP($F462,'Source Data'!$B$15:$I$22,5)),"")</f>
        <v/>
      </c>
      <c r="AJ462" s="145" t="str">
        <f>IF(ISNUMBER($L462),IF(OR(AND(OR($J462="Retired",$J462="Permanent Low-Use"),$K462&lt;=2033),(AND($J462="New",$K462&gt;2033))),"N/A",VLOOKUP($F462,'Source Data'!$B$15:$I$22,5)),"")</f>
        <v/>
      </c>
      <c r="AK462" s="145" t="str">
        <f>IF($N462= 0, "N/A", IF(ISERROR(VLOOKUP($F462, 'Source Data'!$B$4:$C$11,2)), "", VLOOKUP($F462, 'Source Data'!$B$4:$C$11,2)))</f>
        <v/>
      </c>
      <c r="AL462" s="158"/>
    </row>
    <row r="463" spans="1:38">
      <c r="A463" s="158"/>
      <c r="B463" s="80"/>
      <c r="C463" s="80"/>
      <c r="D463" s="80"/>
      <c r="E463" s="81"/>
      <c r="F463" s="81"/>
      <c r="G463" s="78"/>
      <c r="H463" s="79"/>
      <c r="I463" s="78"/>
      <c r="J463" s="78"/>
      <c r="K463" s="78"/>
      <c r="L463" s="142" t="str">
        <f t="shared" si="18"/>
        <v/>
      </c>
      <c r="M463" s="142" t="str">
        <f>IF(ISERROR(VLOOKUP(E463,'Source Data'!$B$67:$J$97, MATCH(F463, 'Source Data'!$B$64:$J$64,1),TRUE))=TRUE,"",VLOOKUP(E463,'Source Data'!$B$67:$J$97,MATCH(F463, 'Source Data'!$B$64:$J$64,1),TRUE))</f>
        <v/>
      </c>
      <c r="N463" s="143" t="str">
        <f t="shared" si="19"/>
        <v/>
      </c>
      <c r="O463" s="144" t="str">
        <f>IF(OR(AND(OR($J463="Retired",$J463="Permanent Low-Use"),$K463&lt;=2023),(AND($J463="New",$K463&gt;2023))),"N/A",IF($N463=0,0,IF(ISERROR(VLOOKUP($E463,'Source Data'!$B$29:$J$60, MATCH($L463, 'Source Data'!$B$26:$J$26,1),TRUE))=TRUE,"",VLOOKUP($E463,'Source Data'!$B$29:$J$60,MATCH($L463, 'Source Data'!$B$26:$J$26,1),TRUE))))</f>
        <v/>
      </c>
      <c r="P463" s="144" t="str">
        <f>IF(OR(AND(OR($J463="Retired",$J463="Permanent Low-Use"),$K463&lt;=2024),(AND($J463="New",$K463&gt;2024))),"N/A",IF($N463=0,0,IF(ISERROR(VLOOKUP($E463,'Source Data'!$B$29:$J$60, MATCH($L463, 'Source Data'!$B$26:$J$26,1),TRUE))=TRUE,"",VLOOKUP($E463,'Source Data'!$B$29:$J$60,MATCH($L463, 'Source Data'!$B$26:$J$26,1),TRUE))))</f>
        <v/>
      </c>
      <c r="Q463" s="144" t="str">
        <f>IF(OR(AND(OR($J463="Retired",$J463="Permanent Low-Use"),$K463&lt;=2025),(AND($J463="New",$K463&gt;2025))),"N/A",IF($N463=0,0,IF(ISERROR(VLOOKUP($E463,'Source Data'!$B$29:$J$60, MATCH($L463, 'Source Data'!$B$26:$J$26,1),TRUE))=TRUE,"",VLOOKUP($E463,'Source Data'!$B$29:$J$60,MATCH($L463, 'Source Data'!$B$26:$J$26,1),TRUE))))</f>
        <v/>
      </c>
      <c r="R463" s="144" t="str">
        <f>IF(OR(AND(OR($J463="Retired",$J463="Permanent Low-Use"),$K463&lt;=2026),(AND($J463="New",$K463&gt;2026))),"N/A",IF($N463=0,0,IF(ISERROR(VLOOKUP($E463,'Source Data'!$B$29:$J$60, MATCH($L463, 'Source Data'!$B$26:$J$26,1),TRUE))=TRUE,"",VLOOKUP($E463,'Source Data'!$B$29:$J$60,MATCH($L463, 'Source Data'!$B$26:$J$26,1),TRUE))))</f>
        <v/>
      </c>
      <c r="S463" s="144" t="str">
        <f>IF(OR(AND(OR($J463="Retired",$J463="Permanent Low-Use"),$K463&lt;=2027),(AND($J463="New",$K463&gt;2027))),"N/A",IF($N463=0,0,IF(ISERROR(VLOOKUP($E463,'Source Data'!$B$29:$J$60, MATCH($L463, 'Source Data'!$B$26:$J$26,1),TRUE))=TRUE,"",VLOOKUP($E463,'Source Data'!$B$29:$J$60,MATCH($L463, 'Source Data'!$B$26:$J$26,1),TRUE))))</f>
        <v/>
      </c>
      <c r="T463" s="144" t="str">
        <f>IF(OR(AND(OR($J463="Retired",$J463="Permanent Low-Use"),$K463&lt;=2028),(AND($J463="New",$K463&gt;2028))),"N/A",IF($N463=0,0,IF(ISERROR(VLOOKUP($E463,'Source Data'!$B$29:$J$60, MATCH($L463, 'Source Data'!$B$26:$J$26,1),TRUE))=TRUE,"",VLOOKUP($E463,'Source Data'!$B$29:$J$60,MATCH($L463, 'Source Data'!$B$26:$J$26,1),TRUE))))</f>
        <v/>
      </c>
      <c r="U463" s="144" t="str">
        <f>IF(OR(AND(OR($J463="Retired",$J463="Permanent Low-Use"),$K463&lt;=2029),(AND($J463="New",$K463&gt;2029))),"N/A",IF($N463=0,0,IF(ISERROR(VLOOKUP($E463,'Source Data'!$B$29:$J$60, MATCH($L463, 'Source Data'!$B$26:$J$26,1),TRUE))=TRUE,"",VLOOKUP($E463,'Source Data'!$B$29:$J$60,MATCH($L463, 'Source Data'!$B$26:$J$26,1),TRUE))))</f>
        <v/>
      </c>
      <c r="V463" s="144" t="str">
        <f>IF(OR(AND(OR($J463="Retired",$J463="Permanent Low-Use"),$K463&lt;=2030),(AND($J463="New",$K463&gt;2030))),"N/A",IF($N463=0,0,IF(ISERROR(VLOOKUP($E463,'Source Data'!$B$29:$J$60, MATCH($L463, 'Source Data'!$B$26:$J$26,1),TRUE))=TRUE,"",VLOOKUP($E463,'Source Data'!$B$29:$J$60,MATCH($L463, 'Source Data'!$B$26:$J$26,1),TRUE))))</f>
        <v/>
      </c>
      <c r="W463" s="144" t="str">
        <f>IF(OR(AND(OR($J463="Retired",$J463="Permanent Low-Use"),$K463&lt;=2031),(AND($J463="New",$K463&gt;2031))),"N/A",IF($N463=0,0,IF(ISERROR(VLOOKUP($E463,'Source Data'!$B$29:$J$60, MATCH($L463, 'Source Data'!$B$26:$J$26,1),TRUE))=TRUE,"",VLOOKUP($E463,'Source Data'!$B$29:$J$60,MATCH($L463, 'Source Data'!$B$26:$J$26,1),TRUE))))</f>
        <v/>
      </c>
      <c r="X463" s="144" t="str">
        <f>IF(OR(AND(OR($J463="Retired",$J463="Permanent Low-Use"),$K463&lt;=2032),(AND($J463="New",$K463&gt;2032))),"N/A",IF($N463=0,0,IF(ISERROR(VLOOKUP($E463,'Source Data'!$B$29:$J$60, MATCH($L463, 'Source Data'!$B$26:$J$26,1),TRUE))=TRUE,"",VLOOKUP($E463,'Source Data'!$B$29:$J$60,MATCH($L463, 'Source Data'!$B$26:$J$26,1),TRUE))))</f>
        <v/>
      </c>
      <c r="Y463" s="144" t="str">
        <f>IF(OR(AND(OR($J463="Retired",$J463="Permanent Low-Use"),$K463&lt;=2033),(AND($J463="New",$K463&gt;2033))),"N/A",IF($N463=0,0,IF(ISERROR(VLOOKUP($E463,'Source Data'!$B$29:$J$60, MATCH($L463, 'Source Data'!$B$26:$J$26,1),TRUE))=TRUE,"",VLOOKUP($E463,'Source Data'!$B$29:$J$60,MATCH($L463, 'Source Data'!$B$26:$J$26,1),TRUE))))</f>
        <v/>
      </c>
      <c r="Z463" s="145" t="str">
        <f>IF(ISNUMBER($L463),IF(OR(AND(OR($J463="Retired",$J463="Permanent Low-Use"),$K463&lt;=2023),(AND($J463="New",$K463&gt;2023))),"N/A",VLOOKUP($F463,'Source Data'!$B$15:$I$22,7)),"")</f>
        <v/>
      </c>
      <c r="AA463" s="145" t="str">
        <f>IF(ISNUMBER($L463),IF(OR(AND(OR($J463="Retired",$J463="Permanent Low-Use"),$K463&lt;=2024),(AND($J463="New",$K463&gt;2024))),"N/A",VLOOKUP($F463,'Source Data'!$B$15:$I$22,7)),"")</f>
        <v/>
      </c>
      <c r="AB463" s="145" t="str">
        <f>IF(ISNUMBER($L463),IF(OR(AND(OR($J463="Retired",$J463="Permanent Low-Use"),$K463&lt;=2025),(AND($J463="New",$K463&gt;2025))),"N/A",VLOOKUP($F463,'Source Data'!$B$15:$I$22,5)),"")</f>
        <v/>
      </c>
      <c r="AC463" s="145" t="str">
        <f>IF(ISNUMBER($L463),IF(OR(AND(OR($J463="Retired",$J463="Permanent Low-Use"),$K463&lt;=2026),(AND($J463="New",$K463&gt;2026))),"N/A",VLOOKUP($F463,'Source Data'!$B$15:$I$22,5)),"")</f>
        <v/>
      </c>
      <c r="AD463" s="145" t="str">
        <f>IF(ISNUMBER($L463),IF(OR(AND(OR($J463="Retired",$J463="Permanent Low-Use"),$K463&lt;=2027),(AND($J463="New",$K463&gt;2027))),"N/A",VLOOKUP($F463,'Source Data'!$B$15:$I$22,5)),"")</f>
        <v/>
      </c>
      <c r="AE463" s="145" t="str">
        <f>IF(ISNUMBER($L463),IF(OR(AND(OR($J463="Retired",$J463="Permanent Low-Use"),$K463&lt;=2028),(AND($J463="New",$K463&gt;2028))),"N/A",VLOOKUP($F463,'Source Data'!$B$15:$I$22,5)),"")</f>
        <v/>
      </c>
      <c r="AF463" s="145" t="str">
        <f>IF(ISNUMBER($L463),IF(OR(AND(OR($J463="Retired",$J463="Permanent Low-Use"),$K463&lt;=2029),(AND($J463="New",$K463&gt;2029))),"N/A",VLOOKUP($F463,'Source Data'!$B$15:$I$22,5)),"")</f>
        <v/>
      </c>
      <c r="AG463" s="145" t="str">
        <f>IF(ISNUMBER($L463),IF(OR(AND(OR($J463="Retired",$J463="Permanent Low-Use"),$K463&lt;=2030),(AND($J463="New",$K463&gt;2030))),"N/A",VLOOKUP($F463,'Source Data'!$B$15:$I$22,5)),"")</f>
        <v/>
      </c>
      <c r="AH463" s="145" t="str">
        <f>IF(ISNUMBER($L463),IF(OR(AND(OR($J463="Retired",$J463="Permanent Low-Use"),$K463&lt;=2031),(AND($J463="New",$K463&gt;2031))),"N/A",VLOOKUP($F463,'Source Data'!$B$15:$I$22,5)),"")</f>
        <v/>
      </c>
      <c r="AI463" s="145" t="str">
        <f>IF(ISNUMBER($L463),IF(OR(AND(OR($J463="Retired",$J463="Permanent Low-Use"),$K463&lt;=2032),(AND($J463="New",$K463&gt;2032))),"N/A",VLOOKUP($F463,'Source Data'!$B$15:$I$22,5)),"")</f>
        <v/>
      </c>
      <c r="AJ463" s="145" t="str">
        <f>IF(ISNUMBER($L463),IF(OR(AND(OR($J463="Retired",$J463="Permanent Low-Use"),$K463&lt;=2033),(AND($J463="New",$K463&gt;2033))),"N/A",VLOOKUP($F463,'Source Data'!$B$15:$I$22,5)),"")</f>
        <v/>
      </c>
      <c r="AK463" s="145" t="str">
        <f>IF($N463= 0, "N/A", IF(ISERROR(VLOOKUP($F463, 'Source Data'!$B$4:$C$11,2)), "", VLOOKUP($F463, 'Source Data'!$B$4:$C$11,2)))</f>
        <v/>
      </c>
      <c r="AL463" s="158"/>
    </row>
    <row r="464" spans="1:38">
      <c r="A464" s="158"/>
      <c r="B464" s="80"/>
      <c r="C464" s="80"/>
      <c r="D464" s="80"/>
      <c r="E464" s="81"/>
      <c r="F464" s="81"/>
      <c r="G464" s="78"/>
      <c r="H464" s="79"/>
      <c r="I464" s="78"/>
      <c r="J464" s="78"/>
      <c r="K464" s="78"/>
      <c r="L464" s="142" t="str">
        <f t="shared" si="18"/>
        <v/>
      </c>
      <c r="M464" s="142" t="str">
        <f>IF(ISERROR(VLOOKUP(E464,'Source Data'!$B$67:$J$97, MATCH(F464, 'Source Data'!$B$64:$J$64,1),TRUE))=TRUE,"",VLOOKUP(E464,'Source Data'!$B$67:$J$97,MATCH(F464, 'Source Data'!$B$64:$J$64,1),TRUE))</f>
        <v/>
      </c>
      <c r="N464" s="143" t="str">
        <f t="shared" si="19"/>
        <v/>
      </c>
      <c r="O464" s="144" t="str">
        <f>IF(OR(AND(OR($J464="Retired",$J464="Permanent Low-Use"),$K464&lt;=2023),(AND($J464="New",$K464&gt;2023))),"N/A",IF($N464=0,0,IF(ISERROR(VLOOKUP($E464,'Source Data'!$B$29:$J$60, MATCH($L464, 'Source Data'!$B$26:$J$26,1),TRUE))=TRUE,"",VLOOKUP($E464,'Source Data'!$B$29:$J$60,MATCH($L464, 'Source Data'!$B$26:$J$26,1),TRUE))))</f>
        <v/>
      </c>
      <c r="P464" s="144" t="str">
        <f>IF(OR(AND(OR($J464="Retired",$J464="Permanent Low-Use"),$K464&lt;=2024),(AND($J464="New",$K464&gt;2024))),"N/A",IF($N464=0,0,IF(ISERROR(VLOOKUP($E464,'Source Data'!$B$29:$J$60, MATCH($L464, 'Source Data'!$B$26:$J$26,1),TRUE))=TRUE,"",VLOOKUP($E464,'Source Data'!$B$29:$J$60,MATCH($L464, 'Source Data'!$B$26:$J$26,1),TRUE))))</f>
        <v/>
      </c>
      <c r="Q464" s="144" t="str">
        <f>IF(OR(AND(OR($J464="Retired",$J464="Permanent Low-Use"),$K464&lt;=2025),(AND($J464="New",$K464&gt;2025))),"N/A",IF($N464=0,0,IF(ISERROR(VLOOKUP($E464,'Source Data'!$B$29:$J$60, MATCH($L464, 'Source Data'!$B$26:$J$26,1),TRUE))=TRUE,"",VLOOKUP($E464,'Source Data'!$B$29:$J$60,MATCH($L464, 'Source Data'!$B$26:$J$26,1),TRUE))))</f>
        <v/>
      </c>
      <c r="R464" s="144" t="str">
        <f>IF(OR(AND(OR($J464="Retired",$J464="Permanent Low-Use"),$K464&lt;=2026),(AND($J464="New",$K464&gt;2026))),"N/A",IF($N464=0,0,IF(ISERROR(VLOOKUP($E464,'Source Data'!$B$29:$J$60, MATCH($L464, 'Source Data'!$B$26:$J$26,1),TRUE))=TRUE,"",VLOOKUP($E464,'Source Data'!$B$29:$J$60,MATCH($L464, 'Source Data'!$B$26:$J$26,1),TRUE))))</f>
        <v/>
      </c>
      <c r="S464" s="144" t="str">
        <f>IF(OR(AND(OR($J464="Retired",$J464="Permanent Low-Use"),$K464&lt;=2027),(AND($J464="New",$K464&gt;2027))),"N/A",IF($N464=0,0,IF(ISERROR(VLOOKUP($E464,'Source Data'!$B$29:$J$60, MATCH($L464, 'Source Data'!$B$26:$J$26,1),TRUE))=TRUE,"",VLOOKUP($E464,'Source Data'!$B$29:$J$60,MATCH($L464, 'Source Data'!$B$26:$J$26,1),TRUE))))</f>
        <v/>
      </c>
      <c r="T464" s="144" t="str">
        <f>IF(OR(AND(OR($J464="Retired",$J464="Permanent Low-Use"),$K464&lt;=2028),(AND($J464="New",$K464&gt;2028))),"N/A",IF($N464=0,0,IF(ISERROR(VLOOKUP($E464,'Source Data'!$B$29:$J$60, MATCH($L464, 'Source Data'!$B$26:$J$26,1),TRUE))=TRUE,"",VLOOKUP($E464,'Source Data'!$B$29:$J$60,MATCH($L464, 'Source Data'!$B$26:$J$26,1),TRUE))))</f>
        <v/>
      </c>
      <c r="U464" s="144" t="str">
        <f>IF(OR(AND(OR($J464="Retired",$J464="Permanent Low-Use"),$K464&lt;=2029),(AND($J464="New",$K464&gt;2029))),"N/A",IF($N464=0,0,IF(ISERROR(VLOOKUP($E464,'Source Data'!$B$29:$J$60, MATCH($L464, 'Source Data'!$B$26:$J$26,1),TRUE))=TRUE,"",VLOOKUP($E464,'Source Data'!$B$29:$J$60,MATCH($L464, 'Source Data'!$B$26:$J$26,1),TRUE))))</f>
        <v/>
      </c>
      <c r="V464" s="144" t="str">
        <f>IF(OR(AND(OR($J464="Retired",$J464="Permanent Low-Use"),$K464&lt;=2030),(AND($J464="New",$K464&gt;2030))),"N/A",IF($N464=0,0,IF(ISERROR(VLOOKUP($E464,'Source Data'!$B$29:$J$60, MATCH($L464, 'Source Data'!$B$26:$J$26,1),TRUE))=TRUE,"",VLOOKUP($E464,'Source Data'!$B$29:$J$60,MATCH($L464, 'Source Data'!$B$26:$J$26,1),TRUE))))</f>
        <v/>
      </c>
      <c r="W464" s="144" t="str">
        <f>IF(OR(AND(OR($J464="Retired",$J464="Permanent Low-Use"),$K464&lt;=2031),(AND($J464="New",$K464&gt;2031))),"N/A",IF($N464=0,0,IF(ISERROR(VLOOKUP($E464,'Source Data'!$B$29:$J$60, MATCH($L464, 'Source Data'!$B$26:$J$26,1),TRUE))=TRUE,"",VLOOKUP($E464,'Source Data'!$B$29:$J$60,MATCH($L464, 'Source Data'!$B$26:$J$26,1),TRUE))))</f>
        <v/>
      </c>
      <c r="X464" s="144" t="str">
        <f>IF(OR(AND(OR($J464="Retired",$J464="Permanent Low-Use"),$K464&lt;=2032),(AND($J464="New",$K464&gt;2032))),"N/A",IF($N464=0,0,IF(ISERROR(VLOOKUP($E464,'Source Data'!$B$29:$J$60, MATCH($L464, 'Source Data'!$B$26:$J$26,1),TRUE))=TRUE,"",VLOOKUP($E464,'Source Data'!$B$29:$J$60,MATCH($L464, 'Source Data'!$B$26:$J$26,1),TRUE))))</f>
        <v/>
      </c>
      <c r="Y464" s="144" t="str">
        <f>IF(OR(AND(OR($J464="Retired",$J464="Permanent Low-Use"),$K464&lt;=2033),(AND($J464="New",$K464&gt;2033))),"N/A",IF($N464=0,0,IF(ISERROR(VLOOKUP($E464,'Source Data'!$B$29:$J$60, MATCH($L464, 'Source Data'!$B$26:$J$26,1),TRUE))=TRUE,"",VLOOKUP($E464,'Source Data'!$B$29:$J$60,MATCH($L464, 'Source Data'!$B$26:$J$26,1),TRUE))))</f>
        <v/>
      </c>
      <c r="Z464" s="145" t="str">
        <f>IF(ISNUMBER($L464),IF(OR(AND(OR($J464="Retired",$J464="Permanent Low-Use"),$K464&lt;=2023),(AND($J464="New",$K464&gt;2023))),"N/A",VLOOKUP($F464,'Source Data'!$B$15:$I$22,7)),"")</f>
        <v/>
      </c>
      <c r="AA464" s="145" t="str">
        <f>IF(ISNUMBER($L464),IF(OR(AND(OR($J464="Retired",$J464="Permanent Low-Use"),$K464&lt;=2024),(AND($J464="New",$K464&gt;2024))),"N/A",VLOOKUP($F464,'Source Data'!$B$15:$I$22,7)),"")</f>
        <v/>
      </c>
      <c r="AB464" s="145" t="str">
        <f>IF(ISNUMBER($L464),IF(OR(AND(OR($J464="Retired",$J464="Permanent Low-Use"),$K464&lt;=2025),(AND($J464="New",$K464&gt;2025))),"N/A",VLOOKUP($F464,'Source Data'!$B$15:$I$22,5)),"")</f>
        <v/>
      </c>
      <c r="AC464" s="145" t="str">
        <f>IF(ISNUMBER($L464),IF(OR(AND(OR($J464="Retired",$J464="Permanent Low-Use"),$K464&lt;=2026),(AND($J464="New",$K464&gt;2026))),"N/A",VLOOKUP($F464,'Source Data'!$B$15:$I$22,5)),"")</f>
        <v/>
      </c>
      <c r="AD464" s="145" t="str">
        <f>IF(ISNUMBER($L464),IF(OR(AND(OR($J464="Retired",$J464="Permanent Low-Use"),$K464&lt;=2027),(AND($J464="New",$K464&gt;2027))),"N/A",VLOOKUP($F464,'Source Data'!$B$15:$I$22,5)),"")</f>
        <v/>
      </c>
      <c r="AE464" s="145" t="str">
        <f>IF(ISNUMBER($L464),IF(OR(AND(OR($J464="Retired",$J464="Permanent Low-Use"),$K464&lt;=2028),(AND($J464="New",$K464&gt;2028))),"N/A",VLOOKUP($F464,'Source Data'!$B$15:$I$22,5)),"")</f>
        <v/>
      </c>
      <c r="AF464" s="145" t="str">
        <f>IF(ISNUMBER($L464),IF(OR(AND(OR($J464="Retired",$J464="Permanent Low-Use"),$K464&lt;=2029),(AND($J464="New",$K464&gt;2029))),"N/A",VLOOKUP($F464,'Source Data'!$B$15:$I$22,5)),"")</f>
        <v/>
      </c>
      <c r="AG464" s="145" t="str">
        <f>IF(ISNUMBER($L464),IF(OR(AND(OR($J464="Retired",$J464="Permanent Low-Use"),$K464&lt;=2030),(AND($J464="New",$K464&gt;2030))),"N/A",VLOOKUP($F464,'Source Data'!$B$15:$I$22,5)),"")</f>
        <v/>
      </c>
      <c r="AH464" s="145" t="str">
        <f>IF(ISNUMBER($L464),IF(OR(AND(OR($J464="Retired",$J464="Permanent Low-Use"),$K464&lt;=2031),(AND($J464="New",$K464&gt;2031))),"N/A",VLOOKUP($F464,'Source Data'!$B$15:$I$22,5)),"")</f>
        <v/>
      </c>
      <c r="AI464" s="145" t="str">
        <f>IF(ISNUMBER($L464),IF(OR(AND(OR($J464="Retired",$J464="Permanent Low-Use"),$K464&lt;=2032),(AND($J464="New",$K464&gt;2032))),"N/A",VLOOKUP($F464,'Source Data'!$B$15:$I$22,5)),"")</f>
        <v/>
      </c>
      <c r="AJ464" s="145" t="str">
        <f>IF(ISNUMBER($L464),IF(OR(AND(OR($J464="Retired",$J464="Permanent Low-Use"),$K464&lt;=2033),(AND($J464="New",$K464&gt;2033))),"N/A",VLOOKUP($F464,'Source Data'!$B$15:$I$22,5)),"")</f>
        <v/>
      </c>
      <c r="AK464" s="145" t="str">
        <f>IF($N464= 0, "N/A", IF(ISERROR(VLOOKUP($F464, 'Source Data'!$B$4:$C$11,2)), "", VLOOKUP($F464, 'Source Data'!$B$4:$C$11,2)))</f>
        <v/>
      </c>
      <c r="AL464" s="158"/>
    </row>
    <row r="465" spans="1:38">
      <c r="A465" s="158"/>
      <c r="B465" s="80"/>
      <c r="C465" s="80"/>
      <c r="D465" s="80"/>
      <c r="E465" s="81"/>
      <c r="F465" s="81"/>
      <c r="G465" s="78"/>
      <c r="H465" s="79"/>
      <c r="I465" s="78"/>
      <c r="J465" s="78"/>
      <c r="K465" s="78"/>
      <c r="L465" s="142" t="str">
        <f t="shared" ref="L465:L528" si="20">IF(ISNUMBER(F465), IF($G465="GSE purchased before 2007", $F465*1.2, $F465), "")</f>
        <v/>
      </c>
      <c r="M465" s="142" t="str">
        <f>IF(ISERROR(VLOOKUP(E465,'Source Data'!$B$67:$J$97, MATCH(F465, 'Source Data'!$B$64:$J$64,1),TRUE))=TRUE,"",VLOOKUP(E465,'Source Data'!$B$67:$J$97,MATCH(F465, 'Source Data'!$B$64:$J$64,1),TRUE))</f>
        <v/>
      </c>
      <c r="N465" s="143" t="str">
        <f t="shared" si="19"/>
        <v/>
      </c>
      <c r="O465" s="144" t="str">
        <f>IF(OR(AND(OR($J465="Retired",$J465="Permanent Low-Use"),$K465&lt;=2023),(AND($J465="New",$K465&gt;2023))),"N/A",IF($N465=0,0,IF(ISERROR(VLOOKUP($E465,'Source Data'!$B$29:$J$60, MATCH($L465, 'Source Data'!$B$26:$J$26,1),TRUE))=TRUE,"",VLOOKUP($E465,'Source Data'!$B$29:$J$60,MATCH($L465, 'Source Data'!$B$26:$J$26,1),TRUE))))</f>
        <v/>
      </c>
      <c r="P465" s="144" t="str">
        <f>IF(OR(AND(OR($J465="Retired",$J465="Permanent Low-Use"),$K465&lt;=2024),(AND($J465="New",$K465&gt;2024))),"N/A",IF($N465=0,0,IF(ISERROR(VLOOKUP($E465,'Source Data'!$B$29:$J$60, MATCH($L465, 'Source Data'!$B$26:$J$26,1),TRUE))=TRUE,"",VLOOKUP($E465,'Source Data'!$B$29:$J$60,MATCH($L465, 'Source Data'!$B$26:$J$26,1),TRUE))))</f>
        <v/>
      </c>
      <c r="Q465" s="144" t="str">
        <f>IF(OR(AND(OR($J465="Retired",$J465="Permanent Low-Use"),$K465&lt;=2025),(AND($J465="New",$K465&gt;2025))),"N/A",IF($N465=0,0,IF(ISERROR(VLOOKUP($E465,'Source Data'!$B$29:$J$60, MATCH($L465, 'Source Data'!$B$26:$J$26,1),TRUE))=TRUE,"",VLOOKUP($E465,'Source Data'!$B$29:$J$60,MATCH($L465, 'Source Data'!$B$26:$J$26,1),TRUE))))</f>
        <v/>
      </c>
      <c r="R465" s="144" t="str">
        <f>IF(OR(AND(OR($J465="Retired",$J465="Permanent Low-Use"),$K465&lt;=2026),(AND($J465="New",$K465&gt;2026))),"N/A",IF($N465=0,0,IF(ISERROR(VLOOKUP($E465,'Source Data'!$B$29:$J$60, MATCH($L465, 'Source Data'!$B$26:$J$26,1),TRUE))=TRUE,"",VLOOKUP($E465,'Source Data'!$B$29:$J$60,MATCH($L465, 'Source Data'!$B$26:$J$26,1),TRUE))))</f>
        <v/>
      </c>
      <c r="S465" s="144" t="str">
        <f>IF(OR(AND(OR($J465="Retired",$J465="Permanent Low-Use"),$K465&lt;=2027),(AND($J465="New",$K465&gt;2027))),"N/A",IF($N465=0,0,IF(ISERROR(VLOOKUP($E465,'Source Data'!$B$29:$J$60, MATCH($L465, 'Source Data'!$B$26:$J$26,1),TRUE))=TRUE,"",VLOOKUP($E465,'Source Data'!$B$29:$J$60,MATCH($L465, 'Source Data'!$B$26:$J$26,1),TRUE))))</f>
        <v/>
      </c>
      <c r="T465" s="144" t="str">
        <f>IF(OR(AND(OR($J465="Retired",$J465="Permanent Low-Use"),$K465&lt;=2028),(AND($J465="New",$K465&gt;2028))),"N/A",IF($N465=0,0,IF(ISERROR(VLOOKUP($E465,'Source Data'!$B$29:$J$60, MATCH($L465, 'Source Data'!$B$26:$J$26,1),TRUE))=TRUE,"",VLOOKUP($E465,'Source Data'!$B$29:$J$60,MATCH($L465, 'Source Data'!$B$26:$J$26,1),TRUE))))</f>
        <v/>
      </c>
      <c r="U465" s="144" t="str">
        <f>IF(OR(AND(OR($J465="Retired",$J465="Permanent Low-Use"),$K465&lt;=2029),(AND($J465="New",$K465&gt;2029))),"N/A",IF($N465=0,0,IF(ISERROR(VLOOKUP($E465,'Source Data'!$B$29:$J$60, MATCH($L465, 'Source Data'!$B$26:$J$26,1),TRUE))=TRUE,"",VLOOKUP($E465,'Source Data'!$B$29:$J$60,MATCH($L465, 'Source Data'!$B$26:$J$26,1),TRUE))))</f>
        <v/>
      </c>
      <c r="V465" s="144" t="str">
        <f>IF(OR(AND(OR($J465="Retired",$J465="Permanent Low-Use"),$K465&lt;=2030),(AND($J465="New",$K465&gt;2030))),"N/A",IF($N465=0,0,IF(ISERROR(VLOOKUP($E465,'Source Data'!$B$29:$J$60, MATCH($L465, 'Source Data'!$B$26:$J$26,1),TRUE))=TRUE,"",VLOOKUP($E465,'Source Data'!$B$29:$J$60,MATCH($L465, 'Source Data'!$B$26:$J$26,1),TRUE))))</f>
        <v/>
      </c>
      <c r="W465" s="144" t="str">
        <f>IF(OR(AND(OR($J465="Retired",$J465="Permanent Low-Use"),$K465&lt;=2031),(AND($J465="New",$K465&gt;2031))),"N/A",IF($N465=0,0,IF(ISERROR(VLOOKUP($E465,'Source Data'!$B$29:$J$60, MATCH($L465, 'Source Data'!$B$26:$J$26,1),TRUE))=TRUE,"",VLOOKUP($E465,'Source Data'!$B$29:$J$60,MATCH($L465, 'Source Data'!$B$26:$J$26,1),TRUE))))</f>
        <v/>
      </c>
      <c r="X465" s="144" t="str">
        <f>IF(OR(AND(OR($J465="Retired",$J465="Permanent Low-Use"),$K465&lt;=2032),(AND($J465="New",$K465&gt;2032))),"N/A",IF($N465=0,0,IF(ISERROR(VLOOKUP($E465,'Source Data'!$B$29:$J$60, MATCH($L465, 'Source Data'!$B$26:$J$26,1),TRUE))=TRUE,"",VLOOKUP($E465,'Source Data'!$B$29:$J$60,MATCH($L465, 'Source Data'!$B$26:$J$26,1),TRUE))))</f>
        <v/>
      </c>
      <c r="Y465" s="144" t="str">
        <f>IF(OR(AND(OR($J465="Retired",$J465="Permanent Low-Use"),$K465&lt;=2033),(AND($J465="New",$K465&gt;2033))),"N/A",IF($N465=0,0,IF(ISERROR(VLOOKUP($E465,'Source Data'!$B$29:$J$60, MATCH($L465, 'Source Data'!$B$26:$J$26,1),TRUE))=TRUE,"",VLOOKUP($E465,'Source Data'!$B$29:$J$60,MATCH($L465, 'Source Data'!$B$26:$J$26,1),TRUE))))</f>
        <v/>
      </c>
      <c r="Z465" s="145" t="str">
        <f>IF(ISNUMBER($L465),IF(OR(AND(OR($J465="Retired",$J465="Permanent Low-Use"),$K465&lt;=2023),(AND($J465="New",$K465&gt;2023))),"N/A",VLOOKUP($F465,'Source Data'!$B$15:$I$22,7)),"")</f>
        <v/>
      </c>
      <c r="AA465" s="145" t="str">
        <f>IF(ISNUMBER($L465),IF(OR(AND(OR($J465="Retired",$J465="Permanent Low-Use"),$K465&lt;=2024),(AND($J465="New",$K465&gt;2024))),"N/A",VLOOKUP($F465,'Source Data'!$B$15:$I$22,7)),"")</f>
        <v/>
      </c>
      <c r="AB465" s="145" t="str">
        <f>IF(ISNUMBER($L465),IF(OR(AND(OR($J465="Retired",$J465="Permanent Low-Use"),$K465&lt;=2025),(AND($J465="New",$K465&gt;2025))),"N/A",VLOOKUP($F465,'Source Data'!$B$15:$I$22,5)),"")</f>
        <v/>
      </c>
      <c r="AC465" s="145" t="str">
        <f>IF(ISNUMBER($L465),IF(OR(AND(OR($J465="Retired",$J465="Permanent Low-Use"),$K465&lt;=2026),(AND($J465="New",$K465&gt;2026))),"N/A",VLOOKUP($F465,'Source Data'!$B$15:$I$22,5)),"")</f>
        <v/>
      </c>
      <c r="AD465" s="145" t="str">
        <f>IF(ISNUMBER($L465),IF(OR(AND(OR($J465="Retired",$J465="Permanent Low-Use"),$K465&lt;=2027),(AND($J465="New",$K465&gt;2027))),"N/A",VLOOKUP($F465,'Source Data'!$B$15:$I$22,5)),"")</f>
        <v/>
      </c>
      <c r="AE465" s="145" t="str">
        <f>IF(ISNUMBER($L465),IF(OR(AND(OR($J465="Retired",$J465="Permanent Low-Use"),$K465&lt;=2028),(AND($J465="New",$K465&gt;2028))),"N/A",VLOOKUP($F465,'Source Data'!$B$15:$I$22,5)),"")</f>
        <v/>
      </c>
      <c r="AF465" s="145" t="str">
        <f>IF(ISNUMBER($L465),IF(OR(AND(OR($J465="Retired",$J465="Permanent Low-Use"),$K465&lt;=2029),(AND($J465="New",$K465&gt;2029))),"N/A",VLOOKUP($F465,'Source Data'!$B$15:$I$22,5)),"")</f>
        <v/>
      </c>
      <c r="AG465" s="145" t="str">
        <f>IF(ISNUMBER($L465),IF(OR(AND(OR($J465="Retired",$J465="Permanent Low-Use"),$K465&lt;=2030),(AND($J465="New",$K465&gt;2030))),"N/A",VLOOKUP($F465,'Source Data'!$B$15:$I$22,5)),"")</f>
        <v/>
      </c>
      <c r="AH465" s="145" t="str">
        <f>IF(ISNUMBER($L465),IF(OR(AND(OR($J465="Retired",$J465="Permanent Low-Use"),$K465&lt;=2031),(AND($J465="New",$K465&gt;2031))),"N/A",VLOOKUP($F465,'Source Data'!$B$15:$I$22,5)),"")</f>
        <v/>
      </c>
      <c r="AI465" s="145" t="str">
        <f>IF(ISNUMBER($L465),IF(OR(AND(OR($J465="Retired",$J465="Permanent Low-Use"),$K465&lt;=2032),(AND($J465="New",$K465&gt;2032))),"N/A",VLOOKUP($F465,'Source Data'!$B$15:$I$22,5)),"")</f>
        <v/>
      </c>
      <c r="AJ465" s="145" t="str">
        <f>IF(ISNUMBER($L465),IF(OR(AND(OR($J465="Retired",$J465="Permanent Low-Use"),$K465&lt;=2033),(AND($J465="New",$K465&gt;2033))),"N/A",VLOOKUP($F465,'Source Data'!$B$15:$I$22,5)),"")</f>
        <v/>
      </c>
      <c r="AK465" s="145" t="str">
        <f>IF($N465= 0, "N/A", IF(ISERROR(VLOOKUP($F465, 'Source Data'!$B$4:$C$11,2)), "", VLOOKUP($F465, 'Source Data'!$B$4:$C$11,2)))</f>
        <v/>
      </c>
      <c r="AL465" s="158"/>
    </row>
    <row r="466" spans="1:38">
      <c r="A466" s="158"/>
      <c r="B466" s="80"/>
      <c r="C466" s="80"/>
      <c r="D466" s="80"/>
      <c r="E466" s="81"/>
      <c r="F466" s="81"/>
      <c r="G466" s="78"/>
      <c r="H466" s="79"/>
      <c r="I466" s="78"/>
      <c r="J466" s="78"/>
      <c r="K466" s="78"/>
      <c r="L466" s="142" t="str">
        <f t="shared" si="20"/>
        <v/>
      </c>
      <c r="M466" s="142" t="str">
        <f>IF(ISERROR(VLOOKUP(E466,'Source Data'!$B$67:$J$97, MATCH(F466, 'Source Data'!$B$64:$J$64,1),TRUE))=TRUE,"",VLOOKUP(E466,'Source Data'!$B$67:$J$97,MATCH(F466, 'Source Data'!$B$64:$J$64,1),TRUE))</f>
        <v/>
      </c>
      <c r="N466" s="143" t="str">
        <f t="shared" ref="N466:N529" si="21">IF(AND($G466= "", ISNUMBER(F466)), 1, IF($G466="", "", IF(AND($G466="VDECS with NOx Reduction Only", ISNUMBER($H466)), 1-($H466/1.7), IF(AND($G466="VDECS Level 2", ISNUMBER($H466)), 1-(0.18+($H466/1.7)), IF($G466="VDECS Level 1",1, IF($G466="VDECS Level 2",0.82, IF($G466="VDECS Highest Level",0.7, IF(OR($G466="GSE purchased before 2007", $G466="Non-GSE purchased before 2007",$G466= "Electric Purchased 2007 or later",$G466= "Electric Purchased 2024 or later"),0))))))))</f>
        <v/>
      </c>
      <c r="O466" s="144" t="str">
        <f>IF(OR(AND(OR($J466="Retired",$J466="Permanent Low-Use"),$K466&lt;=2023),(AND($J466="New",$K466&gt;2023))),"N/A",IF($N466=0,0,IF(ISERROR(VLOOKUP($E466,'Source Data'!$B$29:$J$60, MATCH($L466, 'Source Data'!$B$26:$J$26,1),TRUE))=TRUE,"",VLOOKUP($E466,'Source Data'!$B$29:$J$60,MATCH($L466, 'Source Data'!$B$26:$J$26,1),TRUE))))</f>
        <v/>
      </c>
      <c r="P466" s="144" t="str">
        <f>IF(OR(AND(OR($J466="Retired",$J466="Permanent Low-Use"),$K466&lt;=2024),(AND($J466="New",$K466&gt;2024))),"N/A",IF($N466=0,0,IF(ISERROR(VLOOKUP($E466,'Source Data'!$B$29:$J$60, MATCH($L466, 'Source Data'!$B$26:$J$26,1),TRUE))=TRUE,"",VLOOKUP($E466,'Source Data'!$B$29:$J$60,MATCH($L466, 'Source Data'!$B$26:$J$26,1),TRUE))))</f>
        <v/>
      </c>
      <c r="Q466" s="144" t="str">
        <f>IF(OR(AND(OR($J466="Retired",$J466="Permanent Low-Use"),$K466&lt;=2025),(AND($J466="New",$K466&gt;2025))),"N/A",IF($N466=0,0,IF(ISERROR(VLOOKUP($E466,'Source Data'!$B$29:$J$60, MATCH($L466, 'Source Data'!$B$26:$J$26,1),TRUE))=TRUE,"",VLOOKUP($E466,'Source Data'!$B$29:$J$60,MATCH($L466, 'Source Data'!$B$26:$J$26,1),TRUE))))</f>
        <v/>
      </c>
      <c r="R466" s="144" t="str">
        <f>IF(OR(AND(OR($J466="Retired",$J466="Permanent Low-Use"),$K466&lt;=2026),(AND($J466="New",$K466&gt;2026))),"N/A",IF($N466=0,0,IF(ISERROR(VLOOKUP($E466,'Source Data'!$B$29:$J$60, MATCH($L466, 'Source Data'!$B$26:$J$26,1),TRUE))=TRUE,"",VLOOKUP($E466,'Source Data'!$B$29:$J$60,MATCH($L466, 'Source Data'!$B$26:$J$26,1),TRUE))))</f>
        <v/>
      </c>
      <c r="S466" s="144" t="str">
        <f>IF(OR(AND(OR($J466="Retired",$J466="Permanent Low-Use"),$K466&lt;=2027),(AND($J466="New",$K466&gt;2027))),"N/A",IF($N466=0,0,IF(ISERROR(VLOOKUP($E466,'Source Data'!$B$29:$J$60, MATCH($L466, 'Source Data'!$B$26:$J$26,1),TRUE))=TRUE,"",VLOOKUP($E466,'Source Data'!$B$29:$J$60,MATCH($L466, 'Source Data'!$B$26:$J$26,1),TRUE))))</f>
        <v/>
      </c>
      <c r="T466" s="144" t="str">
        <f>IF(OR(AND(OR($J466="Retired",$J466="Permanent Low-Use"),$K466&lt;=2028),(AND($J466="New",$K466&gt;2028))),"N/A",IF($N466=0,0,IF(ISERROR(VLOOKUP($E466,'Source Data'!$B$29:$J$60, MATCH($L466, 'Source Data'!$B$26:$J$26,1),TRUE))=TRUE,"",VLOOKUP($E466,'Source Data'!$B$29:$J$60,MATCH($L466, 'Source Data'!$B$26:$J$26,1),TRUE))))</f>
        <v/>
      </c>
      <c r="U466" s="144" t="str">
        <f>IF(OR(AND(OR($J466="Retired",$J466="Permanent Low-Use"),$K466&lt;=2029),(AND($J466="New",$K466&gt;2029))),"N/A",IF($N466=0,0,IF(ISERROR(VLOOKUP($E466,'Source Data'!$B$29:$J$60, MATCH($L466, 'Source Data'!$B$26:$J$26,1),TRUE))=TRUE,"",VLOOKUP($E466,'Source Data'!$B$29:$J$60,MATCH($L466, 'Source Data'!$B$26:$J$26,1),TRUE))))</f>
        <v/>
      </c>
      <c r="V466" s="144" t="str">
        <f>IF(OR(AND(OR($J466="Retired",$J466="Permanent Low-Use"),$K466&lt;=2030),(AND($J466="New",$K466&gt;2030))),"N/A",IF($N466=0,0,IF(ISERROR(VLOOKUP($E466,'Source Data'!$B$29:$J$60, MATCH($L466, 'Source Data'!$B$26:$J$26,1),TRUE))=TRUE,"",VLOOKUP($E466,'Source Data'!$B$29:$J$60,MATCH($L466, 'Source Data'!$B$26:$J$26,1),TRUE))))</f>
        <v/>
      </c>
      <c r="W466" s="144" t="str">
        <f>IF(OR(AND(OR($J466="Retired",$J466="Permanent Low-Use"),$K466&lt;=2031),(AND($J466="New",$K466&gt;2031))),"N/A",IF($N466=0,0,IF(ISERROR(VLOOKUP($E466,'Source Data'!$B$29:$J$60, MATCH($L466, 'Source Data'!$B$26:$J$26,1),TRUE))=TRUE,"",VLOOKUP($E466,'Source Data'!$B$29:$J$60,MATCH($L466, 'Source Data'!$B$26:$J$26,1),TRUE))))</f>
        <v/>
      </c>
      <c r="X466" s="144" t="str">
        <f>IF(OR(AND(OR($J466="Retired",$J466="Permanent Low-Use"),$K466&lt;=2032),(AND($J466="New",$K466&gt;2032))),"N/A",IF($N466=0,0,IF(ISERROR(VLOOKUP($E466,'Source Data'!$B$29:$J$60, MATCH($L466, 'Source Data'!$B$26:$J$26,1),TRUE))=TRUE,"",VLOOKUP($E466,'Source Data'!$B$29:$J$60,MATCH($L466, 'Source Data'!$B$26:$J$26,1),TRUE))))</f>
        <v/>
      </c>
      <c r="Y466" s="144" t="str">
        <f>IF(OR(AND(OR($J466="Retired",$J466="Permanent Low-Use"),$K466&lt;=2033),(AND($J466="New",$K466&gt;2033))),"N/A",IF($N466=0,0,IF(ISERROR(VLOOKUP($E466,'Source Data'!$B$29:$J$60, MATCH($L466, 'Source Data'!$B$26:$J$26,1),TRUE))=TRUE,"",VLOOKUP($E466,'Source Data'!$B$29:$J$60,MATCH($L466, 'Source Data'!$B$26:$J$26,1),TRUE))))</f>
        <v/>
      </c>
      <c r="Z466" s="145" t="str">
        <f>IF(ISNUMBER($L466),IF(OR(AND(OR($J466="Retired",$J466="Permanent Low-Use"),$K466&lt;=2023),(AND($J466="New",$K466&gt;2023))),"N/A",VLOOKUP($F466,'Source Data'!$B$15:$I$22,7)),"")</f>
        <v/>
      </c>
      <c r="AA466" s="145" t="str">
        <f>IF(ISNUMBER($L466),IF(OR(AND(OR($J466="Retired",$J466="Permanent Low-Use"),$K466&lt;=2024),(AND($J466="New",$K466&gt;2024))),"N/A",VLOOKUP($F466,'Source Data'!$B$15:$I$22,7)),"")</f>
        <v/>
      </c>
      <c r="AB466" s="145" t="str">
        <f>IF(ISNUMBER($L466),IF(OR(AND(OR($J466="Retired",$J466="Permanent Low-Use"),$K466&lt;=2025),(AND($J466="New",$K466&gt;2025))),"N/A",VLOOKUP($F466,'Source Data'!$B$15:$I$22,5)),"")</f>
        <v/>
      </c>
      <c r="AC466" s="145" t="str">
        <f>IF(ISNUMBER($L466),IF(OR(AND(OR($J466="Retired",$J466="Permanent Low-Use"),$K466&lt;=2026),(AND($J466="New",$K466&gt;2026))),"N/A",VLOOKUP($F466,'Source Data'!$B$15:$I$22,5)),"")</f>
        <v/>
      </c>
      <c r="AD466" s="145" t="str">
        <f>IF(ISNUMBER($L466),IF(OR(AND(OR($J466="Retired",$J466="Permanent Low-Use"),$K466&lt;=2027),(AND($J466="New",$K466&gt;2027))),"N/A",VLOOKUP($F466,'Source Data'!$B$15:$I$22,5)),"")</f>
        <v/>
      </c>
      <c r="AE466" s="145" t="str">
        <f>IF(ISNUMBER($L466),IF(OR(AND(OR($J466="Retired",$J466="Permanent Low-Use"),$K466&lt;=2028),(AND($J466="New",$K466&gt;2028))),"N/A",VLOOKUP($F466,'Source Data'!$B$15:$I$22,5)),"")</f>
        <v/>
      </c>
      <c r="AF466" s="145" t="str">
        <f>IF(ISNUMBER($L466),IF(OR(AND(OR($J466="Retired",$J466="Permanent Low-Use"),$K466&lt;=2029),(AND($J466="New",$K466&gt;2029))),"N/A",VLOOKUP($F466,'Source Data'!$B$15:$I$22,5)),"")</f>
        <v/>
      </c>
      <c r="AG466" s="145" t="str">
        <f>IF(ISNUMBER($L466),IF(OR(AND(OR($J466="Retired",$J466="Permanent Low-Use"),$K466&lt;=2030),(AND($J466="New",$K466&gt;2030))),"N/A",VLOOKUP($F466,'Source Data'!$B$15:$I$22,5)),"")</f>
        <v/>
      </c>
      <c r="AH466" s="145" t="str">
        <f>IF(ISNUMBER($L466),IF(OR(AND(OR($J466="Retired",$J466="Permanent Low-Use"),$K466&lt;=2031),(AND($J466="New",$K466&gt;2031))),"N/A",VLOOKUP($F466,'Source Data'!$B$15:$I$22,5)),"")</f>
        <v/>
      </c>
      <c r="AI466" s="145" t="str">
        <f>IF(ISNUMBER($L466),IF(OR(AND(OR($J466="Retired",$J466="Permanent Low-Use"),$K466&lt;=2032),(AND($J466="New",$K466&gt;2032))),"N/A",VLOOKUP($F466,'Source Data'!$B$15:$I$22,5)),"")</f>
        <v/>
      </c>
      <c r="AJ466" s="145" t="str">
        <f>IF(ISNUMBER($L466),IF(OR(AND(OR($J466="Retired",$J466="Permanent Low-Use"),$K466&lt;=2033),(AND($J466="New",$K466&gt;2033))),"N/A",VLOOKUP($F466,'Source Data'!$B$15:$I$22,5)),"")</f>
        <v/>
      </c>
      <c r="AK466" s="145" t="str">
        <f>IF($N466= 0, "N/A", IF(ISERROR(VLOOKUP($F466, 'Source Data'!$B$4:$C$11,2)), "", VLOOKUP($F466, 'Source Data'!$B$4:$C$11,2)))</f>
        <v/>
      </c>
      <c r="AL466" s="158"/>
    </row>
    <row r="467" spans="1:38">
      <c r="A467" s="158"/>
      <c r="B467" s="80"/>
      <c r="C467" s="80"/>
      <c r="D467" s="80"/>
      <c r="E467" s="81"/>
      <c r="F467" s="81"/>
      <c r="G467" s="78"/>
      <c r="H467" s="79"/>
      <c r="I467" s="78"/>
      <c r="J467" s="78"/>
      <c r="K467" s="78"/>
      <c r="L467" s="142" t="str">
        <f t="shared" si="20"/>
        <v/>
      </c>
      <c r="M467" s="142" t="str">
        <f>IF(ISERROR(VLOOKUP(E467,'Source Data'!$B$67:$J$97, MATCH(F467, 'Source Data'!$B$64:$J$64,1),TRUE))=TRUE,"",VLOOKUP(E467,'Source Data'!$B$67:$J$97,MATCH(F467, 'Source Data'!$B$64:$J$64,1),TRUE))</f>
        <v/>
      </c>
      <c r="N467" s="143" t="str">
        <f t="shared" si="21"/>
        <v/>
      </c>
      <c r="O467" s="144" t="str">
        <f>IF(OR(AND(OR($J467="Retired",$J467="Permanent Low-Use"),$K467&lt;=2023),(AND($J467="New",$K467&gt;2023))),"N/A",IF($N467=0,0,IF(ISERROR(VLOOKUP($E467,'Source Data'!$B$29:$J$60, MATCH($L467, 'Source Data'!$B$26:$J$26,1),TRUE))=TRUE,"",VLOOKUP($E467,'Source Data'!$B$29:$J$60,MATCH($L467, 'Source Data'!$B$26:$J$26,1),TRUE))))</f>
        <v/>
      </c>
      <c r="P467" s="144" t="str">
        <f>IF(OR(AND(OR($J467="Retired",$J467="Permanent Low-Use"),$K467&lt;=2024),(AND($J467="New",$K467&gt;2024))),"N/A",IF($N467=0,0,IF(ISERROR(VLOOKUP($E467,'Source Data'!$B$29:$J$60, MATCH($L467, 'Source Data'!$B$26:$J$26,1),TRUE))=TRUE,"",VLOOKUP($E467,'Source Data'!$B$29:$J$60,MATCH($L467, 'Source Data'!$B$26:$J$26,1),TRUE))))</f>
        <v/>
      </c>
      <c r="Q467" s="144" t="str">
        <f>IF(OR(AND(OR($J467="Retired",$J467="Permanent Low-Use"),$K467&lt;=2025),(AND($J467="New",$K467&gt;2025))),"N/A",IF($N467=0,0,IF(ISERROR(VLOOKUP($E467,'Source Data'!$B$29:$J$60, MATCH($L467, 'Source Data'!$B$26:$J$26,1),TRUE))=TRUE,"",VLOOKUP($E467,'Source Data'!$B$29:$J$60,MATCH($L467, 'Source Data'!$B$26:$J$26,1),TRUE))))</f>
        <v/>
      </c>
      <c r="R467" s="144" t="str">
        <f>IF(OR(AND(OR($J467="Retired",$J467="Permanent Low-Use"),$K467&lt;=2026),(AND($J467="New",$K467&gt;2026))),"N/A",IF($N467=0,0,IF(ISERROR(VLOOKUP($E467,'Source Data'!$B$29:$J$60, MATCH($L467, 'Source Data'!$B$26:$J$26,1),TRUE))=TRUE,"",VLOOKUP($E467,'Source Data'!$B$29:$J$60,MATCH($L467, 'Source Data'!$B$26:$J$26,1),TRUE))))</f>
        <v/>
      </c>
      <c r="S467" s="144" t="str">
        <f>IF(OR(AND(OR($J467="Retired",$J467="Permanent Low-Use"),$K467&lt;=2027),(AND($J467="New",$K467&gt;2027))),"N/A",IF($N467=0,0,IF(ISERROR(VLOOKUP($E467,'Source Data'!$B$29:$J$60, MATCH($L467, 'Source Data'!$B$26:$J$26,1),TRUE))=TRUE,"",VLOOKUP($E467,'Source Data'!$B$29:$J$60,MATCH($L467, 'Source Data'!$B$26:$J$26,1),TRUE))))</f>
        <v/>
      </c>
      <c r="T467" s="144" t="str">
        <f>IF(OR(AND(OR($J467="Retired",$J467="Permanent Low-Use"),$K467&lt;=2028),(AND($J467="New",$K467&gt;2028))),"N/A",IF($N467=0,0,IF(ISERROR(VLOOKUP($E467,'Source Data'!$B$29:$J$60, MATCH($L467, 'Source Data'!$B$26:$J$26,1),TRUE))=TRUE,"",VLOOKUP($E467,'Source Data'!$B$29:$J$60,MATCH($L467, 'Source Data'!$B$26:$J$26,1),TRUE))))</f>
        <v/>
      </c>
      <c r="U467" s="144" t="str">
        <f>IF(OR(AND(OR($J467="Retired",$J467="Permanent Low-Use"),$K467&lt;=2029),(AND($J467="New",$K467&gt;2029))),"N/A",IF($N467=0,0,IF(ISERROR(VLOOKUP($E467,'Source Data'!$B$29:$J$60, MATCH($L467, 'Source Data'!$B$26:$J$26,1),TRUE))=TRUE,"",VLOOKUP($E467,'Source Data'!$B$29:$J$60,MATCH($L467, 'Source Data'!$B$26:$J$26,1),TRUE))))</f>
        <v/>
      </c>
      <c r="V467" s="144" t="str">
        <f>IF(OR(AND(OR($J467="Retired",$J467="Permanent Low-Use"),$K467&lt;=2030),(AND($J467="New",$K467&gt;2030))),"N/A",IF($N467=0,0,IF(ISERROR(VLOOKUP($E467,'Source Data'!$B$29:$J$60, MATCH($L467, 'Source Data'!$B$26:$J$26,1),TRUE))=TRUE,"",VLOOKUP($E467,'Source Data'!$B$29:$J$60,MATCH($L467, 'Source Data'!$B$26:$J$26,1),TRUE))))</f>
        <v/>
      </c>
      <c r="W467" s="144" t="str">
        <f>IF(OR(AND(OR($J467="Retired",$J467="Permanent Low-Use"),$K467&lt;=2031),(AND($J467="New",$K467&gt;2031))),"N/A",IF($N467=0,0,IF(ISERROR(VLOOKUP($E467,'Source Data'!$B$29:$J$60, MATCH($L467, 'Source Data'!$B$26:$J$26,1),TRUE))=TRUE,"",VLOOKUP($E467,'Source Data'!$B$29:$J$60,MATCH($L467, 'Source Data'!$B$26:$J$26,1),TRUE))))</f>
        <v/>
      </c>
      <c r="X467" s="144" t="str">
        <f>IF(OR(AND(OR($J467="Retired",$J467="Permanent Low-Use"),$K467&lt;=2032),(AND($J467="New",$K467&gt;2032))),"N/A",IF($N467=0,0,IF(ISERROR(VLOOKUP($E467,'Source Data'!$B$29:$J$60, MATCH($L467, 'Source Data'!$B$26:$J$26,1),TRUE))=TRUE,"",VLOOKUP($E467,'Source Data'!$B$29:$J$60,MATCH($L467, 'Source Data'!$B$26:$J$26,1),TRUE))))</f>
        <v/>
      </c>
      <c r="Y467" s="144" t="str">
        <f>IF(OR(AND(OR($J467="Retired",$J467="Permanent Low-Use"),$K467&lt;=2033),(AND($J467="New",$K467&gt;2033))),"N/A",IF($N467=0,0,IF(ISERROR(VLOOKUP($E467,'Source Data'!$B$29:$J$60, MATCH($L467, 'Source Data'!$B$26:$J$26,1),TRUE))=TRUE,"",VLOOKUP($E467,'Source Data'!$B$29:$J$60,MATCH($L467, 'Source Data'!$B$26:$J$26,1),TRUE))))</f>
        <v/>
      </c>
      <c r="Z467" s="145" t="str">
        <f>IF(ISNUMBER($L467),IF(OR(AND(OR($J467="Retired",$J467="Permanent Low-Use"),$K467&lt;=2023),(AND($J467="New",$K467&gt;2023))),"N/A",VLOOKUP($F467,'Source Data'!$B$15:$I$22,7)),"")</f>
        <v/>
      </c>
      <c r="AA467" s="145" t="str">
        <f>IF(ISNUMBER($L467),IF(OR(AND(OR($J467="Retired",$J467="Permanent Low-Use"),$K467&lt;=2024),(AND($J467="New",$K467&gt;2024))),"N/A",VLOOKUP($F467,'Source Data'!$B$15:$I$22,7)),"")</f>
        <v/>
      </c>
      <c r="AB467" s="145" t="str">
        <f>IF(ISNUMBER($L467),IF(OR(AND(OR($J467="Retired",$J467="Permanent Low-Use"),$K467&lt;=2025),(AND($J467="New",$K467&gt;2025))),"N/A",VLOOKUP($F467,'Source Data'!$B$15:$I$22,5)),"")</f>
        <v/>
      </c>
      <c r="AC467" s="145" t="str">
        <f>IF(ISNUMBER($L467),IF(OR(AND(OR($J467="Retired",$J467="Permanent Low-Use"),$K467&lt;=2026),(AND($J467="New",$K467&gt;2026))),"N/A",VLOOKUP($F467,'Source Data'!$B$15:$I$22,5)),"")</f>
        <v/>
      </c>
      <c r="AD467" s="145" t="str">
        <f>IF(ISNUMBER($L467),IF(OR(AND(OR($J467="Retired",$J467="Permanent Low-Use"),$K467&lt;=2027),(AND($J467="New",$K467&gt;2027))),"N/A",VLOOKUP($F467,'Source Data'!$B$15:$I$22,5)),"")</f>
        <v/>
      </c>
      <c r="AE467" s="145" t="str">
        <f>IF(ISNUMBER($L467),IF(OR(AND(OR($J467="Retired",$J467="Permanent Low-Use"),$K467&lt;=2028),(AND($J467="New",$K467&gt;2028))),"N/A",VLOOKUP($F467,'Source Data'!$B$15:$I$22,5)),"")</f>
        <v/>
      </c>
      <c r="AF467" s="145" t="str">
        <f>IF(ISNUMBER($L467),IF(OR(AND(OR($J467="Retired",$J467="Permanent Low-Use"),$K467&lt;=2029),(AND($J467="New",$K467&gt;2029))),"N/A",VLOOKUP($F467,'Source Data'!$B$15:$I$22,5)),"")</f>
        <v/>
      </c>
      <c r="AG467" s="145" t="str">
        <f>IF(ISNUMBER($L467),IF(OR(AND(OR($J467="Retired",$J467="Permanent Low-Use"),$K467&lt;=2030),(AND($J467="New",$K467&gt;2030))),"N/A",VLOOKUP($F467,'Source Data'!$B$15:$I$22,5)),"")</f>
        <v/>
      </c>
      <c r="AH467" s="145" t="str">
        <f>IF(ISNUMBER($L467),IF(OR(AND(OR($J467="Retired",$J467="Permanent Low-Use"),$K467&lt;=2031),(AND($J467="New",$K467&gt;2031))),"N/A",VLOOKUP($F467,'Source Data'!$B$15:$I$22,5)),"")</f>
        <v/>
      </c>
      <c r="AI467" s="145" t="str">
        <f>IF(ISNUMBER($L467),IF(OR(AND(OR($J467="Retired",$J467="Permanent Low-Use"),$K467&lt;=2032),(AND($J467="New",$K467&gt;2032))),"N/A",VLOOKUP($F467,'Source Data'!$B$15:$I$22,5)),"")</f>
        <v/>
      </c>
      <c r="AJ467" s="145" t="str">
        <f>IF(ISNUMBER($L467),IF(OR(AND(OR($J467="Retired",$J467="Permanent Low-Use"),$K467&lt;=2033),(AND($J467="New",$K467&gt;2033))),"N/A",VLOOKUP($F467,'Source Data'!$B$15:$I$22,5)),"")</f>
        <v/>
      </c>
      <c r="AK467" s="145" t="str">
        <f>IF($N467= 0, "N/A", IF(ISERROR(VLOOKUP($F467, 'Source Data'!$B$4:$C$11,2)), "", VLOOKUP($F467, 'Source Data'!$B$4:$C$11,2)))</f>
        <v/>
      </c>
      <c r="AL467" s="158"/>
    </row>
    <row r="468" spans="1:38">
      <c r="A468" s="158"/>
      <c r="B468" s="80"/>
      <c r="C468" s="80"/>
      <c r="D468" s="80"/>
      <c r="E468" s="81"/>
      <c r="F468" s="81"/>
      <c r="G468" s="78"/>
      <c r="H468" s="79"/>
      <c r="I468" s="78"/>
      <c r="J468" s="78"/>
      <c r="K468" s="78"/>
      <c r="L468" s="142" t="str">
        <f t="shared" si="20"/>
        <v/>
      </c>
      <c r="M468" s="142" t="str">
        <f>IF(ISERROR(VLOOKUP(E468,'Source Data'!$B$67:$J$97, MATCH(F468, 'Source Data'!$B$64:$J$64,1),TRUE))=TRUE,"",VLOOKUP(E468,'Source Data'!$B$67:$J$97,MATCH(F468, 'Source Data'!$B$64:$J$64,1),TRUE))</f>
        <v/>
      </c>
      <c r="N468" s="143" t="str">
        <f t="shared" si="21"/>
        <v/>
      </c>
      <c r="O468" s="144" t="str">
        <f>IF(OR(AND(OR($J468="Retired",$J468="Permanent Low-Use"),$K468&lt;=2023),(AND($J468="New",$K468&gt;2023))),"N/A",IF($N468=0,0,IF(ISERROR(VLOOKUP($E468,'Source Data'!$B$29:$J$60, MATCH($L468, 'Source Data'!$B$26:$J$26,1),TRUE))=TRUE,"",VLOOKUP($E468,'Source Data'!$B$29:$J$60,MATCH($L468, 'Source Data'!$B$26:$J$26,1),TRUE))))</f>
        <v/>
      </c>
      <c r="P468" s="144" t="str">
        <f>IF(OR(AND(OR($J468="Retired",$J468="Permanent Low-Use"),$K468&lt;=2024),(AND($J468="New",$K468&gt;2024))),"N/A",IF($N468=0,0,IF(ISERROR(VLOOKUP($E468,'Source Data'!$B$29:$J$60, MATCH($L468, 'Source Data'!$B$26:$J$26,1),TRUE))=TRUE,"",VLOOKUP($E468,'Source Data'!$B$29:$J$60,MATCH($L468, 'Source Data'!$B$26:$J$26,1),TRUE))))</f>
        <v/>
      </c>
      <c r="Q468" s="144" t="str">
        <f>IF(OR(AND(OR($J468="Retired",$J468="Permanent Low-Use"),$K468&lt;=2025),(AND($J468="New",$K468&gt;2025))),"N/A",IF($N468=0,0,IF(ISERROR(VLOOKUP($E468,'Source Data'!$B$29:$J$60, MATCH($L468, 'Source Data'!$B$26:$J$26,1),TRUE))=TRUE,"",VLOOKUP($E468,'Source Data'!$B$29:$J$60,MATCH($L468, 'Source Data'!$B$26:$J$26,1),TRUE))))</f>
        <v/>
      </c>
      <c r="R468" s="144" t="str">
        <f>IF(OR(AND(OR($J468="Retired",$J468="Permanent Low-Use"),$K468&lt;=2026),(AND($J468="New",$K468&gt;2026))),"N/A",IF($N468=0,0,IF(ISERROR(VLOOKUP($E468,'Source Data'!$B$29:$J$60, MATCH($L468, 'Source Data'!$B$26:$J$26,1),TRUE))=TRUE,"",VLOOKUP($E468,'Source Data'!$B$29:$J$60,MATCH($L468, 'Source Data'!$B$26:$J$26,1),TRUE))))</f>
        <v/>
      </c>
      <c r="S468" s="144" t="str">
        <f>IF(OR(AND(OR($J468="Retired",$J468="Permanent Low-Use"),$K468&lt;=2027),(AND($J468="New",$K468&gt;2027))),"N/A",IF($N468=0,0,IF(ISERROR(VLOOKUP($E468,'Source Data'!$B$29:$J$60, MATCH($L468, 'Source Data'!$B$26:$J$26,1),TRUE))=TRUE,"",VLOOKUP($E468,'Source Data'!$B$29:$J$60,MATCH($L468, 'Source Data'!$B$26:$J$26,1),TRUE))))</f>
        <v/>
      </c>
      <c r="T468" s="144" t="str">
        <f>IF(OR(AND(OR($J468="Retired",$J468="Permanent Low-Use"),$K468&lt;=2028),(AND($J468="New",$K468&gt;2028))),"N/A",IF($N468=0,0,IF(ISERROR(VLOOKUP($E468,'Source Data'!$B$29:$J$60, MATCH($L468, 'Source Data'!$B$26:$J$26,1),TRUE))=TRUE,"",VLOOKUP($E468,'Source Data'!$B$29:$J$60,MATCH($L468, 'Source Data'!$B$26:$J$26,1),TRUE))))</f>
        <v/>
      </c>
      <c r="U468" s="144" t="str">
        <f>IF(OR(AND(OR($J468="Retired",$J468="Permanent Low-Use"),$K468&lt;=2029),(AND($J468="New",$K468&gt;2029))),"N/A",IF($N468=0,0,IF(ISERROR(VLOOKUP($E468,'Source Data'!$B$29:$J$60, MATCH($L468, 'Source Data'!$B$26:$J$26,1),TRUE))=TRUE,"",VLOOKUP($E468,'Source Data'!$B$29:$J$60,MATCH($L468, 'Source Data'!$B$26:$J$26,1),TRUE))))</f>
        <v/>
      </c>
      <c r="V468" s="144" t="str">
        <f>IF(OR(AND(OR($J468="Retired",$J468="Permanent Low-Use"),$K468&lt;=2030),(AND($J468="New",$K468&gt;2030))),"N/A",IF($N468=0,0,IF(ISERROR(VLOOKUP($E468,'Source Data'!$B$29:$J$60, MATCH($L468, 'Source Data'!$B$26:$J$26,1),TRUE))=TRUE,"",VLOOKUP($E468,'Source Data'!$B$29:$J$60,MATCH($L468, 'Source Data'!$B$26:$J$26,1),TRUE))))</f>
        <v/>
      </c>
      <c r="W468" s="144" t="str">
        <f>IF(OR(AND(OR($J468="Retired",$J468="Permanent Low-Use"),$K468&lt;=2031),(AND($J468="New",$K468&gt;2031))),"N/A",IF($N468=0,0,IF(ISERROR(VLOOKUP($E468,'Source Data'!$B$29:$J$60, MATCH($L468, 'Source Data'!$B$26:$J$26,1),TRUE))=TRUE,"",VLOOKUP($E468,'Source Data'!$B$29:$J$60,MATCH($L468, 'Source Data'!$B$26:$J$26,1),TRUE))))</f>
        <v/>
      </c>
      <c r="X468" s="144" t="str">
        <f>IF(OR(AND(OR($J468="Retired",$J468="Permanent Low-Use"),$K468&lt;=2032),(AND($J468="New",$K468&gt;2032))),"N/A",IF($N468=0,0,IF(ISERROR(VLOOKUP($E468,'Source Data'!$B$29:$J$60, MATCH($L468, 'Source Data'!$B$26:$J$26,1),TRUE))=TRUE,"",VLOOKUP($E468,'Source Data'!$B$29:$J$60,MATCH($L468, 'Source Data'!$B$26:$J$26,1),TRUE))))</f>
        <v/>
      </c>
      <c r="Y468" s="144" t="str">
        <f>IF(OR(AND(OR($J468="Retired",$J468="Permanent Low-Use"),$K468&lt;=2033),(AND($J468="New",$K468&gt;2033))),"N/A",IF($N468=0,0,IF(ISERROR(VLOOKUP($E468,'Source Data'!$B$29:$J$60, MATCH($L468, 'Source Data'!$B$26:$J$26,1),TRUE))=TRUE,"",VLOOKUP($E468,'Source Data'!$B$29:$J$60,MATCH($L468, 'Source Data'!$B$26:$J$26,1),TRUE))))</f>
        <v/>
      </c>
      <c r="Z468" s="145" t="str">
        <f>IF(ISNUMBER($L468),IF(OR(AND(OR($J468="Retired",$J468="Permanent Low-Use"),$K468&lt;=2023),(AND($J468="New",$K468&gt;2023))),"N/A",VLOOKUP($F468,'Source Data'!$B$15:$I$22,7)),"")</f>
        <v/>
      </c>
      <c r="AA468" s="145" t="str">
        <f>IF(ISNUMBER($L468),IF(OR(AND(OR($J468="Retired",$J468="Permanent Low-Use"),$K468&lt;=2024),(AND($J468="New",$K468&gt;2024))),"N/A",VLOOKUP($F468,'Source Data'!$B$15:$I$22,7)),"")</f>
        <v/>
      </c>
      <c r="AB468" s="145" t="str">
        <f>IF(ISNUMBER($L468),IF(OR(AND(OR($J468="Retired",$J468="Permanent Low-Use"),$K468&lt;=2025),(AND($J468="New",$K468&gt;2025))),"N/A",VLOOKUP($F468,'Source Data'!$B$15:$I$22,5)),"")</f>
        <v/>
      </c>
      <c r="AC468" s="145" t="str">
        <f>IF(ISNUMBER($L468),IF(OR(AND(OR($J468="Retired",$J468="Permanent Low-Use"),$K468&lt;=2026),(AND($J468="New",$K468&gt;2026))),"N/A",VLOOKUP($F468,'Source Data'!$B$15:$I$22,5)),"")</f>
        <v/>
      </c>
      <c r="AD468" s="145" t="str">
        <f>IF(ISNUMBER($L468),IF(OR(AND(OR($J468="Retired",$J468="Permanent Low-Use"),$K468&lt;=2027),(AND($J468="New",$K468&gt;2027))),"N/A",VLOOKUP($F468,'Source Data'!$B$15:$I$22,5)),"")</f>
        <v/>
      </c>
      <c r="AE468" s="145" t="str">
        <f>IF(ISNUMBER($L468),IF(OR(AND(OR($J468="Retired",$J468="Permanent Low-Use"),$K468&lt;=2028),(AND($J468="New",$K468&gt;2028))),"N/A",VLOOKUP($F468,'Source Data'!$B$15:$I$22,5)),"")</f>
        <v/>
      </c>
      <c r="AF468" s="145" t="str">
        <f>IF(ISNUMBER($L468),IF(OR(AND(OR($J468="Retired",$J468="Permanent Low-Use"),$K468&lt;=2029),(AND($J468="New",$K468&gt;2029))),"N/A",VLOOKUP($F468,'Source Data'!$B$15:$I$22,5)),"")</f>
        <v/>
      </c>
      <c r="AG468" s="145" t="str">
        <f>IF(ISNUMBER($L468),IF(OR(AND(OR($J468="Retired",$J468="Permanent Low-Use"),$K468&lt;=2030),(AND($J468="New",$K468&gt;2030))),"N/A",VLOOKUP($F468,'Source Data'!$B$15:$I$22,5)),"")</f>
        <v/>
      </c>
      <c r="AH468" s="145" t="str">
        <f>IF(ISNUMBER($L468),IF(OR(AND(OR($J468="Retired",$J468="Permanent Low-Use"),$K468&lt;=2031),(AND($J468="New",$K468&gt;2031))),"N/A",VLOOKUP($F468,'Source Data'!$B$15:$I$22,5)),"")</f>
        <v/>
      </c>
      <c r="AI468" s="145" t="str">
        <f>IF(ISNUMBER($L468),IF(OR(AND(OR($J468="Retired",$J468="Permanent Low-Use"),$K468&lt;=2032),(AND($J468="New",$K468&gt;2032))),"N/A",VLOOKUP($F468,'Source Data'!$B$15:$I$22,5)),"")</f>
        <v/>
      </c>
      <c r="AJ468" s="145" t="str">
        <f>IF(ISNUMBER($L468),IF(OR(AND(OR($J468="Retired",$J468="Permanent Low-Use"),$K468&lt;=2033),(AND($J468="New",$K468&gt;2033))),"N/A",VLOOKUP($F468,'Source Data'!$B$15:$I$22,5)),"")</f>
        <v/>
      </c>
      <c r="AK468" s="145" t="str">
        <f>IF($N468= 0, "N/A", IF(ISERROR(VLOOKUP($F468, 'Source Data'!$B$4:$C$11,2)), "", VLOOKUP($F468, 'Source Data'!$B$4:$C$11,2)))</f>
        <v/>
      </c>
      <c r="AL468" s="158"/>
    </row>
    <row r="469" spans="1:38">
      <c r="A469" s="158"/>
      <c r="B469" s="80"/>
      <c r="C469" s="80"/>
      <c r="D469" s="80"/>
      <c r="E469" s="81"/>
      <c r="F469" s="81"/>
      <c r="G469" s="78"/>
      <c r="H469" s="79"/>
      <c r="I469" s="78"/>
      <c r="J469" s="78"/>
      <c r="K469" s="78"/>
      <c r="L469" s="142" t="str">
        <f t="shared" si="20"/>
        <v/>
      </c>
      <c r="M469" s="142" t="str">
        <f>IF(ISERROR(VLOOKUP(E469,'Source Data'!$B$67:$J$97, MATCH(F469, 'Source Data'!$B$64:$J$64,1),TRUE))=TRUE,"",VLOOKUP(E469,'Source Data'!$B$67:$J$97,MATCH(F469, 'Source Data'!$B$64:$J$64,1),TRUE))</f>
        <v/>
      </c>
      <c r="N469" s="143" t="str">
        <f t="shared" si="21"/>
        <v/>
      </c>
      <c r="O469" s="144" t="str">
        <f>IF(OR(AND(OR($J469="Retired",$J469="Permanent Low-Use"),$K469&lt;=2023),(AND($J469="New",$K469&gt;2023))),"N/A",IF($N469=0,0,IF(ISERROR(VLOOKUP($E469,'Source Data'!$B$29:$J$60, MATCH($L469, 'Source Data'!$B$26:$J$26,1),TRUE))=TRUE,"",VLOOKUP($E469,'Source Data'!$B$29:$J$60,MATCH($L469, 'Source Data'!$B$26:$J$26,1),TRUE))))</f>
        <v/>
      </c>
      <c r="P469" s="144" t="str">
        <f>IF(OR(AND(OR($J469="Retired",$J469="Permanent Low-Use"),$K469&lt;=2024),(AND($J469="New",$K469&gt;2024))),"N/A",IF($N469=0,0,IF(ISERROR(VLOOKUP($E469,'Source Data'!$B$29:$J$60, MATCH($L469, 'Source Data'!$B$26:$J$26,1),TRUE))=TRUE,"",VLOOKUP($E469,'Source Data'!$B$29:$J$60,MATCH($L469, 'Source Data'!$B$26:$J$26,1),TRUE))))</f>
        <v/>
      </c>
      <c r="Q469" s="144" t="str">
        <f>IF(OR(AND(OR($J469="Retired",$J469="Permanent Low-Use"),$K469&lt;=2025),(AND($J469="New",$K469&gt;2025))),"N/A",IF($N469=0,0,IF(ISERROR(VLOOKUP($E469,'Source Data'!$B$29:$J$60, MATCH($L469, 'Source Data'!$B$26:$J$26,1),TRUE))=TRUE,"",VLOOKUP($E469,'Source Data'!$B$29:$J$60,MATCH($L469, 'Source Data'!$B$26:$J$26,1),TRUE))))</f>
        <v/>
      </c>
      <c r="R469" s="144" t="str">
        <f>IF(OR(AND(OR($J469="Retired",$J469="Permanent Low-Use"),$K469&lt;=2026),(AND($J469="New",$K469&gt;2026))),"N/A",IF($N469=0,0,IF(ISERROR(VLOOKUP($E469,'Source Data'!$B$29:$J$60, MATCH($L469, 'Source Data'!$B$26:$J$26,1),TRUE))=TRUE,"",VLOOKUP($E469,'Source Data'!$B$29:$J$60,MATCH($L469, 'Source Data'!$B$26:$J$26,1),TRUE))))</f>
        <v/>
      </c>
      <c r="S469" s="144" t="str">
        <f>IF(OR(AND(OR($J469="Retired",$J469="Permanent Low-Use"),$K469&lt;=2027),(AND($J469="New",$K469&gt;2027))),"N/A",IF($N469=0,0,IF(ISERROR(VLOOKUP($E469,'Source Data'!$B$29:$J$60, MATCH($L469, 'Source Data'!$B$26:$J$26,1),TRUE))=TRUE,"",VLOOKUP($E469,'Source Data'!$B$29:$J$60,MATCH($L469, 'Source Data'!$B$26:$J$26,1),TRUE))))</f>
        <v/>
      </c>
      <c r="T469" s="144" t="str">
        <f>IF(OR(AND(OR($J469="Retired",$J469="Permanent Low-Use"),$K469&lt;=2028),(AND($J469="New",$K469&gt;2028))),"N/A",IF($N469=0,0,IF(ISERROR(VLOOKUP($E469,'Source Data'!$B$29:$J$60, MATCH($L469, 'Source Data'!$B$26:$J$26,1),TRUE))=TRUE,"",VLOOKUP($E469,'Source Data'!$B$29:$J$60,MATCH($L469, 'Source Data'!$B$26:$J$26,1),TRUE))))</f>
        <v/>
      </c>
      <c r="U469" s="144" t="str">
        <f>IF(OR(AND(OR($J469="Retired",$J469="Permanent Low-Use"),$K469&lt;=2029),(AND($J469="New",$K469&gt;2029))),"N/A",IF($N469=0,0,IF(ISERROR(VLOOKUP($E469,'Source Data'!$B$29:$J$60, MATCH($L469, 'Source Data'!$B$26:$J$26,1),TRUE))=TRUE,"",VLOOKUP($E469,'Source Data'!$B$29:$J$60,MATCH($L469, 'Source Data'!$B$26:$J$26,1),TRUE))))</f>
        <v/>
      </c>
      <c r="V469" s="144" t="str">
        <f>IF(OR(AND(OR($J469="Retired",$J469="Permanent Low-Use"),$K469&lt;=2030),(AND($J469="New",$K469&gt;2030))),"N/A",IF($N469=0,0,IF(ISERROR(VLOOKUP($E469,'Source Data'!$B$29:$J$60, MATCH($L469, 'Source Data'!$B$26:$J$26,1),TRUE))=TRUE,"",VLOOKUP($E469,'Source Data'!$B$29:$J$60,MATCH($L469, 'Source Data'!$B$26:$J$26,1),TRUE))))</f>
        <v/>
      </c>
      <c r="W469" s="144" t="str">
        <f>IF(OR(AND(OR($J469="Retired",$J469="Permanent Low-Use"),$K469&lt;=2031),(AND($J469="New",$K469&gt;2031))),"N/A",IF($N469=0,0,IF(ISERROR(VLOOKUP($E469,'Source Data'!$B$29:$J$60, MATCH($L469, 'Source Data'!$B$26:$J$26,1),TRUE))=TRUE,"",VLOOKUP($E469,'Source Data'!$B$29:$J$60,MATCH($L469, 'Source Data'!$B$26:$J$26,1),TRUE))))</f>
        <v/>
      </c>
      <c r="X469" s="144" t="str">
        <f>IF(OR(AND(OR($J469="Retired",$J469="Permanent Low-Use"),$K469&lt;=2032),(AND($J469="New",$K469&gt;2032))),"N/A",IF($N469=0,0,IF(ISERROR(VLOOKUP($E469,'Source Data'!$B$29:$J$60, MATCH($L469, 'Source Data'!$B$26:$J$26,1),TRUE))=TRUE,"",VLOOKUP($E469,'Source Data'!$B$29:$J$60,MATCH($L469, 'Source Data'!$B$26:$J$26,1),TRUE))))</f>
        <v/>
      </c>
      <c r="Y469" s="144" t="str">
        <f>IF(OR(AND(OR($J469="Retired",$J469="Permanent Low-Use"),$K469&lt;=2033),(AND($J469="New",$K469&gt;2033))),"N/A",IF($N469=0,0,IF(ISERROR(VLOOKUP($E469,'Source Data'!$B$29:$J$60, MATCH($L469, 'Source Data'!$B$26:$J$26,1),TRUE))=TRUE,"",VLOOKUP($E469,'Source Data'!$B$29:$J$60,MATCH($L469, 'Source Data'!$B$26:$J$26,1),TRUE))))</f>
        <v/>
      </c>
      <c r="Z469" s="145" t="str">
        <f>IF(ISNUMBER($L469),IF(OR(AND(OR($J469="Retired",$J469="Permanent Low-Use"),$K469&lt;=2023),(AND($J469="New",$K469&gt;2023))),"N/A",VLOOKUP($F469,'Source Data'!$B$15:$I$22,7)),"")</f>
        <v/>
      </c>
      <c r="AA469" s="145" t="str">
        <f>IF(ISNUMBER($L469),IF(OR(AND(OR($J469="Retired",$J469="Permanent Low-Use"),$K469&lt;=2024),(AND($J469="New",$K469&gt;2024))),"N/A",VLOOKUP($F469,'Source Data'!$B$15:$I$22,7)),"")</f>
        <v/>
      </c>
      <c r="AB469" s="145" t="str">
        <f>IF(ISNUMBER($L469),IF(OR(AND(OR($J469="Retired",$J469="Permanent Low-Use"),$K469&lt;=2025),(AND($J469="New",$K469&gt;2025))),"N/A",VLOOKUP($F469,'Source Data'!$B$15:$I$22,5)),"")</f>
        <v/>
      </c>
      <c r="AC469" s="145" t="str">
        <f>IF(ISNUMBER($L469),IF(OR(AND(OR($J469="Retired",$J469="Permanent Low-Use"),$K469&lt;=2026),(AND($J469="New",$K469&gt;2026))),"N/A",VLOOKUP($F469,'Source Data'!$B$15:$I$22,5)),"")</f>
        <v/>
      </c>
      <c r="AD469" s="145" t="str">
        <f>IF(ISNUMBER($L469),IF(OR(AND(OR($J469="Retired",$J469="Permanent Low-Use"),$K469&lt;=2027),(AND($J469="New",$K469&gt;2027))),"N/A",VLOOKUP($F469,'Source Data'!$B$15:$I$22,5)),"")</f>
        <v/>
      </c>
      <c r="AE469" s="145" t="str">
        <f>IF(ISNUMBER($L469),IF(OR(AND(OR($J469="Retired",$J469="Permanent Low-Use"),$K469&lt;=2028),(AND($J469="New",$K469&gt;2028))),"N/A",VLOOKUP($F469,'Source Data'!$B$15:$I$22,5)),"")</f>
        <v/>
      </c>
      <c r="AF469" s="145" t="str">
        <f>IF(ISNUMBER($L469),IF(OR(AND(OR($J469="Retired",$J469="Permanent Low-Use"),$K469&lt;=2029),(AND($J469="New",$K469&gt;2029))),"N/A",VLOOKUP($F469,'Source Data'!$B$15:$I$22,5)),"")</f>
        <v/>
      </c>
      <c r="AG469" s="145" t="str">
        <f>IF(ISNUMBER($L469),IF(OR(AND(OR($J469="Retired",$J469="Permanent Low-Use"),$K469&lt;=2030),(AND($J469="New",$K469&gt;2030))),"N/A",VLOOKUP($F469,'Source Data'!$B$15:$I$22,5)),"")</f>
        <v/>
      </c>
      <c r="AH469" s="145" t="str">
        <f>IF(ISNUMBER($L469),IF(OR(AND(OR($J469="Retired",$J469="Permanent Low-Use"),$K469&lt;=2031),(AND($J469="New",$K469&gt;2031))),"N/A",VLOOKUP($F469,'Source Data'!$B$15:$I$22,5)),"")</f>
        <v/>
      </c>
      <c r="AI469" s="145" t="str">
        <f>IF(ISNUMBER($L469),IF(OR(AND(OR($J469="Retired",$J469="Permanent Low-Use"),$K469&lt;=2032),(AND($J469="New",$K469&gt;2032))),"N/A",VLOOKUP($F469,'Source Data'!$B$15:$I$22,5)),"")</f>
        <v/>
      </c>
      <c r="AJ469" s="145" t="str">
        <f>IF(ISNUMBER($L469),IF(OR(AND(OR($J469="Retired",$J469="Permanent Low-Use"),$K469&lt;=2033),(AND($J469="New",$K469&gt;2033))),"N/A",VLOOKUP($F469,'Source Data'!$B$15:$I$22,5)),"")</f>
        <v/>
      </c>
      <c r="AK469" s="145" t="str">
        <f>IF($N469= 0, "N/A", IF(ISERROR(VLOOKUP($F469, 'Source Data'!$B$4:$C$11,2)), "", VLOOKUP($F469, 'Source Data'!$B$4:$C$11,2)))</f>
        <v/>
      </c>
      <c r="AL469" s="158"/>
    </row>
    <row r="470" spans="1:38">
      <c r="A470" s="158"/>
      <c r="B470" s="80"/>
      <c r="C470" s="80"/>
      <c r="D470" s="80"/>
      <c r="E470" s="81"/>
      <c r="F470" s="81"/>
      <c r="G470" s="78"/>
      <c r="H470" s="79"/>
      <c r="I470" s="78"/>
      <c r="J470" s="78"/>
      <c r="K470" s="78"/>
      <c r="L470" s="142" t="str">
        <f t="shared" si="20"/>
        <v/>
      </c>
      <c r="M470" s="142" t="str">
        <f>IF(ISERROR(VLOOKUP(E470,'Source Data'!$B$67:$J$97, MATCH(F470, 'Source Data'!$B$64:$J$64,1),TRUE))=TRUE,"",VLOOKUP(E470,'Source Data'!$B$67:$J$97,MATCH(F470, 'Source Data'!$B$64:$J$64,1),TRUE))</f>
        <v/>
      </c>
      <c r="N470" s="143" t="str">
        <f t="shared" si="21"/>
        <v/>
      </c>
      <c r="O470" s="144" t="str">
        <f>IF(OR(AND(OR($J470="Retired",$J470="Permanent Low-Use"),$K470&lt;=2023),(AND($J470="New",$K470&gt;2023))),"N/A",IF($N470=0,0,IF(ISERROR(VLOOKUP($E470,'Source Data'!$B$29:$J$60, MATCH($L470, 'Source Data'!$B$26:$J$26,1),TRUE))=TRUE,"",VLOOKUP($E470,'Source Data'!$B$29:$J$60,MATCH($L470, 'Source Data'!$B$26:$J$26,1),TRUE))))</f>
        <v/>
      </c>
      <c r="P470" s="144" t="str">
        <f>IF(OR(AND(OR($J470="Retired",$J470="Permanent Low-Use"),$K470&lt;=2024),(AND($J470="New",$K470&gt;2024))),"N/A",IF($N470=0,0,IF(ISERROR(VLOOKUP($E470,'Source Data'!$B$29:$J$60, MATCH($L470, 'Source Data'!$B$26:$J$26,1),TRUE))=TRUE,"",VLOOKUP($E470,'Source Data'!$B$29:$J$60,MATCH($L470, 'Source Data'!$B$26:$J$26,1),TRUE))))</f>
        <v/>
      </c>
      <c r="Q470" s="144" t="str">
        <f>IF(OR(AND(OR($J470="Retired",$J470="Permanent Low-Use"),$K470&lt;=2025),(AND($J470="New",$K470&gt;2025))),"N/A",IF($N470=0,0,IF(ISERROR(VLOOKUP($E470,'Source Data'!$B$29:$J$60, MATCH($L470, 'Source Data'!$B$26:$J$26,1),TRUE))=TRUE,"",VLOOKUP($E470,'Source Data'!$B$29:$J$60,MATCH($L470, 'Source Data'!$B$26:$J$26,1),TRUE))))</f>
        <v/>
      </c>
      <c r="R470" s="144" t="str">
        <f>IF(OR(AND(OR($J470="Retired",$J470="Permanent Low-Use"),$K470&lt;=2026),(AND($J470="New",$K470&gt;2026))),"N/A",IF($N470=0,0,IF(ISERROR(VLOOKUP($E470,'Source Data'!$B$29:$J$60, MATCH($L470, 'Source Data'!$B$26:$J$26,1),TRUE))=TRUE,"",VLOOKUP($E470,'Source Data'!$B$29:$J$60,MATCH($L470, 'Source Data'!$B$26:$J$26,1),TRUE))))</f>
        <v/>
      </c>
      <c r="S470" s="144" t="str">
        <f>IF(OR(AND(OR($J470="Retired",$J470="Permanent Low-Use"),$K470&lt;=2027),(AND($J470="New",$K470&gt;2027))),"N/A",IF($N470=0,0,IF(ISERROR(VLOOKUP($E470,'Source Data'!$B$29:$J$60, MATCH($L470, 'Source Data'!$B$26:$J$26,1),TRUE))=TRUE,"",VLOOKUP($E470,'Source Data'!$B$29:$J$60,MATCH($L470, 'Source Data'!$B$26:$J$26,1),TRUE))))</f>
        <v/>
      </c>
      <c r="T470" s="144" t="str">
        <f>IF(OR(AND(OR($J470="Retired",$J470="Permanent Low-Use"),$K470&lt;=2028),(AND($J470="New",$K470&gt;2028))),"N/A",IF($N470=0,0,IF(ISERROR(VLOOKUP($E470,'Source Data'!$B$29:$J$60, MATCH($L470, 'Source Data'!$B$26:$J$26,1),TRUE))=TRUE,"",VLOOKUP($E470,'Source Data'!$B$29:$J$60,MATCH($L470, 'Source Data'!$B$26:$J$26,1),TRUE))))</f>
        <v/>
      </c>
      <c r="U470" s="144" t="str">
        <f>IF(OR(AND(OR($J470="Retired",$J470="Permanent Low-Use"),$K470&lt;=2029),(AND($J470="New",$K470&gt;2029))),"N/A",IF($N470=0,0,IF(ISERROR(VLOOKUP($E470,'Source Data'!$B$29:$J$60, MATCH($L470, 'Source Data'!$B$26:$J$26,1),TRUE))=TRUE,"",VLOOKUP($E470,'Source Data'!$B$29:$J$60,MATCH($L470, 'Source Data'!$B$26:$J$26,1),TRUE))))</f>
        <v/>
      </c>
      <c r="V470" s="144" t="str">
        <f>IF(OR(AND(OR($J470="Retired",$J470="Permanent Low-Use"),$K470&lt;=2030),(AND($J470="New",$K470&gt;2030))),"N/A",IF($N470=0,0,IF(ISERROR(VLOOKUP($E470,'Source Data'!$B$29:$J$60, MATCH($L470, 'Source Data'!$B$26:$J$26,1),TRUE))=TRUE,"",VLOOKUP($E470,'Source Data'!$B$29:$J$60,MATCH($L470, 'Source Data'!$B$26:$J$26,1),TRUE))))</f>
        <v/>
      </c>
      <c r="W470" s="144" t="str">
        <f>IF(OR(AND(OR($J470="Retired",$J470="Permanent Low-Use"),$K470&lt;=2031),(AND($J470="New",$K470&gt;2031))),"N/A",IF($N470=0,0,IF(ISERROR(VLOOKUP($E470,'Source Data'!$B$29:$J$60, MATCH($L470, 'Source Data'!$B$26:$J$26,1),TRUE))=TRUE,"",VLOOKUP($E470,'Source Data'!$B$29:$J$60,MATCH($L470, 'Source Data'!$B$26:$J$26,1),TRUE))))</f>
        <v/>
      </c>
      <c r="X470" s="144" t="str">
        <f>IF(OR(AND(OR($J470="Retired",$J470="Permanent Low-Use"),$K470&lt;=2032),(AND($J470="New",$K470&gt;2032))),"N/A",IF($N470=0,0,IF(ISERROR(VLOOKUP($E470,'Source Data'!$B$29:$J$60, MATCH($L470, 'Source Data'!$B$26:$J$26,1),TRUE))=TRUE,"",VLOOKUP($E470,'Source Data'!$B$29:$J$60,MATCH($L470, 'Source Data'!$B$26:$J$26,1),TRUE))))</f>
        <v/>
      </c>
      <c r="Y470" s="144" t="str">
        <f>IF(OR(AND(OR($J470="Retired",$J470="Permanent Low-Use"),$K470&lt;=2033),(AND($J470="New",$K470&gt;2033))),"N/A",IF($N470=0,0,IF(ISERROR(VLOOKUP($E470,'Source Data'!$B$29:$J$60, MATCH($L470, 'Source Data'!$B$26:$J$26,1),TRUE))=TRUE,"",VLOOKUP($E470,'Source Data'!$B$29:$J$60,MATCH($L470, 'Source Data'!$B$26:$J$26,1),TRUE))))</f>
        <v/>
      </c>
      <c r="Z470" s="145" t="str">
        <f>IF(ISNUMBER($L470),IF(OR(AND(OR($J470="Retired",$J470="Permanent Low-Use"),$K470&lt;=2023),(AND($J470="New",$K470&gt;2023))),"N/A",VLOOKUP($F470,'Source Data'!$B$15:$I$22,7)),"")</f>
        <v/>
      </c>
      <c r="AA470" s="145" t="str">
        <f>IF(ISNUMBER($L470),IF(OR(AND(OR($J470="Retired",$J470="Permanent Low-Use"),$K470&lt;=2024),(AND($J470="New",$K470&gt;2024))),"N/A",VLOOKUP($F470,'Source Data'!$B$15:$I$22,7)),"")</f>
        <v/>
      </c>
      <c r="AB470" s="145" t="str">
        <f>IF(ISNUMBER($L470),IF(OR(AND(OR($J470="Retired",$J470="Permanent Low-Use"),$K470&lt;=2025),(AND($J470="New",$K470&gt;2025))),"N/A",VLOOKUP($F470,'Source Data'!$B$15:$I$22,5)),"")</f>
        <v/>
      </c>
      <c r="AC470" s="145" t="str">
        <f>IF(ISNUMBER($L470),IF(OR(AND(OR($J470="Retired",$J470="Permanent Low-Use"),$K470&lt;=2026),(AND($J470="New",$K470&gt;2026))),"N/A",VLOOKUP($F470,'Source Data'!$B$15:$I$22,5)),"")</f>
        <v/>
      </c>
      <c r="AD470" s="145" t="str">
        <f>IF(ISNUMBER($L470),IF(OR(AND(OR($J470="Retired",$J470="Permanent Low-Use"),$K470&lt;=2027),(AND($J470="New",$K470&gt;2027))),"N/A",VLOOKUP($F470,'Source Data'!$B$15:$I$22,5)),"")</f>
        <v/>
      </c>
      <c r="AE470" s="145" t="str">
        <f>IF(ISNUMBER($L470),IF(OR(AND(OR($J470="Retired",$J470="Permanent Low-Use"),$K470&lt;=2028),(AND($J470="New",$K470&gt;2028))),"N/A",VLOOKUP($F470,'Source Data'!$B$15:$I$22,5)),"")</f>
        <v/>
      </c>
      <c r="AF470" s="145" t="str">
        <f>IF(ISNUMBER($L470),IF(OR(AND(OR($J470="Retired",$J470="Permanent Low-Use"),$K470&lt;=2029),(AND($J470="New",$K470&gt;2029))),"N/A",VLOOKUP($F470,'Source Data'!$B$15:$I$22,5)),"")</f>
        <v/>
      </c>
      <c r="AG470" s="145" t="str">
        <f>IF(ISNUMBER($L470),IF(OR(AND(OR($J470="Retired",$J470="Permanent Low-Use"),$K470&lt;=2030),(AND($J470="New",$K470&gt;2030))),"N/A",VLOOKUP($F470,'Source Data'!$B$15:$I$22,5)),"")</f>
        <v/>
      </c>
      <c r="AH470" s="145" t="str">
        <f>IF(ISNUMBER($L470),IF(OR(AND(OR($J470="Retired",$J470="Permanent Low-Use"),$K470&lt;=2031),(AND($J470="New",$K470&gt;2031))),"N/A",VLOOKUP($F470,'Source Data'!$B$15:$I$22,5)),"")</f>
        <v/>
      </c>
      <c r="AI470" s="145" t="str">
        <f>IF(ISNUMBER($L470),IF(OR(AND(OR($J470="Retired",$J470="Permanent Low-Use"),$K470&lt;=2032),(AND($J470="New",$K470&gt;2032))),"N/A",VLOOKUP($F470,'Source Data'!$B$15:$I$22,5)),"")</f>
        <v/>
      </c>
      <c r="AJ470" s="145" t="str">
        <f>IF(ISNUMBER($L470),IF(OR(AND(OR($J470="Retired",$J470="Permanent Low-Use"),$K470&lt;=2033),(AND($J470="New",$K470&gt;2033))),"N/A",VLOOKUP($F470,'Source Data'!$B$15:$I$22,5)),"")</f>
        <v/>
      </c>
      <c r="AK470" s="145" t="str">
        <f>IF($N470= 0, "N/A", IF(ISERROR(VLOOKUP($F470, 'Source Data'!$B$4:$C$11,2)), "", VLOOKUP($F470, 'Source Data'!$B$4:$C$11,2)))</f>
        <v/>
      </c>
      <c r="AL470" s="158"/>
    </row>
    <row r="471" spans="1:38">
      <c r="A471" s="158"/>
      <c r="B471" s="80"/>
      <c r="C471" s="80"/>
      <c r="D471" s="80"/>
      <c r="E471" s="81"/>
      <c r="F471" s="81"/>
      <c r="G471" s="78"/>
      <c r="H471" s="79"/>
      <c r="I471" s="78"/>
      <c r="J471" s="78"/>
      <c r="K471" s="78"/>
      <c r="L471" s="142" t="str">
        <f t="shared" si="20"/>
        <v/>
      </c>
      <c r="M471" s="142" t="str">
        <f>IF(ISERROR(VLOOKUP(E471,'Source Data'!$B$67:$J$97, MATCH(F471, 'Source Data'!$B$64:$J$64,1),TRUE))=TRUE,"",VLOOKUP(E471,'Source Data'!$B$67:$J$97,MATCH(F471, 'Source Data'!$B$64:$J$64,1),TRUE))</f>
        <v/>
      </c>
      <c r="N471" s="143" t="str">
        <f t="shared" si="21"/>
        <v/>
      </c>
      <c r="O471" s="144" t="str">
        <f>IF(OR(AND(OR($J471="Retired",$J471="Permanent Low-Use"),$K471&lt;=2023),(AND($J471="New",$K471&gt;2023))),"N/A",IF($N471=0,0,IF(ISERROR(VLOOKUP($E471,'Source Data'!$B$29:$J$60, MATCH($L471, 'Source Data'!$B$26:$J$26,1),TRUE))=TRUE,"",VLOOKUP($E471,'Source Data'!$B$29:$J$60,MATCH($L471, 'Source Data'!$B$26:$J$26,1),TRUE))))</f>
        <v/>
      </c>
      <c r="P471" s="144" t="str">
        <f>IF(OR(AND(OR($J471="Retired",$J471="Permanent Low-Use"),$K471&lt;=2024),(AND($J471="New",$K471&gt;2024))),"N/A",IF($N471=0,0,IF(ISERROR(VLOOKUP($E471,'Source Data'!$B$29:$J$60, MATCH($L471, 'Source Data'!$B$26:$J$26,1),TRUE))=TRUE,"",VLOOKUP($E471,'Source Data'!$B$29:$J$60,MATCH($L471, 'Source Data'!$B$26:$J$26,1),TRUE))))</f>
        <v/>
      </c>
      <c r="Q471" s="144" t="str">
        <f>IF(OR(AND(OR($J471="Retired",$J471="Permanent Low-Use"),$K471&lt;=2025),(AND($J471="New",$K471&gt;2025))),"N/A",IF($N471=0,0,IF(ISERROR(VLOOKUP($E471,'Source Data'!$B$29:$J$60, MATCH($L471, 'Source Data'!$B$26:$J$26,1),TRUE))=TRUE,"",VLOOKUP($E471,'Source Data'!$B$29:$J$60,MATCH($L471, 'Source Data'!$B$26:$J$26,1),TRUE))))</f>
        <v/>
      </c>
      <c r="R471" s="144" t="str">
        <f>IF(OR(AND(OR($J471="Retired",$J471="Permanent Low-Use"),$K471&lt;=2026),(AND($J471="New",$K471&gt;2026))),"N/A",IF($N471=0,0,IF(ISERROR(VLOOKUP($E471,'Source Data'!$B$29:$J$60, MATCH($L471, 'Source Data'!$B$26:$J$26,1),TRUE))=TRUE,"",VLOOKUP($E471,'Source Data'!$B$29:$J$60,MATCH($L471, 'Source Data'!$B$26:$J$26,1),TRUE))))</f>
        <v/>
      </c>
      <c r="S471" s="144" t="str">
        <f>IF(OR(AND(OR($J471="Retired",$J471="Permanent Low-Use"),$K471&lt;=2027),(AND($J471="New",$K471&gt;2027))),"N/A",IF($N471=0,0,IF(ISERROR(VLOOKUP($E471,'Source Data'!$B$29:$J$60, MATCH($L471, 'Source Data'!$B$26:$J$26,1),TRUE))=TRUE,"",VLOOKUP($E471,'Source Data'!$B$29:$J$60,MATCH($L471, 'Source Data'!$B$26:$J$26,1),TRUE))))</f>
        <v/>
      </c>
      <c r="T471" s="144" t="str">
        <f>IF(OR(AND(OR($J471="Retired",$J471="Permanent Low-Use"),$K471&lt;=2028),(AND($J471="New",$K471&gt;2028))),"N/A",IF($N471=0,0,IF(ISERROR(VLOOKUP($E471,'Source Data'!$B$29:$J$60, MATCH($L471, 'Source Data'!$B$26:$J$26,1),TRUE))=TRUE,"",VLOOKUP($E471,'Source Data'!$B$29:$J$60,MATCH($L471, 'Source Data'!$B$26:$J$26,1),TRUE))))</f>
        <v/>
      </c>
      <c r="U471" s="144" t="str">
        <f>IF(OR(AND(OR($J471="Retired",$J471="Permanent Low-Use"),$K471&lt;=2029),(AND($J471="New",$K471&gt;2029))),"N/A",IF($N471=0,0,IF(ISERROR(VLOOKUP($E471,'Source Data'!$B$29:$J$60, MATCH($L471, 'Source Data'!$B$26:$J$26,1),TRUE))=TRUE,"",VLOOKUP($E471,'Source Data'!$B$29:$J$60,MATCH($L471, 'Source Data'!$B$26:$J$26,1),TRUE))))</f>
        <v/>
      </c>
      <c r="V471" s="144" t="str">
        <f>IF(OR(AND(OR($J471="Retired",$J471="Permanent Low-Use"),$K471&lt;=2030),(AND($J471="New",$K471&gt;2030))),"N/A",IF($N471=0,0,IF(ISERROR(VLOOKUP($E471,'Source Data'!$B$29:$J$60, MATCH($L471, 'Source Data'!$B$26:$J$26,1),TRUE))=TRUE,"",VLOOKUP($E471,'Source Data'!$B$29:$J$60,MATCH($L471, 'Source Data'!$B$26:$J$26,1),TRUE))))</f>
        <v/>
      </c>
      <c r="W471" s="144" t="str">
        <f>IF(OR(AND(OR($J471="Retired",$J471="Permanent Low-Use"),$K471&lt;=2031),(AND($J471="New",$K471&gt;2031))),"N/A",IF($N471=0,0,IF(ISERROR(VLOOKUP($E471,'Source Data'!$B$29:$J$60, MATCH($L471, 'Source Data'!$B$26:$J$26,1),TRUE))=TRUE,"",VLOOKUP($E471,'Source Data'!$B$29:$J$60,MATCH($L471, 'Source Data'!$B$26:$J$26,1),TRUE))))</f>
        <v/>
      </c>
      <c r="X471" s="144" t="str">
        <f>IF(OR(AND(OR($J471="Retired",$J471="Permanent Low-Use"),$K471&lt;=2032),(AND($J471="New",$K471&gt;2032))),"N/A",IF($N471=0,0,IF(ISERROR(VLOOKUP($E471,'Source Data'!$B$29:$J$60, MATCH($L471, 'Source Data'!$B$26:$J$26,1),TRUE))=TRUE,"",VLOOKUP($E471,'Source Data'!$B$29:$J$60,MATCH($L471, 'Source Data'!$B$26:$J$26,1),TRUE))))</f>
        <v/>
      </c>
      <c r="Y471" s="144" t="str">
        <f>IF(OR(AND(OR($J471="Retired",$J471="Permanent Low-Use"),$K471&lt;=2033),(AND($J471="New",$K471&gt;2033))),"N/A",IF($N471=0,0,IF(ISERROR(VLOOKUP($E471,'Source Data'!$B$29:$J$60, MATCH($L471, 'Source Data'!$B$26:$J$26,1),TRUE))=TRUE,"",VLOOKUP($E471,'Source Data'!$B$29:$J$60,MATCH($L471, 'Source Data'!$B$26:$J$26,1),TRUE))))</f>
        <v/>
      </c>
      <c r="Z471" s="145" t="str">
        <f>IF(ISNUMBER($L471),IF(OR(AND(OR($J471="Retired",$J471="Permanent Low-Use"),$K471&lt;=2023),(AND($J471="New",$K471&gt;2023))),"N/A",VLOOKUP($F471,'Source Data'!$B$15:$I$22,7)),"")</f>
        <v/>
      </c>
      <c r="AA471" s="145" t="str">
        <f>IF(ISNUMBER($L471),IF(OR(AND(OR($J471="Retired",$J471="Permanent Low-Use"),$K471&lt;=2024),(AND($J471="New",$K471&gt;2024))),"N/A",VLOOKUP($F471,'Source Data'!$B$15:$I$22,7)),"")</f>
        <v/>
      </c>
      <c r="AB471" s="145" t="str">
        <f>IF(ISNUMBER($L471),IF(OR(AND(OR($J471="Retired",$J471="Permanent Low-Use"),$K471&lt;=2025),(AND($J471="New",$K471&gt;2025))),"N/A",VLOOKUP($F471,'Source Data'!$B$15:$I$22,5)),"")</f>
        <v/>
      </c>
      <c r="AC471" s="145" t="str">
        <f>IF(ISNUMBER($L471),IF(OR(AND(OR($J471="Retired",$J471="Permanent Low-Use"),$K471&lt;=2026),(AND($J471="New",$K471&gt;2026))),"N/A",VLOOKUP($F471,'Source Data'!$B$15:$I$22,5)),"")</f>
        <v/>
      </c>
      <c r="AD471" s="145" t="str">
        <f>IF(ISNUMBER($L471),IF(OR(AND(OR($J471="Retired",$J471="Permanent Low-Use"),$K471&lt;=2027),(AND($J471="New",$K471&gt;2027))),"N/A",VLOOKUP($F471,'Source Data'!$B$15:$I$22,5)),"")</f>
        <v/>
      </c>
      <c r="AE471" s="145" t="str">
        <f>IF(ISNUMBER($L471),IF(OR(AND(OR($J471="Retired",$J471="Permanent Low-Use"),$K471&lt;=2028),(AND($J471="New",$K471&gt;2028))),"N/A",VLOOKUP($F471,'Source Data'!$B$15:$I$22,5)),"")</f>
        <v/>
      </c>
      <c r="AF471" s="145" t="str">
        <f>IF(ISNUMBER($L471),IF(OR(AND(OR($J471="Retired",$J471="Permanent Low-Use"),$K471&lt;=2029),(AND($J471="New",$K471&gt;2029))),"N/A",VLOOKUP($F471,'Source Data'!$B$15:$I$22,5)),"")</f>
        <v/>
      </c>
      <c r="AG471" s="145" t="str">
        <f>IF(ISNUMBER($L471),IF(OR(AND(OR($J471="Retired",$J471="Permanent Low-Use"),$K471&lt;=2030),(AND($J471="New",$K471&gt;2030))),"N/A",VLOOKUP($F471,'Source Data'!$B$15:$I$22,5)),"")</f>
        <v/>
      </c>
      <c r="AH471" s="145" t="str">
        <f>IF(ISNUMBER($L471),IF(OR(AND(OR($J471="Retired",$J471="Permanent Low-Use"),$K471&lt;=2031),(AND($J471="New",$K471&gt;2031))),"N/A",VLOOKUP($F471,'Source Data'!$B$15:$I$22,5)),"")</f>
        <v/>
      </c>
      <c r="AI471" s="145" t="str">
        <f>IF(ISNUMBER($L471),IF(OR(AND(OR($J471="Retired",$J471="Permanent Low-Use"),$K471&lt;=2032),(AND($J471="New",$K471&gt;2032))),"N/A",VLOOKUP($F471,'Source Data'!$B$15:$I$22,5)),"")</f>
        <v/>
      </c>
      <c r="AJ471" s="145" t="str">
        <f>IF(ISNUMBER($L471),IF(OR(AND(OR($J471="Retired",$J471="Permanent Low-Use"),$K471&lt;=2033),(AND($J471="New",$K471&gt;2033))),"N/A",VLOOKUP($F471,'Source Data'!$B$15:$I$22,5)),"")</f>
        <v/>
      </c>
      <c r="AK471" s="145" t="str">
        <f>IF($N471= 0, "N/A", IF(ISERROR(VLOOKUP($F471, 'Source Data'!$B$4:$C$11,2)), "", VLOOKUP($F471, 'Source Data'!$B$4:$C$11,2)))</f>
        <v/>
      </c>
      <c r="AL471" s="158"/>
    </row>
    <row r="472" spans="1:38">
      <c r="A472" s="158"/>
      <c r="B472" s="80"/>
      <c r="C472" s="80"/>
      <c r="D472" s="80"/>
      <c r="E472" s="81"/>
      <c r="F472" s="81"/>
      <c r="G472" s="78"/>
      <c r="H472" s="79"/>
      <c r="I472" s="78"/>
      <c r="J472" s="78"/>
      <c r="K472" s="78"/>
      <c r="L472" s="142" t="str">
        <f t="shared" si="20"/>
        <v/>
      </c>
      <c r="M472" s="142" t="str">
        <f>IF(ISERROR(VLOOKUP(E472,'Source Data'!$B$67:$J$97, MATCH(F472, 'Source Data'!$B$64:$J$64,1),TRUE))=TRUE,"",VLOOKUP(E472,'Source Data'!$B$67:$J$97,MATCH(F472, 'Source Data'!$B$64:$J$64,1),TRUE))</f>
        <v/>
      </c>
      <c r="N472" s="143" t="str">
        <f t="shared" si="21"/>
        <v/>
      </c>
      <c r="O472" s="144" t="str">
        <f>IF(OR(AND(OR($J472="Retired",$J472="Permanent Low-Use"),$K472&lt;=2023),(AND($J472="New",$K472&gt;2023))),"N/A",IF($N472=0,0,IF(ISERROR(VLOOKUP($E472,'Source Data'!$B$29:$J$60, MATCH($L472, 'Source Data'!$B$26:$J$26,1),TRUE))=TRUE,"",VLOOKUP($E472,'Source Data'!$B$29:$J$60,MATCH($L472, 'Source Data'!$B$26:$J$26,1),TRUE))))</f>
        <v/>
      </c>
      <c r="P472" s="144" t="str">
        <f>IF(OR(AND(OR($J472="Retired",$J472="Permanent Low-Use"),$K472&lt;=2024),(AND($J472="New",$K472&gt;2024))),"N/A",IF($N472=0,0,IF(ISERROR(VLOOKUP($E472,'Source Data'!$B$29:$J$60, MATCH($L472, 'Source Data'!$B$26:$J$26,1),TRUE))=TRUE,"",VLOOKUP($E472,'Source Data'!$B$29:$J$60,MATCH($L472, 'Source Data'!$B$26:$J$26,1),TRUE))))</f>
        <v/>
      </c>
      <c r="Q472" s="144" t="str">
        <f>IF(OR(AND(OR($J472="Retired",$J472="Permanent Low-Use"),$K472&lt;=2025),(AND($J472="New",$K472&gt;2025))),"N/A",IF($N472=0,0,IF(ISERROR(VLOOKUP($E472,'Source Data'!$B$29:$J$60, MATCH($L472, 'Source Data'!$B$26:$J$26,1),TRUE))=TRUE,"",VLOOKUP($E472,'Source Data'!$B$29:$J$60,MATCH($L472, 'Source Data'!$B$26:$J$26,1),TRUE))))</f>
        <v/>
      </c>
      <c r="R472" s="144" t="str">
        <f>IF(OR(AND(OR($J472="Retired",$J472="Permanent Low-Use"),$K472&lt;=2026),(AND($J472="New",$K472&gt;2026))),"N/A",IF($N472=0,0,IF(ISERROR(VLOOKUP($E472,'Source Data'!$B$29:$J$60, MATCH($L472, 'Source Data'!$B$26:$J$26,1),TRUE))=TRUE,"",VLOOKUP($E472,'Source Data'!$B$29:$J$60,MATCH($L472, 'Source Data'!$B$26:$J$26,1),TRUE))))</f>
        <v/>
      </c>
      <c r="S472" s="144" t="str">
        <f>IF(OR(AND(OR($J472="Retired",$J472="Permanent Low-Use"),$K472&lt;=2027),(AND($J472="New",$K472&gt;2027))),"N/A",IF($N472=0,0,IF(ISERROR(VLOOKUP($E472,'Source Data'!$B$29:$J$60, MATCH($L472, 'Source Data'!$B$26:$J$26,1),TRUE))=TRUE,"",VLOOKUP($E472,'Source Data'!$B$29:$J$60,MATCH($L472, 'Source Data'!$B$26:$J$26,1),TRUE))))</f>
        <v/>
      </c>
      <c r="T472" s="144" t="str">
        <f>IF(OR(AND(OR($J472="Retired",$J472="Permanent Low-Use"),$K472&lt;=2028),(AND($J472="New",$K472&gt;2028))),"N/A",IF($N472=0,0,IF(ISERROR(VLOOKUP($E472,'Source Data'!$B$29:$J$60, MATCH($L472, 'Source Data'!$B$26:$J$26,1),TRUE))=TRUE,"",VLOOKUP($E472,'Source Data'!$B$29:$J$60,MATCH($L472, 'Source Data'!$B$26:$J$26,1),TRUE))))</f>
        <v/>
      </c>
      <c r="U472" s="144" t="str">
        <f>IF(OR(AND(OR($J472="Retired",$J472="Permanent Low-Use"),$K472&lt;=2029),(AND($J472="New",$K472&gt;2029))),"N/A",IF($N472=0,0,IF(ISERROR(VLOOKUP($E472,'Source Data'!$B$29:$J$60, MATCH($L472, 'Source Data'!$B$26:$J$26,1),TRUE))=TRUE,"",VLOOKUP($E472,'Source Data'!$B$29:$J$60,MATCH($L472, 'Source Data'!$B$26:$J$26,1),TRUE))))</f>
        <v/>
      </c>
      <c r="V472" s="144" t="str">
        <f>IF(OR(AND(OR($J472="Retired",$J472="Permanent Low-Use"),$K472&lt;=2030),(AND($J472="New",$K472&gt;2030))),"N/A",IF($N472=0,0,IF(ISERROR(VLOOKUP($E472,'Source Data'!$B$29:$J$60, MATCH($L472, 'Source Data'!$B$26:$J$26,1),TRUE))=TRUE,"",VLOOKUP($E472,'Source Data'!$B$29:$J$60,MATCH($L472, 'Source Data'!$B$26:$J$26,1),TRUE))))</f>
        <v/>
      </c>
      <c r="W472" s="144" t="str">
        <f>IF(OR(AND(OR($J472="Retired",$J472="Permanent Low-Use"),$K472&lt;=2031),(AND($J472="New",$K472&gt;2031))),"N/A",IF($N472=0,0,IF(ISERROR(VLOOKUP($E472,'Source Data'!$B$29:$J$60, MATCH($L472, 'Source Data'!$B$26:$J$26,1),TRUE))=TRUE,"",VLOOKUP($E472,'Source Data'!$B$29:$J$60,MATCH($L472, 'Source Data'!$B$26:$J$26,1),TRUE))))</f>
        <v/>
      </c>
      <c r="X472" s="144" t="str">
        <f>IF(OR(AND(OR($J472="Retired",$J472="Permanent Low-Use"),$K472&lt;=2032),(AND($J472="New",$K472&gt;2032))),"N/A",IF($N472=0,0,IF(ISERROR(VLOOKUP($E472,'Source Data'!$B$29:$J$60, MATCH($L472, 'Source Data'!$B$26:$J$26,1),TRUE))=TRUE,"",VLOOKUP($E472,'Source Data'!$B$29:$J$60,MATCH($L472, 'Source Data'!$B$26:$J$26,1),TRUE))))</f>
        <v/>
      </c>
      <c r="Y472" s="144" t="str">
        <f>IF(OR(AND(OR($J472="Retired",$J472="Permanent Low-Use"),$K472&lt;=2033),(AND($J472="New",$K472&gt;2033))),"N/A",IF($N472=0,0,IF(ISERROR(VLOOKUP($E472,'Source Data'!$B$29:$J$60, MATCH($L472, 'Source Data'!$B$26:$J$26,1),TRUE))=TRUE,"",VLOOKUP($E472,'Source Data'!$B$29:$J$60,MATCH($L472, 'Source Data'!$B$26:$J$26,1),TRUE))))</f>
        <v/>
      </c>
      <c r="Z472" s="145" t="str">
        <f>IF(ISNUMBER($L472),IF(OR(AND(OR($J472="Retired",$J472="Permanent Low-Use"),$K472&lt;=2023),(AND($J472="New",$K472&gt;2023))),"N/A",VLOOKUP($F472,'Source Data'!$B$15:$I$22,7)),"")</f>
        <v/>
      </c>
      <c r="AA472" s="145" t="str">
        <f>IF(ISNUMBER($L472),IF(OR(AND(OR($J472="Retired",$J472="Permanent Low-Use"),$K472&lt;=2024),(AND($J472="New",$K472&gt;2024))),"N/A",VLOOKUP($F472,'Source Data'!$B$15:$I$22,7)),"")</f>
        <v/>
      </c>
      <c r="AB472" s="145" t="str">
        <f>IF(ISNUMBER($L472),IF(OR(AND(OR($J472="Retired",$J472="Permanent Low-Use"),$K472&lt;=2025),(AND($J472="New",$K472&gt;2025))),"N/A",VLOOKUP($F472,'Source Data'!$B$15:$I$22,5)),"")</f>
        <v/>
      </c>
      <c r="AC472" s="145" t="str">
        <f>IF(ISNUMBER($L472),IF(OR(AND(OR($J472="Retired",$J472="Permanent Low-Use"),$K472&lt;=2026),(AND($J472="New",$K472&gt;2026))),"N/A",VLOOKUP($F472,'Source Data'!$B$15:$I$22,5)),"")</f>
        <v/>
      </c>
      <c r="AD472" s="145" t="str">
        <f>IF(ISNUMBER($L472),IF(OR(AND(OR($J472="Retired",$J472="Permanent Low-Use"),$K472&lt;=2027),(AND($J472="New",$K472&gt;2027))),"N/A",VLOOKUP($F472,'Source Data'!$B$15:$I$22,5)),"")</f>
        <v/>
      </c>
      <c r="AE472" s="145" t="str">
        <f>IF(ISNUMBER($L472),IF(OR(AND(OR($J472="Retired",$J472="Permanent Low-Use"),$K472&lt;=2028),(AND($J472="New",$K472&gt;2028))),"N/A",VLOOKUP($F472,'Source Data'!$B$15:$I$22,5)),"")</f>
        <v/>
      </c>
      <c r="AF472" s="145" t="str">
        <f>IF(ISNUMBER($L472),IF(OR(AND(OR($J472="Retired",$J472="Permanent Low-Use"),$K472&lt;=2029),(AND($J472="New",$K472&gt;2029))),"N/A",VLOOKUP($F472,'Source Data'!$B$15:$I$22,5)),"")</f>
        <v/>
      </c>
      <c r="AG472" s="145" t="str">
        <f>IF(ISNUMBER($L472),IF(OR(AND(OR($J472="Retired",$J472="Permanent Low-Use"),$K472&lt;=2030),(AND($J472="New",$K472&gt;2030))),"N/A",VLOOKUP($F472,'Source Data'!$B$15:$I$22,5)),"")</f>
        <v/>
      </c>
      <c r="AH472" s="145" t="str">
        <f>IF(ISNUMBER($L472),IF(OR(AND(OR($J472="Retired",$J472="Permanent Low-Use"),$K472&lt;=2031),(AND($J472="New",$K472&gt;2031))),"N/A",VLOOKUP($F472,'Source Data'!$B$15:$I$22,5)),"")</f>
        <v/>
      </c>
      <c r="AI472" s="145" t="str">
        <f>IF(ISNUMBER($L472),IF(OR(AND(OR($J472="Retired",$J472="Permanent Low-Use"),$K472&lt;=2032),(AND($J472="New",$K472&gt;2032))),"N/A",VLOOKUP($F472,'Source Data'!$B$15:$I$22,5)),"")</f>
        <v/>
      </c>
      <c r="AJ472" s="145" t="str">
        <f>IF(ISNUMBER($L472),IF(OR(AND(OR($J472="Retired",$J472="Permanent Low-Use"),$K472&lt;=2033),(AND($J472="New",$K472&gt;2033))),"N/A",VLOOKUP($F472,'Source Data'!$B$15:$I$22,5)),"")</f>
        <v/>
      </c>
      <c r="AK472" s="145" t="str">
        <f>IF($N472= 0, "N/A", IF(ISERROR(VLOOKUP($F472, 'Source Data'!$B$4:$C$11,2)), "", VLOOKUP($F472, 'Source Data'!$B$4:$C$11,2)))</f>
        <v/>
      </c>
      <c r="AL472" s="158"/>
    </row>
    <row r="473" spans="1:38">
      <c r="A473" s="158"/>
      <c r="B473" s="80"/>
      <c r="C473" s="80"/>
      <c r="D473" s="80"/>
      <c r="E473" s="81"/>
      <c r="F473" s="81"/>
      <c r="G473" s="78"/>
      <c r="H473" s="79"/>
      <c r="I473" s="78"/>
      <c r="J473" s="78"/>
      <c r="K473" s="78"/>
      <c r="L473" s="142" t="str">
        <f t="shared" si="20"/>
        <v/>
      </c>
      <c r="M473" s="142" t="str">
        <f>IF(ISERROR(VLOOKUP(E473,'Source Data'!$B$67:$J$97, MATCH(F473, 'Source Data'!$B$64:$J$64,1),TRUE))=TRUE,"",VLOOKUP(E473,'Source Data'!$B$67:$J$97,MATCH(F473, 'Source Data'!$B$64:$J$64,1),TRUE))</f>
        <v/>
      </c>
      <c r="N473" s="143" t="str">
        <f t="shared" si="21"/>
        <v/>
      </c>
      <c r="O473" s="144" t="str">
        <f>IF(OR(AND(OR($J473="Retired",$J473="Permanent Low-Use"),$K473&lt;=2023),(AND($J473="New",$K473&gt;2023))),"N/A",IF($N473=0,0,IF(ISERROR(VLOOKUP($E473,'Source Data'!$B$29:$J$60, MATCH($L473, 'Source Data'!$B$26:$J$26,1),TRUE))=TRUE,"",VLOOKUP($E473,'Source Data'!$B$29:$J$60,MATCH($L473, 'Source Data'!$B$26:$J$26,1),TRUE))))</f>
        <v/>
      </c>
      <c r="P473" s="144" t="str">
        <f>IF(OR(AND(OR($J473="Retired",$J473="Permanent Low-Use"),$K473&lt;=2024),(AND($J473="New",$K473&gt;2024))),"N/A",IF($N473=0,0,IF(ISERROR(VLOOKUP($E473,'Source Data'!$B$29:$J$60, MATCH($L473, 'Source Data'!$B$26:$J$26,1),TRUE))=TRUE,"",VLOOKUP($E473,'Source Data'!$B$29:$J$60,MATCH($L473, 'Source Data'!$B$26:$J$26,1),TRUE))))</f>
        <v/>
      </c>
      <c r="Q473" s="144" t="str">
        <f>IF(OR(AND(OR($J473="Retired",$J473="Permanent Low-Use"),$K473&lt;=2025),(AND($J473="New",$K473&gt;2025))),"N/A",IF($N473=0,0,IF(ISERROR(VLOOKUP($E473,'Source Data'!$B$29:$J$60, MATCH($L473, 'Source Data'!$B$26:$J$26,1),TRUE))=TRUE,"",VLOOKUP($E473,'Source Data'!$B$29:$J$60,MATCH($L473, 'Source Data'!$B$26:$J$26,1),TRUE))))</f>
        <v/>
      </c>
      <c r="R473" s="144" t="str">
        <f>IF(OR(AND(OR($J473="Retired",$J473="Permanent Low-Use"),$K473&lt;=2026),(AND($J473="New",$K473&gt;2026))),"N/A",IF($N473=0,0,IF(ISERROR(VLOOKUP($E473,'Source Data'!$B$29:$J$60, MATCH($L473, 'Source Data'!$B$26:$J$26,1),TRUE))=TRUE,"",VLOOKUP($E473,'Source Data'!$B$29:$J$60,MATCH($L473, 'Source Data'!$B$26:$J$26,1),TRUE))))</f>
        <v/>
      </c>
      <c r="S473" s="144" t="str">
        <f>IF(OR(AND(OR($J473="Retired",$J473="Permanent Low-Use"),$K473&lt;=2027),(AND($J473="New",$K473&gt;2027))),"N/A",IF($N473=0,0,IF(ISERROR(VLOOKUP($E473,'Source Data'!$B$29:$J$60, MATCH($L473, 'Source Data'!$B$26:$J$26,1),TRUE))=TRUE,"",VLOOKUP($E473,'Source Data'!$B$29:$J$60,MATCH($L473, 'Source Data'!$B$26:$J$26,1),TRUE))))</f>
        <v/>
      </c>
      <c r="T473" s="144" t="str">
        <f>IF(OR(AND(OR($J473="Retired",$J473="Permanent Low-Use"),$K473&lt;=2028),(AND($J473="New",$K473&gt;2028))),"N/A",IF($N473=0,0,IF(ISERROR(VLOOKUP($E473,'Source Data'!$B$29:$J$60, MATCH($L473, 'Source Data'!$B$26:$J$26,1),TRUE))=TRUE,"",VLOOKUP($E473,'Source Data'!$B$29:$J$60,MATCH($L473, 'Source Data'!$B$26:$J$26,1),TRUE))))</f>
        <v/>
      </c>
      <c r="U473" s="144" t="str">
        <f>IF(OR(AND(OR($J473="Retired",$J473="Permanent Low-Use"),$K473&lt;=2029),(AND($J473="New",$K473&gt;2029))),"N/A",IF($N473=0,0,IF(ISERROR(VLOOKUP($E473,'Source Data'!$B$29:$J$60, MATCH($L473, 'Source Data'!$B$26:$J$26,1),TRUE))=TRUE,"",VLOOKUP($E473,'Source Data'!$B$29:$J$60,MATCH($L473, 'Source Data'!$B$26:$J$26,1),TRUE))))</f>
        <v/>
      </c>
      <c r="V473" s="144" t="str">
        <f>IF(OR(AND(OR($J473="Retired",$J473="Permanent Low-Use"),$K473&lt;=2030),(AND($J473="New",$K473&gt;2030))),"N/A",IF($N473=0,0,IF(ISERROR(VLOOKUP($E473,'Source Data'!$B$29:$J$60, MATCH($L473, 'Source Data'!$B$26:$J$26,1),TRUE))=TRUE,"",VLOOKUP($E473,'Source Data'!$B$29:$J$60,MATCH($L473, 'Source Data'!$B$26:$J$26,1),TRUE))))</f>
        <v/>
      </c>
      <c r="W473" s="144" t="str">
        <f>IF(OR(AND(OR($J473="Retired",$J473="Permanent Low-Use"),$K473&lt;=2031),(AND($J473="New",$K473&gt;2031))),"N/A",IF($N473=0,0,IF(ISERROR(VLOOKUP($E473,'Source Data'!$B$29:$J$60, MATCH($L473, 'Source Data'!$B$26:$J$26,1),TRUE))=TRUE,"",VLOOKUP($E473,'Source Data'!$B$29:$J$60,MATCH($L473, 'Source Data'!$B$26:$J$26,1),TRUE))))</f>
        <v/>
      </c>
      <c r="X473" s="144" t="str">
        <f>IF(OR(AND(OR($J473="Retired",$J473="Permanent Low-Use"),$K473&lt;=2032),(AND($J473="New",$K473&gt;2032))),"N/A",IF($N473=0,0,IF(ISERROR(VLOOKUP($E473,'Source Data'!$B$29:$J$60, MATCH($L473, 'Source Data'!$B$26:$J$26,1),TRUE))=TRUE,"",VLOOKUP($E473,'Source Data'!$B$29:$J$60,MATCH($L473, 'Source Data'!$B$26:$J$26,1),TRUE))))</f>
        <v/>
      </c>
      <c r="Y473" s="144" t="str">
        <f>IF(OR(AND(OR($J473="Retired",$J473="Permanent Low-Use"),$K473&lt;=2033),(AND($J473="New",$K473&gt;2033))),"N/A",IF($N473=0,0,IF(ISERROR(VLOOKUP($E473,'Source Data'!$B$29:$J$60, MATCH($L473, 'Source Data'!$B$26:$J$26,1),TRUE))=TRUE,"",VLOOKUP($E473,'Source Data'!$B$29:$J$60,MATCH($L473, 'Source Data'!$B$26:$J$26,1),TRUE))))</f>
        <v/>
      </c>
      <c r="Z473" s="145" t="str">
        <f>IF(ISNUMBER($L473),IF(OR(AND(OR($J473="Retired",$J473="Permanent Low-Use"),$K473&lt;=2023),(AND($J473="New",$K473&gt;2023))),"N/A",VLOOKUP($F473,'Source Data'!$B$15:$I$22,7)),"")</f>
        <v/>
      </c>
      <c r="AA473" s="145" t="str">
        <f>IF(ISNUMBER($L473),IF(OR(AND(OR($J473="Retired",$J473="Permanent Low-Use"),$K473&lt;=2024),(AND($J473="New",$K473&gt;2024))),"N/A",VLOOKUP($F473,'Source Data'!$B$15:$I$22,7)),"")</f>
        <v/>
      </c>
      <c r="AB473" s="145" t="str">
        <f>IF(ISNUMBER($L473),IF(OR(AND(OR($J473="Retired",$J473="Permanent Low-Use"),$K473&lt;=2025),(AND($J473="New",$K473&gt;2025))),"N/A",VLOOKUP($F473,'Source Data'!$B$15:$I$22,5)),"")</f>
        <v/>
      </c>
      <c r="AC473" s="145" t="str">
        <f>IF(ISNUMBER($L473),IF(OR(AND(OR($J473="Retired",$J473="Permanent Low-Use"),$K473&lt;=2026),(AND($J473="New",$K473&gt;2026))),"N/A",VLOOKUP($F473,'Source Data'!$B$15:$I$22,5)),"")</f>
        <v/>
      </c>
      <c r="AD473" s="145" t="str">
        <f>IF(ISNUMBER($L473),IF(OR(AND(OR($J473="Retired",$J473="Permanent Low-Use"),$K473&lt;=2027),(AND($J473="New",$K473&gt;2027))),"N/A",VLOOKUP($F473,'Source Data'!$B$15:$I$22,5)),"")</f>
        <v/>
      </c>
      <c r="AE473" s="145" t="str">
        <f>IF(ISNUMBER($L473),IF(OR(AND(OR($J473="Retired",$J473="Permanent Low-Use"),$K473&lt;=2028),(AND($J473="New",$K473&gt;2028))),"N/A",VLOOKUP($F473,'Source Data'!$B$15:$I$22,5)),"")</f>
        <v/>
      </c>
      <c r="AF473" s="145" t="str">
        <f>IF(ISNUMBER($L473),IF(OR(AND(OR($J473="Retired",$J473="Permanent Low-Use"),$K473&lt;=2029),(AND($J473="New",$K473&gt;2029))),"N/A",VLOOKUP($F473,'Source Data'!$B$15:$I$22,5)),"")</f>
        <v/>
      </c>
      <c r="AG473" s="145" t="str">
        <f>IF(ISNUMBER($L473),IF(OR(AND(OR($J473="Retired",$J473="Permanent Low-Use"),$K473&lt;=2030),(AND($J473="New",$K473&gt;2030))),"N/A",VLOOKUP($F473,'Source Data'!$B$15:$I$22,5)),"")</f>
        <v/>
      </c>
      <c r="AH473" s="145" t="str">
        <f>IF(ISNUMBER($L473),IF(OR(AND(OR($J473="Retired",$J473="Permanent Low-Use"),$K473&lt;=2031),(AND($J473="New",$K473&gt;2031))),"N/A",VLOOKUP($F473,'Source Data'!$B$15:$I$22,5)),"")</f>
        <v/>
      </c>
      <c r="AI473" s="145" t="str">
        <f>IF(ISNUMBER($L473),IF(OR(AND(OR($J473="Retired",$J473="Permanent Low-Use"),$K473&lt;=2032),(AND($J473="New",$K473&gt;2032))),"N/A",VLOOKUP($F473,'Source Data'!$B$15:$I$22,5)),"")</f>
        <v/>
      </c>
      <c r="AJ473" s="145" t="str">
        <f>IF(ISNUMBER($L473),IF(OR(AND(OR($J473="Retired",$J473="Permanent Low-Use"),$K473&lt;=2033),(AND($J473="New",$K473&gt;2033))),"N/A",VLOOKUP($F473,'Source Data'!$B$15:$I$22,5)),"")</f>
        <v/>
      </c>
      <c r="AK473" s="145" t="str">
        <f>IF($N473= 0, "N/A", IF(ISERROR(VLOOKUP($F473, 'Source Data'!$B$4:$C$11,2)), "", VLOOKUP($F473, 'Source Data'!$B$4:$C$11,2)))</f>
        <v/>
      </c>
      <c r="AL473" s="158"/>
    </row>
    <row r="474" spans="1:38">
      <c r="A474" s="158"/>
      <c r="B474" s="80"/>
      <c r="C474" s="80"/>
      <c r="D474" s="80"/>
      <c r="E474" s="81"/>
      <c r="F474" s="81"/>
      <c r="G474" s="78"/>
      <c r="H474" s="79"/>
      <c r="I474" s="78"/>
      <c r="J474" s="78"/>
      <c r="K474" s="78"/>
      <c r="L474" s="142" t="str">
        <f t="shared" si="20"/>
        <v/>
      </c>
      <c r="M474" s="142" t="str">
        <f>IF(ISERROR(VLOOKUP(E474,'Source Data'!$B$67:$J$97, MATCH(F474, 'Source Data'!$B$64:$J$64,1),TRUE))=TRUE,"",VLOOKUP(E474,'Source Data'!$B$67:$J$97,MATCH(F474, 'Source Data'!$B$64:$J$64,1),TRUE))</f>
        <v/>
      </c>
      <c r="N474" s="143" t="str">
        <f t="shared" si="21"/>
        <v/>
      </c>
      <c r="O474" s="144" t="str">
        <f>IF(OR(AND(OR($J474="Retired",$J474="Permanent Low-Use"),$K474&lt;=2023),(AND($J474="New",$K474&gt;2023))),"N/A",IF($N474=0,0,IF(ISERROR(VLOOKUP($E474,'Source Data'!$B$29:$J$60, MATCH($L474, 'Source Data'!$B$26:$J$26,1),TRUE))=TRUE,"",VLOOKUP($E474,'Source Data'!$B$29:$J$60,MATCH($L474, 'Source Data'!$B$26:$J$26,1),TRUE))))</f>
        <v/>
      </c>
      <c r="P474" s="144" t="str">
        <f>IF(OR(AND(OR($J474="Retired",$J474="Permanent Low-Use"),$K474&lt;=2024),(AND($J474="New",$K474&gt;2024))),"N/A",IF($N474=0,0,IF(ISERROR(VLOOKUP($E474,'Source Data'!$B$29:$J$60, MATCH($L474, 'Source Data'!$B$26:$J$26,1),TRUE))=TRUE,"",VLOOKUP($E474,'Source Data'!$B$29:$J$60,MATCH($L474, 'Source Data'!$B$26:$J$26,1),TRUE))))</f>
        <v/>
      </c>
      <c r="Q474" s="144" t="str">
        <f>IF(OR(AND(OR($J474="Retired",$J474="Permanent Low-Use"),$K474&lt;=2025),(AND($J474="New",$K474&gt;2025))),"N/A",IF($N474=0,0,IF(ISERROR(VLOOKUP($E474,'Source Data'!$B$29:$J$60, MATCH($L474, 'Source Data'!$B$26:$J$26,1),TRUE))=TRUE,"",VLOOKUP($E474,'Source Data'!$B$29:$J$60,MATCH($L474, 'Source Data'!$B$26:$J$26,1),TRUE))))</f>
        <v/>
      </c>
      <c r="R474" s="144" t="str">
        <f>IF(OR(AND(OR($J474="Retired",$J474="Permanent Low-Use"),$K474&lt;=2026),(AND($J474="New",$K474&gt;2026))),"N/A",IF($N474=0,0,IF(ISERROR(VLOOKUP($E474,'Source Data'!$B$29:$J$60, MATCH($L474, 'Source Data'!$B$26:$J$26,1),TRUE))=TRUE,"",VLOOKUP($E474,'Source Data'!$B$29:$J$60,MATCH($L474, 'Source Data'!$B$26:$J$26,1),TRUE))))</f>
        <v/>
      </c>
      <c r="S474" s="144" t="str">
        <f>IF(OR(AND(OR($J474="Retired",$J474="Permanent Low-Use"),$K474&lt;=2027),(AND($J474="New",$K474&gt;2027))),"N/A",IF($N474=0,0,IF(ISERROR(VLOOKUP($E474,'Source Data'!$B$29:$J$60, MATCH($L474, 'Source Data'!$B$26:$J$26,1),TRUE))=TRUE,"",VLOOKUP($E474,'Source Data'!$B$29:$J$60,MATCH($L474, 'Source Data'!$B$26:$J$26,1),TRUE))))</f>
        <v/>
      </c>
      <c r="T474" s="144" t="str">
        <f>IF(OR(AND(OR($J474="Retired",$J474="Permanent Low-Use"),$K474&lt;=2028),(AND($J474="New",$K474&gt;2028))),"N/A",IF($N474=0,0,IF(ISERROR(VLOOKUP($E474,'Source Data'!$B$29:$J$60, MATCH($L474, 'Source Data'!$B$26:$J$26,1),TRUE))=TRUE,"",VLOOKUP($E474,'Source Data'!$B$29:$J$60,MATCH($L474, 'Source Data'!$B$26:$J$26,1),TRUE))))</f>
        <v/>
      </c>
      <c r="U474" s="144" t="str">
        <f>IF(OR(AND(OR($J474="Retired",$J474="Permanent Low-Use"),$K474&lt;=2029),(AND($J474="New",$K474&gt;2029))),"N/A",IF($N474=0,0,IF(ISERROR(VLOOKUP($E474,'Source Data'!$B$29:$J$60, MATCH($L474, 'Source Data'!$B$26:$J$26,1),TRUE))=TRUE,"",VLOOKUP($E474,'Source Data'!$B$29:$J$60,MATCH($L474, 'Source Data'!$B$26:$J$26,1),TRUE))))</f>
        <v/>
      </c>
      <c r="V474" s="144" t="str">
        <f>IF(OR(AND(OR($J474="Retired",$J474="Permanent Low-Use"),$K474&lt;=2030),(AND($J474="New",$K474&gt;2030))),"N/A",IF($N474=0,0,IF(ISERROR(VLOOKUP($E474,'Source Data'!$B$29:$J$60, MATCH($L474, 'Source Data'!$B$26:$J$26,1),TRUE))=TRUE,"",VLOOKUP($E474,'Source Data'!$B$29:$J$60,MATCH($L474, 'Source Data'!$B$26:$J$26,1),TRUE))))</f>
        <v/>
      </c>
      <c r="W474" s="144" t="str">
        <f>IF(OR(AND(OR($J474="Retired",$J474="Permanent Low-Use"),$K474&lt;=2031),(AND($J474="New",$K474&gt;2031))),"N/A",IF($N474=0,0,IF(ISERROR(VLOOKUP($E474,'Source Data'!$B$29:$J$60, MATCH($L474, 'Source Data'!$B$26:$J$26,1),TRUE))=TRUE,"",VLOOKUP($E474,'Source Data'!$B$29:$J$60,MATCH($L474, 'Source Data'!$B$26:$J$26,1),TRUE))))</f>
        <v/>
      </c>
      <c r="X474" s="144" t="str">
        <f>IF(OR(AND(OR($J474="Retired",$J474="Permanent Low-Use"),$K474&lt;=2032),(AND($J474="New",$K474&gt;2032))),"N/A",IF($N474=0,0,IF(ISERROR(VLOOKUP($E474,'Source Data'!$B$29:$J$60, MATCH($L474, 'Source Data'!$B$26:$J$26,1),TRUE))=TRUE,"",VLOOKUP($E474,'Source Data'!$B$29:$J$60,MATCH($L474, 'Source Data'!$B$26:$J$26,1),TRUE))))</f>
        <v/>
      </c>
      <c r="Y474" s="144" t="str">
        <f>IF(OR(AND(OR($J474="Retired",$J474="Permanent Low-Use"),$K474&lt;=2033),(AND($J474="New",$K474&gt;2033))),"N/A",IF($N474=0,0,IF(ISERROR(VLOOKUP($E474,'Source Data'!$B$29:$J$60, MATCH($L474, 'Source Data'!$B$26:$J$26,1),TRUE))=TRUE,"",VLOOKUP($E474,'Source Data'!$B$29:$J$60,MATCH($L474, 'Source Data'!$B$26:$J$26,1),TRUE))))</f>
        <v/>
      </c>
      <c r="Z474" s="145" t="str">
        <f>IF(ISNUMBER($L474),IF(OR(AND(OR($J474="Retired",$J474="Permanent Low-Use"),$K474&lt;=2023),(AND($J474="New",$K474&gt;2023))),"N/A",VLOOKUP($F474,'Source Data'!$B$15:$I$22,7)),"")</f>
        <v/>
      </c>
      <c r="AA474" s="145" t="str">
        <f>IF(ISNUMBER($L474),IF(OR(AND(OR($J474="Retired",$J474="Permanent Low-Use"),$K474&lt;=2024),(AND($J474="New",$K474&gt;2024))),"N/A",VLOOKUP($F474,'Source Data'!$B$15:$I$22,7)),"")</f>
        <v/>
      </c>
      <c r="AB474" s="145" t="str">
        <f>IF(ISNUMBER($L474),IF(OR(AND(OR($J474="Retired",$J474="Permanent Low-Use"),$K474&lt;=2025),(AND($J474="New",$K474&gt;2025))),"N/A",VLOOKUP($F474,'Source Data'!$B$15:$I$22,5)),"")</f>
        <v/>
      </c>
      <c r="AC474" s="145" t="str">
        <f>IF(ISNUMBER($L474),IF(OR(AND(OR($J474="Retired",$J474="Permanent Low-Use"),$K474&lt;=2026),(AND($J474="New",$K474&gt;2026))),"N/A",VLOOKUP($F474,'Source Data'!$B$15:$I$22,5)),"")</f>
        <v/>
      </c>
      <c r="AD474" s="145" t="str">
        <f>IF(ISNUMBER($L474),IF(OR(AND(OR($J474="Retired",$J474="Permanent Low-Use"),$K474&lt;=2027),(AND($J474="New",$K474&gt;2027))),"N/A",VLOOKUP($F474,'Source Data'!$B$15:$I$22,5)),"")</f>
        <v/>
      </c>
      <c r="AE474" s="145" t="str">
        <f>IF(ISNUMBER($L474),IF(OR(AND(OR($J474="Retired",$J474="Permanent Low-Use"),$K474&lt;=2028),(AND($J474="New",$K474&gt;2028))),"N/A",VLOOKUP($F474,'Source Data'!$B$15:$I$22,5)),"")</f>
        <v/>
      </c>
      <c r="AF474" s="145" t="str">
        <f>IF(ISNUMBER($L474),IF(OR(AND(OR($J474="Retired",$J474="Permanent Low-Use"),$K474&lt;=2029),(AND($J474="New",$K474&gt;2029))),"N/A",VLOOKUP($F474,'Source Data'!$B$15:$I$22,5)),"")</f>
        <v/>
      </c>
      <c r="AG474" s="145" t="str">
        <f>IF(ISNUMBER($L474),IF(OR(AND(OR($J474="Retired",$J474="Permanent Low-Use"),$K474&lt;=2030),(AND($J474="New",$K474&gt;2030))),"N/A",VLOOKUP($F474,'Source Data'!$B$15:$I$22,5)),"")</f>
        <v/>
      </c>
      <c r="AH474" s="145" t="str">
        <f>IF(ISNUMBER($L474),IF(OR(AND(OR($J474="Retired",$J474="Permanent Low-Use"),$K474&lt;=2031),(AND($J474="New",$K474&gt;2031))),"N/A",VLOOKUP($F474,'Source Data'!$B$15:$I$22,5)),"")</f>
        <v/>
      </c>
      <c r="AI474" s="145" t="str">
        <f>IF(ISNUMBER($L474),IF(OR(AND(OR($J474="Retired",$J474="Permanent Low-Use"),$K474&lt;=2032),(AND($J474="New",$K474&gt;2032))),"N/A",VLOOKUP($F474,'Source Data'!$B$15:$I$22,5)),"")</f>
        <v/>
      </c>
      <c r="AJ474" s="145" t="str">
        <f>IF(ISNUMBER($L474),IF(OR(AND(OR($J474="Retired",$J474="Permanent Low-Use"),$K474&lt;=2033),(AND($J474="New",$K474&gt;2033))),"N/A",VLOOKUP($F474,'Source Data'!$B$15:$I$22,5)),"")</f>
        <v/>
      </c>
      <c r="AK474" s="145" t="str">
        <f>IF($N474= 0, "N/A", IF(ISERROR(VLOOKUP($F474, 'Source Data'!$B$4:$C$11,2)), "", VLOOKUP($F474, 'Source Data'!$B$4:$C$11,2)))</f>
        <v/>
      </c>
      <c r="AL474" s="158"/>
    </row>
    <row r="475" spans="1:38">
      <c r="A475" s="158"/>
      <c r="B475" s="80"/>
      <c r="C475" s="80"/>
      <c r="D475" s="80"/>
      <c r="E475" s="81"/>
      <c r="F475" s="81"/>
      <c r="G475" s="78"/>
      <c r="H475" s="79"/>
      <c r="I475" s="78"/>
      <c r="J475" s="78"/>
      <c r="K475" s="78"/>
      <c r="L475" s="142" t="str">
        <f t="shared" si="20"/>
        <v/>
      </c>
      <c r="M475" s="142" t="str">
        <f>IF(ISERROR(VLOOKUP(E475,'Source Data'!$B$67:$J$97, MATCH(F475, 'Source Data'!$B$64:$J$64,1),TRUE))=TRUE,"",VLOOKUP(E475,'Source Data'!$B$67:$J$97,MATCH(F475, 'Source Data'!$B$64:$J$64,1),TRUE))</f>
        <v/>
      </c>
      <c r="N475" s="143" t="str">
        <f t="shared" si="21"/>
        <v/>
      </c>
      <c r="O475" s="144" t="str">
        <f>IF(OR(AND(OR($J475="Retired",$J475="Permanent Low-Use"),$K475&lt;=2023),(AND($J475="New",$K475&gt;2023))),"N/A",IF($N475=0,0,IF(ISERROR(VLOOKUP($E475,'Source Data'!$B$29:$J$60, MATCH($L475, 'Source Data'!$B$26:$J$26,1),TRUE))=TRUE,"",VLOOKUP($E475,'Source Data'!$B$29:$J$60,MATCH($L475, 'Source Data'!$B$26:$J$26,1),TRUE))))</f>
        <v/>
      </c>
      <c r="P475" s="144" t="str">
        <f>IF(OR(AND(OR($J475="Retired",$J475="Permanent Low-Use"),$K475&lt;=2024),(AND($J475="New",$K475&gt;2024))),"N/A",IF($N475=0,0,IF(ISERROR(VLOOKUP($E475,'Source Data'!$B$29:$J$60, MATCH($L475, 'Source Data'!$B$26:$J$26,1),TRUE))=TRUE,"",VLOOKUP($E475,'Source Data'!$B$29:$J$60,MATCH($L475, 'Source Data'!$B$26:$J$26,1),TRUE))))</f>
        <v/>
      </c>
      <c r="Q475" s="144" t="str">
        <f>IF(OR(AND(OR($J475="Retired",$J475="Permanent Low-Use"),$K475&lt;=2025),(AND($J475="New",$K475&gt;2025))),"N/A",IF($N475=0,0,IF(ISERROR(VLOOKUP($E475,'Source Data'!$B$29:$J$60, MATCH($L475, 'Source Data'!$B$26:$J$26,1),TRUE))=TRUE,"",VLOOKUP($E475,'Source Data'!$B$29:$J$60,MATCH($L475, 'Source Data'!$B$26:$J$26,1),TRUE))))</f>
        <v/>
      </c>
      <c r="R475" s="144" t="str">
        <f>IF(OR(AND(OR($J475="Retired",$J475="Permanent Low-Use"),$K475&lt;=2026),(AND($J475="New",$K475&gt;2026))),"N/A",IF($N475=0,0,IF(ISERROR(VLOOKUP($E475,'Source Data'!$B$29:$J$60, MATCH($L475, 'Source Data'!$B$26:$J$26,1),TRUE))=TRUE,"",VLOOKUP($E475,'Source Data'!$B$29:$J$60,MATCH($L475, 'Source Data'!$B$26:$J$26,1),TRUE))))</f>
        <v/>
      </c>
      <c r="S475" s="144" t="str">
        <f>IF(OR(AND(OR($J475="Retired",$J475="Permanent Low-Use"),$K475&lt;=2027),(AND($J475="New",$K475&gt;2027))),"N/A",IF($N475=0,0,IF(ISERROR(VLOOKUP($E475,'Source Data'!$B$29:$J$60, MATCH($L475, 'Source Data'!$B$26:$J$26,1),TRUE))=TRUE,"",VLOOKUP($E475,'Source Data'!$B$29:$J$60,MATCH($L475, 'Source Data'!$B$26:$J$26,1),TRUE))))</f>
        <v/>
      </c>
      <c r="T475" s="144" t="str">
        <f>IF(OR(AND(OR($J475="Retired",$J475="Permanent Low-Use"),$K475&lt;=2028),(AND($J475="New",$K475&gt;2028))),"N/A",IF($N475=0,0,IF(ISERROR(VLOOKUP($E475,'Source Data'!$B$29:$J$60, MATCH($L475, 'Source Data'!$B$26:$J$26,1),TRUE))=TRUE,"",VLOOKUP($E475,'Source Data'!$B$29:$J$60,MATCH($L475, 'Source Data'!$B$26:$J$26,1),TRUE))))</f>
        <v/>
      </c>
      <c r="U475" s="144" t="str">
        <f>IF(OR(AND(OR($J475="Retired",$J475="Permanent Low-Use"),$K475&lt;=2029),(AND($J475="New",$K475&gt;2029))),"N/A",IF($N475=0,0,IF(ISERROR(VLOOKUP($E475,'Source Data'!$B$29:$J$60, MATCH($L475, 'Source Data'!$B$26:$J$26,1),TRUE))=TRUE,"",VLOOKUP($E475,'Source Data'!$B$29:$J$60,MATCH($L475, 'Source Data'!$B$26:$J$26,1),TRUE))))</f>
        <v/>
      </c>
      <c r="V475" s="144" t="str">
        <f>IF(OR(AND(OR($J475="Retired",$J475="Permanent Low-Use"),$K475&lt;=2030),(AND($J475="New",$K475&gt;2030))),"N/A",IF($N475=0,0,IF(ISERROR(VLOOKUP($E475,'Source Data'!$B$29:$J$60, MATCH($L475, 'Source Data'!$B$26:$J$26,1),TRUE))=TRUE,"",VLOOKUP($E475,'Source Data'!$B$29:$J$60,MATCH($L475, 'Source Data'!$B$26:$J$26,1),TRUE))))</f>
        <v/>
      </c>
      <c r="W475" s="144" t="str">
        <f>IF(OR(AND(OR($J475="Retired",$J475="Permanent Low-Use"),$K475&lt;=2031),(AND($J475="New",$K475&gt;2031))),"N/A",IF($N475=0,0,IF(ISERROR(VLOOKUP($E475,'Source Data'!$B$29:$J$60, MATCH($L475, 'Source Data'!$B$26:$J$26,1),TRUE))=TRUE,"",VLOOKUP($E475,'Source Data'!$B$29:$J$60,MATCH($L475, 'Source Data'!$B$26:$J$26,1),TRUE))))</f>
        <v/>
      </c>
      <c r="X475" s="144" t="str">
        <f>IF(OR(AND(OR($J475="Retired",$J475="Permanent Low-Use"),$K475&lt;=2032),(AND($J475="New",$K475&gt;2032))),"N/A",IF($N475=0,0,IF(ISERROR(VLOOKUP($E475,'Source Data'!$B$29:$J$60, MATCH($L475, 'Source Data'!$B$26:$J$26,1),TRUE))=TRUE,"",VLOOKUP($E475,'Source Data'!$B$29:$J$60,MATCH($L475, 'Source Data'!$B$26:$J$26,1),TRUE))))</f>
        <v/>
      </c>
      <c r="Y475" s="144" t="str">
        <f>IF(OR(AND(OR($J475="Retired",$J475="Permanent Low-Use"),$K475&lt;=2033),(AND($J475="New",$K475&gt;2033))),"N/A",IF($N475=0,0,IF(ISERROR(VLOOKUP($E475,'Source Data'!$B$29:$J$60, MATCH($L475, 'Source Data'!$B$26:$J$26,1),TRUE))=TRUE,"",VLOOKUP($E475,'Source Data'!$B$29:$J$60,MATCH($L475, 'Source Data'!$B$26:$J$26,1),TRUE))))</f>
        <v/>
      </c>
      <c r="Z475" s="145" t="str">
        <f>IF(ISNUMBER($L475),IF(OR(AND(OR($J475="Retired",$J475="Permanent Low-Use"),$K475&lt;=2023),(AND($J475="New",$K475&gt;2023))),"N/A",VLOOKUP($F475,'Source Data'!$B$15:$I$22,7)),"")</f>
        <v/>
      </c>
      <c r="AA475" s="145" t="str">
        <f>IF(ISNUMBER($L475),IF(OR(AND(OR($J475="Retired",$J475="Permanent Low-Use"),$K475&lt;=2024),(AND($J475="New",$K475&gt;2024))),"N/A",VLOOKUP($F475,'Source Data'!$B$15:$I$22,7)),"")</f>
        <v/>
      </c>
      <c r="AB475" s="145" t="str">
        <f>IF(ISNUMBER($L475),IF(OR(AND(OR($J475="Retired",$J475="Permanent Low-Use"),$K475&lt;=2025),(AND($J475="New",$K475&gt;2025))),"N/A",VLOOKUP($F475,'Source Data'!$B$15:$I$22,5)),"")</f>
        <v/>
      </c>
      <c r="AC475" s="145" t="str">
        <f>IF(ISNUMBER($L475),IF(OR(AND(OR($J475="Retired",$J475="Permanent Low-Use"),$K475&lt;=2026),(AND($J475="New",$K475&gt;2026))),"N/A",VLOOKUP($F475,'Source Data'!$B$15:$I$22,5)),"")</f>
        <v/>
      </c>
      <c r="AD475" s="145" t="str">
        <f>IF(ISNUMBER($L475),IF(OR(AND(OR($J475="Retired",$J475="Permanent Low-Use"),$K475&lt;=2027),(AND($J475="New",$K475&gt;2027))),"N/A",VLOOKUP($F475,'Source Data'!$B$15:$I$22,5)),"")</f>
        <v/>
      </c>
      <c r="AE475" s="145" t="str">
        <f>IF(ISNUMBER($L475),IF(OR(AND(OR($J475="Retired",$J475="Permanent Low-Use"),$K475&lt;=2028),(AND($J475="New",$K475&gt;2028))),"N/A",VLOOKUP($F475,'Source Data'!$B$15:$I$22,5)),"")</f>
        <v/>
      </c>
      <c r="AF475" s="145" t="str">
        <f>IF(ISNUMBER($L475),IF(OR(AND(OR($J475="Retired",$J475="Permanent Low-Use"),$K475&lt;=2029),(AND($J475="New",$K475&gt;2029))),"N/A",VLOOKUP($F475,'Source Data'!$B$15:$I$22,5)),"")</f>
        <v/>
      </c>
      <c r="AG475" s="145" t="str">
        <f>IF(ISNUMBER($L475),IF(OR(AND(OR($J475="Retired",$J475="Permanent Low-Use"),$K475&lt;=2030),(AND($J475="New",$K475&gt;2030))),"N/A",VLOOKUP($F475,'Source Data'!$B$15:$I$22,5)),"")</f>
        <v/>
      </c>
      <c r="AH475" s="145" t="str">
        <f>IF(ISNUMBER($L475),IF(OR(AND(OR($J475="Retired",$J475="Permanent Low-Use"),$K475&lt;=2031),(AND($J475="New",$K475&gt;2031))),"N/A",VLOOKUP($F475,'Source Data'!$B$15:$I$22,5)),"")</f>
        <v/>
      </c>
      <c r="AI475" s="145" t="str">
        <f>IF(ISNUMBER($L475),IF(OR(AND(OR($J475="Retired",$J475="Permanent Low-Use"),$K475&lt;=2032),(AND($J475="New",$K475&gt;2032))),"N/A",VLOOKUP($F475,'Source Data'!$B$15:$I$22,5)),"")</f>
        <v/>
      </c>
      <c r="AJ475" s="145" t="str">
        <f>IF(ISNUMBER($L475),IF(OR(AND(OR($J475="Retired",$J475="Permanent Low-Use"),$K475&lt;=2033),(AND($J475="New",$K475&gt;2033))),"N/A",VLOOKUP($F475,'Source Data'!$B$15:$I$22,5)),"")</f>
        <v/>
      </c>
      <c r="AK475" s="145" t="str">
        <f>IF($N475= 0, "N/A", IF(ISERROR(VLOOKUP($F475, 'Source Data'!$B$4:$C$11,2)), "", VLOOKUP($F475, 'Source Data'!$B$4:$C$11,2)))</f>
        <v/>
      </c>
      <c r="AL475" s="158"/>
    </row>
    <row r="476" spans="1:38">
      <c r="A476" s="158"/>
      <c r="B476" s="80"/>
      <c r="C476" s="80"/>
      <c r="D476" s="80"/>
      <c r="E476" s="81"/>
      <c r="F476" s="81"/>
      <c r="G476" s="78"/>
      <c r="H476" s="79"/>
      <c r="I476" s="78"/>
      <c r="J476" s="78"/>
      <c r="K476" s="78"/>
      <c r="L476" s="142" t="str">
        <f t="shared" si="20"/>
        <v/>
      </c>
      <c r="M476" s="142" t="str">
        <f>IF(ISERROR(VLOOKUP(E476,'Source Data'!$B$67:$J$97, MATCH(F476, 'Source Data'!$B$64:$J$64,1),TRUE))=TRUE,"",VLOOKUP(E476,'Source Data'!$B$67:$J$97,MATCH(F476, 'Source Data'!$B$64:$J$64,1),TRUE))</f>
        <v/>
      </c>
      <c r="N476" s="143" t="str">
        <f t="shared" si="21"/>
        <v/>
      </c>
      <c r="O476" s="144" t="str">
        <f>IF(OR(AND(OR($J476="Retired",$J476="Permanent Low-Use"),$K476&lt;=2023),(AND($J476="New",$K476&gt;2023))),"N/A",IF($N476=0,0,IF(ISERROR(VLOOKUP($E476,'Source Data'!$B$29:$J$60, MATCH($L476, 'Source Data'!$B$26:$J$26,1),TRUE))=TRUE,"",VLOOKUP($E476,'Source Data'!$B$29:$J$60,MATCH($L476, 'Source Data'!$B$26:$J$26,1),TRUE))))</f>
        <v/>
      </c>
      <c r="P476" s="144" t="str">
        <f>IF(OR(AND(OR($J476="Retired",$J476="Permanent Low-Use"),$K476&lt;=2024),(AND($J476="New",$K476&gt;2024))),"N/A",IF($N476=0,0,IF(ISERROR(VLOOKUP($E476,'Source Data'!$B$29:$J$60, MATCH($L476, 'Source Data'!$B$26:$J$26,1),TRUE))=TRUE,"",VLOOKUP($E476,'Source Data'!$B$29:$J$60,MATCH($L476, 'Source Data'!$B$26:$J$26,1),TRUE))))</f>
        <v/>
      </c>
      <c r="Q476" s="144" t="str">
        <f>IF(OR(AND(OR($J476="Retired",$J476="Permanent Low-Use"),$K476&lt;=2025),(AND($J476="New",$K476&gt;2025))),"N/A",IF($N476=0,0,IF(ISERROR(VLOOKUP($E476,'Source Data'!$B$29:$J$60, MATCH($L476, 'Source Data'!$B$26:$J$26,1),TRUE))=TRUE,"",VLOOKUP($E476,'Source Data'!$B$29:$J$60,MATCH($L476, 'Source Data'!$B$26:$J$26,1),TRUE))))</f>
        <v/>
      </c>
      <c r="R476" s="144" t="str">
        <f>IF(OR(AND(OR($J476="Retired",$J476="Permanent Low-Use"),$K476&lt;=2026),(AND($J476="New",$K476&gt;2026))),"N/A",IF($N476=0,0,IF(ISERROR(VLOOKUP($E476,'Source Data'!$B$29:$J$60, MATCH($L476, 'Source Data'!$B$26:$J$26,1),TRUE))=TRUE,"",VLOOKUP($E476,'Source Data'!$B$29:$J$60,MATCH($L476, 'Source Data'!$B$26:$J$26,1),TRUE))))</f>
        <v/>
      </c>
      <c r="S476" s="144" t="str">
        <f>IF(OR(AND(OR($J476="Retired",$J476="Permanent Low-Use"),$K476&lt;=2027),(AND($J476="New",$K476&gt;2027))),"N/A",IF($N476=0,0,IF(ISERROR(VLOOKUP($E476,'Source Data'!$B$29:$J$60, MATCH($L476, 'Source Data'!$B$26:$J$26,1),TRUE))=TRUE,"",VLOOKUP($E476,'Source Data'!$B$29:$J$60,MATCH($L476, 'Source Data'!$B$26:$J$26,1),TRUE))))</f>
        <v/>
      </c>
      <c r="T476" s="144" t="str">
        <f>IF(OR(AND(OR($J476="Retired",$J476="Permanent Low-Use"),$K476&lt;=2028),(AND($J476="New",$K476&gt;2028))),"N/A",IF($N476=0,0,IF(ISERROR(VLOOKUP($E476,'Source Data'!$B$29:$J$60, MATCH($L476, 'Source Data'!$B$26:$J$26,1),TRUE))=TRUE,"",VLOOKUP($E476,'Source Data'!$B$29:$J$60,MATCH($L476, 'Source Data'!$B$26:$J$26,1),TRUE))))</f>
        <v/>
      </c>
      <c r="U476" s="144" t="str">
        <f>IF(OR(AND(OR($J476="Retired",$J476="Permanent Low-Use"),$K476&lt;=2029),(AND($J476="New",$K476&gt;2029))),"N/A",IF($N476=0,0,IF(ISERROR(VLOOKUP($E476,'Source Data'!$B$29:$J$60, MATCH($L476, 'Source Data'!$B$26:$J$26,1),TRUE))=TRUE,"",VLOOKUP($E476,'Source Data'!$B$29:$J$60,MATCH($L476, 'Source Data'!$B$26:$J$26,1),TRUE))))</f>
        <v/>
      </c>
      <c r="V476" s="144" t="str">
        <f>IF(OR(AND(OR($J476="Retired",$J476="Permanent Low-Use"),$K476&lt;=2030),(AND($J476="New",$K476&gt;2030))),"N/A",IF($N476=0,0,IF(ISERROR(VLOOKUP($E476,'Source Data'!$B$29:$J$60, MATCH($L476, 'Source Data'!$B$26:$J$26,1),TRUE))=TRUE,"",VLOOKUP($E476,'Source Data'!$B$29:$J$60,MATCH($L476, 'Source Data'!$B$26:$J$26,1),TRUE))))</f>
        <v/>
      </c>
      <c r="W476" s="144" t="str">
        <f>IF(OR(AND(OR($J476="Retired",$J476="Permanent Low-Use"),$K476&lt;=2031),(AND($J476="New",$K476&gt;2031))),"N/A",IF($N476=0,0,IF(ISERROR(VLOOKUP($E476,'Source Data'!$B$29:$J$60, MATCH($L476, 'Source Data'!$B$26:$J$26,1),TRUE))=TRUE,"",VLOOKUP($E476,'Source Data'!$B$29:$J$60,MATCH($L476, 'Source Data'!$B$26:$J$26,1),TRUE))))</f>
        <v/>
      </c>
      <c r="X476" s="144" t="str">
        <f>IF(OR(AND(OR($J476="Retired",$J476="Permanent Low-Use"),$K476&lt;=2032),(AND($J476="New",$K476&gt;2032))),"N/A",IF($N476=0,0,IF(ISERROR(VLOOKUP($E476,'Source Data'!$B$29:$J$60, MATCH($L476, 'Source Data'!$B$26:$J$26,1),TRUE))=TRUE,"",VLOOKUP($E476,'Source Data'!$B$29:$J$60,MATCH($L476, 'Source Data'!$B$26:$J$26,1),TRUE))))</f>
        <v/>
      </c>
      <c r="Y476" s="144" t="str">
        <f>IF(OR(AND(OR($J476="Retired",$J476="Permanent Low-Use"),$K476&lt;=2033),(AND($J476="New",$K476&gt;2033))),"N/A",IF($N476=0,0,IF(ISERROR(VLOOKUP($E476,'Source Data'!$B$29:$J$60, MATCH($L476, 'Source Data'!$B$26:$J$26,1),TRUE))=TRUE,"",VLOOKUP($E476,'Source Data'!$B$29:$J$60,MATCH($L476, 'Source Data'!$B$26:$J$26,1),TRUE))))</f>
        <v/>
      </c>
      <c r="Z476" s="145" t="str">
        <f>IF(ISNUMBER($L476),IF(OR(AND(OR($J476="Retired",$J476="Permanent Low-Use"),$K476&lt;=2023),(AND($J476="New",$K476&gt;2023))),"N/A",VLOOKUP($F476,'Source Data'!$B$15:$I$22,7)),"")</f>
        <v/>
      </c>
      <c r="AA476" s="145" t="str">
        <f>IF(ISNUMBER($L476),IF(OR(AND(OR($J476="Retired",$J476="Permanent Low-Use"),$K476&lt;=2024),(AND($J476="New",$K476&gt;2024))),"N/A",VLOOKUP($F476,'Source Data'!$B$15:$I$22,7)),"")</f>
        <v/>
      </c>
      <c r="AB476" s="145" t="str">
        <f>IF(ISNUMBER($L476),IF(OR(AND(OR($J476="Retired",$J476="Permanent Low-Use"),$K476&lt;=2025),(AND($J476="New",$K476&gt;2025))),"N/A",VLOOKUP($F476,'Source Data'!$B$15:$I$22,5)),"")</f>
        <v/>
      </c>
      <c r="AC476" s="145" t="str">
        <f>IF(ISNUMBER($L476),IF(OR(AND(OR($J476="Retired",$J476="Permanent Low-Use"),$K476&lt;=2026),(AND($J476="New",$K476&gt;2026))),"N/A",VLOOKUP($F476,'Source Data'!$B$15:$I$22,5)),"")</f>
        <v/>
      </c>
      <c r="AD476" s="145" t="str">
        <f>IF(ISNUMBER($L476),IF(OR(AND(OR($J476="Retired",$J476="Permanent Low-Use"),$K476&lt;=2027),(AND($J476="New",$K476&gt;2027))),"N/A",VLOOKUP($F476,'Source Data'!$B$15:$I$22,5)),"")</f>
        <v/>
      </c>
      <c r="AE476" s="145" t="str">
        <f>IF(ISNUMBER($L476),IF(OR(AND(OR($J476="Retired",$J476="Permanent Low-Use"),$K476&lt;=2028),(AND($J476="New",$K476&gt;2028))),"N/A",VLOOKUP($F476,'Source Data'!$B$15:$I$22,5)),"")</f>
        <v/>
      </c>
      <c r="AF476" s="145" t="str">
        <f>IF(ISNUMBER($L476),IF(OR(AND(OR($J476="Retired",$J476="Permanent Low-Use"),$K476&lt;=2029),(AND($J476="New",$K476&gt;2029))),"N/A",VLOOKUP($F476,'Source Data'!$B$15:$I$22,5)),"")</f>
        <v/>
      </c>
      <c r="AG476" s="145" t="str">
        <f>IF(ISNUMBER($L476),IF(OR(AND(OR($J476="Retired",$J476="Permanent Low-Use"),$K476&lt;=2030),(AND($J476="New",$K476&gt;2030))),"N/A",VLOOKUP($F476,'Source Data'!$B$15:$I$22,5)),"")</f>
        <v/>
      </c>
      <c r="AH476" s="145" t="str">
        <f>IF(ISNUMBER($L476),IF(OR(AND(OR($J476="Retired",$J476="Permanent Low-Use"),$K476&lt;=2031),(AND($J476="New",$K476&gt;2031))),"N/A",VLOOKUP($F476,'Source Data'!$B$15:$I$22,5)),"")</f>
        <v/>
      </c>
      <c r="AI476" s="145" t="str">
        <f>IF(ISNUMBER($L476),IF(OR(AND(OR($J476="Retired",$J476="Permanent Low-Use"),$K476&lt;=2032),(AND($J476="New",$K476&gt;2032))),"N/A",VLOOKUP($F476,'Source Data'!$B$15:$I$22,5)),"")</f>
        <v/>
      </c>
      <c r="AJ476" s="145" t="str">
        <f>IF(ISNUMBER($L476),IF(OR(AND(OR($J476="Retired",$J476="Permanent Low-Use"),$K476&lt;=2033),(AND($J476="New",$K476&gt;2033))),"N/A",VLOOKUP($F476,'Source Data'!$B$15:$I$22,5)),"")</f>
        <v/>
      </c>
      <c r="AK476" s="145" t="str">
        <f>IF($N476= 0, "N/A", IF(ISERROR(VLOOKUP($F476, 'Source Data'!$B$4:$C$11,2)), "", VLOOKUP($F476, 'Source Data'!$B$4:$C$11,2)))</f>
        <v/>
      </c>
      <c r="AL476" s="158"/>
    </row>
    <row r="477" spans="1:38">
      <c r="A477" s="158"/>
      <c r="B477" s="80"/>
      <c r="C477" s="80"/>
      <c r="D477" s="80"/>
      <c r="E477" s="81"/>
      <c r="F477" s="81"/>
      <c r="G477" s="78"/>
      <c r="H477" s="79"/>
      <c r="I477" s="78"/>
      <c r="J477" s="78"/>
      <c r="K477" s="78"/>
      <c r="L477" s="142" t="str">
        <f t="shared" si="20"/>
        <v/>
      </c>
      <c r="M477" s="142" t="str">
        <f>IF(ISERROR(VLOOKUP(E477,'Source Data'!$B$67:$J$97, MATCH(F477, 'Source Data'!$B$64:$J$64,1),TRUE))=TRUE,"",VLOOKUP(E477,'Source Data'!$B$67:$J$97,MATCH(F477, 'Source Data'!$B$64:$J$64,1),TRUE))</f>
        <v/>
      </c>
      <c r="N477" s="143" t="str">
        <f t="shared" si="21"/>
        <v/>
      </c>
      <c r="O477" s="144" t="str">
        <f>IF(OR(AND(OR($J477="Retired",$J477="Permanent Low-Use"),$K477&lt;=2023),(AND($J477="New",$K477&gt;2023))),"N/A",IF($N477=0,0,IF(ISERROR(VLOOKUP($E477,'Source Data'!$B$29:$J$60, MATCH($L477, 'Source Data'!$B$26:$J$26,1),TRUE))=TRUE,"",VLOOKUP($E477,'Source Data'!$B$29:$J$60,MATCH($L477, 'Source Data'!$B$26:$J$26,1),TRUE))))</f>
        <v/>
      </c>
      <c r="P477" s="144" t="str">
        <f>IF(OR(AND(OR($J477="Retired",$J477="Permanent Low-Use"),$K477&lt;=2024),(AND($J477="New",$K477&gt;2024))),"N/A",IF($N477=0,0,IF(ISERROR(VLOOKUP($E477,'Source Data'!$B$29:$J$60, MATCH($L477, 'Source Data'!$B$26:$J$26,1),TRUE))=TRUE,"",VLOOKUP($E477,'Source Data'!$B$29:$J$60,MATCH($L477, 'Source Data'!$B$26:$J$26,1),TRUE))))</f>
        <v/>
      </c>
      <c r="Q477" s="144" t="str">
        <f>IF(OR(AND(OR($J477="Retired",$J477="Permanent Low-Use"),$K477&lt;=2025),(AND($J477="New",$K477&gt;2025))),"N/A",IF($N477=0,0,IF(ISERROR(VLOOKUP($E477,'Source Data'!$B$29:$J$60, MATCH($L477, 'Source Data'!$B$26:$J$26,1),TRUE))=TRUE,"",VLOOKUP($E477,'Source Data'!$B$29:$J$60,MATCH($L477, 'Source Data'!$B$26:$J$26,1),TRUE))))</f>
        <v/>
      </c>
      <c r="R477" s="144" t="str">
        <f>IF(OR(AND(OR($J477="Retired",$J477="Permanent Low-Use"),$K477&lt;=2026),(AND($J477="New",$K477&gt;2026))),"N/A",IF($N477=0,0,IF(ISERROR(VLOOKUP($E477,'Source Data'!$B$29:$J$60, MATCH($L477, 'Source Data'!$B$26:$J$26,1),TRUE))=TRUE,"",VLOOKUP($E477,'Source Data'!$B$29:$J$60,MATCH($L477, 'Source Data'!$B$26:$J$26,1),TRUE))))</f>
        <v/>
      </c>
      <c r="S477" s="144" t="str">
        <f>IF(OR(AND(OR($J477="Retired",$J477="Permanent Low-Use"),$K477&lt;=2027),(AND($J477="New",$K477&gt;2027))),"N/A",IF($N477=0,0,IF(ISERROR(VLOOKUP($E477,'Source Data'!$B$29:$J$60, MATCH($L477, 'Source Data'!$B$26:$J$26,1),TRUE))=TRUE,"",VLOOKUP($E477,'Source Data'!$B$29:$J$60,MATCH($L477, 'Source Data'!$B$26:$J$26,1),TRUE))))</f>
        <v/>
      </c>
      <c r="T477" s="144" t="str">
        <f>IF(OR(AND(OR($J477="Retired",$J477="Permanent Low-Use"),$K477&lt;=2028),(AND($J477="New",$K477&gt;2028))),"N/A",IF($N477=0,0,IF(ISERROR(VLOOKUP($E477,'Source Data'!$B$29:$J$60, MATCH($L477, 'Source Data'!$B$26:$J$26,1),TRUE))=TRUE,"",VLOOKUP($E477,'Source Data'!$B$29:$J$60,MATCH($L477, 'Source Data'!$B$26:$J$26,1),TRUE))))</f>
        <v/>
      </c>
      <c r="U477" s="144" t="str">
        <f>IF(OR(AND(OR($J477="Retired",$J477="Permanent Low-Use"),$K477&lt;=2029),(AND($J477="New",$K477&gt;2029))),"N/A",IF($N477=0,0,IF(ISERROR(VLOOKUP($E477,'Source Data'!$B$29:$J$60, MATCH($L477, 'Source Data'!$B$26:$J$26,1),TRUE))=TRUE,"",VLOOKUP($E477,'Source Data'!$B$29:$J$60,MATCH($L477, 'Source Data'!$B$26:$J$26,1),TRUE))))</f>
        <v/>
      </c>
      <c r="V477" s="144" t="str">
        <f>IF(OR(AND(OR($J477="Retired",$J477="Permanent Low-Use"),$K477&lt;=2030),(AND($J477="New",$K477&gt;2030))),"N/A",IF($N477=0,0,IF(ISERROR(VLOOKUP($E477,'Source Data'!$B$29:$J$60, MATCH($L477, 'Source Data'!$B$26:$J$26,1),TRUE))=TRUE,"",VLOOKUP($E477,'Source Data'!$B$29:$J$60,MATCH($L477, 'Source Data'!$B$26:$J$26,1),TRUE))))</f>
        <v/>
      </c>
      <c r="W477" s="144" t="str">
        <f>IF(OR(AND(OR($J477="Retired",$J477="Permanent Low-Use"),$K477&lt;=2031),(AND($J477="New",$K477&gt;2031))),"N/A",IF($N477=0,0,IF(ISERROR(VLOOKUP($E477,'Source Data'!$B$29:$J$60, MATCH($L477, 'Source Data'!$B$26:$J$26,1),TRUE))=TRUE,"",VLOOKUP($E477,'Source Data'!$B$29:$J$60,MATCH($L477, 'Source Data'!$B$26:$J$26,1),TRUE))))</f>
        <v/>
      </c>
      <c r="X477" s="144" t="str">
        <f>IF(OR(AND(OR($J477="Retired",$J477="Permanent Low-Use"),$K477&lt;=2032),(AND($J477="New",$K477&gt;2032))),"N/A",IF($N477=0,0,IF(ISERROR(VLOOKUP($E477,'Source Data'!$B$29:$J$60, MATCH($L477, 'Source Data'!$B$26:$J$26,1),TRUE))=TRUE,"",VLOOKUP($E477,'Source Data'!$B$29:$J$60,MATCH($L477, 'Source Data'!$B$26:$J$26,1),TRUE))))</f>
        <v/>
      </c>
      <c r="Y477" s="144" t="str">
        <f>IF(OR(AND(OR($J477="Retired",$J477="Permanent Low-Use"),$K477&lt;=2033),(AND($J477="New",$K477&gt;2033))),"N/A",IF($N477=0,0,IF(ISERROR(VLOOKUP($E477,'Source Data'!$B$29:$J$60, MATCH($L477, 'Source Data'!$B$26:$J$26,1),TRUE))=TRUE,"",VLOOKUP($E477,'Source Data'!$B$29:$J$60,MATCH($L477, 'Source Data'!$B$26:$J$26,1),TRUE))))</f>
        <v/>
      </c>
      <c r="Z477" s="145" t="str">
        <f>IF(ISNUMBER($L477),IF(OR(AND(OR($J477="Retired",$J477="Permanent Low-Use"),$K477&lt;=2023),(AND($J477="New",$K477&gt;2023))),"N/A",VLOOKUP($F477,'Source Data'!$B$15:$I$22,7)),"")</f>
        <v/>
      </c>
      <c r="AA477" s="145" t="str">
        <f>IF(ISNUMBER($L477),IF(OR(AND(OR($J477="Retired",$J477="Permanent Low-Use"),$K477&lt;=2024),(AND($J477="New",$K477&gt;2024))),"N/A",VLOOKUP($F477,'Source Data'!$B$15:$I$22,7)),"")</f>
        <v/>
      </c>
      <c r="AB477" s="145" t="str">
        <f>IF(ISNUMBER($L477),IF(OR(AND(OR($J477="Retired",$J477="Permanent Low-Use"),$K477&lt;=2025),(AND($J477="New",$K477&gt;2025))),"N/A",VLOOKUP($F477,'Source Data'!$B$15:$I$22,5)),"")</f>
        <v/>
      </c>
      <c r="AC477" s="145" t="str">
        <f>IF(ISNUMBER($L477),IF(OR(AND(OR($J477="Retired",$J477="Permanent Low-Use"),$K477&lt;=2026),(AND($J477="New",$K477&gt;2026))),"N/A",VLOOKUP($F477,'Source Data'!$B$15:$I$22,5)),"")</f>
        <v/>
      </c>
      <c r="AD477" s="145" t="str">
        <f>IF(ISNUMBER($L477),IF(OR(AND(OR($J477="Retired",$J477="Permanent Low-Use"),$K477&lt;=2027),(AND($J477="New",$K477&gt;2027))),"N/A",VLOOKUP($F477,'Source Data'!$B$15:$I$22,5)),"")</f>
        <v/>
      </c>
      <c r="AE477" s="145" t="str">
        <f>IF(ISNUMBER($L477),IF(OR(AND(OR($J477="Retired",$J477="Permanent Low-Use"),$K477&lt;=2028),(AND($J477="New",$K477&gt;2028))),"N/A",VLOOKUP($F477,'Source Data'!$B$15:$I$22,5)),"")</f>
        <v/>
      </c>
      <c r="AF477" s="145" t="str">
        <f>IF(ISNUMBER($L477),IF(OR(AND(OR($J477="Retired",$J477="Permanent Low-Use"),$K477&lt;=2029),(AND($J477="New",$K477&gt;2029))),"N/A",VLOOKUP($F477,'Source Data'!$B$15:$I$22,5)),"")</f>
        <v/>
      </c>
      <c r="AG477" s="145" t="str">
        <f>IF(ISNUMBER($L477),IF(OR(AND(OR($J477="Retired",$J477="Permanent Low-Use"),$K477&lt;=2030),(AND($J477="New",$K477&gt;2030))),"N/A",VLOOKUP($F477,'Source Data'!$B$15:$I$22,5)),"")</f>
        <v/>
      </c>
      <c r="AH477" s="145" t="str">
        <f>IF(ISNUMBER($L477),IF(OR(AND(OR($J477="Retired",$J477="Permanent Low-Use"),$K477&lt;=2031),(AND($J477="New",$K477&gt;2031))),"N/A",VLOOKUP($F477,'Source Data'!$B$15:$I$22,5)),"")</f>
        <v/>
      </c>
      <c r="AI477" s="145" t="str">
        <f>IF(ISNUMBER($L477),IF(OR(AND(OR($J477="Retired",$J477="Permanent Low-Use"),$K477&lt;=2032),(AND($J477="New",$K477&gt;2032))),"N/A",VLOOKUP($F477,'Source Data'!$B$15:$I$22,5)),"")</f>
        <v/>
      </c>
      <c r="AJ477" s="145" t="str">
        <f>IF(ISNUMBER($L477),IF(OR(AND(OR($J477="Retired",$J477="Permanent Low-Use"),$K477&lt;=2033),(AND($J477="New",$K477&gt;2033))),"N/A",VLOOKUP($F477,'Source Data'!$B$15:$I$22,5)),"")</f>
        <v/>
      </c>
      <c r="AK477" s="145" t="str">
        <f>IF($N477= 0, "N/A", IF(ISERROR(VLOOKUP($F477, 'Source Data'!$B$4:$C$11,2)), "", VLOOKUP($F477, 'Source Data'!$B$4:$C$11,2)))</f>
        <v/>
      </c>
      <c r="AL477" s="158"/>
    </row>
    <row r="478" spans="1:38">
      <c r="A478" s="158"/>
      <c r="B478" s="80"/>
      <c r="C478" s="80"/>
      <c r="D478" s="80"/>
      <c r="E478" s="81"/>
      <c r="F478" s="81"/>
      <c r="G478" s="78"/>
      <c r="H478" s="79"/>
      <c r="I478" s="78"/>
      <c r="J478" s="78"/>
      <c r="K478" s="78"/>
      <c r="L478" s="142" t="str">
        <f t="shared" si="20"/>
        <v/>
      </c>
      <c r="M478" s="142" t="str">
        <f>IF(ISERROR(VLOOKUP(E478,'Source Data'!$B$67:$J$97, MATCH(F478, 'Source Data'!$B$64:$J$64,1),TRUE))=TRUE,"",VLOOKUP(E478,'Source Data'!$B$67:$J$97,MATCH(F478, 'Source Data'!$B$64:$J$64,1),TRUE))</f>
        <v/>
      </c>
      <c r="N478" s="143" t="str">
        <f t="shared" si="21"/>
        <v/>
      </c>
      <c r="O478" s="144" t="str">
        <f>IF(OR(AND(OR($J478="Retired",$J478="Permanent Low-Use"),$K478&lt;=2023),(AND($J478="New",$K478&gt;2023))),"N/A",IF($N478=0,0,IF(ISERROR(VLOOKUP($E478,'Source Data'!$B$29:$J$60, MATCH($L478, 'Source Data'!$B$26:$J$26,1),TRUE))=TRUE,"",VLOOKUP($E478,'Source Data'!$B$29:$J$60,MATCH($L478, 'Source Data'!$B$26:$J$26,1),TRUE))))</f>
        <v/>
      </c>
      <c r="P478" s="144" t="str">
        <f>IF(OR(AND(OR($J478="Retired",$J478="Permanent Low-Use"),$K478&lt;=2024),(AND($J478="New",$K478&gt;2024))),"N/A",IF($N478=0,0,IF(ISERROR(VLOOKUP($E478,'Source Data'!$B$29:$J$60, MATCH($L478, 'Source Data'!$B$26:$J$26,1),TRUE))=TRUE,"",VLOOKUP($E478,'Source Data'!$B$29:$J$60,MATCH($L478, 'Source Data'!$B$26:$J$26,1),TRUE))))</f>
        <v/>
      </c>
      <c r="Q478" s="144" t="str">
        <f>IF(OR(AND(OR($J478="Retired",$J478="Permanent Low-Use"),$K478&lt;=2025),(AND($J478="New",$K478&gt;2025))),"N/A",IF($N478=0,0,IF(ISERROR(VLOOKUP($E478,'Source Data'!$B$29:$J$60, MATCH($L478, 'Source Data'!$B$26:$J$26,1),TRUE))=TRUE,"",VLOOKUP($E478,'Source Data'!$B$29:$J$60,MATCH($L478, 'Source Data'!$B$26:$J$26,1),TRUE))))</f>
        <v/>
      </c>
      <c r="R478" s="144" t="str">
        <f>IF(OR(AND(OR($J478="Retired",$J478="Permanent Low-Use"),$K478&lt;=2026),(AND($J478="New",$K478&gt;2026))),"N/A",IF($N478=0,0,IF(ISERROR(VLOOKUP($E478,'Source Data'!$B$29:$J$60, MATCH($L478, 'Source Data'!$B$26:$J$26,1),TRUE))=TRUE,"",VLOOKUP($E478,'Source Data'!$B$29:$J$60,MATCH($L478, 'Source Data'!$B$26:$J$26,1),TRUE))))</f>
        <v/>
      </c>
      <c r="S478" s="144" t="str">
        <f>IF(OR(AND(OR($J478="Retired",$J478="Permanent Low-Use"),$K478&lt;=2027),(AND($J478="New",$K478&gt;2027))),"N/A",IF($N478=0,0,IF(ISERROR(VLOOKUP($E478,'Source Data'!$B$29:$J$60, MATCH($L478, 'Source Data'!$B$26:$J$26,1),TRUE))=TRUE,"",VLOOKUP($E478,'Source Data'!$B$29:$J$60,MATCH($L478, 'Source Data'!$B$26:$J$26,1),TRUE))))</f>
        <v/>
      </c>
      <c r="T478" s="144" t="str">
        <f>IF(OR(AND(OR($J478="Retired",$J478="Permanent Low-Use"),$K478&lt;=2028),(AND($J478="New",$K478&gt;2028))),"N/A",IF($N478=0,0,IF(ISERROR(VLOOKUP($E478,'Source Data'!$B$29:$J$60, MATCH($L478, 'Source Data'!$B$26:$J$26,1),TRUE))=TRUE,"",VLOOKUP($E478,'Source Data'!$B$29:$J$60,MATCH($L478, 'Source Data'!$B$26:$J$26,1),TRUE))))</f>
        <v/>
      </c>
      <c r="U478" s="144" t="str">
        <f>IF(OR(AND(OR($J478="Retired",$J478="Permanent Low-Use"),$K478&lt;=2029),(AND($J478="New",$K478&gt;2029))),"N/A",IF($N478=0,0,IF(ISERROR(VLOOKUP($E478,'Source Data'!$B$29:$J$60, MATCH($L478, 'Source Data'!$B$26:$J$26,1),TRUE))=TRUE,"",VLOOKUP($E478,'Source Data'!$B$29:$J$60,MATCH($L478, 'Source Data'!$B$26:$J$26,1),TRUE))))</f>
        <v/>
      </c>
      <c r="V478" s="144" t="str">
        <f>IF(OR(AND(OR($J478="Retired",$J478="Permanent Low-Use"),$K478&lt;=2030),(AND($J478="New",$K478&gt;2030))),"N/A",IF($N478=0,0,IF(ISERROR(VLOOKUP($E478,'Source Data'!$B$29:$J$60, MATCH($L478, 'Source Data'!$B$26:$J$26,1),TRUE))=TRUE,"",VLOOKUP($E478,'Source Data'!$B$29:$J$60,MATCH($L478, 'Source Data'!$B$26:$J$26,1),TRUE))))</f>
        <v/>
      </c>
      <c r="W478" s="144" t="str">
        <f>IF(OR(AND(OR($J478="Retired",$J478="Permanent Low-Use"),$K478&lt;=2031),(AND($J478="New",$K478&gt;2031))),"N/A",IF($N478=0,0,IF(ISERROR(VLOOKUP($E478,'Source Data'!$B$29:$J$60, MATCH($L478, 'Source Data'!$B$26:$J$26,1),TRUE))=TRUE,"",VLOOKUP($E478,'Source Data'!$B$29:$J$60,MATCH($L478, 'Source Data'!$B$26:$J$26,1),TRUE))))</f>
        <v/>
      </c>
      <c r="X478" s="144" t="str">
        <f>IF(OR(AND(OR($J478="Retired",$J478="Permanent Low-Use"),$K478&lt;=2032),(AND($J478="New",$K478&gt;2032))),"N/A",IF($N478=0,0,IF(ISERROR(VLOOKUP($E478,'Source Data'!$B$29:$J$60, MATCH($L478, 'Source Data'!$B$26:$J$26,1),TRUE))=TRUE,"",VLOOKUP($E478,'Source Data'!$B$29:$J$60,MATCH($L478, 'Source Data'!$B$26:$J$26,1),TRUE))))</f>
        <v/>
      </c>
      <c r="Y478" s="144" t="str">
        <f>IF(OR(AND(OR($J478="Retired",$J478="Permanent Low-Use"),$K478&lt;=2033),(AND($J478="New",$K478&gt;2033))),"N/A",IF($N478=0,0,IF(ISERROR(VLOOKUP($E478,'Source Data'!$B$29:$J$60, MATCH($L478, 'Source Data'!$B$26:$J$26,1),TRUE))=TRUE,"",VLOOKUP($E478,'Source Data'!$B$29:$J$60,MATCH($L478, 'Source Data'!$B$26:$J$26,1),TRUE))))</f>
        <v/>
      </c>
      <c r="Z478" s="145" t="str">
        <f>IF(ISNUMBER($L478),IF(OR(AND(OR($J478="Retired",$J478="Permanent Low-Use"),$K478&lt;=2023),(AND($J478="New",$K478&gt;2023))),"N/A",VLOOKUP($F478,'Source Data'!$B$15:$I$22,7)),"")</f>
        <v/>
      </c>
      <c r="AA478" s="145" t="str">
        <f>IF(ISNUMBER($L478),IF(OR(AND(OR($J478="Retired",$J478="Permanent Low-Use"),$K478&lt;=2024),(AND($J478="New",$K478&gt;2024))),"N/A",VLOOKUP($F478,'Source Data'!$B$15:$I$22,7)),"")</f>
        <v/>
      </c>
      <c r="AB478" s="145" t="str">
        <f>IF(ISNUMBER($L478),IF(OR(AND(OR($J478="Retired",$J478="Permanent Low-Use"),$K478&lt;=2025),(AND($J478="New",$K478&gt;2025))),"N/A",VLOOKUP($F478,'Source Data'!$B$15:$I$22,5)),"")</f>
        <v/>
      </c>
      <c r="AC478" s="145" t="str">
        <f>IF(ISNUMBER($L478),IF(OR(AND(OR($J478="Retired",$J478="Permanent Low-Use"),$K478&lt;=2026),(AND($J478="New",$K478&gt;2026))),"N/A",VLOOKUP($F478,'Source Data'!$B$15:$I$22,5)),"")</f>
        <v/>
      </c>
      <c r="AD478" s="145" t="str">
        <f>IF(ISNUMBER($L478),IF(OR(AND(OR($J478="Retired",$J478="Permanent Low-Use"),$K478&lt;=2027),(AND($J478="New",$K478&gt;2027))),"N/A",VLOOKUP($F478,'Source Data'!$B$15:$I$22,5)),"")</f>
        <v/>
      </c>
      <c r="AE478" s="145" t="str">
        <f>IF(ISNUMBER($L478),IF(OR(AND(OR($J478="Retired",$J478="Permanent Low-Use"),$K478&lt;=2028),(AND($J478="New",$K478&gt;2028))),"N/A",VLOOKUP($F478,'Source Data'!$B$15:$I$22,5)),"")</f>
        <v/>
      </c>
      <c r="AF478" s="145" t="str">
        <f>IF(ISNUMBER($L478),IF(OR(AND(OR($J478="Retired",$J478="Permanent Low-Use"),$K478&lt;=2029),(AND($J478="New",$K478&gt;2029))),"N/A",VLOOKUP($F478,'Source Data'!$B$15:$I$22,5)),"")</f>
        <v/>
      </c>
      <c r="AG478" s="145" t="str">
        <f>IF(ISNUMBER($L478),IF(OR(AND(OR($J478="Retired",$J478="Permanent Low-Use"),$K478&lt;=2030),(AND($J478="New",$K478&gt;2030))),"N/A",VLOOKUP($F478,'Source Data'!$B$15:$I$22,5)),"")</f>
        <v/>
      </c>
      <c r="AH478" s="145" t="str">
        <f>IF(ISNUMBER($L478),IF(OR(AND(OR($J478="Retired",$J478="Permanent Low-Use"),$K478&lt;=2031),(AND($J478="New",$K478&gt;2031))),"N/A",VLOOKUP($F478,'Source Data'!$B$15:$I$22,5)),"")</f>
        <v/>
      </c>
      <c r="AI478" s="145" t="str">
        <f>IF(ISNUMBER($L478),IF(OR(AND(OR($J478="Retired",$J478="Permanent Low-Use"),$K478&lt;=2032),(AND($J478="New",$K478&gt;2032))),"N/A",VLOOKUP($F478,'Source Data'!$B$15:$I$22,5)),"")</f>
        <v/>
      </c>
      <c r="AJ478" s="145" t="str">
        <f>IF(ISNUMBER($L478),IF(OR(AND(OR($J478="Retired",$J478="Permanent Low-Use"),$K478&lt;=2033),(AND($J478="New",$K478&gt;2033))),"N/A",VLOOKUP($F478,'Source Data'!$B$15:$I$22,5)),"")</f>
        <v/>
      </c>
      <c r="AK478" s="145" t="str">
        <f>IF($N478= 0, "N/A", IF(ISERROR(VLOOKUP($F478, 'Source Data'!$B$4:$C$11,2)), "", VLOOKUP($F478, 'Source Data'!$B$4:$C$11,2)))</f>
        <v/>
      </c>
      <c r="AL478" s="158"/>
    </row>
    <row r="479" spans="1:38">
      <c r="A479" s="158"/>
      <c r="B479" s="80"/>
      <c r="C479" s="80"/>
      <c r="D479" s="80"/>
      <c r="E479" s="81"/>
      <c r="F479" s="81"/>
      <c r="G479" s="78"/>
      <c r="H479" s="79"/>
      <c r="I479" s="78"/>
      <c r="J479" s="78"/>
      <c r="K479" s="78"/>
      <c r="L479" s="142" t="str">
        <f t="shared" si="20"/>
        <v/>
      </c>
      <c r="M479" s="142" t="str">
        <f>IF(ISERROR(VLOOKUP(E479,'Source Data'!$B$67:$J$97, MATCH(F479, 'Source Data'!$B$64:$J$64,1),TRUE))=TRUE,"",VLOOKUP(E479,'Source Data'!$B$67:$J$97,MATCH(F479, 'Source Data'!$B$64:$J$64,1),TRUE))</f>
        <v/>
      </c>
      <c r="N479" s="143" t="str">
        <f t="shared" si="21"/>
        <v/>
      </c>
      <c r="O479" s="144" t="str">
        <f>IF(OR(AND(OR($J479="Retired",$J479="Permanent Low-Use"),$K479&lt;=2023),(AND($J479="New",$K479&gt;2023))),"N/A",IF($N479=0,0,IF(ISERROR(VLOOKUP($E479,'Source Data'!$B$29:$J$60, MATCH($L479, 'Source Data'!$B$26:$J$26,1),TRUE))=TRUE,"",VLOOKUP($E479,'Source Data'!$B$29:$J$60,MATCH($L479, 'Source Data'!$B$26:$J$26,1),TRUE))))</f>
        <v/>
      </c>
      <c r="P479" s="144" t="str">
        <f>IF(OR(AND(OR($J479="Retired",$J479="Permanent Low-Use"),$K479&lt;=2024),(AND($J479="New",$K479&gt;2024))),"N/A",IF($N479=0,0,IF(ISERROR(VLOOKUP($E479,'Source Data'!$B$29:$J$60, MATCH($L479, 'Source Data'!$B$26:$J$26,1),TRUE))=TRUE,"",VLOOKUP($E479,'Source Data'!$B$29:$J$60,MATCH($L479, 'Source Data'!$B$26:$J$26,1),TRUE))))</f>
        <v/>
      </c>
      <c r="Q479" s="144" t="str">
        <f>IF(OR(AND(OR($J479="Retired",$J479="Permanent Low-Use"),$K479&lt;=2025),(AND($J479="New",$K479&gt;2025))),"N/A",IF($N479=0,0,IF(ISERROR(VLOOKUP($E479,'Source Data'!$B$29:$J$60, MATCH($L479, 'Source Data'!$B$26:$J$26,1),TRUE))=TRUE,"",VLOOKUP($E479,'Source Data'!$B$29:$J$60,MATCH($L479, 'Source Data'!$B$26:$J$26,1),TRUE))))</f>
        <v/>
      </c>
      <c r="R479" s="144" t="str">
        <f>IF(OR(AND(OR($J479="Retired",$J479="Permanent Low-Use"),$K479&lt;=2026),(AND($J479="New",$K479&gt;2026))),"N/A",IF($N479=0,0,IF(ISERROR(VLOOKUP($E479,'Source Data'!$B$29:$J$60, MATCH($L479, 'Source Data'!$B$26:$J$26,1),TRUE))=TRUE,"",VLOOKUP($E479,'Source Data'!$B$29:$J$60,MATCH($L479, 'Source Data'!$B$26:$J$26,1),TRUE))))</f>
        <v/>
      </c>
      <c r="S479" s="144" t="str">
        <f>IF(OR(AND(OR($J479="Retired",$J479="Permanent Low-Use"),$K479&lt;=2027),(AND($J479="New",$K479&gt;2027))),"N/A",IF($N479=0,0,IF(ISERROR(VLOOKUP($E479,'Source Data'!$B$29:$J$60, MATCH($L479, 'Source Data'!$B$26:$J$26,1),TRUE))=TRUE,"",VLOOKUP($E479,'Source Data'!$B$29:$J$60,MATCH($L479, 'Source Data'!$B$26:$J$26,1),TRUE))))</f>
        <v/>
      </c>
      <c r="T479" s="144" t="str">
        <f>IF(OR(AND(OR($J479="Retired",$J479="Permanent Low-Use"),$K479&lt;=2028),(AND($J479="New",$K479&gt;2028))),"N/A",IF($N479=0,0,IF(ISERROR(VLOOKUP($E479,'Source Data'!$B$29:$J$60, MATCH($L479, 'Source Data'!$B$26:$J$26,1),TRUE))=TRUE,"",VLOOKUP($E479,'Source Data'!$B$29:$J$60,MATCH($L479, 'Source Data'!$B$26:$J$26,1),TRUE))))</f>
        <v/>
      </c>
      <c r="U479" s="144" t="str">
        <f>IF(OR(AND(OR($J479="Retired",$J479="Permanent Low-Use"),$K479&lt;=2029),(AND($J479="New",$K479&gt;2029))),"N/A",IF($N479=0,0,IF(ISERROR(VLOOKUP($E479,'Source Data'!$B$29:$J$60, MATCH($L479, 'Source Data'!$B$26:$J$26,1),TRUE))=TRUE,"",VLOOKUP($E479,'Source Data'!$B$29:$J$60,MATCH($L479, 'Source Data'!$B$26:$J$26,1),TRUE))))</f>
        <v/>
      </c>
      <c r="V479" s="144" t="str">
        <f>IF(OR(AND(OR($J479="Retired",$J479="Permanent Low-Use"),$K479&lt;=2030),(AND($J479="New",$K479&gt;2030))),"N/A",IF($N479=0,0,IF(ISERROR(VLOOKUP($E479,'Source Data'!$B$29:$J$60, MATCH($L479, 'Source Data'!$B$26:$J$26,1),TRUE))=TRUE,"",VLOOKUP($E479,'Source Data'!$B$29:$J$60,MATCH($L479, 'Source Data'!$B$26:$J$26,1),TRUE))))</f>
        <v/>
      </c>
      <c r="W479" s="144" t="str">
        <f>IF(OR(AND(OR($J479="Retired",$J479="Permanent Low-Use"),$K479&lt;=2031),(AND($J479="New",$K479&gt;2031))),"N/A",IF($N479=0,0,IF(ISERROR(VLOOKUP($E479,'Source Data'!$B$29:$J$60, MATCH($L479, 'Source Data'!$B$26:$J$26,1),TRUE))=TRUE,"",VLOOKUP($E479,'Source Data'!$B$29:$J$60,MATCH($L479, 'Source Data'!$B$26:$J$26,1),TRUE))))</f>
        <v/>
      </c>
      <c r="X479" s="144" t="str">
        <f>IF(OR(AND(OR($J479="Retired",$J479="Permanent Low-Use"),$K479&lt;=2032),(AND($J479="New",$K479&gt;2032))),"N/A",IF($N479=0,0,IF(ISERROR(VLOOKUP($E479,'Source Data'!$B$29:$J$60, MATCH($L479, 'Source Data'!$B$26:$J$26,1),TRUE))=TRUE,"",VLOOKUP($E479,'Source Data'!$B$29:$J$60,MATCH($L479, 'Source Data'!$B$26:$J$26,1),TRUE))))</f>
        <v/>
      </c>
      <c r="Y479" s="144" t="str">
        <f>IF(OR(AND(OR($J479="Retired",$J479="Permanent Low-Use"),$K479&lt;=2033),(AND($J479="New",$K479&gt;2033))),"N/A",IF($N479=0,0,IF(ISERROR(VLOOKUP($E479,'Source Data'!$B$29:$J$60, MATCH($L479, 'Source Data'!$B$26:$J$26,1),TRUE))=TRUE,"",VLOOKUP($E479,'Source Data'!$B$29:$J$60,MATCH($L479, 'Source Data'!$B$26:$J$26,1),TRUE))))</f>
        <v/>
      </c>
      <c r="Z479" s="145" t="str">
        <f>IF(ISNUMBER($L479),IF(OR(AND(OR($J479="Retired",$J479="Permanent Low-Use"),$K479&lt;=2023),(AND($J479="New",$K479&gt;2023))),"N/A",VLOOKUP($F479,'Source Data'!$B$15:$I$22,7)),"")</f>
        <v/>
      </c>
      <c r="AA479" s="145" t="str">
        <f>IF(ISNUMBER($L479),IF(OR(AND(OR($J479="Retired",$J479="Permanent Low-Use"),$K479&lt;=2024),(AND($J479="New",$K479&gt;2024))),"N/A",VLOOKUP($F479,'Source Data'!$B$15:$I$22,7)),"")</f>
        <v/>
      </c>
      <c r="AB479" s="145" t="str">
        <f>IF(ISNUMBER($L479),IF(OR(AND(OR($J479="Retired",$J479="Permanent Low-Use"),$K479&lt;=2025),(AND($J479="New",$K479&gt;2025))),"N/A",VLOOKUP($F479,'Source Data'!$B$15:$I$22,5)),"")</f>
        <v/>
      </c>
      <c r="AC479" s="145" t="str">
        <f>IF(ISNUMBER($L479),IF(OR(AND(OR($J479="Retired",$J479="Permanent Low-Use"),$K479&lt;=2026),(AND($J479="New",$K479&gt;2026))),"N/A",VLOOKUP($F479,'Source Data'!$B$15:$I$22,5)),"")</f>
        <v/>
      </c>
      <c r="AD479" s="145" t="str">
        <f>IF(ISNUMBER($L479),IF(OR(AND(OR($J479="Retired",$J479="Permanent Low-Use"),$K479&lt;=2027),(AND($J479="New",$K479&gt;2027))),"N/A",VLOOKUP($F479,'Source Data'!$B$15:$I$22,5)),"")</f>
        <v/>
      </c>
      <c r="AE479" s="145" t="str">
        <f>IF(ISNUMBER($L479),IF(OR(AND(OR($J479="Retired",$J479="Permanent Low-Use"),$K479&lt;=2028),(AND($J479="New",$K479&gt;2028))),"N/A",VLOOKUP($F479,'Source Data'!$B$15:$I$22,5)),"")</f>
        <v/>
      </c>
      <c r="AF479" s="145" t="str">
        <f>IF(ISNUMBER($L479),IF(OR(AND(OR($J479="Retired",$J479="Permanent Low-Use"),$K479&lt;=2029),(AND($J479="New",$K479&gt;2029))),"N/A",VLOOKUP($F479,'Source Data'!$B$15:$I$22,5)),"")</f>
        <v/>
      </c>
      <c r="AG479" s="145" t="str">
        <f>IF(ISNUMBER($L479),IF(OR(AND(OR($J479="Retired",$J479="Permanent Low-Use"),$K479&lt;=2030),(AND($J479="New",$K479&gt;2030))),"N/A",VLOOKUP($F479,'Source Data'!$B$15:$I$22,5)),"")</f>
        <v/>
      </c>
      <c r="AH479" s="145" t="str">
        <f>IF(ISNUMBER($L479),IF(OR(AND(OR($J479="Retired",$J479="Permanent Low-Use"),$K479&lt;=2031),(AND($J479="New",$K479&gt;2031))),"N/A",VLOOKUP($F479,'Source Data'!$B$15:$I$22,5)),"")</f>
        <v/>
      </c>
      <c r="AI479" s="145" t="str">
        <f>IF(ISNUMBER($L479),IF(OR(AND(OR($J479="Retired",$J479="Permanent Low-Use"),$K479&lt;=2032),(AND($J479="New",$K479&gt;2032))),"N/A",VLOOKUP($F479,'Source Data'!$B$15:$I$22,5)),"")</f>
        <v/>
      </c>
      <c r="AJ479" s="145" t="str">
        <f>IF(ISNUMBER($L479),IF(OR(AND(OR($J479="Retired",$J479="Permanent Low-Use"),$K479&lt;=2033),(AND($J479="New",$K479&gt;2033))),"N/A",VLOOKUP($F479,'Source Data'!$B$15:$I$22,5)),"")</f>
        <v/>
      </c>
      <c r="AK479" s="145" t="str">
        <f>IF($N479= 0, "N/A", IF(ISERROR(VLOOKUP($F479, 'Source Data'!$B$4:$C$11,2)), "", VLOOKUP($F479, 'Source Data'!$B$4:$C$11,2)))</f>
        <v/>
      </c>
      <c r="AL479" s="158"/>
    </row>
    <row r="480" spans="1:38">
      <c r="A480" s="158"/>
      <c r="B480" s="80"/>
      <c r="C480" s="80"/>
      <c r="D480" s="80"/>
      <c r="E480" s="81"/>
      <c r="F480" s="81"/>
      <c r="G480" s="78"/>
      <c r="H480" s="79"/>
      <c r="I480" s="78"/>
      <c r="J480" s="78"/>
      <c r="K480" s="78"/>
      <c r="L480" s="142" t="str">
        <f t="shared" si="20"/>
        <v/>
      </c>
      <c r="M480" s="142" t="str">
        <f>IF(ISERROR(VLOOKUP(E480,'Source Data'!$B$67:$J$97, MATCH(F480, 'Source Data'!$B$64:$J$64,1),TRUE))=TRUE,"",VLOOKUP(E480,'Source Data'!$B$67:$J$97,MATCH(F480, 'Source Data'!$B$64:$J$64,1),TRUE))</f>
        <v/>
      </c>
      <c r="N480" s="143" t="str">
        <f t="shared" si="21"/>
        <v/>
      </c>
      <c r="O480" s="144" t="str">
        <f>IF(OR(AND(OR($J480="Retired",$J480="Permanent Low-Use"),$K480&lt;=2023),(AND($J480="New",$K480&gt;2023))),"N/A",IF($N480=0,0,IF(ISERROR(VLOOKUP($E480,'Source Data'!$B$29:$J$60, MATCH($L480, 'Source Data'!$B$26:$J$26,1),TRUE))=TRUE,"",VLOOKUP($E480,'Source Data'!$B$29:$J$60,MATCH($L480, 'Source Data'!$B$26:$J$26,1),TRUE))))</f>
        <v/>
      </c>
      <c r="P480" s="144" t="str">
        <f>IF(OR(AND(OR($J480="Retired",$J480="Permanent Low-Use"),$K480&lt;=2024),(AND($J480="New",$K480&gt;2024))),"N/A",IF($N480=0,0,IF(ISERROR(VLOOKUP($E480,'Source Data'!$B$29:$J$60, MATCH($L480, 'Source Data'!$B$26:$J$26,1),TRUE))=TRUE,"",VLOOKUP($E480,'Source Data'!$B$29:$J$60,MATCH($L480, 'Source Data'!$B$26:$J$26,1),TRUE))))</f>
        <v/>
      </c>
      <c r="Q480" s="144" t="str">
        <f>IF(OR(AND(OR($J480="Retired",$J480="Permanent Low-Use"),$K480&lt;=2025),(AND($J480="New",$K480&gt;2025))),"N/A",IF($N480=0,0,IF(ISERROR(VLOOKUP($E480,'Source Data'!$B$29:$J$60, MATCH($L480, 'Source Data'!$B$26:$J$26,1),TRUE))=TRUE,"",VLOOKUP($E480,'Source Data'!$B$29:$J$60,MATCH($L480, 'Source Data'!$B$26:$J$26,1),TRUE))))</f>
        <v/>
      </c>
      <c r="R480" s="144" t="str">
        <f>IF(OR(AND(OR($J480="Retired",$J480="Permanent Low-Use"),$K480&lt;=2026),(AND($J480="New",$K480&gt;2026))),"N/A",IF($N480=0,0,IF(ISERROR(VLOOKUP($E480,'Source Data'!$B$29:$J$60, MATCH($L480, 'Source Data'!$B$26:$J$26,1),TRUE))=TRUE,"",VLOOKUP($E480,'Source Data'!$B$29:$J$60,MATCH($L480, 'Source Data'!$B$26:$J$26,1),TRUE))))</f>
        <v/>
      </c>
      <c r="S480" s="144" t="str">
        <f>IF(OR(AND(OR($J480="Retired",$J480="Permanent Low-Use"),$K480&lt;=2027),(AND($J480="New",$K480&gt;2027))),"N/A",IF($N480=0,0,IF(ISERROR(VLOOKUP($E480,'Source Data'!$B$29:$J$60, MATCH($L480, 'Source Data'!$B$26:$J$26,1),TRUE))=TRUE,"",VLOOKUP($E480,'Source Data'!$B$29:$J$60,MATCH($L480, 'Source Data'!$B$26:$J$26,1),TRUE))))</f>
        <v/>
      </c>
      <c r="T480" s="144" t="str">
        <f>IF(OR(AND(OR($J480="Retired",$J480="Permanent Low-Use"),$K480&lt;=2028),(AND($J480="New",$K480&gt;2028))),"N/A",IF($N480=0,0,IF(ISERROR(VLOOKUP($E480,'Source Data'!$B$29:$J$60, MATCH($L480, 'Source Data'!$B$26:$J$26,1),TRUE))=TRUE,"",VLOOKUP($E480,'Source Data'!$B$29:$J$60,MATCH($L480, 'Source Data'!$B$26:$J$26,1),TRUE))))</f>
        <v/>
      </c>
      <c r="U480" s="144" t="str">
        <f>IF(OR(AND(OR($J480="Retired",$J480="Permanent Low-Use"),$K480&lt;=2029),(AND($J480="New",$K480&gt;2029))),"N/A",IF($N480=0,0,IF(ISERROR(VLOOKUP($E480,'Source Data'!$B$29:$J$60, MATCH($L480, 'Source Data'!$B$26:$J$26,1),TRUE))=TRUE,"",VLOOKUP($E480,'Source Data'!$B$29:$J$60,MATCH($L480, 'Source Data'!$B$26:$J$26,1),TRUE))))</f>
        <v/>
      </c>
      <c r="V480" s="144" t="str">
        <f>IF(OR(AND(OR($J480="Retired",$J480="Permanent Low-Use"),$K480&lt;=2030),(AND($J480="New",$K480&gt;2030))),"N/A",IF($N480=0,0,IF(ISERROR(VLOOKUP($E480,'Source Data'!$B$29:$J$60, MATCH($L480, 'Source Data'!$B$26:$J$26,1),TRUE))=TRUE,"",VLOOKUP($E480,'Source Data'!$B$29:$J$60,MATCH($L480, 'Source Data'!$B$26:$J$26,1),TRUE))))</f>
        <v/>
      </c>
      <c r="W480" s="144" t="str">
        <f>IF(OR(AND(OR($J480="Retired",$J480="Permanent Low-Use"),$K480&lt;=2031),(AND($J480="New",$K480&gt;2031))),"N/A",IF($N480=0,0,IF(ISERROR(VLOOKUP($E480,'Source Data'!$B$29:$J$60, MATCH($L480, 'Source Data'!$B$26:$J$26,1),TRUE))=TRUE,"",VLOOKUP($E480,'Source Data'!$B$29:$J$60,MATCH($L480, 'Source Data'!$B$26:$J$26,1),TRUE))))</f>
        <v/>
      </c>
      <c r="X480" s="144" t="str">
        <f>IF(OR(AND(OR($J480="Retired",$J480="Permanent Low-Use"),$K480&lt;=2032),(AND($J480="New",$K480&gt;2032))),"N/A",IF($N480=0,0,IF(ISERROR(VLOOKUP($E480,'Source Data'!$B$29:$J$60, MATCH($L480, 'Source Data'!$B$26:$J$26,1),TRUE))=TRUE,"",VLOOKUP($E480,'Source Data'!$B$29:$J$60,MATCH($L480, 'Source Data'!$B$26:$J$26,1),TRUE))))</f>
        <v/>
      </c>
      <c r="Y480" s="144" t="str">
        <f>IF(OR(AND(OR($J480="Retired",$J480="Permanent Low-Use"),$K480&lt;=2033),(AND($J480="New",$K480&gt;2033))),"N/A",IF($N480=0,0,IF(ISERROR(VLOOKUP($E480,'Source Data'!$B$29:$J$60, MATCH($L480, 'Source Data'!$B$26:$J$26,1),TRUE))=TRUE,"",VLOOKUP($E480,'Source Data'!$B$29:$J$60,MATCH($L480, 'Source Data'!$B$26:$J$26,1),TRUE))))</f>
        <v/>
      </c>
      <c r="Z480" s="145" t="str">
        <f>IF(ISNUMBER($L480),IF(OR(AND(OR($J480="Retired",$J480="Permanent Low-Use"),$K480&lt;=2023),(AND($J480="New",$K480&gt;2023))),"N/A",VLOOKUP($F480,'Source Data'!$B$15:$I$22,7)),"")</f>
        <v/>
      </c>
      <c r="AA480" s="145" t="str">
        <f>IF(ISNUMBER($L480),IF(OR(AND(OR($J480="Retired",$J480="Permanent Low-Use"),$K480&lt;=2024),(AND($J480="New",$K480&gt;2024))),"N/A",VLOOKUP($F480,'Source Data'!$B$15:$I$22,7)),"")</f>
        <v/>
      </c>
      <c r="AB480" s="145" t="str">
        <f>IF(ISNUMBER($L480),IF(OR(AND(OR($J480="Retired",$J480="Permanent Low-Use"),$K480&lt;=2025),(AND($J480="New",$K480&gt;2025))),"N/A",VLOOKUP($F480,'Source Data'!$B$15:$I$22,5)),"")</f>
        <v/>
      </c>
      <c r="AC480" s="145" t="str">
        <f>IF(ISNUMBER($L480),IF(OR(AND(OR($J480="Retired",$J480="Permanent Low-Use"),$K480&lt;=2026),(AND($J480="New",$K480&gt;2026))),"N/A",VLOOKUP($F480,'Source Data'!$B$15:$I$22,5)),"")</f>
        <v/>
      </c>
      <c r="AD480" s="145" t="str">
        <f>IF(ISNUMBER($L480),IF(OR(AND(OR($J480="Retired",$J480="Permanent Low-Use"),$K480&lt;=2027),(AND($J480="New",$K480&gt;2027))),"N/A",VLOOKUP($F480,'Source Data'!$B$15:$I$22,5)),"")</f>
        <v/>
      </c>
      <c r="AE480" s="145" t="str">
        <f>IF(ISNUMBER($L480),IF(OR(AND(OR($J480="Retired",$J480="Permanent Low-Use"),$K480&lt;=2028),(AND($J480="New",$K480&gt;2028))),"N/A",VLOOKUP($F480,'Source Data'!$B$15:$I$22,5)),"")</f>
        <v/>
      </c>
      <c r="AF480" s="145" t="str">
        <f>IF(ISNUMBER($L480),IF(OR(AND(OR($J480="Retired",$J480="Permanent Low-Use"),$K480&lt;=2029),(AND($J480="New",$K480&gt;2029))),"N/A",VLOOKUP($F480,'Source Data'!$B$15:$I$22,5)),"")</f>
        <v/>
      </c>
      <c r="AG480" s="145" t="str">
        <f>IF(ISNUMBER($L480),IF(OR(AND(OR($J480="Retired",$J480="Permanent Low-Use"),$K480&lt;=2030),(AND($J480="New",$K480&gt;2030))),"N/A",VLOOKUP($F480,'Source Data'!$B$15:$I$22,5)),"")</f>
        <v/>
      </c>
      <c r="AH480" s="145" t="str">
        <f>IF(ISNUMBER($L480),IF(OR(AND(OR($J480="Retired",$J480="Permanent Low-Use"),$K480&lt;=2031),(AND($J480="New",$K480&gt;2031))),"N/A",VLOOKUP($F480,'Source Data'!$B$15:$I$22,5)),"")</f>
        <v/>
      </c>
      <c r="AI480" s="145" t="str">
        <f>IF(ISNUMBER($L480),IF(OR(AND(OR($J480="Retired",$J480="Permanent Low-Use"),$K480&lt;=2032),(AND($J480="New",$K480&gt;2032))),"N/A",VLOOKUP($F480,'Source Data'!$B$15:$I$22,5)),"")</f>
        <v/>
      </c>
      <c r="AJ480" s="145" t="str">
        <f>IF(ISNUMBER($L480),IF(OR(AND(OR($J480="Retired",$J480="Permanent Low-Use"),$K480&lt;=2033),(AND($J480="New",$K480&gt;2033))),"N/A",VLOOKUP($F480,'Source Data'!$B$15:$I$22,5)),"")</f>
        <v/>
      </c>
      <c r="AK480" s="145" t="str">
        <f>IF($N480= 0, "N/A", IF(ISERROR(VLOOKUP($F480, 'Source Data'!$B$4:$C$11,2)), "", VLOOKUP($F480, 'Source Data'!$B$4:$C$11,2)))</f>
        <v/>
      </c>
      <c r="AL480" s="158"/>
    </row>
    <row r="481" spans="1:38">
      <c r="A481" s="158"/>
      <c r="B481" s="80"/>
      <c r="C481" s="80"/>
      <c r="D481" s="80"/>
      <c r="E481" s="81"/>
      <c r="F481" s="81"/>
      <c r="G481" s="78"/>
      <c r="H481" s="79"/>
      <c r="I481" s="78"/>
      <c r="J481" s="78"/>
      <c r="K481" s="78"/>
      <c r="L481" s="142" t="str">
        <f t="shared" si="20"/>
        <v/>
      </c>
      <c r="M481" s="142" t="str">
        <f>IF(ISERROR(VLOOKUP(E481,'Source Data'!$B$67:$J$97, MATCH(F481, 'Source Data'!$B$64:$J$64,1),TRUE))=TRUE,"",VLOOKUP(E481,'Source Data'!$B$67:$J$97,MATCH(F481, 'Source Data'!$B$64:$J$64,1),TRUE))</f>
        <v/>
      </c>
      <c r="N481" s="143" t="str">
        <f t="shared" si="21"/>
        <v/>
      </c>
      <c r="O481" s="144" t="str">
        <f>IF(OR(AND(OR($J481="Retired",$J481="Permanent Low-Use"),$K481&lt;=2023),(AND($J481="New",$K481&gt;2023))),"N/A",IF($N481=0,0,IF(ISERROR(VLOOKUP($E481,'Source Data'!$B$29:$J$60, MATCH($L481, 'Source Data'!$B$26:$J$26,1),TRUE))=TRUE,"",VLOOKUP($E481,'Source Data'!$B$29:$J$60,MATCH($L481, 'Source Data'!$B$26:$J$26,1),TRUE))))</f>
        <v/>
      </c>
      <c r="P481" s="144" t="str">
        <f>IF(OR(AND(OR($J481="Retired",$J481="Permanent Low-Use"),$K481&lt;=2024),(AND($J481="New",$K481&gt;2024))),"N/A",IF($N481=0,0,IF(ISERROR(VLOOKUP($E481,'Source Data'!$B$29:$J$60, MATCH($L481, 'Source Data'!$B$26:$J$26,1),TRUE))=TRUE,"",VLOOKUP($E481,'Source Data'!$B$29:$J$60,MATCH($L481, 'Source Data'!$B$26:$J$26,1),TRUE))))</f>
        <v/>
      </c>
      <c r="Q481" s="144" t="str">
        <f>IF(OR(AND(OR($J481="Retired",$J481="Permanent Low-Use"),$K481&lt;=2025),(AND($J481="New",$K481&gt;2025))),"N/A",IF($N481=0,0,IF(ISERROR(VLOOKUP($E481,'Source Data'!$B$29:$J$60, MATCH($L481, 'Source Data'!$B$26:$J$26,1),TRUE))=TRUE,"",VLOOKUP($E481,'Source Data'!$B$29:$J$60,MATCH($L481, 'Source Data'!$B$26:$J$26,1),TRUE))))</f>
        <v/>
      </c>
      <c r="R481" s="144" t="str">
        <f>IF(OR(AND(OR($J481="Retired",$J481="Permanent Low-Use"),$K481&lt;=2026),(AND($J481="New",$K481&gt;2026))),"N/A",IF($N481=0,0,IF(ISERROR(VLOOKUP($E481,'Source Data'!$B$29:$J$60, MATCH($L481, 'Source Data'!$B$26:$J$26,1),TRUE))=TRUE,"",VLOOKUP($E481,'Source Data'!$B$29:$J$60,MATCH($L481, 'Source Data'!$B$26:$J$26,1),TRUE))))</f>
        <v/>
      </c>
      <c r="S481" s="144" t="str">
        <f>IF(OR(AND(OR($J481="Retired",$J481="Permanent Low-Use"),$K481&lt;=2027),(AND($J481="New",$K481&gt;2027))),"N/A",IF($N481=0,0,IF(ISERROR(VLOOKUP($E481,'Source Data'!$B$29:$J$60, MATCH($L481, 'Source Data'!$B$26:$J$26,1),TRUE))=TRUE,"",VLOOKUP($E481,'Source Data'!$B$29:$J$60,MATCH($L481, 'Source Data'!$B$26:$J$26,1),TRUE))))</f>
        <v/>
      </c>
      <c r="T481" s="144" t="str">
        <f>IF(OR(AND(OR($J481="Retired",$J481="Permanent Low-Use"),$K481&lt;=2028),(AND($J481="New",$K481&gt;2028))),"N/A",IF($N481=0,0,IF(ISERROR(VLOOKUP($E481,'Source Data'!$B$29:$J$60, MATCH($L481, 'Source Data'!$B$26:$J$26,1),TRUE))=TRUE,"",VLOOKUP($E481,'Source Data'!$B$29:$J$60,MATCH($L481, 'Source Data'!$B$26:$J$26,1),TRUE))))</f>
        <v/>
      </c>
      <c r="U481" s="144" t="str">
        <f>IF(OR(AND(OR($J481="Retired",$J481="Permanent Low-Use"),$K481&lt;=2029),(AND($J481="New",$K481&gt;2029))),"N/A",IF($N481=0,0,IF(ISERROR(VLOOKUP($E481,'Source Data'!$B$29:$J$60, MATCH($L481, 'Source Data'!$B$26:$J$26,1),TRUE))=TRUE,"",VLOOKUP($E481,'Source Data'!$B$29:$J$60,MATCH($L481, 'Source Data'!$B$26:$J$26,1),TRUE))))</f>
        <v/>
      </c>
      <c r="V481" s="144" t="str">
        <f>IF(OR(AND(OR($J481="Retired",$J481="Permanent Low-Use"),$K481&lt;=2030),(AND($J481="New",$K481&gt;2030))),"N/A",IF($N481=0,0,IF(ISERROR(VLOOKUP($E481,'Source Data'!$B$29:$J$60, MATCH($L481, 'Source Data'!$B$26:$J$26,1),TRUE))=TRUE,"",VLOOKUP($E481,'Source Data'!$B$29:$J$60,MATCH($L481, 'Source Data'!$B$26:$J$26,1),TRUE))))</f>
        <v/>
      </c>
      <c r="W481" s="144" t="str">
        <f>IF(OR(AND(OR($J481="Retired",$J481="Permanent Low-Use"),$K481&lt;=2031),(AND($J481="New",$K481&gt;2031))),"N/A",IF($N481=0,0,IF(ISERROR(VLOOKUP($E481,'Source Data'!$B$29:$J$60, MATCH($L481, 'Source Data'!$B$26:$J$26,1),TRUE))=TRUE,"",VLOOKUP($E481,'Source Data'!$B$29:$J$60,MATCH($L481, 'Source Data'!$B$26:$J$26,1),TRUE))))</f>
        <v/>
      </c>
      <c r="X481" s="144" t="str">
        <f>IF(OR(AND(OR($J481="Retired",$J481="Permanent Low-Use"),$K481&lt;=2032),(AND($J481="New",$K481&gt;2032))),"N/A",IF($N481=0,0,IF(ISERROR(VLOOKUP($E481,'Source Data'!$B$29:$J$60, MATCH($L481, 'Source Data'!$B$26:$J$26,1),TRUE))=TRUE,"",VLOOKUP($E481,'Source Data'!$B$29:$J$60,MATCH($L481, 'Source Data'!$B$26:$J$26,1),TRUE))))</f>
        <v/>
      </c>
      <c r="Y481" s="144" t="str">
        <f>IF(OR(AND(OR($J481="Retired",$J481="Permanent Low-Use"),$K481&lt;=2033),(AND($J481="New",$K481&gt;2033))),"N/A",IF($N481=0,0,IF(ISERROR(VLOOKUP($E481,'Source Data'!$B$29:$J$60, MATCH($L481, 'Source Data'!$B$26:$J$26,1),TRUE))=TRUE,"",VLOOKUP($E481,'Source Data'!$B$29:$J$60,MATCH($L481, 'Source Data'!$B$26:$J$26,1),TRUE))))</f>
        <v/>
      </c>
      <c r="Z481" s="145" t="str">
        <f>IF(ISNUMBER($L481),IF(OR(AND(OR($J481="Retired",$J481="Permanent Low-Use"),$K481&lt;=2023),(AND($J481="New",$K481&gt;2023))),"N/A",VLOOKUP($F481,'Source Data'!$B$15:$I$22,7)),"")</f>
        <v/>
      </c>
      <c r="AA481" s="145" t="str">
        <f>IF(ISNUMBER($L481),IF(OR(AND(OR($J481="Retired",$J481="Permanent Low-Use"),$K481&lt;=2024),(AND($J481="New",$K481&gt;2024))),"N/A",VLOOKUP($F481,'Source Data'!$B$15:$I$22,7)),"")</f>
        <v/>
      </c>
      <c r="AB481" s="145" t="str">
        <f>IF(ISNUMBER($L481),IF(OR(AND(OR($J481="Retired",$J481="Permanent Low-Use"),$K481&lt;=2025),(AND($J481="New",$K481&gt;2025))),"N/A",VLOOKUP($F481,'Source Data'!$B$15:$I$22,5)),"")</f>
        <v/>
      </c>
      <c r="AC481" s="145" t="str">
        <f>IF(ISNUMBER($L481),IF(OR(AND(OR($J481="Retired",$J481="Permanent Low-Use"),$K481&lt;=2026),(AND($J481="New",$K481&gt;2026))),"N/A",VLOOKUP($F481,'Source Data'!$B$15:$I$22,5)),"")</f>
        <v/>
      </c>
      <c r="AD481" s="145" t="str">
        <f>IF(ISNUMBER($L481),IF(OR(AND(OR($J481="Retired",$J481="Permanent Low-Use"),$K481&lt;=2027),(AND($J481="New",$K481&gt;2027))),"N/A",VLOOKUP($F481,'Source Data'!$B$15:$I$22,5)),"")</f>
        <v/>
      </c>
      <c r="AE481" s="145" t="str">
        <f>IF(ISNUMBER($L481),IF(OR(AND(OR($J481="Retired",$J481="Permanent Low-Use"),$K481&lt;=2028),(AND($J481="New",$K481&gt;2028))),"N/A",VLOOKUP($F481,'Source Data'!$B$15:$I$22,5)),"")</f>
        <v/>
      </c>
      <c r="AF481" s="145" t="str">
        <f>IF(ISNUMBER($L481),IF(OR(AND(OR($J481="Retired",$J481="Permanent Low-Use"),$K481&lt;=2029),(AND($J481="New",$K481&gt;2029))),"N/A",VLOOKUP($F481,'Source Data'!$B$15:$I$22,5)),"")</f>
        <v/>
      </c>
      <c r="AG481" s="145" t="str">
        <f>IF(ISNUMBER($L481),IF(OR(AND(OR($J481="Retired",$J481="Permanent Low-Use"),$K481&lt;=2030),(AND($J481="New",$K481&gt;2030))),"N/A",VLOOKUP($F481,'Source Data'!$B$15:$I$22,5)),"")</f>
        <v/>
      </c>
      <c r="AH481" s="145" t="str">
        <f>IF(ISNUMBER($L481),IF(OR(AND(OR($J481="Retired",$J481="Permanent Low-Use"),$K481&lt;=2031),(AND($J481="New",$K481&gt;2031))),"N/A",VLOOKUP($F481,'Source Data'!$B$15:$I$22,5)),"")</f>
        <v/>
      </c>
      <c r="AI481" s="145" t="str">
        <f>IF(ISNUMBER($L481),IF(OR(AND(OR($J481="Retired",$J481="Permanent Low-Use"),$K481&lt;=2032),(AND($J481="New",$K481&gt;2032))),"N/A",VLOOKUP($F481,'Source Data'!$B$15:$I$22,5)),"")</f>
        <v/>
      </c>
      <c r="AJ481" s="145" t="str">
        <f>IF(ISNUMBER($L481),IF(OR(AND(OR($J481="Retired",$J481="Permanent Low-Use"),$K481&lt;=2033),(AND($J481="New",$K481&gt;2033))),"N/A",VLOOKUP($F481,'Source Data'!$B$15:$I$22,5)),"")</f>
        <v/>
      </c>
      <c r="AK481" s="145" t="str">
        <f>IF($N481= 0, "N/A", IF(ISERROR(VLOOKUP($F481, 'Source Data'!$B$4:$C$11,2)), "", VLOOKUP($F481, 'Source Data'!$B$4:$C$11,2)))</f>
        <v/>
      </c>
      <c r="AL481" s="158"/>
    </row>
    <row r="482" spans="1:38">
      <c r="A482" s="158"/>
      <c r="B482" s="80"/>
      <c r="C482" s="80"/>
      <c r="D482" s="80"/>
      <c r="E482" s="81"/>
      <c r="F482" s="81"/>
      <c r="G482" s="78"/>
      <c r="H482" s="79"/>
      <c r="I482" s="78"/>
      <c r="J482" s="78"/>
      <c r="K482" s="78"/>
      <c r="L482" s="142" t="str">
        <f t="shared" si="20"/>
        <v/>
      </c>
      <c r="M482" s="142" t="str">
        <f>IF(ISERROR(VLOOKUP(E482,'Source Data'!$B$67:$J$97, MATCH(F482, 'Source Data'!$B$64:$J$64,1),TRUE))=TRUE,"",VLOOKUP(E482,'Source Data'!$B$67:$J$97,MATCH(F482, 'Source Data'!$B$64:$J$64,1),TRUE))</f>
        <v/>
      </c>
      <c r="N482" s="143" t="str">
        <f t="shared" si="21"/>
        <v/>
      </c>
      <c r="O482" s="144" t="str">
        <f>IF(OR(AND(OR($J482="Retired",$J482="Permanent Low-Use"),$K482&lt;=2023),(AND($J482="New",$K482&gt;2023))),"N/A",IF($N482=0,0,IF(ISERROR(VLOOKUP($E482,'Source Data'!$B$29:$J$60, MATCH($L482, 'Source Data'!$B$26:$J$26,1),TRUE))=TRUE,"",VLOOKUP($E482,'Source Data'!$B$29:$J$60,MATCH($L482, 'Source Data'!$B$26:$J$26,1),TRUE))))</f>
        <v/>
      </c>
      <c r="P482" s="144" t="str">
        <f>IF(OR(AND(OR($J482="Retired",$J482="Permanent Low-Use"),$K482&lt;=2024),(AND($J482="New",$K482&gt;2024))),"N/A",IF($N482=0,0,IF(ISERROR(VLOOKUP($E482,'Source Data'!$B$29:$J$60, MATCH($L482, 'Source Data'!$B$26:$J$26,1),TRUE))=TRUE,"",VLOOKUP($E482,'Source Data'!$B$29:$J$60,MATCH($L482, 'Source Data'!$B$26:$J$26,1),TRUE))))</f>
        <v/>
      </c>
      <c r="Q482" s="144" t="str">
        <f>IF(OR(AND(OR($J482="Retired",$J482="Permanent Low-Use"),$K482&lt;=2025),(AND($J482="New",$K482&gt;2025))),"N/A",IF($N482=0,0,IF(ISERROR(VLOOKUP($E482,'Source Data'!$B$29:$J$60, MATCH($L482, 'Source Data'!$B$26:$J$26,1),TRUE))=TRUE,"",VLOOKUP($E482,'Source Data'!$B$29:$J$60,MATCH($L482, 'Source Data'!$B$26:$J$26,1),TRUE))))</f>
        <v/>
      </c>
      <c r="R482" s="144" t="str">
        <f>IF(OR(AND(OR($J482="Retired",$J482="Permanent Low-Use"),$K482&lt;=2026),(AND($J482="New",$K482&gt;2026))),"N/A",IF($N482=0,0,IF(ISERROR(VLOOKUP($E482,'Source Data'!$B$29:$J$60, MATCH($L482, 'Source Data'!$B$26:$J$26,1),TRUE))=TRUE,"",VLOOKUP($E482,'Source Data'!$B$29:$J$60,MATCH($L482, 'Source Data'!$B$26:$J$26,1),TRUE))))</f>
        <v/>
      </c>
      <c r="S482" s="144" t="str">
        <f>IF(OR(AND(OR($J482="Retired",$J482="Permanent Low-Use"),$K482&lt;=2027),(AND($J482="New",$K482&gt;2027))),"N/A",IF($N482=0,0,IF(ISERROR(VLOOKUP($E482,'Source Data'!$B$29:$J$60, MATCH($L482, 'Source Data'!$B$26:$J$26,1),TRUE))=TRUE,"",VLOOKUP($E482,'Source Data'!$B$29:$J$60,MATCH($L482, 'Source Data'!$B$26:$J$26,1),TRUE))))</f>
        <v/>
      </c>
      <c r="T482" s="144" t="str">
        <f>IF(OR(AND(OR($J482="Retired",$J482="Permanent Low-Use"),$K482&lt;=2028),(AND($J482="New",$K482&gt;2028))),"N/A",IF($N482=0,0,IF(ISERROR(VLOOKUP($E482,'Source Data'!$B$29:$J$60, MATCH($L482, 'Source Data'!$B$26:$J$26,1),TRUE))=TRUE,"",VLOOKUP($E482,'Source Data'!$B$29:$J$60,MATCH($L482, 'Source Data'!$B$26:$J$26,1),TRUE))))</f>
        <v/>
      </c>
      <c r="U482" s="144" t="str">
        <f>IF(OR(AND(OR($J482="Retired",$J482="Permanent Low-Use"),$K482&lt;=2029),(AND($J482="New",$K482&gt;2029))),"N/A",IF($N482=0,0,IF(ISERROR(VLOOKUP($E482,'Source Data'!$B$29:$J$60, MATCH($L482, 'Source Data'!$B$26:$J$26,1),TRUE))=TRUE,"",VLOOKUP($E482,'Source Data'!$B$29:$J$60,MATCH($L482, 'Source Data'!$B$26:$J$26,1),TRUE))))</f>
        <v/>
      </c>
      <c r="V482" s="144" t="str">
        <f>IF(OR(AND(OR($J482="Retired",$J482="Permanent Low-Use"),$K482&lt;=2030),(AND($J482="New",$K482&gt;2030))),"N/A",IF($N482=0,0,IF(ISERROR(VLOOKUP($E482,'Source Data'!$B$29:$J$60, MATCH($L482, 'Source Data'!$B$26:$J$26,1),TRUE))=TRUE,"",VLOOKUP($E482,'Source Data'!$B$29:$J$60,MATCH($L482, 'Source Data'!$B$26:$J$26,1),TRUE))))</f>
        <v/>
      </c>
      <c r="W482" s="144" t="str">
        <f>IF(OR(AND(OR($J482="Retired",$J482="Permanent Low-Use"),$K482&lt;=2031),(AND($J482="New",$K482&gt;2031))),"N/A",IF($N482=0,0,IF(ISERROR(VLOOKUP($E482,'Source Data'!$B$29:$J$60, MATCH($L482, 'Source Data'!$B$26:$J$26,1),TRUE))=TRUE,"",VLOOKUP($E482,'Source Data'!$B$29:$J$60,MATCH($L482, 'Source Data'!$B$26:$J$26,1),TRUE))))</f>
        <v/>
      </c>
      <c r="X482" s="144" t="str">
        <f>IF(OR(AND(OR($J482="Retired",$J482="Permanent Low-Use"),$K482&lt;=2032),(AND($J482="New",$K482&gt;2032))),"N/A",IF($N482=0,0,IF(ISERROR(VLOOKUP($E482,'Source Data'!$B$29:$J$60, MATCH($L482, 'Source Data'!$B$26:$J$26,1),TRUE))=TRUE,"",VLOOKUP($E482,'Source Data'!$B$29:$J$60,MATCH($L482, 'Source Data'!$B$26:$J$26,1),TRUE))))</f>
        <v/>
      </c>
      <c r="Y482" s="144" t="str">
        <f>IF(OR(AND(OR($J482="Retired",$J482="Permanent Low-Use"),$K482&lt;=2033),(AND($J482="New",$K482&gt;2033))),"N/A",IF($N482=0,0,IF(ISERROR(VLOOKUP($E482,'Source Data'!$B$29:$J$60, MATCH($L482, 'Source Data'!$B$26:$J$26,1),TRUE))=TRUE,"",VLOOKUP($E482,'Source Data'!$B$29:$J$60,MATCH($L482, 'Source Data'!$B$26:$J$26,1),TRUE))))</f>
        <v/>
      </c>
      <c r="Z482" s="145" t="str">
        <f>IF(ISNUMBER($L482),IF(OR(AND(OR($J482="Retired",$J482="Permanent Low-Use"),$K482&lt;=2023),(AND($J482="New",$K482&gt;2023))),"N/A",VLOOKUP($F482,'Source Data'!$B$15:$I$22,7)),"")</f>
        <v/>
      </c>
      <c r="AA482" s="145" t="str">
        <f>IF(ISNUMBER($L482),IF(OR(AND(OR($J482="Retired",$J482="Permanent Low-Use"),$K482&lt;=2024),(AND($J482="New",$K482&gt;2024))),"N/A",VLOOKUP($F482,'Source Data'!$B$15:$I$22,7)),"")</f>
        <v/>
      </c>
      <c r="AB482" s="145" t="str">
        <f>IF(ISNUMBER($L482),IF(OR(AND(OR($J482="Retired",$J482="Permanent Low-Use"),$K482&lt;=2025),(AND($J482="New",$K482&gt;2025))),"N/A",VLOOKUP($F482,'Source Data'!$B$15:$I$22,5)),"")</f>
        <v/>
      </c>
      <c r="AC482" s="145" t="str">
        <f>IF(ISNUMBER($L482),IF(OR(AND(OR($J482="Retired",$J482="Permanent Low-Use"),$K482&lt;=2026),(AND($J482="New",$K482&gt;2026))),"N/A",VLOOKUP($F482,'Source Data'!$B$15:$I$22,5)),"")</f>
        <v/>
      </c>
      <c r="AD482" s="145" t="str">
        <f>IF(ISNUMBER($L482),IF(OR(AND(OR($J482="Retired",$J482="Permanent Low-Use"),$K482&lt;=2027),(AND($J482="New",$K482&gt;2027))),"N/A",VLOOKUP($F482,'Source Data'!$B$15:$I$22,5)),"")</f>
        <v/>
      </c>
      <c r="AE482" s="145" t="str">
        <f>IF(ISNUMBER($L482),IF(OR(AND(OR($J482="Retired",$J482="Permanent Low-Use"),$K482&lt;=2028),(AND($J482="New",$K482&gt;2028))),"N/A",VLOOKUP($F482,'Source Data'!$B$15:$I$22,5)),"")</f>
        <v/>
      </c>
      <c r="AF482" s="145" t="str">
        <f>IF(ISNUMBER($L482),IF(OR(AND(OR($J482="Retired",$J482="Permanent Low-Use"),$K482&lt;=2029),(AND($J482="New",$K482&gt;2029))),"N/A",VLOOKUP($F482,'Source Data'!$B$15:$I$22,5)),"")</f>
        <v/>
      </c>
      <c r="AG482" s="145" t="str">
        <f>IF(ISNUMBER($L482),IF(OR(AND(OR($J482="Retired",$J482="Permanent Low-Use"),$K482&lt;=2030),(AND($J482="New",$K482&gt;2030))),"N/A",VLOOKUP($F482,'Source Data'!$B$15:$I$22,5)),"")</f>
        <v/>
      </c>
      <c r="AH482" s="145" t="str">
        <f>IF(ISNUMBER($L482),IF(OR(AND(OR($J482="Retired",$J482="Permanent Low-Use"),$K482&lt;=2031),(AND($J482="New",$K482&gt;2031))),"N/A",VLOOKUP($F482,'Source Data'!$B$15:$I$22,5)),"")</f>
        <v/>
      </c>
      <c r="AI482" s="145" t="str">
        <f>IF(ISNUMBER($L482),IF(OR(AND(OR($J482="Retired",$J482="Permanent Low-Use"),$K482&lt;=2032),(AND($J482="New",$K482&gt;2032))),"N/A",VLOOKUP($F482,'Source Data'!$B$15:$I$22,5)),"")</f>
        <v/>
      </c>
      <c r="AJ482" s="145" t="str">
        <f>IF(ISNUMBER($L482),IF(OR(AND(OR($J482="Retired",$J482="Permanent Low-Use"),$K482&lt;=2033),(AND($J482="New",$K482&gt;2033))),"N/A",VLOOKUP($F482,'Source Data'!$B$15:$I$22,5)),"")</f>
        <v/>
      </c>
      <c r="AK482" s="145" t="str">
        <f>IF($N482= 0, "N/A", IF(ISERROR(VLOOKUP($F482, 'Source Data'!$B$4:$C$11,2)), "", VLOOKUP($F482, 'Source Data'!$B$4:$C$11,2)))</f>
        <v/>
      </c>
      <c r="AL482" s="158"/>
    </row>
    <row r="483" spans="1:38">
      <c r="A483" s="158"/>
      <c r="B483" s="80"/>
      <c r="C483" s="80"/>
      <c r="D483" s="80"/>
      <c r="E483" s="81"/>
      <c r="F483" s="81"/>
      <c r="G483" s="78"/>
      <c r="H483" s="79"/>
      <c r="I483" s="78"/>
      <c r="J483" s="78"/>
      <c r="K483" s="78"/>
      <c r="L483" s="142" t="str">
        <f t="shared" si="20"/>
        <v/>
      </c>
      <c r="M483" s="142" t="str">
        <f>IF(ISERROR(VLOOKUP(E483,'Source Data'!$B$67:$J$97, MATCH(F483, 'Source Data'!$B$64:$J$64,1),TRUE))=TRUE,"",VLOOKUP(E483,'Source Data'!$B$67:$J$97,MATCH(F483, 'Source Data'!$B$64:$J$64,1),TRUE))</f>
        <v/>
      </c>
      <c r="N483" s="143" t="str">
        <f t="shared" si="21"/>
        <v/>
      </c>
      <c r="O483" s="144" t="str">
        <f>IF(OR(AND(OR($J483="Retired",$J483="Permanent Low-Use"),$K483&lt;=2023),(AND($J483="New",$K483&gt;2023))),"N/A",IF($N483=0,0,IF(ISERROR(VLOOKUP($E483,'Source Data'!$B$29:$J$60, MATCH($L483, 'Source Data'!$B$26:$J$26,1),TRUE))=TRUE,"",VLOOKUP($E483,'Source Data'!$B$29:$J$60,MATCH($L483, 'Source Data'!$B$26:$J$26,1),TRUE))))</f>
        <v/>
      </c>
      <c r="P483" s="144" t="str">
        <f>IF(OR(AND(OR($J483="Retired",$J483="Permanent Low-Use"),$K483&lt;=2024),(AND($J483="New",$K483&gt;2024))),"N/A",IF($N483=0,0,IF(ISERROR(VLOOKUP($E483,'Source Data'!$B$29:$J$60, MATCH($L483, 'Source Data'!$B$26:$J$26,1),TRUE))=TRUE,"",VLOOKUP($E483,'Source Data'!$B$29:$J$60,MATCH($L483, 'Source Data'!$B$26:$J$26,1),TRUE))))</f>
        <v/>
      </c>
      <c r="Q483" s="144" t="str">
        <f>IF(OR(AND(OR($J483="Retired",$J483="Permanent Low-Use"),$K483&lt;=2025),(AND($J483="New",$K483&gt;2025))),"N/A",IF($N483=0,0,IF(ISERROR(VLOOKUP($E483,'Source Data'!$B$29:$J$60, MATCH($L483, 'Source Data'!$B$26:$J$26,1),TRUE))=TRUE,"",VLOOKUP($E483,'Source Data'!$B$29:$J$60,MATCH($L483, 'Source Data'!$B$26:$J$26,1),TRUE))))</f>
        <v/>
      </c>
      <c r="R483" s="144" t="str">
        <f>IF(OR(AND(OR($J483="Retired",$J483="Permanent Low-Use"),$K483&lt;=2026),(AND($J483="New",$K483&gt;2026))),"N/A",IF($N483=0,0,IF(ISERROR(VLOOKUP($E483,'Source Data'!$B$29:$J$60, MATCH($L483, 'Source Data'!$B$26:$J$26,1),TRUE))=TRUE,"",VLOOKUP($E483,'Source Data'!$B$29:$J$60,MATCH($L483, 'Source Data'!$B$26:$J$26,1),TRUE))))</f>
        <v/>
      </c>
      <c r="S483" s="144" t="str">
        <f>IF(OR(AND(OR($J483="Retired",$J483="Permanent Low-Use"),$K483&lt;=2027),(AND($J483="New",$K483&gt;2027))),"N/A",IF($N483=0,0,IF(ISERROR(VLOOKUP($E483,'Source Data'!$B$29:$J$60, MATCH($L483, 'Source Data'!$B$26:$J$26,1),TRUE))=TRUE,"",VLOOKUP($E483,'Source Data'!$B$29:$J$60,MATCH($L483, 'Source Data'!$B$26:$J$26,1),TRUE))))</f>
        <v/>
      </c>
      <c r="T483" s="144" t="str">
        <f>IF(OR(AND(OR($J483="Retired",$J483="Permanent Low-Use"),$K483&lt;=2028),(AND($J483="New",$K483&gt;2028))),"N/A",IF($N483=0,0,IF(ISERROR(VLOOKUP($E483,'Source Data'!$B$29:$J$60, MATCH($L483, 'Source Data'!$B$26:$J$26,1),TRUE))=TRUE,"",VLOOKUP($E483,'Source Data'!$B$29:$J$60,MATCH($L483, 'Source Data'!$B$26:$J$26,1),TRUE))))</f>
        <v/>
      </c>
      <c r="U483" s="144" t="str">
        <f>IF(OR(AND(OR($J483="Retired",$J483="Permanent Low-Use"),$K483&lt;=2029),(AND($J483="New",$K483&gt;2029))),"N/A",IF($N483=0,0,IF(ISERROR(VLOOKUP($E483,'Source Data'!$B$29:$J$60, MATCH($L483, 'Source Data'!$B$26:$J$26,1),TRUE))=TRUE,"",VLOOKUP($E483,'Source Data'!$B$29:$J$60,MATCH($L483, 'Source Data'!$B$26:$J$26,1),TRUE))))</f>
        <v/>
      </c>
      <c r="V483" s="144" t="str">
        <f>IF(OR(AND(OR($J483="Retired",$J483="Permanent Low-Use"),$K483&lt;=2030),(AND($J483="New",$K483&gt;2030))),"N/A",IF($N483=0,0,IF(ISERROR(VLOOKUP($E483,'Source Data'!$B$29:$J$60, MATCH($L483, 'Source Data'!$B$26:$J$26,1),TRUE))=TRUE,"",VLOOKUP($E483,'Source Data'!$B$29:$J$60,MATCH($L483, 'Source Data'!$B$26:$J$26,1),TRUE))))</f>
        <v/>
      </c>
      <c r="W483" s="144" t="str">
        <f>IF(OR(AND(OR($J483="Retired",$J483="Permanent Low-Use"),$K483&lt;=2031),(AND($J483="New",$K483&gt;2031))),"N/A",IF($N483=0,0,IF(ISERROR(VLOOKUP($E483,'Source Data'!$B$29:$J$60, MATCH($L483, 'Source Data'!$B$26:$J$26,1),TRUE))=TRUE,"",VLOOKUP($E483,'Source Data'!$B$29:$J$60,MATCH($L483, 'Source Data'!$B$26:$J$26,1),TRUE))))</f>
        <v/>
      </c>
      <c r="X483" s="144" t="str">
        <f>IF(OR(AND(OR($J483="Retired",$J483="Permanent Low-Use"),$K483&lt;=2032),(AND($J483="New",$K483&gt;2032))),"N/A",IF($N483=0,0,IF(ISERROR(VLOOKUP($E483,'Source Data'!$B$29:$J$60, MATCH($L483, 'Source Data'!$B$26:$J$26,1),TRUE))=TRUE,"",VLOOKUP($E483,'Source Data'!$B$29:$J$60,MATCH($L483, 'Source Data'!$B$26:$J$26,1),TRUE))))</f>
        <v/>
      </c>
      <c r="Y483" s="144" t="str">
        <f>IF(OR(AND(OR($J483="Retired",$J483="Permanent Low-Use"),$K483&lt;=2033),(AND($J483="New",$K483&gt;2033))),"N/A",IF($N483=0,0,IF(ISERROR(VLOOKUP($E483,'Source Data'!$B$29:$J$60, MATCH($L483, 'Source Data'!$B$26:$J$26,1),TRUE))=TRUE,"",VLOOKUP($E483,'Source Data'!$B$29:$J$60,MATCH($L483, 'Source Data'!$B$26:$J$26,1),TRUE))))</f>
        <v/>
      </c>
      <c r="Z483" s="145" t="str">
        <f>IF(ISNUMBER($L483),IF(OR(AND(OR($J483="Retired",$J483="Permanent Low-Use"),$K483&lt;=2023),(AND($J483="New",$K483&gt;2023))),"N/A",VLOOKUP($F483,'Source Data'!$B$15:$I$22,7)),"")</f>
        <v/>
      </c>
      <c r="AA483" s="145" t="str">
        <f>IF(ISNUMBER($L483),IF(OR(AND(OR($J483="Retired",$J483="Permanent Low-Use"),$K483&lt;=2024),(AND($J483="New",$K483&gt;2024))),"N/A",VLOOKUP($F483,'Source Data'!$B$15:$I$22,7)),"")</f>
        <v/>
      </c>
      <c r="AB483" s="145" t="str">
        <f>IF(ISNUMBER($L483),IF(OR(AND(OR($J483="Retired",$J483="Permanent Low-Use"),$K483&lt;=2025),(AND($J483="New",$K483&gt;2025))),"N/A",VLOOKUP($F483,'Source Data'!$B$15:$I$22,5)),"")</f>
        <v/>
      </c>
      <c r="AC483" s="145" t="str">
        <f>IF(ISNUMBER($L483),IF(OR(AND(OR($J483="Retired",$J483="Permanent Low-Use"),$K483&lt;=2026),(AND($J483="New",$K483&gt;2026))),"N/A",VLOOKUP($F483,'Source Data'!$B$15:$I$22,5)),"")</f>
        <v/>
      </c>
      <c r="AD483" s="145" t="str">
        <f>IF(ISNUMBER($L483),IF(OR(AND(OR($J483="Retired",$J483="Permanent Low-Use"),$K483&lt;=2027),(AND($J483="New",$K483&gt;2027))),"N/A",VLOOKUP($F483,'Source Data'!$B$15:$I$22,5)),"")</f>
        <v/>
      </c>
      <c r="AE483" s="145" t="str">
        <f>IF(ISNUMBER($L483),IF(OR(AND(OR($J483="Retired",$J483="Permanent Low-Use"),$K483&lt;=2028),(AND($J483="New",$K483&gt;2028))),"N/A",VLOOKUP($F483,'Source Data'!$B$15:$I$22,5)),"")</f>
        <v/>
      </c>
      <c r="AF483" s="145" t="str">
        <f>IF(ISNUMBER($L483),IF(OR(AND(OR($J483="Retired",$J483="Permanent Low-Use"),$K483&lt;=2029),(AND($J483="New",$K483&gt;2029))),"N/A",VLOOKUP($F483,'Source Data'!$B$15:$I$22,5)),"")</f>
        <v/>
      </c>
      <c r="AG483" s="145" t="str">
        <f>IF(ISNUMBER($L483),IF(OR(AND(OR($J483="Retired",$J483="Permanent Low-Use"),$K483&lt;=2030),(AND($J483="New",$K483&gt;2030))),"N/A",VLOOKUP($F483,'Source Data'!$B$15:$I$22,5)),"")</f>
        <v/>
      </c>
      <c r="AH483" s="145" t="str">
        <f>IF(ISNUMBER($L483),IF(OR(AND(OR($J483="Retired",$J483="Permanent Low-Use"),$K483&lt;=2031),(AND($J483="New",$K483&gt;2031))),"N/A",VLOOKUP($F483,'Source Data'!$B$15:$I$22,5)),"")</f>
        <v/>
      </c>
      <c r="AI483" s="145" t="str">
        <f>IF(ISNUMBER($L483),IF(OR(AND(OR($J483="Retired",$J483="Permanent Low-Use"),$K483&lt;=2032),(AND($J483="New",$K483&gt;2032))),"N/A",VLOOKUP($F483,'Source Data'!$B$15:$I$22,5)),"")</f>
        <v/>
      </c>
      <c r="AJ483" s="145" t="str">
        <f>IF(ISNUMBER($L483),IF(OR(AND(OR($J483="Retired",$J483="Permanent Low-Use"),$K483&lt;=2033),(AND($J483="New",$K483&gt;2033))),"N/A",VLOOKUP($F483,'Source Data'!$B$15:$I$22,5)),"")</f>
        <v/>
      </c>
      <c r="AK483" s="145" t="str">
        <f>IF($N483= 0, "N/A", IF(ISERROR(VLOOKUP($F483, 'Source Data'!$B$4:$C$11,2)), "", VLOOKUP($F483, 'Source Data'!$B$4:$C$11,2)))</f>
        <v/>
      </c>
      <c r="AL483" s="158"/>
    </row>
    <row r="484" spans="1:38">
      <c r="A484" s="158"/>
      <c r="B484" s="80"/>
      <c r="C484" s="80"/>
      <c r="D484" s="80"/>
      <c r="E484" s="81"/>
      <c r="F484" s="81"/>
      <c r="G484" s="78"/>
      <c r="H484" s="79"/>
      <c r="I484" s="78"/>
      <c r="J484" s="78"/>
      <c r="K484" s="78"/>
      <c r="L484" s="142" t="str">
        <f t="shared" si="20"/>
        <v/>
      </c>
      <c r="M484" s="142" t="str">
        <f>IF(ISERROR(VLOOKUP(E484,'Source Data'!$B$67:$J$97, MATCH(F484, 'Source Data'!$B$64:$J$64,1),TRUE))=TRUE,"",VLOOKUP(E484,'Source Data'!$B$67:$J$97,MATCH(F484, 'Source Data'!$B$64:$J$64,1),TRUE))</f>
        <v/>
      </c>
      <c r="N484" s="143" t="str">
        <f t="shared" si="21"/>
        <v/>
      </c>
      <c r="O484" s="144" t="str">
        <f>IF(OR(AND(OR($J484="Retired",$J484="Permanent Low-Use"),$K484&lt;=2023),(AND($J484="New",$K484&gt;2023))),"N/A",IF($N484=0,0,IF(ISERROR(VLOOKUP($E484,'Source Data'!$B$29:$J$60, MATCH($L484, 'Source Data'!$B$26:$J$26,1),TRUE))=TRUE,"",VLOOKUP($E484,'Source Data'!$B$29:$J$60,MATCH($L484, 'Source Data'!$B$26:$J$26,1),TRUE))))</f>
        <v/>
      </c>
      <c r="P484" s="144" t="str">
        <f>IF(OR(AND(OR($J484="Retired",$J484="Permanent Low-Use"),$K484&lt;=2024),(AND($J484="New",$K484&gt;2024))),"N/A",IF($N484=0,0,IF(ISERROR(VLOOKUP($E484,'Source Data'!$B$29:$J$60, MATCH($L484, 'Source Data'!$B$26:$J$26,1),TRUE))=TRUE,"",VLOOKUP($E484,'Source Data'!$B$29:$J$60,MATCH($L484, 'Source Data'!$B$26:$J$26,1),TRUE))))</f>
        <v/>
      </c>
      <c r="Q484" s="144" t="str">
        <f>IF(OR(AND(OR($J484="Retired",$J484="Permanent Low-Use"),$K484&lt;=2025),(AND($J484="New",$K484&gt;2025))),"N/A",IF($N484=0,0,IF(ISERROR(VLOOKUP($E484,'Source Data'!$B$29:$J$60, MATCH($L484, 'Source Data'!$B$26:$J$26,1),TRUE))=TRUE,"",VLOOKUP($E484,'Source Data'!$B$29:$J$60,MATCH($L484, 'Source Data'!$B$26:$J$26,1),TRUE))))</f>
        <v/>
      </c>
      <c r="R484" s="144" t="str">
        <f>IF(OR(AND(OR($J484="Retired",$J484="Permanent Low-Use"),$K484&lt;=2026),(AND($J484="New",$K484&gt;2026))),"N/A",IF($N484=0,0,IF(ISERROR(VLOOKUP($E484,'Source Data'!$B$29:$J$60, MATCH($L484, 'Source Data'!$B$26:$J$26,1),TRUE))=TRUE,"",VLOOKUP($E484,'Source Data'!$B$29:$J$60,MATCH($L484, 'Source Data'!$B$26:$J$26,1),TRUE))))</f>
        <v/>
      </c>
      <c r="S484" s="144" t="str">
        <f>IF(OR(AND(OR($J484="Retired",$J484="Permanent Low-Use"),$K484&lt;=2027),(AND($J484="New",$K484&gt;2027))),"N/A",IF($N484=0,0,IF(ISERROR(VLOOKUP($E484,'Source Data'!$B$29:$J$60, MATCH($L484, 'Source Data'!$B$26:$J$26,1),TRUE))=TRUE,"",VLOOKUP($E484,'Source Data'!$B$29:$J$60,MATCH($L484, 'Source Data'!$B$26:$J$26,1),TRUE))))</f>
        <v/>
      </c>
      <c r="T484" s="144" t="str">
        <f>IF(OR(AND(OR($J484="Retired",$J484="Permanent Low-Use"),$K484&lt;=2028),(AND($J484="New",$K484&gt;2028))),"N/A",IF($N484=0,0,IF(ISERROR(VLOOKUP($E484,'Source Data'!$B$29:$J$60, MATCH($L484, 'Source Data'!$B$26:$J$26,1),TRUE))=TRUE,"",VLOOKUP($E484,'Source Data'!$B$29:$J$60,MATCH($L484, 'Source Data'!$B$26:$J$26,1),TRUE))))</f>
        <v/>
      </c>
      <c r="U484" s="144" t="str">
        <f>IF(OR(AND(OR($J484="Retired",$J484="Permanent Low-Use"),$K484&lt;=2029),(AND($J484="New",$K484&gt;2029))),"N/A",IF($N484=0,0,IF(ISERROR(VLOOKUP($E484,'Source Data'!$B$29:$J$60, MATCH($L484, 'Source Data'!$B$26:$J$26,1),TRUE))=TRUE,"",VLOOKUP($E484,'Source Data'!$B$29:$J$60,MATCH($L484, 'Source Data'!$B$26:$J$26,1),TRUE))))</f>
        <v/>
      </c>
      <c r="V484" s="144" t="str">
        <f>IF(OR(AND(OR($J484="Retired",$J484="Permanent Low-Use"),$K484&lt;=2030),(AND($J484="New",$K484&gt;2030))),"N/A",IF($N484=0,0,IF(ISERROR(VLOOKUP($E484,'Source Data'!$B$29:$J$60, MATCH($L484, 'Source Data'!$B$26:$J$26,1),TRUE))=TRUE,"",VLOOKUP($E484,'Source Data'!$B$29:$J$60,MATCH($L484, 'Source Data'!$B$26:$J$26,1),TRUE))))</f>
        <v/>
      </c>
      <c r="W484" s="144" t="str">
        <f>IF(OR(AND(OR($J484="Retired",$J484="Permanent Low-Use"),$K484&lt;=2031),(AND($J484="New",$K484&gt;2031))),"N/A",IF($N484=0,0,IF(ISERROR(VLOOKUP($E484,'Source Data'!$B$29:$J$60, MATCH($L484, 'Source Data'!$B$26:$J$26,1),TRUE))=TRUE,"",VLOOKUP($E484,'Source Data'!$B$29:$J$60,MATCH($L484, 'Source Data'!$B$26:$J$26,1),TRUE))))</f>
        <v/>
      </c>
      <c r="X484" s="144" t="str">
        <f>IF(OR(AND(OR($J484="Retired",$J484="Permanent Low-Use"),$K484&lt;=2032),(AND($J484="New",$K484&gt;2032))),"N/A",IF($N484=0,0,IF(ISERROR(VLOOKUP($E484,'Source Data'!$B$29:$J$60, MATCH($L484, 'Source Data'!$B$26:$J$26,1),TRUE))=TRUE,"",VLOOKUP($E484,'Source Data'!$B$29:$J$60,MATCH($L484, 'Source Data'!$B$26:$J$26,1),TRUE))))</f>
        <v/>
      </c>
      <c r="Y484" s="144" t="str">
        <f>IF(OR(AND(OR($J484="Retired",$J484="Permanent Low-Use"),$K484&lt;=2033),(AND($J484="New",$K484&gt;2033))),"N/A",IF($N484=0,0,IF(ISERROR(VLOOKUP($E484,'Source Data'!$B$29:$J$60, MATCH($L484, 'Source Data'!$B$26:$J$26,1),TRUE))=TRUE,"",VLOOKUP($E484,'Source Data'!$B$29:$J$60,MATCH($L484, 'Source Data'!$B$26:$J$26,1),TRUE))))</f>
        <v/>
      </c>
      <c r="Z484" s="145" t="str">
        <f>IF(ISNUMBER($L484),IF(OR(AND(OR($J484="Retired",$J484="Permanent Low-Use"),$K484&lt;=2023),(AND($J484="New",$K484&gt;2023))),"N/A",VLOOKUP($F484,'Source Data'!$B$15:$I$22,7)),"")</f>
        <v/>
      </c>
      <c r="AA484" s="145" t="str">
        <f>IF(ISNUMBER($L484),IF(OR(AND(OR($J484="Retired",$J484="Permanent Low-Use"),$K484&lt;=2024),(AND($J484="New",$K484&gt;2024))),"N/A",VLOOKUP($F484,'Source Data'!$B$15:$I$22,7)),"")</f>
        <v/>
      </c>
      <c r="AB484" s="145" t="str">
        <f>IF(ISNUMBER($L484),IF(OR(AND(OR($J484="Retired",$J484="Permanent Low-Use"),$K484&lt;=2025),(AND($J484="New",$K484&gt;2025))),"N/A",VLOOKUP($F484,'Source Data'!$B$15:$I$22,5)),"")</f>
        <v/>
      </c>
      <c r="AC484" s="145" t="str">
        <f>IF(ISNUMBER($L484),IF(OR(AND(OR($J484="Retired",$J484="Permanent Low-Use"),$K484&lt;=2026),(AND($J484="New",$K484&gt;2026))),"N/A",VLOOKUP($F484,'Source Data'!$B$15:$I$22,5)),"")</f>
        <v/>
      </c>
      <c r="AD484" s="145" t="str">
        <f>IF(ISNUMBER($L484),IF(OR(AND(OR($J484="Retired",$J484="Permanent Low-Use"),$K484&lt;=2027),(AND($J484="New",$K484&gt;2027))),"N/A",VLOOKUP($F484,'Source Data'!$B$15:$I$22,5)),"")</f>
        <v/>
      </c>
      <c r="AE484" s="145" t="str">
        <f>IF(ISNUMBER($L484),IF(OR(AND(OR($J484="Retired",$J484="Permanent Low-Use"),$K484&lt;=2028),(AND($J484="New",$K484&gt;2028))),"N/A",VLOOKUP($F484,'Source Data'!$B$15:$I$22,5)),"")</f>
        <v/>
      </c>
      <c r="AF484" s="145" t="str">
        <f>IF(ISNUMBER($L484),IF(OR(AND(OR($J484="Retired",$J484="Permanent Low-Use"),$K484&lt;=2029),(AND($J484="New",$K484&gt;2029))),"N/A",VLOOKUP($F484,'Source Data'!$B$15:$I$22,5)),"")</f>
        <v/>
      </c>
      <c r="AG484" s="145" t="str">
        <f>IF(ISNUMBER($L484),IF(OR(AND(OR($J484="Retired",$J484="Permanent Low-Use"),$K484&lt;=2030),(AND($J484="New",$K484&gt;2030))),"N/A",VLOOKUP($F484,'Source Data'!$B$15:$I$22,5)),"")</f>
        <v/>
      </c>
      <c r="AH484" s="145" t="str">
        <f>IF(ISNUMBER($L484),IF(OR(AND(OR($J484="Retired",$J484="Permanent Low-Use"),$K484&lt;=2031),(AND($J484="New",$K484&gt;2031))),"N/A",VLOOKUP($F484,'Source Data'!$B$15:$I$22,5)),"")</f>
        <v/>
      </c>
      <c r="AI484" s="145" t="str">
        <f>IF(ISNUMBER($L484),IF(OR(AND(OR($J484="Retired",$J484="Permanent Low-Use"),$K484&lt;=2032),(AND($J484="New",$K484&gt;2032))),"N/A",VLOOKUP($F484,'Source Data'!$B$15:$I$22,5)),"")</f>
        <v/>
      </c>
      <c r="AJ484" s="145" t="str">
        <f>IF(ISNUMBER($L484),IF(OR(AND(OR($J484="Retired",$J484="Permanent Low-Use"),$K484&lt;=2033),(AND($J484="New",$K484&gt;2033))),"N/A",VLOOKUP($F484,'Source Data'!$B$15:$I$22,5)),"")</f>
        <v/>
      </c>
      <c r="AK484" s="145" t="str">
        <f>IF($N484= 0, "N/A", IF(ISERROR(VLOOKUP($F484, 'Source Data'!$B$4:$C$11,2)), "", VLOOKUP($F484, 'Source Data'!$B$4:$C$11,2)))</f>
        <v/>
      </c>
      <c r="AL484" s="158"/>
    </row>
    <row r="485" spans="1:38">
      <c r="A485" s="158"/>
      <c r="B485" s="80"/>
      <c r="C485" s="80"/>
      <c r="D485" s="80"/>
      <c r="E485" s="81"/>
      <c r="F485" s="81"/>
      <c r="G485" s="78"/>
      <c r="H485" s="79"/>
      <c r="I485" s="78"/>
      <c r="J485" s="78"/>
      <c r="K485" s="78"/>
      <c r="L485" s="142" t="str">
        <f t="shared" si="20"/>
        <v/>
      </c>
      <c r="M485" s="142" t="str">
        <f>IF(ISERROR(VLOOKUP(E485,'Source Data'!$B$67:$J$97, MATCH(F485, 'Source Data'!$B$64:$J$64,1),TRUE))=TRUE,"",VLOOKUP(E485,'Source Data'!$B$67:$J$97,MATCH(F485, 'Source Data'!$B$64:$J$64,1),TRUE))</f>
        <v/>
      </c>
      <c r="N485" s="143" t="str">
        <f t="shared" si="21"/>
        <v/>
      </c>
      <c r="O485" s="144" t="str">
        <f>IF(OR(AND(OR($J485="Retired",$J485="Permanent Low-Use"),$K485&lt;=2023),(AND($J485="New",$K485&gt;2023))),"N/A",IF($N485=0,0,IF(ISERROR(VLOOKUP($E485,'Source Data'!$B$29:$J$60, MATCH($L485, 'Source Data'!$B$26:$J$26,1),TRUE))=TRUE,"",VLOOKUP($E485,'Source Data'!$B$29:$J$60,MATCH($L485, 'Source Data'!$B$26:$J$26,1),TRUE))))</f>
        <v/>
      </c>
      <c r="P485" s="144" t="str">
        <f>IF(OR(AND(OR($J485="Retired",$J485="Permanent Low-Use"),$K485&lt;=2024),(AND($J485="New",$K485&gt;2024))),"N/A",IF($N485=0,0,IF(ISERROR(VLOOKUP($E485,'Source Data'!$B$29:$J$60, MATCH($L485, 'Source Data'!$B$26:$J$26,1),TRUE))=TRUE,"",VLOOKUP($E485,'Source Data'!$B$29:$J$60,MATCH($L485, 'Source Data'!$B$26:$J$26,1),TRUE))))</f>
        <v/>
      </c>
      <c r="Q485" s="144" t="str">
        <f>IF(OR(AND(OR($J485="Retired",$J485="Permanent Low-Use"),$K485&lt;=2025),(AND($J485="New",$K485&gt;2025))),"N/A",IF($N485=0,0,IF(ISERROR(VLOOKUP($E485,'Source Data'!$B$29:$J$60, MATCH($L485, 'Source Data'!$B$26:$J$26,1),TRUE))=TRUE,"",VLOOKUP($E485,'Source Data'!$B$29:$J$60,MATCH($L485, 'Source Data'!$B$26:$J$26,1),TRUE))))</f>
        <v/>
      </c>
      <c r="R485" s="144" t="str">
        <f>IF(OR(AND(OR($J485="Retired",$J485="Permanent Low-Use"),$K485&lt;=2026),(AND($J485="New",$K485&gt;2026))),"N/A",IF($N485=0,0,IF(ISERROR(VLOOKUP($E485,'Source Data'!$B$29:$J$60, MATCH($L485, 'Source Data'!$B$26:$J$26,1),TRUE))=TRUE,"",VLOOKUP($E485,'Source Data'!$B$29:$J$60,MATCH($L485, 'Source Data'!$B$26:$J$26,1),TRUE))))</f>
        <v/>
      </c>
      <c r="S485" s="144" t="str">
        <f>IF(OR(AND(OR($J485="Retired",$J485="Permanent Low-Use"),$K485&lt;=2027),(AND($J485="New",$K485&gt;2027))),"N/A",IF($N485=0,0,IF(ISERROR(VLOOKUP($E485,'Source Data'!$B$29:$J$60, MATCH($L485, 'Source Data'!$B$26:$J$26,1),TRUE))=TRUE,"",VLOOKUP($E485,'Source Data'!$B$29:$J$60,MATCH($L485, 'Source Data'!$B$26:$J$26,1),TRUE))))</f>
        <v/>
      </c>
      <c r="T485" s="144" t="str">
        <f>IF(OR(AND(OR($J485="Retired",$J485="Permanent Low-Use"),$K485&lt;=2028),(AND($J485="New",$K485&gt;2028))),"N/A",IF($N485=0,0,IF(ISERROR(VLOOKUP($E485,'Source Data'!$B$29:$J$60, MATCH($L485, 'Source Data'!$B$26:$J$26,1),TRUE))=TRUE,"",VLOOKUP($E485,'Source Data'!$B$29:$J$60,MATCH($L485, 'Source Data'!$B$26:$J$26,1),TRUE))))</f>
        <v/>
      </c>
      <c r="U485" s="144" t="str">
        <f>IF(OR(AND(OR($J485="Retired",$J485="Permanent Low-Use"),$K485&lt;=2029),(AND($J485="New",$K485&gt;2029))),"N/A",IF($N485=0,0,IF(ISERROR(VLOOKUP($E485,'Source Data'!$B$29:$J$60, MATCH($L485, 'Source Data'!$B$26:$J$26,1),TRUE))=TRUE,"",VLOOKUP($E485,'Source Data'!$B$29:$J$60,MATCH($L485, 'Source Data'!$B$26:$J$26,1),TRUE))))</f>
        <v/>
      </c>
      <c r="V485" s="144" t="str">
        <f>IF(OR(AND(OR($J485="Retired",$J485="Permanent Low-Use"),$K485&lt;=2030),(AND($J485="New",$K485&gt;2030))),"N/A",IF($N485=0,0,IF(ISERROR(VLOOKUP($E485,'Source Data'!$B$29:$J$60, MATCH($L485, 'Source Data'!$B$26:$J$26,1),TRUE))=TRUE,"",VLOOKUP($E485,'Source Data'!$B$29:$J$60,MATCH($L485, 'Source Data'!$B$26:$J$26,1),TRUE))))</f>
        <v/>
      </c>
      <c r="W485" s="144" t="str">
        <f>IF(OR(AND(OR($J485="Retired",$J485="Permanent Low-Use"),$K485&lt;=2031),(AND($J485="New",$K485&gt;2031))),"N/A",IF($N485=0,0,IF(ISERROR(VLOOKUP($E485,'Source Data'!$B$29:$J$60, MATCH($L485, 'Source Data'!$B$26:$J$26,1),TRUE))=TRUE,"",VLOOKUP($E485,'Source Data'!$B$29:$J$60,MATCH($L485, 'Source Data'!$B$26:$J$26,1),TRUE))))</f>
        <v/>
      </c>
      <c r="X485" s="144" t="str">
        <f>IF(OR(AND(OR($J485="Retired",$J485="Permanent Low-Use"),$K485&lt;=2032),(AND($J485="New",$K485&gt;2032))),"N/A",IF($N485=0,0,IF(ISERROR(VLOOKUP($E485,'Source Data'!$B$29:$J$60, MATCH($L485, 'Source Data'!$B$26:$J$26,1),TRUE))=TRUE,"",VLOOKUP($E485,'Source Data'!$B$29:$J$60,MATCH($L485, 'Source Data'!$B$26:$J$26,1),TRUE))))</f>
        <v/>
      </c>
      <c r="Y485" s="144" t="str">
        <f>IF(OR(AND(OR($J485="Retired",$J485="Permanent Low-Use"),$K485&lt;=2033),(AND($J485="New",$K485&gt;2033))),"N/A",IF($N485=0,0,IF(ISERROR(VLOOKUP($E485,'Source Data'!$B$29:$J$60, MATCH($L485, 'Source Data'!$B$26:$J$26,1),TRUE))=TRUE,"",VLOOKUP($E485,'Source Data'!$B$29:$J$60,MATCH($L485, 'Source Data'!$B$26:$J$26,1),TRUE))))</f>
        <v/>
      </c>
      <c r="Z485" s="145" t="str">
        <f>IF(ISNUMBER($L485),IF(OR(AND(OR($J485="Retired",$J485="Permanent Low-Use"),$K485&lt;=2023),(AND($J485="New",$K485&gt;2023))),"N/A",VLOOKUP($F485,'Source Data'!$B$15:$I$22,7)),"")</f>
        <v/>
      </c>
      <c r="AA485" s="145" t="str">
        <f>IF(ISNUMBER($L485),IF(OR(AND(OR($J485="Retired",$J485="Permanent Low-Use"),$K485&lt;=2024),(AND($J485="New",$K485&gt;2024))),"N/A",VLOOKUP($F485,'Source Data'!$B$15:$I$22,7)),"")</f>
        <v/>
      </c>
      <c r="AB485" s="145" t="str">
        <f>IF(ISNUMBER($L485),IF(OR(AND(OR($J485="Retired",$J485="Permanent Low-Use"),$K485&lt;=2025),(AND($J485="New",$K485&gt;2025))),"N/A",VLOOKUP($F485,'Source Data'!$B$15:$I$22,5)),"")</f>
        <v/>
      </c>
      <c r="AC485" s="145" t="str">
        <f>IF(ISNUMBER($L485),IF(OR(AND(OR($J485="Retired",$J485="Permanent Low-Use"),$K485&lt;=2026),(AND($J485="New",$K485&gt;2026))),"N/A",VLOOKUP($F485,'Source Data'!$B$15:$I$22,5)),"")</f>
        <v/>
      </c>
      <c r="AD485" s="145" t="str">
        <f>IF(ISNUMBER($L485),IF(OR(AND(OR($J485="Retired",$J485="Permanent Low-Use"),$K485&lt;=2027),(AND($J485="New",$K485&gt;2027))),"N/A",VLOOKUP($F485,'Source Data'!$B$15:$I$22,5)),"")</f>
        <v/>
      </c>
      <c r="AE485" s="145" t="str">
        <f>IF(ISNUMBER($L485),IF(OR(AND(OR($J485="Retired",$J485="Permanent Low-Use"),$K485&lt;=2028),(AND($J485="New",$K485&gt;2028))),"N/A",VLOOKUP($F485,'Source Data'!$B$15:$I$22,5)),"")</f>
        <v/>
      </c>
      <c r="AF485" s="145" t="str">
        <f>IF(ISNUMBER($L485),IF(OR(AND(OR($J485="Retired",$J485="Permanent Low-Use"),$K485&lt;=2029),(AND($J485="New",$K485&gt;2029))),"N/A",VLOOKUP($F485,'Source Data'!$B$15:$I$22,5)),"")</f>
        <v/>
      </c>
      <c r="AG485" s="145" t="str">
        <f>IF(ISNUMBER($L485),IF(OR(AND(OR($J485="Retired",$J485="Permanent Low-Use"),$K485&lt;=2030),(AND($J485="New",$K485&gt;2030))),"N/A",VLOOKUP($F485,'Source Data'!$B$15:$I$22,5)),"")</f>
        <v/>
      </c>
      <c r="AH485" s="145" t="str">
        <f>IF(ISNUMBER($L485),IF(OR(AND(OR($J485="Retired",$J485="Permanent Low-Use"),$K485&lt;=2031),(AND($J485="New",$K485&gt;2031))),"N/A",VLOOKUP($F485,'Source Data'!$B$15:$I$22,5)),"")</f>
        <v/>
      </c>
      <c r="AI485" s="145" t="str">
        <f>IF(ISNUMBER($L485),IF(OR(AND(OR($J485="Retired",$J485="Permanent Low-Use"),$K485&lt;=2032),(AND($J485="New",$K485&gt;2032))),"N/A",VLOOKUP($F485,'Source Data'!$B$15:$I$22,5)),"")</f>
        <v/>
      </c>
      <c r="AJ485" s="145" t="str">
        <f>IF(ISNUMBER($L485),IF(OR(AND(OR($J485="Retired",$J485="Permanent Low-Use"),$K485&lt;=2033),(AND($J485="New",$K485&gt;2033))),"N/A",VLOOKUP($F485,'Source Data'!$B$15:$I$22,5)),"")</f>
        <v/>
      </c>
      <c r="AK485" s="145" t="str">
        <f>IF($N485= 0, "N/A", IF(ISERROR(VLOOKUP($F485, 'Source Data'!$B$4:$C$11,2)), "", VLOOKUP($F485, 'Source Data'!$B$4:$C$11,2)))</f>
        <v/>
      </c>
      <c r="AL485" s="158"/>
    </row>
    <row r="486" spans="1:38">
      <c r="A486" s="158"/>
      <c r="B486" s="80"/>
      <c r="C486" s="80"/>
      <c r="D486" s="80"/>
      <c r="E486" s="81"/>
      <c r="F486" s="81"/>
      <c r="G486" s="78"/>
      <c r="H486" s="79"/>
      <c r="I486" s="78"/>
      <c r="J486" s="78"/>
      <c r="K486" s="78"/>
      <c r="L486" s="142" t="str">
        <f t="shared" si="20"/>
        <v/>
      </c>
      <c r="M486" s="142" t="str">
        <f>IF(ISERROR(VLOOKUP(E486,'Source Data'!$B$67:$J$97, MATCH(F486, 'Source Data'!$B$64:$J$64,1),TRUE))=TRUE,"",VLOOKUP(E486,'Source Data'!$B$67:$J$97,MATCH(F486, 'Source Data'!$B$64:$J$64,1),TRUE))</f>
        <v/>
      </c>
      <c r="N486" s="143" t="str">
        <f t="shared" si="21"/>
        <v/>
      </c>
      <c r="O486" s="144" t="str">
        <f>IF(OR(AND(OR($J486="Retired",$J486="Permanent Low-Use"),$K486&lt;=2023),(AND($J486="New",$K486&gt;2023))),"N/A",IF($N486=0,0,IF(ISERROR(VLOOKUP($E486,'Source Data'!$B$29:$J$60, MATCH($L486, 'Source Data'!$B$26:$J$26,1),TRUE))=TRUE,"",VLOOKUP($E486,'Source Data'!$B$29:$J$60,MATCH($L486, 'Source Data'!$B$26:$J$26,1),TRUE))))</f>
        <v/>
      </c>
      <c r="P486" s="144" t="str">
        <f>IF(OR(AND(OR($J486="Retired",$J486="Permanent Low-Use"),$K486&lt;=2024),(AND($J486="New",$K486&gt;2024))),"N/A",IF($N486=0,0,IF(ISERROR(VLOOKUP($E486,'Source Data'!$B$29:$J$60, MATCH($L486, 'Source Data'!$B$26:$J$26,1),TRUE))=TRUE,"",VLOOKUP($E486,'Source Data'!$B$29:$J$60,MATCH($L486, 'Source Data'!$B$26:$J$26,1),TRUE))))</f>
        <v/>
      </c>
      <c r="Q486" s="144" t="str">
        <f>IF(OR(AND(OR($J486="Retired",$J486="Permanent Low-Use"),$K486&lt;=2025),(AND($J486="New",$K486&gt;2025))),"N/A",IF($N486=0,0,IF(ISERROR(VLOOKUP($E486,'Source Data'!$B$29:$J$60, MATCH($L486, 'Source Data'!$B$26:$J$26,1),TRUE))=TRUE,"",VLOOKUP($E486,'Source Data'!$B$29:$J$60,MATCH($L486, 'Source Data'!$B$26:$J$26,1),TRUE))))</f>
        <v/>
      </c>
      <c r="R486" s="144" t="str">
        <f>IF(OR(AND(OR($J486="Retired",$J486="Permanent Low-Use"),$K486&lt;=2026),(AND($J486="New",$K486&gt;2026))),"N/A",IF($N486=0,0,IF(ISERROR(VLOOKUP($E486,'Source Data'!$B$29:$J$60, MATCH($L486, 'Source Data'!$B$26:$J$26,1),TRUE))=TRUE,"",VLOOKUP($E486,'Source Data'!$B$29:$J$60,MATCH($L486, 'Source Data'!$B$26:$J$26,1),TRUE))))</f>
        <v/>
      </c>
      <c r="S486" s="144" t="str">
        <f>IF(OR(AND(OR($J486="Retired",$J486="Permanent Low-Use"),$K486&lt;=2027),(AND($J486="New",$K486&gt;2027))),"N/A",IF($N486=0,0,IF(ISERROR(VLOOKUP($E486,'Source Data'!$B$29:$J$60, MATCH($L486, 'Source Data'!$B$26:$J$26,1),TRUE))=TRUE,"",VLOOKUP($E486,'Source Data'!$B$29:$J$60,MATCH($L486, 'Source Data'!$B$26:$J$26,1),TRUE))))</f>
        <v/>
      </c>
      <c r="T486" s="144" t="str">
        <f>IF(OR(AND(OR($J486="Retired",$J486="Permanent Low-Use"),$K486&lt;=2028),(AND($J486="New",$K486&gt;2028))),"N/A",IF($N486=0,0,IF(ISERROR(VLOOKUP($E486,'Source Data'!$B$29:$J$60, MATCH($L486, 'Source Data'!$B$26:$J$26,1),TRUE))=TRUE,"",VLOOKUP($E486,'Source Data'!$B$29:$J$60,MATCH($L486, 'Source Data'!$B$26:$J$26,1),TRUE))))</f>
        <v/>
      </c>
      <c r="U486" s="144" t="str">
        <f>IF(OR(AND(OR($J486="Retired",$J486="Permanent Low-Use"),$K486&lt;=2029),(AND($J486="New",$K486&gt;2029))),"N/A",IF($N486=0,0,IF(ISERROR(VLOOKUP($E486,'Source Data'!$B$29:$J$60, MATCH($L486, 'Source Data'!$B$26:$J$26,1),TRUE))=TRUE,"",VLOOKUP($E486,'Source Data'!$B$29:$J$60,MATCH($L486, 'Source Data'!$B$26:$J$26,1),TRUE))))</f>
        <v/>
      </c>
      <c r="V486" s="144" t="str">
        <f>IF(OR(AND(OR($J486="Retired",$J486="Permanent Low-Use"),$K486&lt;=2030),(AND($J486="New",$K486&gt;2030))),"N/A",IF($N486=0,0,IF(ISERROR(VLOOKUP($E486,'Source Data'!$B$29:$J$60, MATCH($L486, 'Source Data'!$B$26:$J$26,1),TRUE))=TRUE,"",VLOOKUP($E486,'Source Data'!$B$29:$J$60,MATCH($L486, 'Source Data'!$B$26:$J$26,1),TRUE))))</f>
        <v/>
      </c>
      <c r="W486" s="144" t="str">
        <f>IF(OR(AND(OR($J486="Retired",$J486="Permanent Low-Use"),$K486&lt;=2031),(AND($J486="New",$K486&gt;2031))),"N/A",IF($N486=0,0,IF(ISERROR(VLOOKUP($E486,'Source Data'!$B$29:$J$60, MATCH($L486, 'Source Data'!$B$26:$J$26,1),TRUE))=TRUE,"",VLOOKUP($E486,'Source Data'!$B$29:$J$60,MATCH($L486, 'Source Data'!$B$26:$J$26,1),TRUE))))</f>
        <v/>
      </c>
      <c r="X486" s="144" t="str">
        <f>IF(OR(AND(OR($J486="Retired",$J486="Permanent Low-Use"),$K486&lt;=2032),(AND($J486="New",$K486&gt;2032))),"N/A",IF($N486=0,0,IF(ISERROR(VLOOKUP($E486,'Source Data'!$B$29:$J$60, MATCH($L486, 'Source Data'!$B$26:$J$26,1),TRUE))=TRUE,"",VLOOKUP($E486,'Source Data'!$B$29:$J$60,MATCH($L486, 'Source Data'!$B$26:$J$26,1),TRUE))))</f>
        <v/>
      </c>
      <c r="Y486" s="144" t="str">
        <f>IF(OR(AND(OR($J486="Retired",$J486="Permanent Low-Use"),$K486&lt;=2033),(AND($J486="New",$K486&gt;2033))),"N/A",IF($N486=0,0,IF(ISERROR(VLOOKUP($E486,'Source Data'!$B$29:$J$60, MATCH($L486, 'Source Data'!$B$26:$J$26,1),TRUE))=TRUE,"",VLOOKUP($E486,'Source Data'!$B$29:$J$60,MATCH($L486, 'Source Data'!$B$26:$J$26,1),TRUE))))</f>
        <v/>
      </c>
      <c r="Z486" s="145" t="str">
        <f>IF(ISNUMBER($L486),IF(OR(AND(OR($J486="Retired",$J486="Permanent Low-Use"),$K486&lt;=2023),(AND($J486="New",$K486&gt;2023))),"N/A",VLOOKUP($F486,'Source Data'!$B$15:$I$22,7)),"")</f>
        <v/>
      </c>
      <c r="AA486" s="145" t="str">
        <f>IF(ISNUMBER($L486),IF(OR(AND(OR($J486="Retired",$J486="Permanent Low-Use"),$K486&lt;=2024),(AND($J486="New",$K486&gt;2024))),"N/A",VLOOKUP($F486,'Source Data'!$B$15:$I$22,7)),"")</f>
        <v/>
      </c>
      <c r="AB486" s="145" t="str">
        <f>IF(ISNUMBER($L486),IF(OR(AND(OR($J486="Retired",$J486="Permanent Low-Use"),$K486&lt;=2025),(AND($J486="New",$K486&gt;2025))),"N/A",VLOOKUP($F486,'Source Data'!$B$15:$I$22,5)),"")</f>
        <v/>
      </c>
      <c r="AC486" s="145" t="str">
        <f>IF(ISNUMBER($L486),IF(OR(AND(OR($J486="Retired",$J486="Permanent Low-Use"),$K486&lt;=2026),(AND($J486="New",$K486&gt;2026))),"N/A",VLOOKUP($F486,'Source Data'!$B$15:$I$22,5)),"")</f>
        <v/>
      </c>
      <c r="AD486" s="145" t="str">
        <f>IF(ISNUMBER($L486),IF(OR(AND(OR($J486="Retired",$J486="Permanent Low-Use"),$K486&lt;=2027),(AND($J486="New",$K486&gt;2027))),"N/A",VLOOKUP($F486,'Source Data'!$B$15:$I$22,5)),"")</f>
        <v/>
      </c>
      <c r="AE486" s="145" t="str">
        <f>IF(ISNUMBER($L486),IF(OR(AND(OR($J486="Retired",$J486="Permanent Low-Use"),$K486&lt;=2028),(AND($J486="New",$K486&gt;2028))),"N/A",VLOOKUP($F486,'Source Data'!$B$15:$I$22,5)),"")</f>
        <v/>
      </c>
      <c r="AF486" s="145" t="str">
        <f>IF(ISNUMBER($L486),IF(OR(AND(OR($J486="Retired",$J486="Permanent Low-Use"),$K486&lt;=2029),(AND($J486="New",$K486&gt;2029))),"N/A",VLOOKUP($F486,'Source Data'!$B$15:$I$22,5)),"")</f>
        <v/>
      </c>
      <c r="AG486" s="145" t="str">
        <f>IF(ISNUMBER($L486),IF(OR(AND(OR($J486="Retired",$J486="Permanent Low-Use"),$K486&lt;=2030),(AND($J486="New",$K486&gt;2030))),"N/A",VLOOKUP($F486,'Source Data'!$B$15:$I$22,5)),"")</f>
        <v/>
      </c>
      <c r="AH486" s="145" t="str">
        <f>IF(ISNUMBER($L486),IF(OR(AND(OR($J486="Retired",$J486="Permanent Low-Use"),$K486&lt;=2031),(AND($J486="New",$K486&gt;2031))),"N/A",VLOOKUP($F486,'Source Data'!$B$15:$I$22,5)),"")</f>
        <v/>
      </c>
      <c r="AI486" s="145" t="str">
        <f>IF(ISNUMBER($L486),IF(OR(AND(OR($J486="Retired",$J486="Permanent Low-Use"),$K486&lt;=2032),(AND($J486="New",$K486&gt;2032))),"N/A",VLOOKUP($F486,'Source Data'!$B$15:$I$22,5)),"")</f>
        <v/>
      </c>
      <c r="AJ486" s="145" t="str">
        <f>IF(ISNUMBER($L486),IF(OR(AND(OR($J486="Retired",$J486="Permanent Low-Use"),$K486&lt;=2033),(AND($J486="New",$K486&gt;2033))),"N/A",VLOOKUP($F486,'Source Data'!$B$15:$I$22,5)),"")</f>
        <v/>
      </c>
      <c r="AK486" s="145" t="str">
        <f>IF($N486= 0, "N/A", IF(ISERROR(VLOOKUP($F486, 'Source Data'!$B$4:$C$11,2)), "", VLOOKUP($F486, 'Source Data'!$B$4:$C$11,2)))</f>
        <v/>
      </c>
      <c r="AL486" s="158"/>
    </row>
    <row r="487" spans="1:38">
      <c r="A487" s="158"/>
      <c r="B487" s="80"/>
      <c r="C487" s="80"/>
      <c r="D487" s="80"/>
      <c r="E487" s="81"/>
      <c r="F487" s="81"/>
      <c r="G487" s="78"/>
      <c r="H487" s="79"/>
      <c r="I487" s="78"/>
      <c r="J487" s="78"/>
      <c r="K487" s="78"/>
      <c r="L487" s="142" t="str">
        <f t="shared" si="20"/>
        <v/>
      </c>
      <c r="M487" s="142" t="str">
        <f>IF(ISERROR(VLOOKUP(E487,'Source Data'!$B$67:$J$97, MATCH(F487, 'Source Data'!$B$64:$J$64,1),TRUE))=TRUE,"",VLOOKUP(E487,'Source Data'!$B$67:$J$97,MATCH(F487, 'Source Data'!$B$64:$J$64,1),TRUE))</f>
        <v/>
      </c>
      <c r="N487" s="143" t="str">
        <f t="shared" si="21"/>
        <v/>
      </c>
      <c r="O487" s="144" t="str">
        <f>IF(OR(AND(OR($J487="Retired",$J487="Permanent Low-Use"),$K487&lt;=2023),(AND($J487="New",$K487&gt;2023))),"N/A",IF($N487=0,0,IF(ISERROR(VLOOKUP($E487,'Source Data'!$B$29:$J$60, MATCH($L487, 'Source Data'!$B$26:$J$26,1),TRUE))=TRUE,"",VLOOKUP($E487,'Source Data'!$B$29:$J$60,MATCH($L487, 'Source Data'!$B$26:$J$26,1),TRUE))))</f>
        <v/>
      </c>
      <c r="P487" s="144" t="str">
        <f>IF(OR(AND(OR($J487="Retired",$J487="Permanent Low-Use"),$K487&lt;=2024),(AND($J487="New",$K487&gt;2024))),"N/A",IF($N487=0,0,IF(ISERROR(VLOOKUP($E487,'Source Data'!$B$29:$J$60, MATCH($L487, 'Source Data'!$B$26:$J$26,1),TRUE))=TRUE,"",VLOOKUP($E487,'Source Data'!$B$29:$J$60,MATCH($L487, 'Source Data'!$B$26:$J$26,1),TRUE))))</f>
        <v/>
      </c>
      <c r="Q487" s="144" t="str">
        <f>IF(OR(AND(OR($J487="Retired",$J487="Permanent Low-Use"),$K487&lt;=2025),(AND($J487="New",$K487&gt;2025))),"N/A",IF($N487=0,0,IF(ISERROR(VLOOKUP($E487,'Source Data'!$B$29:$J$60, MATCH($L487, 'Source Data'!$B$26:$J$26,1),TRUE))=TRUE,"",VLOOKUP($E487,'Source Data'!$B$29:$J$60,MATCH($L487, 'Source Data'!$B$26:$J$26,1),TRUE))))</f>
        <v/>
      </c>
      <c r="R487" s="144" t="str">
        <f>IF(OR(AND(OR($J487="Retired",$J487="Permanent Low-Use"),$K487&lt;=2026),(AND($J487="New",$K487&gt;2026))),"N/A",IF($N487=0,0,IF(ISERROR(VLOOKUP($E487,'Source Data'!$B$29:$J$60, MATCH($L487, 'Source Data'!$B$26:$J$26,1),TRUE))=TRUE,"",VLOOKUP($E487,'Source Data'!$B$29:$J$60,MATCH($L487, 'Source Data'!$B$26:$J$26,1),TRUE))))</f>
        <v/>
      </c>
      <c r="S487" s="144" t="str">
        <f>IF(OR(AND(OR($J487="Retired",$J487="Permanent Low-Use"),$K487&lt;=2027),(AND($J487="New",$K487&gt;2027))),"N/A",IF($N487=0,0,IF(ISERROR(VLOOKUP($E487,'Source Data'!$B$29:$J$60, MATCH($L487, 'Source Data'!$B$26:$J$26,1),TRUE))=TRUE,"",VLOOKUP($E487,'Source Data'!$B$29:$J$60,MATCH($L487, 'Source Data'!$B$26:$J$26,1),TRUE))))</f>
        <v/>
      </c>
      <c r="T487" s="144" t="str">
        <f>IF(OR(AND(OR($J487="Retired",$J487="Permanent Low-Use"),$K487&lt;=2028),(AND($J487="New",$K487&gt;2028))),"N/A",IF($N487=0,0,IF(ISERROR(VLOOKUP($E487,'Source Data'!$B$29:$J$60, MATCH($L487, 'Source Data'!$B$26:$J$26,1),TRUE))=TRUE,"",VLOOKUP($E487,'Source Data'!$B$29:$J$60,MATCH($L487, 'Source Data'!$B$26:$J$26,1),TRUE))))</f>
        <v/>
      </c>
      <c r="U487" s="144" t="str">
        <f>IF(OR(AND(OR($J487="Retired",$J487="Permanent Low-Use"),$K487&lt;=2029),(AND($J487="New",$K487&gt;2029))),"N/A",IF($N487=0,0,IF(ISERROR(VLOOKUP($E487,'Source Data'!$B$29:$J$60, MATCH($L487, 'Source Data'!$B$26:$J$26,1),TRUE))=TRUE,"",VLOOKUP($E487,'Source Data'!$B$29:$J$60,MATCH($L487, 'Source Data'!$B$26:$J$26,1),TRUE))))</f>
        <v/>
      </c>
      <c r="V487" s="144" t="str">
        <f>IF(OR(AND(OR($J487="Retired",$J487="Permanent Low-Use"),$K487&lt;=2030),(AND($J487="New",$K487&gt;2030))),"N/A",IF($N487=0,0,IF(ISERROR(VLOOKUP($E487,'Source Data'!$B$29:$J$60, MATCH($L487, 'Source Data'!$B$26:$J$26,1),TRUE))=TRUE,"",VLOOKUP($E487,'Source Data'!$B$29:$J$60,MATCH($L487, 'Source Data'!$B$26:$J$26,1),TRUE))))</f>
        <v/>
      </c>
      <c r="W487" s="144" t="str">
        <f>IF(OR(AND(OR($J487="Retired",$J487="Permanent Low-Use"),$K487&lt;=2031),(AND($J487="New",$K487&gt;2031))),"N/A",IF($N487=0,0,IF(ISERROR(VLOOKUP($E487,'Source Data'!$B$29:$J$60, MATCH($L487, 'Source Data'!$B$26:$J$26,1),TRUE))=TRUE,"",VLOOKUP($E487,'Source Data'!$B$29:$J$60,MATCH($L487, 'Source Data'!$B$26:$J$26,1),TRUE))))</f>
        <v/>
      </c>
      <c r="X487" s="144" t="str">
        <f>IF(OR(AND(OR($J487="Retired",$J487="Permanent Low-Use"),$K487&lt;=2032),(AND($J487="New",$K487&gt;2032))),"N/A",IF($N487=0,0,IF(ISERROR(VLOOKUP($E487,'Source Data'!$B$29:$J$60, MATCH($L487, 'Source Data'!$B$26:$J$26,1),TRUE))=TRUE,"",VLOOKUP($E487,'Source Data'!$B$29:$J$60,MATCH($L487, 'Source Data'!$B$26:$J$26,1),TRUE))))</f>
        <v/>
      </c>
      <c r="Y487" s="144" t="str">
        <f>IF(OR(AND(OR($J487="Retired",$J487="Permanent Low-Use"),$K487&lt;=2033),(AND($J487="New",$K487&gt;2033))),"N/A",IF($N487=0,0,IF(ISERROR(VLOOKUP($E487,'Source Data'!$B$29:$J$60, MATCH($L487, 'Source Data'!$B$26:$J$26,1),TRUE))=TRUE,"",VLOOKUP($E487,'Source Data'!$B$29:$J$60,MATCH($L487, 'Source Data'!$B$26:$J$26,1),TRUE))))</f>
        <v/>
      </c>
      <c r="Z487" s="145" t="str">
        <f>IF(ISNUMBER($L487),IF(OR(AND(OR($J487="Retired",$J487="Permanent Low-Use"),$K487&lt;=2023),(AND($J487="New",$K487&gt;2023))),"N/A",VLOOKUP($F487,'Source Data'!$B$15:$I$22,7)),"")</f>
        <v/>
      </c>
      <c r="AA487" s="145" t="str">
        <f>IF(ISNUMBER($L487),IF(OR(AND(OR($J487="Retired",$J487="Permanent Low-Use"),$K487&lt;=2024),(AND($J487="New",$K487&gt;2024))),"N/A",VLOOKUP($F487,'Source Data'!$B$15:$I$22,7)),"")</f>
        <v/>
      </c>
      <c r="AB487" s="145" t="str">
        <f>IF(ISNUMBER($L487),IF(OR(AND(OR($J487="Retired",$J487="Permanent Low-Use"),$K487&lt;=2025),(AND($J487="New",$K487&gt;2025))),"N/A",VLOOKUP($F487,'Source Data'!$B$15:$I$22,5)),"")</f>
        <v/>
      </c>
      <c r="AC487" s="145" t="str">
        <f>IF(ISNUMBER($L487),IF(OR(AND(OR($J487="Retired",$J487="Permanent Low-Use"),$K487&lt;=2026),(AND($J487="New",$K487&gt;2026))),"N/A",VLOOKUP($F487,'Source Data'!$B$15:$I$22,5)),"")</f>
        <v/>
      </c>
      <c r="AD487" s="145" t="str">
        <f>IF(ISNUMBER($L487),IF(OR(AND(OR($J487="Retired",$J487="Permanent Low-Use"),$K487&lt;=2027),(AND($J487="New",$K487&gt;2027))),"N/A",VLOOKUP($F487,'Source Data'!$B$15:$I$22,5)),"")</f>
        <v/>
      </c>
      <c r="AE487" s="145" t="str">
        <f>IF(ISNUMBER($L487),IF(OR(AND(OR($J487="Retired",$J487="Permanent Low-Use"),$K487&lt;=2028),(AND($J487="New",$K487&gt;2028))),"N/A",VLOOKUP($F487,'Source Data'!$B$15:$I$22,5)),"")</f>
        <v/>
      </c>
      <c r="AF487" s="145" t="str">
        <f>IF(ISNUMBER($L487),IF(OR(AND(OR($J487="Retired",$J487="Permanent Low-Use"),$K487&lt;=2029),(AND($J487="New",$K487&gt;2029))),"N/A",VLOOKUP($F487,'Source Data'!$B$15:$I$22,5)),"")</f>
        <v/>
      </c>
      <c r="AG487" s="145" t="str">
        <f>IF(ISNUMBER($L487),IF(OR(AND(OR($J487="Retired",$J487="Permanent Low-Use"),$K487&lt;=2030),(AND($J487="New",$K487&gt;2030))),"N/A",VLOOKUP($F487,'Source Data'!$B$15:$I$22,5)),"")</f>
        <v/>
      </c>
      <c r="AH487" s="145" t="str">
        <f>IF(ISNUMBER($L487),IF(OR(AND(OR($J487="Retired",$J487="Permanent Low-Use"),$K487&lt;=2031),(AND($J487="New",$K487&gt;2031))),"N/A",VLOOKUP($F487,'Source Data'!$B$15:$I$22,5)),"")</f>
        <v/>
      </c>
      <c r="AI487" s="145" t="str">
        <f>IF(ISNUMBER($L487),IF(OR(AND(OR($J487="Retired",$J487="Permanent Low-Use"),$K487&lt;=2032),(AND($J487="New",$K487&gt;2032))),"N/A",VLOOKUP($F487,'Source Data'!$B$15:$I$22,5)),"")</f>
        <v/>
      </c>
      <c r="AJ487" s="145" t="str">
        <f>IF(ISNUMBER($L487),IF(OR(AND(OR($J487="Retired",$J487="Permanent Low-Use"),$K487&lt;=2033),(AND($J487="New",$K487&gt;2033))),"N/A",VLOOKUP($F487,'Source Data'!$B$15:$I$22,5)),"")</f>
        <v/>
      </c>
      <c r="AK487" s="145" t="str">
        <f>IF($N487= 0, "N/A", IF(ISERROR(VLOOKUP($F487, 'Source Data'!$B$4:$C$11,2)), "", VLOOKUP($F487, 'Source Data'!$B$4:$C$11,2)))</f>
        <v/>
      </c>
      <c r="AL487" s="158"/>
    </row>
    <row r="488" spans="1:38">
      <c r="A488" s="158"/>
      <c r="B488" s="80"/>
      <c r="C488" s="80"/>
      <c r="D488" s="80"/>
      <c r="E488" s="81"/>
      <c r="F488" s="81"/>
      <c r="G488" s="78"/>
      <c r="H488" s="79"/>
      <c r="I488" s="78"/>
      <c r="J488" s="78"/>
      <c r="K488" s="78"/>
      <c r="L488" s="142" t="str">
        <f t="shared" si="20"/>
        <v/>
      </c>
      <c r="M488" s="142" t="str">
        <f>IF(ISERROR(VLOOKUP(E488,'Source Data'!$B$67:$J$97, MATCH(F488, 'Source Data'!$B$64:$J$64,1),TRUE))=TRUE,"",VLOOKUP(E488,'Source Data'!$B$67:$J$97,MATCH(F488, 'Source Data'!$B$64:$J$64,1),TRUE))</f>
        <v/>
      </c>
      <c r="N488" s="143" t="str">
        <f t="shared" si="21"/>
        <v/>
      </c>
      <c r="O488" s="144" t="str">
        <f>IF(OR(AND(OR($J488="Retired",$J488="Permanent Low-Use"),$K488&lt;=2023),(AND($J488="New",$K488&gt;2023))),"N/A",IF($N488=0,0,IF(ISERROR(VLOOKUP($E488,'Source Data'!$B$29:$J$60, MATCH($L488, 'Source Data'!$B$26:$J$26,1),TRUE))=TRUE,"",VLOOKUP($E488,'Source Data'!$B$29:$J$60,MATCH($L488, 'Source Data'!$B$26:$J$26,1),TRUE))))</f>
        <v/>
      </c>
      <c r="P488" s="144" t="str">
        <f>IF(OR(AND(OR($J488="Retired",$J488="Permanent Low-Use"),$K488&lt;=2024),(AND($J488="New",$K488&gt;2024))),"N/A",IF($N488=0,0,IF(ISERROR(VLOOKUP($E488,'Source Data'!$B$29:$J$60, MATCH($L488, 'Source Data'!$B$26:$J$26,1),TRUE))=TRUE,"",VLOOKUP($E488,'Source Data'!$B$29:$J$60,MATCH($L488, 'Source Data'!$B$26:$J$26,1),TRUE))))</f>
        <v/>
      </c>
      <c r="Q488" s="144" t="str">
        <f>IF(OR(AND(OR($J488="Retired",$J488="Permanent Low-Use"),$K488&lt;=2025),(AND($J488="New",$K488&gt;2025))),"N/A",IF($N488=0,0,IF(ISERROR(VLOOKUP($E488,'Source Data'!$B$29:$J$60, MATCH($L488, 'Source Data'!$B$26:$J$26,1),TRUE))=TRUE,"",VLOOKUP($E488,'Source Data'!$B$29:$J$60,MATCH($L488, 'Source Data'!$B$26:$J$26,1),TRUE))))</f>
        <v/>
      </c>
      <c r="R488" s="144" t="str">
        <f>IF(OR(AND(OR($J488="Retired",$J488="Permanent Low-Use"),$K488&lt;=2026),(AND($J488="New",$K488&gt;2026))),"N/A",IF($N488=0,0,IF(ISERROR(VLOOKUP($E488,'Source Data'!$B$29:$J$60, MATCH($L488, 'Source Data'!$B$26:$J$26,1),TRUE))=TRUE,"",VLOOKUP($E488,'Source Data'!$B$29:$J$60,MATCH($L488, 'Source Data'!$B$26:$J$26,1),TRUE))))</f>
        <v/>
      </c>
      <c r="S488" s="144" t="str">
        <f>IF(OR(AND(OR($J488="Retired",$J488="Permanent Low-Use"),$K488&lt;=2027),(AND($J488="New",$K488&gt;2027))),"N/A",IF($N488=0,0,IF(ISERROR(VLOOKUP($E488,'Source Data'!$B$29:$J$60, MATCH($L488, 'Source Data'!$B$26:$J$26,1),TRUE))=TRUE,"",VLOOKUP($E488,'Source Data'!$B$29:$J$60,MATCH($L488, 'Source Data'!$B$26:$J$26,1),TRUE))))</f>
        <v/>
      </c>
      <c r="T488" s="144" t="str">
        <f>IF(OR(AND(OR($J488="Retired",$J488="Permanent Low-Use"),$K488&lt;=2028),(AND($J488="New",$K488&gt;2028))),"N/A",IF($N488=0,0,IF(ISERROR(VLOOKUP($E488,'Source Data'!$B$29:$J$60, MATCH($L488, 'Source Data'!$B$26:$J$26,1),TRUE))=TRUE,"",VLOOKUP($E488,'Source Data'!$B$29:$J$60,MATCH($L488, 'Source Data'!$B$26:$J$26,1),TRUE))))</f>
        <v/>
      </c>
      <c r="U488" s="144" t="str">
        <f>IF(OR(AND(OR($J488="Retired",$J488="Permanent Low-Use"),$K488&lt;=2029),(AND($J488="New",$K488&gt;2029))),"N/A",IF($N488=0,0,IF(ISERROR(VLOOKUP($E488,'Source Data'!$B$29:$J$60, MATCH($L488, 'Source Data'!$B$26:$J$26,1),TRUE))=TRUE,"",VLOOKUP($E488,'Source Data'!$B$29:$J$60,MATCH($L488, 'Source Data'!$B$26:$J$26,1),TRUE))))</f>
        <v/>
      </c>
      <c r="V488" s="144" t="str">
        <f>IF(OR(AND(OR($J488="Retired",$J488="Permanent Low-Use"),$K488&lt;=2030),(AND($J488="New",$K488&gt;2030))),"N/A",IF($N488=0,0,IF(ISERROR(VLOOKUP($E488,'Source Data'!$B$29:$J$60, MATCH($L488, 'Source Data'!$B$26:$J$26,1),TRUE))=TRUE,"",VLOOKUP($E488,'Source Data'!$B$29:$J$60,MATCH($L488, 'Source Data'!$B$26:$J$26,1),TRUE))))</f>
        <v/>
      </c>
      <c r="W488" s="144" t="str">
        <f>IF(OR(AND(OR($J488="Retired",$J488="Permanent Low-Use"),$K488&lt;=2031),(AND($J488="New",$K488&gt;2031))),"N/A",IF($N488=0,0,IF(ISERROR(VLOOKUP($E488,'Source Data'!$B$29:$J$60, MATCH($L488, 'Source Data'!$B$26:$J$26,1),TRUE))=TRUE,"",VLOOKUP($E488,'Source Data'!$B$29:$J$60,MATCH($L488, 'Source Data'!$B$26:$J$26,1),TRUE))))</f>
        <v/>
      </c>
      <c r="X488" s="144" t="str">
        <f>IF(OR(AND(OR($J488="Retired",$J488="Permanent Low-Use"),$K488&lt;=2032),(AND($J488="New",$K488&gt;2032))),"N/A",IF($N488=0,0,IF(ISERROR(VLOOKUP($E488,'Source Data'!$B$29:$J$60, MATCH($L488, 'Source Data'!$B$26:$J$26,1),TRUE))=TRUE,"",VLOOKUP($E488,'Source Data'!$B$29:$J$60,MATCH($L488, 'Source Data'!$B$26:$J$26,1),TRUE))))</f>
        <v/>
      </c>
      <c r="Y488" s="144" t="str">
        <f>IF(OR(AND(OR($J488="Retired",$J488="Permanent Low-Use"),$K488&lt;=2033),(AND($J488="New",$K488&gt;2033))),"N/A",IF($N488=0,0,IF(ISERROR(VLOOKUP($E488,'Source Data'!$B$29:$J$60, MATCH($L488, 'Source Data'!$B$26:$J$26,1),TRUE))=TRUE,"",VLOOKUP($E488,'Source Data'!$B$29:$J$60,MATCH($L488, 'Source Data'!$B$26:$J$26,1),TRUE))))</f>
        <v/>
      </c>
      <c r="Z488" s="145" t="str">
        <f>IF(ISNUMBER($L488),IF(OR(AND(OR($J488="Retired",$J488="Permanent Low-Use"),$K488&lt;=2023),(AND($J488="New",$K488&gt;2023))),"N/A",VLOOKUP($F488,'Source Data'!$B$15:$I$22,7)),"")</f>
        <v/>
      </c>
      <c r="AA488" s="145" t="str">
        <f>IF(ISNUMBER($L488),IF(OR(AND(OR($J488="Retired",$J488="Permanent Low-Use"),$K488&lt;=2024),(AND($J488="New",$K488&gt;2024))),"N/A",VLOOKUP($F488,'Source Data'!$B$15:$I$22,7)),"")</f>
        <v/>
      </c>
      <c r="AB488" s="145" t="str">
        <f>IF(ISNUMBER($L488),IF(OR(AND(OR($J488="Retired",$J488="Permanent Low-Use"),$K488&lt;=2025),(AND($J488="New",$K488&gt;2025))),"N/A",VLOOKUP($F488,'Source Data'!$B$15:$I$22,5)),"")</f>
        <v/>
      </c>
      <c r="AC488" s="145" t="str">
        <f>IF(ISNUMBER($L488),IF(OR(AND(OR($J488="Retired",$J488="Permanent Low-Use"),$K488&lt;=2026),(AND($J488="New",$K488&gt;2026))),"N/A",VLOOKUP($F488,'Source Data'!$B$15:$I$22,5)),"")</f>
        <v/>
      </c>
      <c r="AD488" s="145" t="str">
        <f>IF(ISNUMBER($L488),IF(OR(AND(OR($J488="Retired",$J488="Permanent Low-Use"),$K488&lt;=2027),(AND($J488="New",$K488&gt;2027))),"N/A",VLOOKUP($F488,'Source Data'!$B$15:$I$22,5)),"")</f>
        <v/>
      </c>
      <c r="AE488" s="145" t="str">
        <f>IF(ISNUMBER($L488),IF(OR(AND(OR($J488="Retired",$J488="Permanent Low-Use"),$K488&lt;=2028),(AND($J488="New",$K488&gt;2028))),"N/A",VLOOKUP($F488,'Source Data'!$B$15:$I$22,5)),"")</f>
        <v/>
      </c>
      <c r="AF488" s="145" t="str">
        <f>IF(ISNUMBER($L488),IF(OR(AND(OR($J488="Retired",$J488="Permanent Low-Use"),$K488&lt;=2029),(AND($J488="New",$K488&gt;2029))),"N/A",VLOOKUP($F488,'Source Data'!$B$15:$I$22,5)),"")</f>
        <v/>
      </c>
      <c r="AG488" s="145" t="str">
        <f>IF(ISNUMBER($L488),IF(OR(AND(OR($J488="Retired",$J488="Permanent Low-Use"),$K488&lt;=2030),(AND($J488="New",$K488&gt;2030))),"N/A",VLOOKUP($F488,'Source Data'!$B$15:$I$22,5)),"")</f>
        <v/>
      </c>
      <c r="AH488" s="145" t="str">
        <f>IF(ISNUMBER($L488),IF(OR(AND(OR($J488="Retired",$J488="Permanent Low-Use"),$K488&lt;=2031),(AND($J488="New",$K488&gt;2031))),"N/A",VLOOKUP($F488,'Source Data'!$B$15:$I$22,5)),"")</f>
        <v/>
      </c>
      <c r="AI488" s="145" t="str">
        <f>IF(ISNUMBER($L488),IF(OR(AND(OR($J488="Retired",$J488="Permanent Low-Use"),$K488&lt;=2032),(AND($J488="New",$K488&gt;2032))),"N/A",VLOOKUP($F488,'Source Data'!$B$15:$I$22,5)),"")</f>
        <v/>
      </c>
      <c r="AJ488" s="145" t="str">
        <f>IF(ISNUMBER($L488),IF(OR(AND(OR($J488="Retired",$J488="Permanent Low-Use"),$K488&lt;=2033),(AND($J488="New",$K488&gt;2033))),"N/A",VLOOKUP($F488,'Source Data'!$B$15:$I$22,5)),"")</f>
        <v/>
      </c>
      <c r="AK488" s="145" t="str">
        <f>IF($N488= 0, "N/A", IF(ISERROR(VLOOKUP($F488, 'Source Data'!$B$4:$C$11,2)), "", VLOOKUP($F488, 'Source Data'!$B$4:$C$11,2)))</f>
        <v/>
      </c>
      <c r="AL488" s="158"/>
    </row>
    <row r="489" spans="1:38">
      <c r="A489" s="158"/>
      <c r="B489" s="80"/>
      <c r="C489" s="80"/>
      <c r="D489" s="80"/>
      <c r="E489" s="81"/>
      <c r="F489" s="81"/>
      <c r="G489" s="78"/>
      <c r="H489" s="79"/>
      <c r="I489" s="78"/>
      <c r="J489" s="78"/>
      <c r="K489" s="78"/>
      <c r="L489" s="142" t="str">
        <f t="shared" si="20"/>
        <v/>
      </c>
      <c r="M489" s="142" t="str">
        <f>IF(ISERROR(VLOOKUP(E489,'Source Data'!$B$67:$J$97, MATCH(F489, 'Source Data'!$B$64:$J$64,1),TRUE))=TRUE,"",VLOOKUP(E489,'Source Data'!$B$67:$J$97,MATCH(F489, 'Source Data'!$B$64:$J$64,1),TRUE))</f>
        <v/>
      </c>
      <c r="N489" s="143" t="str">
        <f t="shared" si="21"/>
        <v/>
      </c>
      <c r="O489" s="144" t="str">
        <f>IF(OR(AND(OR($J489="Retired",$J489="Permanent Low-Use"),$K489&lt;=2023),(AND($J489="New",$K489&gt;2023))),"N/A",IF($N489=0,0,IF(ISERROR(VLOOKUP($E489,'Source Data'!$B$29:$J$60, MATCH($L489, 'Source Data'!$B$26:$J$26,1),TRUE))=TRUE,"",VLOOKUP($E489,'Source Data'!$B$29:$J$60,MATCH($L489, 'Source Data'!$B$26:$J$26,1),TRUE))))</f>
        <v/>
      </c>
      <c r="P489" s="144" t="str">
        <f>IF(OR(AND(OR($J489="Retired",$J489="Permanent Low-Use"),$K489&lt;=2024),(AND($J489="New",$K489&gt;2024))),"N/A",IF($N489=0,0,IF(ISERROR(VLOOKUP($E489,'Source Data'!$B$29:$J$60, MATCH($L489, 'Source Data'!$B$26:$J$26,1),TRUE))=TRUE,"",VLOOKUP($E489,'Source Data'!$B$29:$J$60,MATCH($L489, 'Source Data'!$B$26:$J$26,1),TRUE))))</f>
        <v/>
      </c>
      <c r="Q489" s="144" t="str">
        <f>IF(OR(AND(OR($J489="Retired",$J489="Permanent Low-Use"),$K489&lt;=2025),(AND($J489="New",$K489&gt;2025))),"N/A",IF($N489=0,0,IF(ISERROR(VLOOKUP($E489,'Source Data'!$B$29:$J$60, MATCH($L489, 'Source Data'!$B$26:$J$26,1),TRUE))=TRUE,"",VLOOKUP($E489,'Source Data'!$B$29:$J$60,MATCH($L489, 'Source Data'!$B$26:$J$26,1),TRUE))))</f>
        <v/>
      </c>
      <c r="R489" s="144" t="str">
        <f>IF(OR(AND(OR($J489="Retired",$J489="Permanent Low-Use"),$K489&lt;=2026),(AND($J489="New",$K489&gt;2026))),"N/A",IF($N489=0,0,IF(ISERROR(VLOOKUP($E489,'Source Data'!$B$29:$J$60, MATCH($L489, 'Source Data'!$B$26:$J$26,1),TRUE))=TRUE,"",VLOOKUP($E489,'Source Data'!$B$29:$J$60,MATCH($L489, 'Source Data'!$B$26:$J$26,1),TRUE))))</f>
        <v/>
      </c>
      <c r="S489" s="144" t="str">
        <f>IF(OR(AND(OR($J489="Retired",$J489="Permanent Low-Use"),$K489&lt;=2027),(AND($J489="New",$K489&gt;2027))),"N/A",IF($N489=0,0,IF(ISERROR(VLOOKUP($E489,'Source Data'!$B$29:$J$60, MATCH($L489, 'Source Data'!$B$26:$J$26,1),TRUE))=TRUE,"",VLOOKUP($E489,'Source Data'!$B$29:$J$60,MATCH($L489, 'Source Data'!$B$26:$J$26,1),TRUE))))</f>
        <v/>
      </c>
      <c r="T489" s="144" t="str">
        <f>IF(OR(AND(OR($J489="Retired",$J489="Permanent Low-Use"),$K489&lt;=2028),(AND($J489="New",$K489&gt;2028))),"N/A",IF($N489=0,0,IF(ISERROR(VLOOKUP($E489,'Source Data'!$B$29:$J$60, MATCH($L489, 'Source Data'!$B$26:$J$26,1),TRUE))=TRUE,"",VLOOKUP($E489,'Source Data'!$B$29:$J$60,MATCH($L489, 'Source Data'!$B$26:$J$26,1),TRUE))))</f>
        <v/>
      </c>
      <c r="U489" s="144" t="str">
        <f>IF(OR(AND(OR($J489="Retired",$J489="Permanent Low-Use"),$K489&lt;=2029),(AND($J489="New",$K489&gt;2029))),"N/A",IF($N489=0,0,IF(ISERROR(VLOOKUP($E489,'Source Data'!$B$29:$J$60, MATCH($L489, 'Source Data'!$B$26:$J$26,1),TRUE))=TRUE,"",VLOOKUP($E489,'Source Data'!$B$29:$J$60,MATCH($L489, 'Source Data'!$B$26:$J$26,1),TRUE))))</f>
        <v/>
      </c>
      <c r="V489" s="144" t="str">
        <f>IF(OR(AND(OR($J489="Retired",$J489="Permanent Low-Use"),$K489&lt;=2030),(AND($J489="New",$K489&gt;2030))),"N/A",IF($N489=0,0,IF(ISERROR(VLOOKUP($E489,'Source Data'!$B$29:$J$60, MATCH($L489, 'Source Data'!$B$26:$J$26,1),TRUE))=TRUE,"",VLOOKUP($E489,'Source Data'!$B$29:$J$60,MATCH($L489, 'Source Data'!$B$26:$J$26,1),TRUE))))</f>
        <v/>
      </c>
      <c r="W489" s="144" t="str">
        <f>IF(OR(AND(OR($J489="Retired",$J489="Permanent Low-Use"),$K489&lt;=2031),(AND($J489="New",$K489&gt;2031))),"N/A",IF($N489=0,0,IF(ISERROR(VLOOKUP($E489,'Source Data'!$B$29:$J$60, MATCH($L489, 'Source Data'!$B$26:$J$26,1),TRUE))=TRUE,"",VLOOKUP($E489,'Source Data'!$B$29:$J$60,MATCH($L489, 'Source Data'!$B$26:$J$26,1),TRUE))))</f>
        <v/>
      </c>
      <c r="X489" s="144" t="str">
        <f>IF(OR(AND(OR($J489="Retired",$J489="Permanent Low-Use"),$K489&lt;=2032),(AND($J489="New",$K489&gt;2032))),"N/A",IF($N489=0,0,IF(ISERROR(VLOOKUP($E489,'Source Data'!$B$29:$J$60, MATCH($L489, 'Source Data'!$B$26:$J$26,1),TRUE))=TRUE,"",VLOOKUP($E489,'Source Data'!$B$29:$J$60,MATCH($L489, 'Source Data'!$B$26:$J$26,1),TRUE))))</f>
        <v/>
      </c>
      <c r="Y489" s="144" t="str">
        <f>IF(OR(AND(OR($J489="Retired",$J489="Permanent Low-Use"),$K489&lt;=2033),(AND($J489="New",$K489&gt;2033))),"N/A",IF($N489=0,0,IF(ISERROR(VLOOKUP($E489,'Source Data'!$B$29:$J$60, MATCH($L489, 'Source Data'!$B$26:$J$26,1),TRUE))=TRUE,"",VLOOKUP($E489,'Source Data'!$B$29:$J$60,MATCH($L489, 'Source Data'!$B$26:$J$26,1),TRUE))))</f>
        <v/>
      </c>
      <c r="Z489" s="145" t="str">
        <f>IF(ISNUMBER($L489),IF(OR(AND(OR($J489="Retired",$J489="Permanent Low-Use"),$K489&lt;=2023),(AND($J489="New",$K489&gt;2023))),"N/A",VLOOKUP($F489,'Source Data'!$B$15:$I$22,7)),"")</f>
        <v/>
      </c>
      <c r="AA489" s="145" t="str">
        <f>IF(ISNUMBER($L489),IF(OR(AND(OR($J489="Retired",$J489="Permanent Low-Use"),$K489&lt;=2024),(AND($J489="New",$K489&gt;2024))),"N/A",VLOOKUP($F489,'Source Data'!$B$15:$I$22,7)),"")</f>
        <v/>
      </c>
      <c r="AB489" s="145" t="str">
        <f>IF(ISNUMBER($L489),IF(OR(AND(OR($J489="Retired",$J489="Permanent Low-Use"),$K489&lt;=2025),(AND($J489="New",$K489&gt;2025))),"N/A",VLOOKUP($F489,'Source Data'!$B$15:$I$22,5)),"")</f>
        <v/>
      </c>
      <c r="AC489" s="145" t="str">
        <f>IF(ISNUMBER($L489),IF(OR(AND(OR($J489="Retired",$J489="Permanent Low-Use"),$K489&lt;=2026),(AND($J489="New",$K489&gt;2026))),"N/A",VLOOKUP($F489,'Source Data'!$B$15:$I$22,5)),"")</f>
        <v/>
      </c>
      <c r="AD489" s="145" t="str">
        <f>IF(ISNUMBER($L489),IF(OR(AND(OR($J489="Retired",$J489="Permanent Low-Use"),$K489&lt;=2027),(AND($J489="New",$K489&gt;2027))),"N/A",VLOOKUP($F489,'Source Data'!$B$15:$I$22,5)),"")</f>
        <v/>
      </c>
      <c r="AE489" s="145" t="str">
        <f>IF(ISNUMBER($L489),IF(OR(AND(OR($J489="Retired",$J489="Permanent Low-Use"),$K489&lt;=2028),(AND($J489="New",$K489&gt;2028))),"N/A",VLOOKUP($F489,'Source Data'!$B$15:$I$22,5)),"")</f>
        <v/>
      </c>
      <c r="AF489" s="145" t="str">
        <f>IF(ISNUMBER($L489),IF(OR(AND(OR($J489="Retired",$J489="Permanent Low-Use"),$K489&lt;=2029),(AND($J489="New",$K489&gt;2029))),"N/A",VLOOKUP($F489,'Source Data'!$B$15:$I$22,5)),"")</f>
        <v/>
      </c>
      <c r="AG489" s="145" t="str">
        <f>IF(ISNUMBER($L489),IF(OR(AND(OR($J489="Retired",$J489="Permanent Low-Use"),$K489&lt;=2030),(AND($J489="New",$K489&gt;2030))),"N/A",VLOOKUP($F489,'Source Data'!$B$15:$I$22,5)),"")</f>
        <v/>
      </c>
      <c r="AH489" s="145" t="str">
        <f>IF(ISNUMBER($L489),IF(OR(AND(OR($J489="Retired",$J489="Permanent Low-Use"),$K489&lt;=2031),(AND($J489="New",$K489&gt;2031))),"N/A",VLOOKUP($F489,'Source Data'!$B$15:$I$22,5)),"")</f>
        <v/>
      </c>
      <c r="AI489" s="145" t="str">
        <f>IF(ISNUMBER($L489),IF(OR(AND(OR($J489="Retired",$J489="Permanent Low-Use"),$K489&lt;=2032),(AND($J489="New",$K489&gt;2032))),"N/A",VLOOKUP($F489,'Source Data'!$B$15:$I$22,5)),"")</f>
        <v/>
      </c>
      <c r="AJ489" s="145" t="str">
        <f>IF(ISNUMBER($L489),IF(OR(AND(OR($J489="Retired",$J489="Permanent Low-Use"),$K489&lt;=2033),(AND($J489="New",$K489&gt;2033))),"N/A",VLOOKUP($F489,'Source Data'!$B$15:$I$22,5)),"")</f>
        <v/>
      </c>
      <c r="AK489" s="145" t="str">
        <f>IF($N489= 0, "N/A", IF(ISERROR(VLOOKUP($F489, 'Source Data'!$B$4:$C$11,2)), "", VLOOKUP($F489, 'Source Data'!$B$4:$C$11,2)))</f>
        <v/>
      </c>
      <c r="AL489" s="158"/>
    </row>
    <row r="490" spans="1:38">
      <c r="A490" s="158"/>
      <c r="B490" s="80"/>
      <c r="C490" s="80"/>
      <c r="D490" s="80"/>
      <c r="E490" s="81"/>
      <c r="F490" s="81"/>
      <c r="G490" s="78"/>
      <c r="H490" s="79"/>
      <c r="I490" s="78"/>
      <c r="J490" s="78"/>
      <c r="K490" s="78"/>
      <c r="L490" s="142" t="str">
        <f t="shared" si="20"/>
        <v/>
      </c>
      <c r="M490" s="142" t="str">
        <f>IF(ISERROR(VLOOKUP(E490,'Source Data'!$B$67:$J$97, MATCH(F490, 'Source Data'!$B$64:$J$64,1),TRUE))=TRUE,"",VLOOKUP(E490,'Source Data'!$B$67:$J$97,MATCH(F490, 'Source Data'!$B$64:$J$64,1),TRUE))</f>
        <v/>
      </c>
      <c r="N490" s="143" t="str">
        <f t="shared" si="21"/>
        <v/>
      </c>
      <c r="O490" s="144" t="str">
        <f>IF(OR(AND(OR($J490="Retired",$J490="Permanent Low-Use"),$K490&lt;=2023),(AND($J490="New",$K490&gt;2023))),"N/A",IF($N490=0,0,IF(ISERROR(VLOOKUP($E490,'Source Data'!$B$29:$J$60, MATCH($L490, 'Source Data'!$B$26:$J$26,1),TRUE))=TRUE,"",VLOOKUP($E490,'Source Data'!$B$29:$J$60,MATCH($L490, 'Source Data'!$B$26:$J$26,1),TRUE))))</f>
        <v/>
      </c>
      <c r="P490" s="144" t="str">
        <f>IF(OR(AND(OR($J490="Retired",$J490="Permanent Low-Use"),$K490&lt;=2024),(AND($J490="New",$K490&gt;2024))),"N/A",IF($N490=0,0,IF(ISERROR(VLOOKUP($E490,'Source Data'!$B$29:$J$60, MATCH($L490, 'Source Data'!$B$26:$J$26,1),TRUE))=TRUE,"",VLOOKUP($E490,'Source Data'!$B$29:$J$60,MATCH($L490, 'Source Data'!$B$26:$J$26,1),TRUE))))</f>
        <v/>
      </c>
      <c r="Q490" s="144" t="str">
        <f>IF(OR(AND(OR($J490="Retired",$J490="Permanent Low-Use"),$K490&lt;=2025),(AND($J490="New",$K490&gt;2025))),"N/A",IF($N490=0,0,IF(ISERROR(VLOOKUP($E490,'Source Data'!$B$29:$J$60, MATCH($L490, 'Source Data'!$B$26:$J$26,1),TRUE))=TRUE,"",VLOOKUP($E490,'Source Data'!$B$29:$J$60,MATCH($L490, 'Source Data'!$B$26:$J$26,1),TRUE))))</f>
        <v/>
      </c>
      <c r="R490" s="144" t="str">
        <f>IF(OR(AND(OR($J490="Retired",$J490="Permanent Low-Use"),$K490&lt;=2026),(AND($J490="New",$K490&gt;2026))),"N/A",IF($N490=0,0,IF(ISERROR(VLOOKUP($E490,'Source Data'!$B$29:$J$60, MATCH($L490, 'Source Data'!$B$26:$J$26,1),TRUE))=TRUE,"",VLOOKUP($E490,'Source Data'!$B$29:$J$60,MATCH($L490, 'Source Data'!$B$26:$J$26,1),TRUE))))</f>
        <v/>
      </c>
      <c r="S490" s="144" t="str">
        <f>IF(OR(AND(OR($J490="Retired",$J490="Permanent Low-Use"),$K490&lt;=2027),(AND($J490="New",$K490&gt;2027))),"N/A",IF($N490=0,0,IF(ISERROR(VLOOKUP($E490,'Source Data'!$B$29:$J$60, MATCH($L490, 'Source Data'!$B$26:$J$26,1),TRUE))=TRUE,"",VLOOKUP($E490,'Source Data'!$B$29:$J$60,MATCH($L490, 'Source Data'!$B$26:$J$26,1),TRUE))))</f>
        <v/>
      </c>
      <c r="T490" s="144" t="str">
        <f>IF(OR(AND(OR($J490="Retired",$J490="Permanent Low-Use"),$K490&lt;=2028),(AND($J490="New",$K490&gt;2028))),"N/A",IF($N490=0,0,IF(ISERROR(VLOOKUP($E490,'Source Data'!$B$29:$J$60, MATCH($L490, 'Source Data'!$B$26:$J$26,1),TRUE))=TRUE,"",VLOOKUP($E490,'Source Data'!$B$29:$J$60,MATCH($L490, 'Source Data'!$B$26:$J$26,1),TRUE))))</f>
        <v/>
      </c>
      <c r="U490" s="144" t="str">
        <f>IF(OR(AND(OR($J490="Retired",$J490="Permanent Low-Use"),$K490&lt;=2029),(AND($J490="New",$K490&gt;2029))),"N/A",IF($N490=0,0,IF(ISERROR(VLOOKUP($E490,'Source Data'!$B$29:$J$60, MATCH($L490, 'Source Data'!$B$26:$J$26,1),TRUE))=TRUE,"",VLOOKUP($E490,'Source Data'!$B$29:$J$60,MATCH($L490, 'Source Data'!$B$26:$J$26,1),TRUE))))</f>
        <v/>
      </c>
      <c r="V490" s="144" t="str">
        <f>IF(OR(AND(OR($J490="Retired",$J490="Permanent Low-Use"),$K490&lt;=2030),(AND($J490="New",$K490&gt;2030))),"N/A",IF($N490=0,0,IF(ISERROR(VLOOKUP($E490,'Source Data'!$B$29:$J$60, MATCH($L490, 'Source Data'!$B$26:$J$26,1),TRUE))=TRUE,"",VLOOKUP($E490,'Source Data'!$B$29:$J$60,MATCH($L490, 'Source Data'!$B$26:$J$26,1),TRUE))))</f>
        <v/>
      </c>
      <c r="W490" s="144" t="str">
        <f>IF(OR(AND(OR($J490="Retired",$J490="Permanent Low-Use"),$K490&lt;=2031),(AND($J490="New",$K490&gt;2031))),"N/A",IF($N490=0,0,IF(ISERROR(VLOOKUP($E490,'Source Data'!$B$29:$J$60, MATCH($L490, 'Source Data'!$B$26:$J$26,1),TRUE))=TRUE,"",VLOOKUP($E490,'Source Data'!$B$29:$J$60,MATCH($L490, 'Source Data'!$B$26:$J$26,1),TRUE))))</f>
        <v/>
      </c>
      <c r="X490" s="144" t="str">
        <f>IF(OR(AND(OR($J490="Retired",$J490="Permanent Low-Use"),$K490&lt;=2032),(AND($J490="New",$K490&gt;2032))),"N/A",IF($N490=0,0,IF(ISERROR(VLOOKUP($E490,'Source Data'!$B$29:$J$60, MATCH($L490, 'Source Data'!$B$26:$J$26,1),TRUE))=TRUE,"",VLOOKUP($E490,'Source Data'!$B$29:$J$60,MATCH($L490, 'Source Data'!$B$26:$J$26,1),TRUE))))</f>
        <v/>
      </c>
      <c r="Y490" s="144" t="str">
        <f>IF(OR(AND(OR($J490="Retired",$J490="Permanent Low-Use"),$K490&lt;=2033),(AND($J490="New",$K490&gt;2033))),"N/A",IF($N490=0,0,IF(ISERROR(VLOOKUP($E490,'Source Data'!$B$29:$J$60, MATCH($L490, 'Source Data'!$B$26:$J$26,1),TRUE))=TRUE,"",VLOOKUP($E490,'Source Data'!$B$29:$J$60,MATCH($L490, 'Source Data'!$B$26:$J$26,1),TRUE))))</f>
        <v/>
      </c>
      <c r="Z490" s="145" t="str">
        <f>IF(ISNUMBER($L490),IF(OR(AND(OR($J490="Retired",$J490="Permanent Low-Use"),$K490&lt;=2023),(AND($J490="New",$K490&gt;2023))),"N/A",VLOOKUP($F490,'Source Data'!$B$15:$I$22,7)),"")</f>
        <v/>
      </c>
      <c r="AA490" s="145" t="str">
        <f>IF(ISNUMBER($L490),IF(OR(AND(OR($J490="Retired",$J490="Permanent Low-Use"),$K490&lt;=2024),(AND($J490="New",$K490&gt;2024))),"N/A",VLOOKUP($F490,'Source Data'!$B$15:$I$22,7)),"")</f>
        <v/>
      </c>
      <c r="AB490" s="145" t="str">
        <f>IF(ISNUMBER($L490),IF(OR(AND(OR($J490="Retired",$J490="Permanent Low-Use"),$K490&lt;=2025),(AND($J490="New",$K490&gt;2025))),"N/A",VLOOKUP($F490,'Source Data'!$B$15:$I$22,5)),"")</f>
        <v/>
      </c>
      <c r="AC490" s="145" t="str">
        <f>IF(ISNUMBER($L490),IF(OR(AND(OR($J490="Retired",$J490="Permanent Low-Use"),$K490&lt;=2026),(AND($J490="New",$K490&gt;2026))),"N/A",VLOOKUP($F490,'Source Data'!$B$15:$I$22,5)),"")</f>
        <v/>
      </c>
      <c r="AD490" s="145" t="str">
        <f>IF(ISNUMBER($L490),IF(OR(AND(OR($J490="Retired",$J490="Permanent Low-Use"),$K490&lt;=2027),(AND($J490="New",$K490&gt;2027))),"N/A",VLOOKUP($F490,'Source Data'!$B$15:$I$22,5)),"")</f>
        <v/>
      </c>
      <c r="AE490" s="145" t="str">
        <f>IF(ISNUMBER($L490),IF(OR(AND(OR($J490="Retired",$J490="Permanent Low-Use"),$K490&lt;=2028),(AND($J490="New",$K490&gt;2028))),"N/A",VLOOKUP($F490,'Source Data'!$B$15:$I$22,5)),"")</f>
        <v/>
      </c>
      <c r="AF490" s="145" t="str">
        <f>IF(ISNUMBER($L490),IF(OR(AND(OR($J490="Retired",$J490="Permanent Low-Use"),$K490&lt;=2029),(AND($J490="New",$K490&gt;2029))),"N/A",VLOOKUP($F490,'Source Data'!$B$15:$I$22,5)),"")</f>
        <v/>
      </c>
      <c r="AG490" s="145" t="str">
        <f>IF(ISNUMBER($L490),IF(OR(AND(OR($J490="Retired",$J490="Permanent Low-Use"),$K490&lt;=2030),(AND($J490="New",$K490&gt;2030))),"N/A",VLOOKUP($F490,'Source Data'!$B$15:$I$22,5)),"")</f>
        <v/>
      </c>
      <c r="AH490" s="145" t="str">
        <f>IF(ISNUMBER($L490),IF(OR(AND(OR($J490="Retired",$J490="Permanent Low-Use"),$K490&lt;=2031),(AND($J490="New",$K490&gt;2031))),"N/A",VLOOKUP($F490,'Source Data'!$B$15:$I$22,5)),"")</f>
        <v/>
      </c>
      <c r="AI490" s="145" t="str">
        <f>IF(ISNUMBER($L490),IF(OR(AND(OR($J490="Retired",$J490="Permanent Low-Use"),$K490&lt;=2032),(AND($J490="New",$K490&gt;2032))),"N/A",VLOOKUP($F490,'Source Data'!$B$15:$I$22,5)),"")</f>
        <v/>
      </c>
      <c r="AJ490" s="145" t="str">
        <f>IF(ISNUMBER($L490),IF(OR(AND(OR($J490="Retired",$J490="Permanent Low-Use"),$K490&lt;=2033),(AND($J490="New",$K490&gt;2033))),"N/A",VLOOKUP($F490,'Source Data'!$B$15:$I$22,5)),"")</f>
        <v/>
      </c>
      <c r="AK490" s="145" t="str">
        <f>IF($N490= 0, "N/A", IF(ISERROR(VLOOKUP($F490, 'Source Data'!$B$4:$C$11,2)), "", VLOOKUP($F490, 'Source Data'!$B$4:$C$11,2)))</f>
        <v/>
      </c>
      <c r="AL490" s="158"/>
    </row>
    <row r="491" spans="1:38">
      <c r="A491" s="158"/>
      <c r="B491" s="80"/>
      <c r="C491" s="80"/>
      <c r="D491" s="80"/>
      <c r="E491" s="81"/>
      <c r="F491" s="81"/>
      <c r="G491" s="78"/>
      <c r="H491" s="79"/>
      <c r="I491" s="78"/>
      <c r="J491" s="78"/>
      <c r="K491" s="78"/>
      <c r="L491" s="142" t="str">
        <f t="shared" si="20"/>
        <v/>
      </c>
      <c r="M491" s="142" t="str">
        <f>IF(ISERROR(VLOOKUP(E491,'Source Data'!$B$67:$J$97, MATCH(F491, 'Source Data'!$B$64:$J$64,1),TRUE))=TRUE,"",VLOOKUP(E491,'Source Data'!$B$67:$J$97,MATCH(F491, 'Source Data'!$B$64:$J$64,1),TRUE))</f>
        <v/>
      </c>
      <c r="N491" s="143" t="str">
        <f t="shared" si="21"/>
        <v/>
      </c>
      <c r="O491" s="144" t="str">
        <f>IF(OR(AND(OR($J491="Retired",$J491="Permanent Low-Use"),$K491&lt;=2023),(AND($J491="New",$K491&gt;2023))),"N/A",IF($N491=0,0,IF(ISERROR(VLOOKUP($E491,'Source Data'!$B$29:$J$60, MATCH($L491, 'Source Data'!$B$26:$J$26,1),TRUE))=TRUE,"",VLOOKUP($E491,'Source Data'!$B$29:$J$60,MATCH($L491, 'Source Data'!$B$26:$J$26,1),TRUE))))</f>
        <v/>
      </c>
      <c r="P491" s="144" t="str">
        <f>IF(OR(AND(OR($J491="Retired",$J491="Permanent Low-Use"),$K491&lt;=2024),(AND($J491="New",$K491&gt;2024))),"N/A",IF($N491=0,0,IF(ISERROR(VLOOKUP($E491,'Source Data'!$B$29:$J$60, MATCH($L491, 'Source Data'!$B$26:$J$26,1),TRUE))=TRUE,"",VLOOKUP($E491,'Source Data'!$B$29:$J$60,MATCH($L491, 'Source Data'!$B$26:$J$26,1),TRUE))))</f>
        <v/>
      </c>
      <c r="Q491" s="144" t="str">
        <f>IF(OR(AND(OR($J491="Retired",$J491="Permanent Low-Use"),$K491&lt;=2025),(AND($J491="New",$K491&gt;2025))),"N/A",IF($N491=0,0,IF(ISERROR(VLOOKUP($E491,'Source Data'!$B$29:$J$60, MATCH($L491, 'Source Data'!$B$26:$J$26,1),TRUE))=TRUE,"",VLOOKUP($E491,'Source Data'!$B$29:$J$60,MATCH($L491, 'Source Data'!$B$26:$J$26,1),TRUE))))</f>
        <v/>
      </c>
      <c r="R491" s="144" t="str">
        <f>IF(OR(AND(OR($J491="Retired",$J491="Permanent Low-Use"),$K491&lt;=2026),(AND($J491="New",$K491&gt;2026))),"N/A",IF($N491=0,0,IF(ISERROR(VLOOKUP($E491,'Source Data'!$B$29:$J$60, MATCH($L491, 'Source Data'!$B$26:$J$26,1),TRUE))=TRUE,"",VLOOKUP($E491,'Source Data'!$B$29:$J$60,MATCH($L491, 'Source Data'!$B$26:$J$26,1),TRUE))))</f>
        <v/>
      </c>
      <c r="S491" s="144" t="str">
        <f>IF(OR(AND(OR($J491="Retired",$J491="Permanent Low-Use"),$K491&lt;=2027),(AND($J491="New",$K491&gt;2027))),"N/A",IF($N491=0,0,IF(ISERROR(VLOOKUP($E491,'Source Data'!$B$29:$J$60, MATCH($L491, 'Source Data'!$B$26:$J$26,1),TRUE))=TRUE,"",VLOOKUP($E491,'Source Data'!$B$29:$J$60,MATCH($L491, 'Source Data'!$B$26:$J$26,1),TRUE))))</f>
        <v/>
      </c>
      <c r="T491" s="144" t="str">
        <f>IF(OR(AND(OR($J491="Retired",$J491="Permanent Low-Use"),$K491&lt;=2028),(AND($J491="New",$K491&gt;2028))),"N/A",IF($N491=0,0,IF(ISERROR(VLOOKUP($E491,'Source Data'!$B$29:$J$60, MATCH($L491, 'Source Data'!$B$26:$J$26,1),TRUE))=TRUE,"",VLOOKUP($E491,'Source Data'!$B$29:$J$60,MATCH($L491, 'Source Data'!$B$26:$J$26,1),TRUE))))</f>
        <v/>
      </c>
      <c r="U491" s="144" t="str">
        <f>IF(OR(AND(OR($J491="Retired",$J491="Permanent Low-Use"),$K491&lt;=2029),(AND($J491="New",$K491&gt;2029))),"N/A",IF($N491=0,0,IF(ISERROR(VLOOKUP($E491,'Source Data'!$B$29:$J$60, MATCH($L491, 'Source Data'!$B$26:$J$26,1),TRUE))=TRUE,"",VLOOKUP($E491,'Source Data'!$B$29:$J$60,MATCH($L491, 'Source Data'!$B$26:$J$26,1),TRUE))))</f>
        <v/>
      </c>
      <c r="V491" s="144" t="str">
        <f>IF(OR(AND(OR($J491="Retired",$J491="Permanent Low-Use"),$K491&lt;=2030),(AND($J491="New",$K491&gt;2030))),"N/A",IF($N491=0,0,IF(ISERROR(VLOOKUP($E491,'Source Data'!$B$29:$J$60, MATCH($L491, 'Source Data'!$B$26:$J$26,1),TRUE))=TRUE,"",VLOOKUP($E491,'Source Data'!$B$29:$J$60,MATCH($L491, 'Source Data'!$B$26:$J$26,1),TRUE))))</f>
        <v/>
      </c>
      <c r="W491" s="144" t="str">
        <f>IF(OR(AND(OR($J491="Retired",$J491="Permanent Low-Use"),$K491&lt;=2031),(AND($J491="New",$K491&gt;2031))),"N/A",IF($N491=0,0,IF(ISERROR(VLOOKUP($E491,'Source Data'!$B$29:$J$60, MATCH($L491, 'Source Data'!$B$26:$J$26,1),TRUE))=TRUE,"",VLOOKUP($E491,'Source Data'!$B$29:$J$60,MATCH($L491, 'Source Data'!$B$26:$J$26,1),TRUE))))</f>
        <v/>
      </c>
      <c r="X491" s="144" t="str">
        <f>IF(OR(AND(OR($J491="Retired",$J491="Permanent Low-Use"),$K491&lt;=2032),(AND($J491="New",$K491&gt;2032))),"N/A",IF($N491=0,0,IF(ISERROR(VLOOKUP($E491,'Source Data'!$B$29:$J$60, MATCH($L491, 'Source Data'!$B$26:$J$26,1),TRUE))=TRUE,"",VLOOKUP($E491,'Source Data'!$B$29:$J$60,MATCH($L491, 'Source Data'!$B$26:$J$26,1),TRUE))))</f>
        <v/>
      </c>
      <c r="Y491" s="144" t="str">
        <f>IF(OR(AND(OR($J491="Retired",$J491="Permanent Low-Use"),$K491&lt;=2033),(AND($J491="New",$K491&gt;2033))),"N/A",IF($N491=0,0,IF(ISERROR(VLOOKUP($E491,'Source Data'!$B$29:$J$60, MATCH($L491, 'Source Data'!$B$26:$J$26,1),TRUE))=TRUE,"",VLOOKUP($E491,'Source Data'!$B$29:$J$60,MATCH($L491, 'Source Data'!$B$26:$J$26,1),TRUE))))</f>
        <v/>
      </c>
      <c r="Z491" s="145" t="str">
        <f>IF(ISNUMBER($L491),IF(OR(AND(OR($J491="Retired",$J491="Permanent Low-Use"),$K491&lt;=2023),(AND($J491="New",$K491&gt;2023))),"N/A",VLOOKUP($F491,'Source Data'!$B$15:$I$22,7)),"")</f>
        <v/>
      </c>
      <c r="AA491" s="145" t="str">
        <f>IF(ISNUMBER($L491),IF(OR(AND(OR($J491="Retired",$J491="Permanent Low-Use"),$K491&lt;=2024),(AND($J491="New",$K491&gt;2024))),"N/A",VLOOKUP($F491,'Source Data'!$B$15:$I$22,7)),"")</f>
        <v/>
      </c>
      <c r="AB491" s="145" t="str">
        <f>IF(ISNUMBER($L491),IF(OR(AND(OR($J491="Retired",$J491="Permanent Low-Use"),$K491&lt;=2025),(AND($J491="New",$K491&gt;2025))),"N/A",VLOOKUP($F491,'Source Data'!$B$15:$I$22,5)),"")</f>
        <v/>
      </c>
      <c r="AC491" s="145" t="str">
        <f>IF(ISNUMBER($L491),IF(OR(AND(OR($J491="Retired",$J491="Permanent Low-Use"),$K491&lt;=2026),(AND($J491="New",$K491&gt;2026))),"N/A",VLOOKUP($F491,'Source Data'!$B$15:$I$22,5)),"")</f>
        <v/>
      </c>
      <c r="AD491" s="145" t="str">
        <f>IF(ISNUMBER($L491),IF(OR(AND(OR($J491="Retired",$J491="Permanent Low-Use"),$K491&lt;=2027),(AND($J491="New",$K491&gt;2027))),"N/A",VLOOKUP($F491,'Source Data'!$B$15:$I$22,5)),"")</f>
        <v/>
      </c>
      <c r="AE491" s="145" t="str">
        <f>IF(ISNUMBER($L491),IF(OR(AND(OR($J491="Retired",$J491="Permanent Low-Use"),$K491&lt;=2028),(AND($J491="New",$K491&gt;2028))),"N/A",VLOOKUP($F491,'Source Data'!$B$15:$I$22,5)),"")</f>
        <v/>
      </c>
      <c r="AF491" s="145" t="str">
        <f>IF(ISNUMBER($L491),IF(OR(AND(OR($J491="Retired",$J491="Permanent Low-Use"),$K491&lt;=2029),(AND($J491="New",$K491&gt;2029))),"N/A",VLOOKUP($F491,'Source Data'!$B$15:$I$22,5)),"")</f>
        <v/>
      </c>
      <c r="AG491" s="145" t="str">
        <f>IF(ISNUMBER($L491),IF(OR(AND(OR($J491="Retired",$J491="Permanent Low-Use"),$K491&lt;=2030),(AND($J491="New",$K491&gt;2030))),"N/A",VLOOKUP($F491,'Source Data'!$B$15:$I$22,5)),"")</f>
        <v/>
      </c>
      <c r="AH491" s="145" t="str">
        <f>IF(ISNUMBER($L491),IF(OR(AND(OR($J491="Retired",$J491="Permanent Low-Use"),$K491&lt;=2031),(AND($J491="New",$K491&gt;2031))),"N/A",VLOOKUP($F491,'Source Data'!$B$15:$I$22,5)),"")</f>
        <v/>
      </c>
      <c r="AI491" s="145" t="str">
        <f>IF(ISNUMBER($L491),IF(OR(AND(OR($J491="Retired",$J491="Permanent Low-Use"),$K491&lt;=2032),(AND($J491="New",$K491&gt;2032))),"N/A",VLOOKUP($F491,'Source Data'!$B$15:$I$22,5)),"")</f>
        <v/>
      </c>
      <c r="AJ491" s="145" t="str">
        <f>IF(ISNUMBER($L491),IF(OR(AND(OR($J491="Retired",$J491="Permanent Low-Use"),$K491&lt;=2033),(AND($J491="New",$K491&gt;2033))),"N/A",VLOOKUP($F491,'Source Data'!$B$15:$I$22,5)),"")</f>
        <v/>
      </c>
      <c r="AK491" s="145" t="str">
        <f>IF($N491= 0, "N/A", IF(ISERROR(VLOOKUP($F491, 'Source Data'!$B$4:$C$11,2)), "", VLOOKUP($F491, 'Source Data'!$B$4:$C$11,2)))</f>
        <v/>
      </c>
      <c r="AL491" s="158"/>
    </row>
    <row r="492" spans="1:38">
      <c r="A492" s="158"/>
      <c r="B492" s="80"/>
      <c r="C492" s="80"/>
      <c r="D492" s="80"/>
      <c r="E492" s="81"/>
      <c r="F492" s="81"/>
      <c r="G492" s="78"/>
      <c r="H492" s="79"/>
      <c r="I492" s="78"/>
      <c r="J492" s="78"/>
      <c r="K492" s="78"/>
      <c r="L492" s="142" t="str">
        <f t="shared" si="20"/>
        <v/>
      </c>
      <c r="M492" s="142" t="str">
        <f>IF(ISERROR(VLOOKUP(E492,'Source Data'!$B$67:$J$97, MATCH(F492, 'Source Data'!$B$64:$J$64,1),TRUE))=TRUE,"",VLOOKUP(E492,'Source Data'!$B$67:$J$97,MATCH(F492, 'Source Data'!$B$64:$J$64,1),TRUE))</f>
        <v/>
      </c>
      <c r="N492" s="143" t="str">
        <f t="shared" si="21"/>
        <v/>
      </c>
      <c r="O492" s="144" t="str">
        <f>IF(OR(AND(OR($J492="Retired",$J492="Permanent Low-Use"),$K492&lt;=2023),(AND($J492="New",$K492&gt;2023))),"N/A",IF($N492=0,0,IF(ISERROR(VLOOKUP($E492,'Source Data'!$B$29:$J$60, MATCH($L492, 'Source Data'!$B$26:$J$26,1),TRUE))=TRUE,"",VLOOKUP($E492,'Source Data'!$B$29:$J$60,MATCH($L492, 'Source Data'!$B$26:$J$26,1),TRUE))))</f>
        <v/>
      </c>
      <c r="P492" s="144" t="str">
        <f>IF(OR(AND(OR($J492="Retired",$J492="Permanent Low-Use"),$K492&lt;=2024),(AND($J492="New",$K492&gt;2024))),"N/A",IF($N492=0,0,IF(ISERROR(VLOOKUP($E492,'Source Data'!$B$29:$J$60, MATCH($L492, 'Source Data'!$B$26:$J$26,1),TRUE))=TRUE,"",VLOOKUP($E492,'Source Data'!$B$29:$J$60,MATCH($L492, 'Source Data'!$B$26:$J$26,1),TRUE))))</f>
        <v/>
      </c>
      <c r="Q492" s="144" t="str">
        <f>IF(OR(AND(OR($J492="Retired",$J492="Permanent Low-Use"),$K492&lt;=2025),(AND($J492="New",$K492&gt;2025))),"N/A",IF($N492=0,0,IF(ISERROR(VLOOKUP($E492,'Source Data'!$B$29:$J$60, MATCH($L492, 'Source Data'!$B$26:$J$26,1),TRUE))=TRUE,"",VLOOKUP($E492,'Source Data'!$B$29:$J$60,MATCH($L492, 'Source Data'!$B$26:$J$26,1),TRUE))))</f>
        <v/>
      </c>
      <c r="R492" s="144" t="str">
        <f>IF(OR(AND(OR($J492="Retired",$J492="Permanent Low-Use"),$K492&lt;=2026),(AND($J492="New",$K492&gt;2026))),"N/A",IF($N492=0,0,IF(ISERROR(VLOOKUP($E492,'Source Data'!$B$29:$J$60, MATCH($L492, 'Source Data'!$B$26:$J$26,1),TRUE))=TRUE,"",VLOOKUP($E492,'Source Data'!$B$29:$J$60,MATCH($L492, 'Source Data'!$B$26:$J$26,1),TRUE))))</f>
        <v/>
      </c>
      <c r="S492" s="144" t="str">
        <f>IF(OR(AND(OR($J492="Retired",$J492="Permanent Low-Use"),$K492&lt;=2027),(AND($J492="New",$K492&gt;2027))),"N/A",IF($N492=0,0,IF(ISERROR(VLOOKUP($E492,'Source Data'!$B$29:$J$60, MATCH($L492, 'Source Data'!$B$26:$J$26,1),TRUE))=TRUE,"",VLOOKUP($E492,'Source Data'!$B$29:$J$60,MATCH($L492, 'Source Data'!$B$26:$J$26,1),TRUE))))</f>
        <v/>
      </c>
      <c r="T492" s="144" t="str">
        <f>IF(OR(AND(OR($J492="Retired",$J492="Permanent Low-Use"),$K492&lt;=2028),(AND($J492="New",$K492&gt;2028))),"N/A",IF($N492=0,0,IF(ISERROR(VLOOKUP($E492,'Source Data'!$B$29:$J$60, MATCH($L492, 'Source Data'!$B$26:$J$26,1),TRUE))=TRUE,"",VLOOKUP($E492,'Source Data'!$B$29:$J$60,MATCH($L492, 'Source Data'!$B$26:$J$26,1),TRUE))))</f>
        <v/>
      </c>
      <c r="U492" s="144" t="str">
        <f>IF(OR(AND(OR($J492="Retired",$J492="Permanent Low-Use"),$K492&lt;=2029),(AND($J492="New",$K492&gt;2029))),"N/A",IF($N492=0,0,IF(ISERROR(VLOOKUP($E492,'Source Data'!$B$29:$J$60, MATCH($L492, 'Source Data'!$B$26:$J$26,1),TRUE))=TRUE,"",VLOOKUP($E492,'Source Data'!$B$29:$J$60,MATCH($L492, 'Source Data'!$B$26:$J$26,1),TRUE))))</f>
        <v/>
      </c>
      <c r="V492" s="144" t="str">
        <f>IF(OR(AND(OR($J492="Retired",$J492="Permanent Low-Use"),$K492&lt;=2030),(AND($J492="New",$K492&gt;2030))),"N/A",IF($N492=0,0,IF(ISERROR(VLOOKUP($E492,'Source Data'!$B$29:$J$60, MATCH($L492, 'Source Data'!$B$26:$J$26,1),TRUE))=TRUE,"",VLOOKUP($E492,'Source Data'!$B$29:$J$60,MATCH($L492, 'Source Data'!$B$26:$J$26,1),TRUE))))</f>
        <v/>
      </c>
      <c r="W492" s="144" t="str">
        <f>IF(OR(AND(OR($J492="Retired",$J492="Permanent Low-Use"),$K492&lt;=2031),(AND($J492="New",$K492&gt;2031))),"N/A",IF($N492=0,0,IF(ISERROR(VLOOKUP($E492,'Source Data'!$B$29:$J$60, MATCH($L492, 'Source Data'!$B$26:$J$26,1),TRUE))=TRUE,"",VLOOKUP($E492,'Source Data'!$B$29:$J$60,MATCH($L492, 'Source Data'!$B$26:$J$26,1),TRUE))))</f>
        <v/>
      </c>
      <c r="X492" s="144" t="str">
        <f>IF(OR(AND(OR($J492="Retired",$J492="Permanent Low-Use"),$K492&lt;=2032),(AND($J492="New",$K492&gt;2032))),"N/A",IF($N492=0,0,IF(ISERROR(VLOOKUP($E492,'Source Data'!$B$29:$J$60, MATCH($L492, 'Source Data'!$B$26:$J$26,1),TRUE))=TRUE,"",VLOOKUP($E492,'Source Data'!$B$29:$J$60,MATCH($L492, 'Source Data'!$B$26:$J$26,1),TRUE))))</f>
        <v/>
      </c>
      <c r="Y492" s="144" t="str">
        <f>IF(OR(AND(OR($J492="Retired",$J492="Permanent Low-Use"),$K492&lt;=2033),(AND($J492="New",$K492&gt;2033))),"N/A",IF($N492=0,0,IF(ISERROR(VLOOKUP($E492,'Source Data'!$B$29:$J$60, MATCH($L492, 'Source Data'!$B$26:$J$26,1),TRUE))=TRUE,"",VLOOKUP($E492,'Source Data'!$B$29:$J$60,MATCH($L492, 'Source Data'!$B$26:$J$26,1),TRUE))))</f>
        <v/>
      </c>
      <c r="Z492" s="145" t="str">
        <f>IF(ISNUMBER($L492),IF(OR(AND(OR($J492="Retired",$J492="Permanent Low-Use"),$K492&lt;=2023),(AND($J492="New",$K492&gt;2023))),"N/A",VLOOKUP($F492,'Source Data'!$B$15:$I$22,7)),"")</f>
        <v/>
      </c>
      <c r="AA492" s="145" t="str">
        <f>IF(ISNUMBER($L492),IF(OR(AND(OR($J492="Retired",$J492="Permanent Low-Use"),$K492&lt;=2024),(AND($J492="New",$K492&gt;2024))),"N/A",VLOOKUP($F492,'Source Data'!$B$15:$I$22,7)),"")</f>
        <v/>
      </c>
      <c r="AB492" s="145" t="str">
        <f>IF(ISNUMBER($L492),IF(OR(AND(OR($J492="Retired",$J492="Permanent Low-Use"),$K492&lt;=2025),(AND($J492="New",$K492&gt;2025))),"N/A",VLOOKUP($F492,'Source Data'!$B$15:$I$22,5)),"")</f>
        <v/>
      </c>
      <c r="AC492" s="145" t="str">
        <f>IF(ISNUMBER($L492),IF(OR(AND(OR($J492="Retired",$J492="Permanent Low-Use"),$K492&lt;=2026),(AND($J492="New",$K492&gt;2026))),"N/A",VLOOKUP($F492,'Source Data'!$B$15:$I$22,5)),"")</f>
        <v/>
      </c>
      <c r="AD492" s="145" t="str">
        <f>IF(ISNUMBER($L492),IF(OR(AND(OR($J492="Retired",$J492="Permanent Low-Use"),$K492&lt;=2027),(AND($J492="New",$K492&gt;2027))),"N/A",VLOOKUP($F492,'Source Data'!$B$15:$I$22,5)),"")</f>
        <v/>
      </c>
      <c r="AE492" s="145" t="str">
        <f>IF(ISNUMBER($L492),IF(OR(AND(OR($J492="Retired",$J492="Permanent Low-Use"),$K492&lt;=2028),(AND($J492="New",$K492&gt;2028))),"N/A",VLOOKUP($F492,'Source Data'!$B$15:$I$22,5)),"")</f>
        <v/>
      </c>
      <c r="AF492" s="145" t="str">
        <f>IF(ISNUMBER($L492),IF(OR(AND(OR($J492="Retired",$J492="Permanent Low-Use"),$K492&lt;=2029),(AND($J492="New",$K492&gt;2029))),"N/A",VLOOKUP($F492,'Source Data'!$B$15:$I$22,5)),"")</f>
        <v/>
      </c>
      <c r="AG492" s="145" t="str">
        <f>IF(ISNUMBER($L492),IF(OR(AND(OR($J492="Retired",$J492="Permanent Low-Use"),$K492&lt;=2030),(AND($J492="New",$K492&gt;2030))),"N/A",VLOOKUP($F492,'Source Data'!$B$15:$I$22,5)),"")</f>
        <v/>
      </c>
      <c r="AH492" s="145" t="str">
        <f>IF(ISNUMBER($L492),IF(OR(AND(OR($J492="Retired",$J492="Permanent Low-Use"),$K492&lt;=2031),(AND($J492="New",$K492&gt;2031))),"N/A",VLOOKUP($F492,'Source Data'!$B$15:$I$22,5)),"")</f>
        <v/>
      </c>
      <c r="AI492" s="145" t="str">
        <f>IF(ISNUMBER($L492),IF(OR(AND(OR($J492="Retired",$J492="Permanent Low-Use"),$K492&lt;=2032),(AND($J492="New",$K492&gt;2032))),"N/A",VLOOKUP($F492,'Source Data'!$B$15:$I$22,5)),"")</f>
        <v/>
      </c>
      <c r="AJ492" s="145" t="str">
        <f>IF(ISNUMBER($L492),IF(OR(AND(OR($J492="Retired",$J492="Permanent Low-Use"),$K492&lt;=2033),(AND($J492="New",$K492&gt;2033))),"N/A",VLOOKUP($F492,'Source Data'!$B$15:$I$22,5)),"")</f>
        <v/>
      </c>
      <c r="AK492" s="145" t="str">
        <f>IF($N492= 0, "N/A", IF(ISERROR(VLOOKUP($F492, 'Source Data'!$B$4:$C$11,2)), "", VLOOKUP($F492, 'Source Data'!$B$4:$C$11,2)))</f>
        <v/>
      </c>
      <c r="AL492" s="158"/>
    </row>
    <row r="493" spans="1:38">
      <c r="A493" s="158"/>
      <c r="B493" s="80"/>
      <c r="C493" s="80"/>
      <c r="D493" s="80"/>
      <c r="E493" s="81"/>
      <c r="F493" s="81"/>
      <c r="G493" s="78"/>
      <c r="H493" s="79"/>
      <c r="I493" s="78"/>
      <c r="J493" s="78"/>
      <c r="K493" s="78"/>
      <c r="L493" s="142" t="str">
        <f t="shared" si="20"/>
        <v/>
      </c>
      <c r="M493" s="142" t="str">
        <f>IF(ISERROR(VLOOKUP(E493,'Source Data'!$B$67:$J$97, MATCH(F493, 'Source Data'!$B$64:$J$64,1),TRUE))=TRUE,"",VLOOKUP(E493,'Source Data'!$B$67:$J$97,MATCH(F493, 'Source Data'!$B$64:$J$64,1),TRUE))</f>
        <v/>
      </c>
      <c r="N493" s="143" t="str">
        <f t="shared" si="21"/>
        <v/>
      </c>
      <c r="O493" s="144" t="str">
        <f>IF(OR(AND(OR($J493="Retired",$J493="Permanent Low-Use"),$K493&lt;=2023),(AND($J493="New",$K493&gt;2023))),"N/A",IF($N493=0,0,IF(ISERROR(VLOOKUP($E493,'Source Data'!$B$29:$J$60, MATCH($L493, 'Source Data'!$B$26:$J$26,1),TRUE))=TRUE,"",VLOOKUP($E493,'Source Data'!$B$29:$J$60,MATCH($L493, 'Source Data'!$B$26:$J$26,1),TRUE))))</f>
        <v/>
      </c>
      <c r="P493" s="144" t="str">
        <f>IF(OR(AND(OR($J493="Retired",$J493="Permanent Low-Use"),$K493&lt;=2024),(AND($J493="New",$K493&gt;2024))),"N/A",IF($N493=0,0,IF(ISERROR(VLOOKUP($E493,'Source Data'!$B$29:$J$60, MATCH($L493, 'Source Data'!$B$26:$J$26,1),TRUE))=TRUE,"",VLOOKUP($E493,'Source Data'!$B$29:$J$60,MATCH($L493, 'Source Data'!$B$26:$J$26,1),TRUE))))</f>
        <v/>
      </c>
      <c r="Q493" s="144" t="str">
        <f>IF(OR(AND(OR($J493="Retired",$J493="Permanent Low-Use"),$K493&lt;=2025),(AND($J493="New",$K493&gt;2025))),"N/A",IF($N493=0,0,IF(ISERROR(VLOOKUP($E493,'Source Data'!$B$29:$J$60, MATCH($L493, 'Source Data'!$B$26:$J$26,1),TRUE))=TRUE,"",VLOOKUP($E493,'Source Data'!$B$29:$J$60,MATCH($L493, 'Source Data'!$B$26:$J$26,1),TRUE))))</f>
        <v/>
      </c>
      <c r="R493" s="144" t="str">
        <f>IF(OR(AND(OR($J493="Retired",$J493="Permanent Low-Use"),$K493&lt;=2026),(AND($J493="New",$K493&gt;2026))),"N/A",IF($N493=0,0,IF(ISERROR(VLOOKUP($E493,'Source Data'!$B$29:$J$60, MATCH($L493, 'Source Data'!$B$26:$J$26,1),TRUE))=TRUE,"",VLOOKUP($E493,'Source Data'!$B$29:$J$60,MATCH($L493, 'Source Data'!$B$26:$J$26,1),TRUE))))</f>
        <v/>
      </c>
      <c r="S493" s="144" t="str">
        <f>IF(OR(AND(OR($J493="Retired",$J493="Permanent Low-Use"),$K493&lt;=2027),(AND($J493="New",$K493&gt;2027))),"N/A",IF($N493=0,0,IF(ISERROR(VLOOKUP($E493,'Source Data'!$B$29:$J$60, MATCH($L493, 'Source Data'!$B$26:$J$26,1),TRUE))=TRUE,"",VLOOKUP($E493,'Source Data'!$B$29:$J$60,MATCH($L493, 'Source Data'!$B$26:$J$26,1),TRUE))))</f>
        <v/>
      </c>
      <c r="T493" s="144" t="str">
        <f>IF(OR(AND(OR($J493="Retired",$J493="Permanent Low-Use"),$K493&lt;=2028),(AND($J493="New",$K493&gt;2028))),"N/A",IF($N493=0,0,IF(ISERROR(VLOOKUP($E493,'Source Data'!$B$29:$J$60, MATCH($L493, 'Source Data'!$B$26:$J$26,1),TRUE))=TRUE,"",VLOOKUP($E493,'Source Data'!$B$29:$J$60,MATCH($L493, 'Source Data'!$B$26:$J$26,1),TRUE))))</f>
        <v/>
      </c>
      <c r="U493" s="144" t="str">
        <f>IF(OR(AND(OR($J493="Retired",$J493="Permanent Low-Use"),$K493&lt;=2029),(AND($J493="New",$K493&gt;2029))),"N/A",IF($N493=0,0,IF(ISERROR(VLOOKUP($E493,'Source Data'!$B$29:$J$60, MATCH($L493, 'Source Data'!$B$26:$J$26,1),TRUE))=TRUE,"",VLOOKUP($E493,'Source Data'!$B$29:$J$60,MATCH($L493, 'Source Data'!$B$26:$J$26,1),TRUE))))</f>
        <v/>
      </c>
      <c r="V493" s="144" t="str">
        <f>IF(OR(AND(OR($J493="Retired",$J493="Permanent Low-Use"),$K493&lt;=2030),(AND($J493="New",$K493&gt;2030))),"N/A",IF($N493=0,0,IF(ISERROR(VLOOKUP($E493,'Source Data'!$B$29:$J$60, MATCH($L493, 'Source Data'!$B$26:$J$26,1),TRUE))=TRUE,"",VLOOKUP($E493,'Source Data'!$B$29:$J$60,MATCH($L493, 'Source Data'!$B$26:$J$26,1),TRUE))))</f>
        <v/>
      </c>
      <c r="W493" s="144" t="str">
        <f>IF(OR(AND(OR($J493="Retired",$J493="Permanent Low-Use"),$K493&lt;=2031),(AND($J493="New",$K493&gt;2031))),"N/A",IF($N493=0,0,IF(ISERROR(VLOOKUP($E493,'Source Data'!$B$29:$J$60, MATCH($L493, 'Source Data'!$B$26:$J$26,1),TRUE))=TRUE,"",VLOOKUP($E493,'Source Data'!$B$29:$J$60,MATCH($L493, 'Source Data'!$B$26:$J$26,1),TRUE))))</f>
        <v/>
      </c>
      <c r="X493" s="144" t="str">
        <f>IF(OR(AND(OR($J493="Retired",$J493="Permanent Low-Use"),$K493&lt;=2032),(AND($J493="New",$K493&gt;2032))),"N/A",IF($N493=0,0,IF(ISERROR(VLOOKUP($E493,'Source Data'!$B$29:$J$60, MATCH($L493, 'Source Data'!$B$26:$J$26,1),TRUE))=TRUE,"",VLOOKUP($E493,'Source Data'!$B$29:$J$60,MATCH($L493, 'Source Data'!$B$26:$J$26,1),TRUE))))</f>
        <v/>
      </c>
      <c r="Y493" s="144" t="str">
        <f>IF(OR(AND(OR($J493="Retired",$J493="Permanent Low-Use"),$K493&lt;=2033),(AND($J493="New",$K493&gt;2033))),"N/A",IF($N493=0,0,IF(ISERROR(VLOOKUP($E493,'Source Data'!$B$29:$J$60, MATCH($L493, 'Source Data'!$B$26:$J$26,1),TRUE))=TRUE,"",VLOOKUP($E493,'Source Data'!$B$29:$J$60,MATCH($L493, 'Source Data'!$B$26:$J$26,1),TRUE))))</f>
        <v/>
      </c>
      <c r="Z493" s="145" t="str">
        <f>IF(ISNUMBER($L493),IF(OR(AND(OR($J493="Retired",$J493="Permanent Low-Use"),$K493&lt;=2023),(AND($J493="New",$K493&gt;2023))),"N/A",VLOOKUP($F493,'Source Data'!$B$15:$I$22,7)),"")</f>
        <v/>
      </c>
      <c r="AA493" s="145" t="str">
        <f>IF(ISNUMBER($L493),IF(OR(AND(OR($J493="Retired",$J493="Permanent Low-Use"),$K493&lt;=2024),(AND($J493="New",$K493&gt;2024))),"N/A",VLOOKUP($F493,'Source Data'!$B$15:$I$22,7)),"")</f>
        <v/>
      </c>
      <c r="AB493" s="145" t="str">
        <f>IF(ISNUMBER($L493),IF(OR(AND(OR($J493="Retired",$J493="Permanent Low-Use"),$K493&lt;=2025),(AND($J493="New",$K493&gt;2025))),"N/A",VLOOKUP($F493,'Source Data'!$B$15:$I$22,5)),"")</f>
        <v/>
      </c>
      <c r="AC493" s="145" t="str">
        <f>IF(ISNUMBER($L493),IF(OR(AND(OR($J493="Retired",$J493="Permanent Low-Use"),$K493&lt;=2026),(AND($J493="New",$K493&gt;2026))),"N/A",VLOOKUP($F493,'Source Data'!$B$15:$I$22,5)),"")</f>
        <v/>
      </c>
      <c r="AD493" s="145" t="str">
        <f>IF(ISNUMBER($L493),IF(OR(AND(OR($J493="Retired",$J493="Permanent Low-Use"),$K493&lt;=2027),(AND($J493="New",$K493&gt;2027))),"N/A",VLOOKUP($F493,'Source Data'!$B$15:$I$22,5)),"")</f>
        <v/>
      </c>
      <c r="AE493" s="145" t="str">
        <f>IF(ISNUMBER($L493),IF(OR(AND(OR($J493="Retired",$J493="Permanent Low-Use"),$K493&lt;=2028),(AND($J493="New",$K493&gt;2028))),"N/A",VLOOKUP($F493,'Source Data'!$B$15:$I$22,5)),"")</f>
        <v/>
      </c>
      <c r="AF493" s="145" t="str">
        <f>IF(ISNUMBER($L493),IF(OR(AND(OR($J493="Retired",$J493="Permanent Low-Use"),$K493&lt;=2029),(AND($J493="New",$K493&gt;2029))),"N/A",VLOOKUP($F493,'Source Data'!$B$15:$I$22,5)),"")</f>
        <v/>
      </c>
      <c r="AG493" s="145" t="str">
        <f>IF(ISNUMBER($L493),IF(OR(AND(OR($J493="Retired",$J493="Permanent Low-Use"),$K493&lt;=2030),(AND($J493="New",$K493&gt;2030))),"N/A",VLOOKUP($F493,'Source Data'!$B$15:$I$22,5)),"")</f>
        <v/>
      </c>
      <c r="AH493" s="145" t="str">
        <f>IF(ISNUMBER($L493),IF(OR(AND(OR($J493="Retired",$J493="Permanent Low-Use"),$K493&lt;=2031),(AND($J493="New",$K493&gt;2031))),"N/A",VLOOKUP($F493,'Source Data'!$B$15:$I$22,5)),"")</f>
        <v/>
      </c>
      <c r="AI493" s="145" t="str">
        <f>IF(ISNUMBER($L493),IF(OR(AND(OR($J493="Retired",$J493="Permanent Low-Use"),$K493&lt;=2032),(AND($J493="New",$K493&gt;2032))),"N/A",VLOOKUP($F493,'Source Data'!$B$15:$I$22,5)),"")</f>
        <v/>
      </c>
      <c r="AJ493" s="145" t="str">
        <f>IF(ISNUMBER($L493),IF(OR(AND(OR($J493="Retired",$J493="Permanent Low-Use"),$K493&lt;=2033),(AND($J493="New",$K493&gt;2033))),"N/A",VLOOKUP($F493,'Source Data'!$B$15:$I$22,5)),"")</f>
        <v/>
      </c>
      <c r="AK493" s="145" t="str">
        <f>IF($N493= 0, "N/A", IF(ISERROR(VLOOKUP($F493, 'Source Data'!$B$4:$C$11,2)), "", VLOOKUP($F493, 'Source Data'!$B$4:$C$11,2)))</f>
        <v/>
      </c>
      <c r="AL493" s="158"/>
    </row>
    <row r="494" spans="1:38">
      <c r="A494" s="158"/>
      <c r="B494" s="80"/>
      <c r="C494" s="80"/>
      <c r="D494" s="80"/>
      <c r="E494" s="81"/>
      <c r="F494" s="81"/>
      <c r="G494" s="78"/>
      <c r="H494" s="79"/>
      <c r="I494" s="78"/>
      <c r="J494" s="78"/>
      <c r="K494" s="78"/>
      <c r="L494" s="142" t="str">
        <f t="shared" si="20"/>
        <v/>
      </c>
      <c r="M494" s="142" t="str">
        <f>IF(ISERROR(VLOOKUP(E494,'Source Data'!$B$67:$J$97, MATCH(F494, 'Source Data'!$B$64:$J$64,1),TRUE))=TRUE,"",VLOOKUP(E494,'Source Data'!$B$67:$J$97,MATCH(F494, 'Source Data'!$B$64:$J$64,1),TRUE))</f>
        <v/>
      </c>
      <c r="N494" s="143" t="str">
        <f t="shared" si="21"/>
        <v/>
      </c>
      <c r="O494" s="144" t="str">
        <f>IF(OR(AND(OR($J494="Retired",$J494="Permanent Low-Use"),$K494&lt;=2023),(AND($J494="New",$K494&gt;2023))),"N/A",IF($N494=0,0,IF(ISERROR(VLOOKUP($E494,'Source Data'!$B$29:$J$60, MATCH($L494, 'Source Data'!$B$26:$J$26,1),TRUE))=TRUE,"",VLOOKUP($E494,'Source Data'!$B$29:$J$60,MATCH($L494, 'Source Data'!$B$26:$J$26,1),TRUE))))</f>
        <v/>
      </c>
      <c r="P494" s="144" t="str">
        <f>IF(OR(AND(OR($J494="Retired",$J494="Permanent Low-Use"),$K494&lt;=2024),(AND($J494="New",$K494&gt;2024))),"N/A",IF($N494=0,0,IF(ISERROR(VLOOKUP($E494,'Source Data'!$B$29:$J$60, MATCH($L494, 'Source Data'!$B$26:$J$26,1),TRUE))=TRUE,"",VLOOKUP($E494,'Source Data'!$B$29:$J$60,MATCH($L494, 'Source Data'!$B$26:$J$26,1),TRUE))))</f>
        <v/>
      </c>
      <c r="Q494" s="144" t="str">
        <f>IF(OR(AND(OR($J494="Retired",$J494="Permanent Low-Use"),$K494&lt;=2025),(AND($J494="New",$K494&gt;2025))),"N/A",IF($N494=0,0,IF(ISERROR(VLOOKUP($E494,'Source Data'!$B$29:$J$60, MATCH($L494, 'Source Data'!$B$26:$J$26,1),TRUE))=TRUE,"",VLOOKUP($E494,'Source Data'!$B$29:$J$60,MATCH($L494, 'Source Data'!$B$26:$J$26,1),TRUE))))</f>
        <v/>
      </c>
      <c r="R494" s="144" t="str">
        <f>IF(OR(AND(OR($J494="Retired",$J494="Permanent Low-Use"),$K494&lt;=2026),(AND($J494="New",$K494&gt;2026))),"N/A",IF($N494=0,0,IF(ISERROR(VLOOKUP($E494,'Source Data'!$B$29:$J$60, MATCH($L494, 'Source Data'!$B$26:$J$26,1),TRUE))=TRUE,"",VLOOKUP($E494,'Source Data'!$B$29:$J$60,MATCH($L494, 'Source Data'!$B$26:$J$26,1),TRUE))))</f>
        <v/>
      </c>
      <c r="S494" s="144" t="str">
        <f>IF(OR(AND(OR($J494="Retired",$J494="Permanent Low-Use"),$K494&lt;=2027),(AND($J494="New",$K494&gt;2027))),"N/A",IF($N494=0,0,IF(ISERROR(VLOOKUP($E494,'Source Data'!$B$29:$J$60, MATCH($L494, 'Source Data'!$B$26:$J$26,1),TRUE))=TRUE,"",VLOOKUP($E494,'Source Data'!$B$29:$J$60,MATCH($L494, 'Source Data'!$B$26:$J$26,1),TRUE))))</f>
        <v/>
      </c>
      <c r="T494" s="144" t="str">
        <f>IF(OR(AND(OR($J494="Retired",$J494="Permanent Low-Use"),$K494&lt;=2028),(AND($J494="New",$K494&gt;2028))),"N/A",IF($N494=0,0,IF(ISERROR(VLOOKUP($E494,'Source Data'!$B$29:$J$60, MATCH($L494, 'Source Data'!$B$26:$J$26,1),TRUE))=TRUE,"",VLOOKUP($E494,'Source Data'!$B$29:$J$60,MATCH($L494, 'Source Data'!$B$26:$J$26,1),TRUE))))</f>
        <v/>
      </c>
      <c r="U494" s="144" t="str">
        <f>IF(OR(AND(OR($J494="Retired",$J494="Permanent Low-Use"),$K494&lt;=2029),(AND($J494="New",$K494&gt;2029))),"N/A",IF($N494=0,0,IF(ISERROR(VLOOKUP($E494,'Source Data'!$B$29:$J$60, MATCH($L494, 'Source Data'!$B$26:$J$26,1),TRUE))=TRUE,"",VLOOKUP($E494,'Source Data'!$B$29:$J$60,MATCH($L494, 'Source Data'!$B$26:$J$26,1),TRUE))))</f>
        <v/>
      </c>
      <c r="V494" s="144" t="str">
        <f>IF(OR(AND(OR($J494="Retired",$J494="Permanent Low-Use"),$K494&lt;=2030),(AND($J494="New",$K494&gt;2030))),"N/A",IF($N494=0,0,IF(ISERROR(VLOOKUP($E494,'Source Data'!$B$29:$J$60, MATCH($L494, 'Source Data'!$B$26:$J$26,1),TRUE))=TRUE,"",VLOOKUP($E494,'Source Data'!$B$29:$J$60,MATCH($L494, 'Source Data'!$B$26:$J$26,1),TRUE))))</f>
        <v/>
      </c>
      <c r="W494" s="144" t="str">
        <f>IF(OR(AND(OR($J494="Retired",$J494="Permanent Low-Use"),$K494&lt;=2031),(AND($J494="New",$K494&gt;2031))),"N/A",IF($N494=0,0,IF(ISERROR(VLOOKUP($E494,'Source Data'!$B$29:$J$60, MATCH($L494, 'Source Data'!$B$26:$J$26,1),TRUE))=TRUE,"",VLOOKUP($E494,'Source Data'!$B$29:$J$60,MATCH($L494, 'Source Data'!$B$26:$J$26,1),TRUE))))</f>
        <v/>
      </c>
      <c r="X494" s="144" t="str">
        <f>IF(OR(AND(OR($J494="Retired",$J494="Permanent Low-Use"),$K494&lt;=2032),(AND($J494="New",$K494&gt;2032))),"N/A",IF($N494=0,0,IF(ISERROR(VLOOKUP($E494,'Source Data'!$B$29:$J$60, MATCH($L494, 'Source Data'!$B$26:$J$26,1),TRUE))=TRUE,"",VLOOKUP($E494,'Source Data'!$B$29:$J$60,MATCH($L494, 'Source Data'!$B$26:$J$26,1),TRUE))))</f>
        <v/>
      </c>
      <c r="Y494" s="144" t="str">
        <f>IF(OR(AND(OR($J494="Retired",$J494="Permanent Low-Use"),$K494&lt;=2033),(AND($J494="New",$K494&gt;2033))),"N/A",IF($N494=0,0,IF(ISERROR(VLOOKUP($E494,'Source Data'!$B$29:$J$60, MATCH($L494, 'Source Data'!$B$26:$J$26,1),TRUE))=TRUE,"",VLOOKUP($E494,'Source Data'!$B$29:$J$60,MATCH($L494, 'Source Data'!$B$26:$J$26,1),TRUE))))</f>
        <v/>
      </c>
      <c r="Z494" s="145" t="str">
        <f>IF(ISNUMBER($L494),IF(OR(AND(OR($J494="Retired",$J494="Permanent Low-Use"),$K494&lt;=2023),(AND($J494="New",$K494&gt;2023))),"N/A",VLOOKUP($F494,'Source Data'!$B$15:$I$22,7)),"")</f>
        <v/>
      </c>
      <c r="AA494" s="145" t="str">
        <f>IF(ISNUMBER($L494),IF(OR(AND(OR($J494="Retired",$J494="Permanent Low-Use"),$K494&lt;=2024),(AND($J494="New",$K494&gt;2024))),"N/A",VLOOKUP($F494,'Source Data'!$B$15:$I$22,7)),"")</f>
        <v/>
      </c>
      <c r="AB494" s="145" t="str">
        <f>IF(ISNUMBER($L494),IF(OR(AND(OR($J494="Retired",$J494="Permanent Low-Use"),$K494&lt;=2025),(AND($J494="New",$K494&gt;2025))),"N/A",VLOOKUP($F494,'Source Data'!$B$15:$I$22,5)),"")</f>
        <v/>
      </c>
      <c r="AC494" s="145" t="str">
        <f>IF(ISNUMBER($L494),IF(OR(AND(OR($J494="Retired",$J494="Permanent Low-Use"),$K494&lt;=2026),(AND($J494="New",$K494&gt;2026))),"N/A",VLOOKUP($F494,'Source Data'!$B$15:$I$22,5)),"")</f>
        <v/>
      </c>
      <c r="AD494" s="145" t="str">
        <f>IF(ISNUMBER($L494),IF(OR(AND(OR($J494="Retired",$J494="Permanent Low-Use"),$K494&lt;=2027),(AND($J494="New",$K494&gt;2027))),"N/A",VLOOKUP($F494,'Source Data'!$B$15:$I$22,5)),"")</f>
        <v/>
      </c>
      <c r="AE494" s="145" t="str">
        <f>IF(ISNUMBER($L494),IF(OR(AND(OR($J494="Retired",$J494="Permanent Low-Use"),$K494&lt;=2028),(AND($J494="New",$K494&gt;2028))),"N/A",VLOOKUP($F494,'Source Data'!$B$15:$I$22,5)),"")</f>
        <v/>
      </c>
      <c r="AF494" s="145" t="str">
        <f>IF(ISNUMBER($L494),IF(OR(AND(OR($J494="Retired",$J494="Permanent Low-Use"),$K494&lt;=2029),(AND($J494="New",$K494&gt;2029))),"N/A",VLOOKUP($F494,'Source Data'!$B$15:$I$22,5)),"")</f>
        <v/>
      </c>
      <c r="AG494" s="145" t="str">
        <f>IF(ISNUMBER($L494),IF(OR(AND(OR($J494="Retired",$J494="Permanent Low-Use"),$K494&lt;=2030),(AND($J494="New",$K494&gt;2030))),"N/A",VLOOKUP($F494,'Source Data'!$B$15:$I$22,5)),"")</f>
        <v/>
      </c>
      <c r="AH494" s="145" t="str">
        <f>IF(ISNUMBER($L494),IF(OR(AND(OR($J494="Retired",$J494="Permanent Low-Use"),$K494&lt;=2031),(AND($J494="New",$K494&gt;2031))),"N/A",VLOOKUP($F494,'Source Data'!$B$15:$I$22,5)),"")</f>
        <v/>
      </c>
      <c r="AI494" s="145" t="str">
        <f>IF(ISNUMBER($L494),IF(OR(AND(OR($J494="Retired",$J494="Permanent Low-Use"),$K494&lt;=2032),(AND($J494="New",$K494&gt;2032))),"N/A",VLOOKUP($F494,'Source Data'!$B$15:$I$22,5)),"")</f>
        <v/>
      </c>
      <c r="AJ494" s="145" t="str">
        <f>IF(ISNUMBER($L494),IF(OR(AND(OR($J494="Retired",$J494="Permanent Low-Use"),$K494&lt;=2033),(AND($J494="New",$K494&gt;2033))),"N/A",VLOOKUP($F494,'Source Data'!$B$15:$I$22,5)),"")</f>
        <v/>
      </c>
      <c r="AK494" s="145" t="str">
        <f>IF($N494= 0, "N/A", IF(ISERROR(VLOOKUP($F494, 'Source Data'!$B$4:$C$11,2)), "", VLOOKUP($F494, 'Source Data'!$B$4:$C$11,2)))</f>
        <v/>
      </c>
      <c r="AL494" s="158"/>
    </row>
    <row r="495" spans="1:38">
      <c r="A495" s="158"/>
      <c r="B495" s="80"/>
      <c r="C495" s="80"/>
      <c r="D495" s="80"/>
      <c r="E495" s="81"/>
      <c r="F495" s="81"/>
      <c r="G495" s="78"/>
      <c r="H495" s="79"/>
      <c r="I495" s="78"/>
      <c r="J495" s="78"/>
      <c r="K495" s="78"/>
      <c r="L495" s="142" t="str">
        <f t="shared" si="20"/>
        <v/>
      </c>
      <c r="M495" s="142" t="str">
        <f>IF(ISERROR(VLOOKUP(E495,'Source Data'!$B$67:$J$97, MATCH(F495, 'Source Data'!$B$64:$J$64,1),TRUE))=TRUE,"",VLOOKUP(E495,'Source Data'!$B$67:$J$97,MATCH(F495, 'Source Data'!$B$64:$J$64,1),TRUE))</f>
        <v/>
      </c>
      <c r="N495" s="143" t="str">
        <f t="shared" si="21"/>
        <v/>
      </c>
      <c r="O495" s="144" t="str">
        <f>IF(OR(AND(OR($J495="Retired",$J495="Permanent Low-Use"),$K495&lt;=2023),(AND($J495="New",$K495&gt;2023))),"N/A",IF($N495=0,0,IF(ISERROR(VLOOKUP($E495,'Source Data'!$B$29:$J$60, MATCH($L495, 'Source Data'!$B$26:$J$26,1),TRUE))=TRUE,"",VLOOKUP($E495,'Source Data'!$B$29:$J$60,MATCH($L495, 'Source Data'!$B$26:$J$26,1),TRUE))))</f>
        <v/>
      </c>
      <c r="P495" s="144" t="str">
        <f>IF(OR(AND(OR($J495="Retired",$J495="Permanent Low-Use"),$K495&lt;=2024),(AND($J495="New",$K495&gt;2024))),"N/A",IF($N495=0,0,IF(ISERROR(VLOOKUP($E495,'Source Data'!$B$29:$J$60, MATCH($L495, 'Source Data'!$B$26:$J$26,1),TRUE))=TRUE,"",VLOOKUP($E495,'Source Data'!$B$29:$J$60,MATCH($L495, 'Source Data'!$B$26:$J$26,1),TRUE))))</f>
        <v/>
      </c>
      <c r="Q495" s="144" t="str">
        <f>IF(OR(AND(OR($J495="Retired",$J495="Permanent Low-Use"),$K495&lt;=2025),(AND($J495="New",$K495&gt;2025))),"N/A",IF($N495=0,0,IF(ISERROR(VLOOKUP($E495,'Source Data'!$B$29:$J$60, MATCH($L495, 'Source Data'!$B$26:$J$26,1),TRUE))=TRUE,"",VLOOKUP($E495,'Source Data'!$B$29:$J$60,MATCH($L495, 'Source Data'!$B$26:$J$26,1),TRUE))))</f>
        <v/>
      </c>
      <c r="R495" s="144" t="str">
        <f>IF(OR(AND(OR($J495="Retired",$J495="Permanent Low-Use"),$K495&lt;=2026),(AND($J495="New",$K495&gt;2026))),"N/A",IF($N495=0,0,IF(ISERROR(VLOOKUP($E495,'Source Data'!$B$29:$J$60, MATCH($L495, 'Source Data'!$B$26:$J$26,1),TRUE))=TRUE,"",VLOOKUP($E495,'Source Data'!$B$29:$J$60,MATCH($L495, 'Source Data'!$B$26:$J$26,1),TRUE))))</f>
        <v/>
      </c>
      <c r="S495" s="144" t="str">
        <f>IF(OR(AND(OR($J495="Retired",$J495="Permanent Low-Use"),$K495&lt;=2027),(AND($J495="New",$K495&gt;2027))),"N/A",IF($N495=0,0,IF(ISERROR(VLOOKUP($E495,'Source Data'!$B$29:$J$60, MATCH($L495, 'Source Data'!$B$26:$J$26,1),TRUE))=TRUE,"",VLOOKUP($E495,'Source Data'!$B$29:$J$60,MATCH($L495, 'Source Data'!$B$26:$J$26,1),TRUE))))</f>
        <v/>
      </c>
      <c r="T495" s="144" t="str">
        <f>IF(OR(AND(OR($J495="Retired",$J495="Permanent Low-Use"),$K495&lt;=2028),(AND($J495="New",$K495&gt;2028))),"N/A",IF($N495=0,0,IF(ISERROR(VLOOKUP($E495,'Source Data'!$B$29:$J$60, MATCH($L495, 'Source Data'!$B$26:$J$26,1),TRUE))=TRUE,"",VLOOKUP($E495,'Source Data'!$B$29:$J$60,MATCH($L495, 'Source Data'!$B$26:$J$26,1),TRUE))))</f>
        <v/>
      </c>
      <c r="U495" s="144" t="str">
        <f>IF(OR(AND(OR($J495="Retired",$J495="Permanent Low-Use"),$K495&lt;=2029),(AND($J495="New",$K495&gt;2029))),"N/A",IF($N495=0,0,IF(ISERROR(VLOOKUP($E495,'Source Data'!$B$29:$J$60, MATCH($L495, 'Source Data'!$B$26:$J$26,1),TRUE))=TRUE,"",VLOOKUP($E495,'Source Data'!$B$29:$J$60,MATCH($L495, 'Source Data'!$B$26:$J$26,1),TRUE))))</f>
        <v/>
      </c>
      <c r="V495" s="144" t="str">
        <f>IF(OR(AND(OR($J495="Retired",$J495="Permanent Low-Use"),$K495&lt;=2030),(AND($J495="New",$K495&gt;2030))),"N/A",IF($N495=0,0,IF(ISERROR(VLOOKUP($E495,'Source Data'!$B$29:$J$60, MATCH($L495, 'Source Data'!$B$26:$J$26,1),TRUE))=TRUE,"",VLOOKUP($E495,'Source Data'!$B$29:$J$60,MATCH($L495, 'Source Data'!$B$26:$J$26,1),TRUE))))</f>
        <v/>
      </c>
      <c r="W495" s="144" t="str">
        <f>IF(OR(AND(OR($J495="Retired",$J495="Permanent Low-Use"),$K495&lt;=2031),(AND($J495="New",$K495&gt;2031))),"N/A",IF($N495=0,0,IF(ISERROR(VLOOKUP($E495,'Source Data'!$B$29:$J$60, MATCH($L495, 'Source Data'!$B$26:$J$26,1),TRUE))=TRUE,"",VLOOKUP($E495,'Source Data'!$B$29:$J$60,MATCH($L495, 'Source Data'!$B$26:$J$26,1),TRUE))))</f>
        <v/>
      </c>
      <c r="X495" s="144" t="str">
        <f>IF(OR(AND(OR($J495="Retired",$J495="Permanent Low-Use"),$K495&lt;=2032),(AND($J495="New",$K495&gt;2032))),"N/A",IF($N495=0,0,IF(ISERROR(VLOOKUP($E495,'Source Data'!$B$29:$J$60, MATCH($L495, 'Source Data'!$B$26:$J$26,1),TRUE))=TRUE,"",VLOOKUP($E495,'Source Data'!$B$29:$J$60,MATCH($L495, 'Source Data'!$B$26:$J$26,1),TRUE))))</f>
        <v/>
      </c>
      <c r="Y495" s="144" t="str">
        <f>IF(OR(AND(OR($J495="Retired",$J495="Permanent Low-Use"),$K495&lt;=2033),(AND($J495="New",$K495&gt;2033))),"N/A",IF($N495=0,0,IF(ISERROR(VLOOKUP($E495,'Source Data'!$B$29:$J$60, MATCH($L495, 'Source Data'!$B$26:$J$26,1),TRUE))=TRUE,"",VLOOKUP($E495,'Source Data'!$B$29:$J$60,MATCH($L495, 'Source Data'!$B$26:$J$26,1),TRUE))))</f>
        <v/>
      </c>
      <c r="Z495" s="145" t="str">
        <f>IF(ISNUMBER($L495),IF(OR(AND(OR($J495="Retired",$J495="Permanent Low-Use"),$K495&lt;=2023),(AND($J495="New",$K495&gt;2023))),"N/A",VLOOKUP($F495,'Source Data'!$B$15:$I$22,7)),"")</f>
        <v/>
      </c>
      <c r="AA495" s="145" t="str">
        <f>IF(ISNUMBER($L495),IF(OR(AND(OR($J495="Retired",$J495="Permanent Low-Use"),$K495&lt;=2024),(AND($J495="New",$K495&gt;2024))),"N/A",VLOOKUP($F495,'Source Data'!$B$15:$I$22,7)),"")</f>
        <v/>
      </c>
      <c r="AB495" s="145" t="str">
        <f>IF(ISNUMBER($L495),IF(OR(AND(OR($J495="Retired",$J495="Permanent Low-Use"),$K495&lt;=2025),(AND($J495="New",$K495&gt;2025))),"N/A",VLOOKUP($F495,'Source Data'!$B$15:$I$22,5)),"")</f>
        <v/>
      </c>
      <c r="AC495" s="145" t="str">
        <f>IF(ISNUMBER($L495),IF(OR(AND(OR($J495="Retired",$J495="Permanent Low-Use"),$K495&lt;=2026),(AND($J495="New",$K495&gt;2026))),"N/A",VLOOKUP($F495,'Source Data'!$B$15:$I$22,5)),"")</f>
        <v/>
      </c>
      <c r="AD495" s="145" t="str">
        <f>IF(ISNUMBER($L495),IF(OR(AND(OR($J495="Retired",$J495="Permanent Low-Use"),$K495&lt;=2027),(AND($J495="New",$K495&gt;2027))),"N/A",VLOOKUP($F495,'Source Data'!$B$15:$I$22,5)),"")</f>
        <v/>
      </c>
      <c r="AE495" s="145" t="str">
        <f>IF(ISNUMBER($L495),IF(OR(AND(OR($J495="Retired",$J495="Permanent Low-Use"),$K495&lt;=2028),(AND($J495="New",$K495&gt;2028))),"N/A",VLOOKUP($F495,'Source Data'!$B$15:$I$22,5)),"")</f>
        <v/>
      </c>
      <c r="AF495" s="145" t="str">
        <f>IF(ISNUMBER($L495),IF(OR(AND(OR($J495="Retired",$J495="Permanent Low-Use"),$K495&lt;=2029),(AND($J495="New",$K495&gt;2029))),"N/A",VLOOKUP($F495,'Source Data'!$B$15:$I$22,5)),"")</f>
        <v/>
      </c>
      <c r="AG495" s="145" t="str">
        <f>IF(ISNUMBER($L495),IF(OR(AND(OR($J495="Retired",$J495="Permanent Low-Use"),$K495&lt;=2030),(AND($J495="New",$K495&gt;2030))),"N/A",VLOOKUP($F495,'Source Data'!$B$15:$I$22,5)),"")</f>
        <v/>
      </c>
      <c r="AH495" s="145" t="str">
        <f>IF(ISNUMBER($L495),IF(OR(AND(OR($J495="Retired",$J495="Permanent Low-Use"),$K495&lt;=2031),(AND($J495="New",$K495&gt;2031))),"N/A",VLOOKUP($F495,'Source Data'!$B$15:$I$22,5)),"")</f>
        <v/>
      </c>
      <c r="AI495" s="145" t="str">
        <f>IF(ISNUMBER($L495),IF(OR(AND(OR($J495="Retired",$J495="Permanent Low-Use"),$K495&lt;=2032),(AND($J495="New",$K495&gt;2032))),"N/A",VLOOKUP($F495,'Source Data'!$B$15:$I$22,5)),"")</f>
        <v/>
      </c>
      <c r="AJ495" s="145" t="str">
        <f>IF(ISNUMBER($L495),IF(OR(AND(OR($J495="Retired",$J495="Permanent Low-Use"),$K495&lt;=2033),(AND($J495="New",$K495&gt;2033))),"N/A",VLOOKUP($F495,'Source Data'!$B$15:$I$22,5)),"")</f>
        <v/>
      </c>
      <c r="AK495" s="145" t="str">
        <f>IF($N495= 0, "N/A", IF(ISERROR(VLOOKUP($F495, 'Source Data'!$B$4:$C$11,2)), "", VLOOKUP($F495, 'Source Data'!$B$4:$C$11,2)))</f>
        <v/>
      </c>
      <c r="AL495" s="158"/>
    </row>
    <row r="496" spans="1:38">
      <c r="A496" s="158"/>
      <c r="B496" s="80"/>
      <c r="C496" s="80"/>
      <c r="D496" s="80"/>
      <c r="E496" s="81"/>
      <c r="F496" s="81"/>
      <c r="G496" s="78"/>
      <c r="H496" s="79"/>
      <c r="I496" s="78"/>
      <c r="J496" s="78"/>
      <c r="K496" s="78"/>
      <c r="L496" s="142" t="str">
        <f t="shared" si="20"/>
        <v/>
      </c>
      <c r="M496" s="142" t="str">
        <f>IF(ISERROR(VLOOKUP(E496,'Source Data'!$B$67:$J$97, MATCH(F496, 'Source Data'!$B$64:$J$64,1),TRUE))=TRUE,"",VLOOKUP(E496,'Source Data'!$B$67:$J$97,MATCH(F496, 'Source Data'!$B$64:$J$64,1),TRUE))</f>
        <v/>
      </c>
      <c r="N496" s="143" t="str">
        <f t="shared" si="21"/>
        <v/>
      </c>
      <c r="O496" s="144" t="str">
        <f>IF(OR(AND(OR($J496="Retired",$J496="Permanent Low-Use"),$K496&lt;=2023),(AND($J496="New",$K496&gt;2023))),"N/A",IF($N496=0,0,IF(ISERROR(VLOOKUP($E496,'Source Data'!$B$29:$J$60, MATCH($L496, 'Source Data'!$B$26:$J$26,1),TRUE))=TRUE,"",VLOOKUP($E496,'Source Data'!$B$29:$J$60,MATCH($L496, 'Source Data'!$B$26:$J$26,1),TRUE))))</f>
        <v/>
      </c>
      <c r="P496" s="144" t="str">
        <f>IF(OR(AND(OR($J496="Retired",$J496="Permanent Low-Use"),$K496&lt;=2024),(AND($J496="New",$K496&gt;2024))),"N/A",IF($N496=0,0,IF(ISERROR(VLOOKUP($E496,'Source Data'!$B$29:$J$60, MATCH($L496, 'Source Data'!$B$26:$J$26,1),TRUE))=TRUE,"",VLOOKUP($E496,'Source Data'!$B$29:$J$60,MATCH($L496, 'Source Data'!$B$26:$J$26,1),TRUE))))</f>
        <v/>
      </c>
      <c r="Q496" s="144" t="str">
        <f>IF(OR(AND(OR($J496="Retired",$J496="Permanent Low-Use"),$K496&lt;=2025),(AND($J496="New",$K496&gt;2025))),"N/A",IF($N496=0,0,IF(ISERROR(VLOOKUP($E496,'Source Data'!$B$29:$J$60, MATCH($L496, 'Source Data'!$B$26:$J$26,1),TRUE))=TRUE,"",VLOOKUP($E496,'Source Data'!$B$29:$J$60,MATCH($L496, 'Source Data'!$B$26:$J$26,1),TRUE))))</f>
        <v/>
      </c>
      <c r="R496" s="144" t="str">
        <f>IF(OR(AND(OR($J496="Retired",$J496="Permanent Low-Use"),$K496&lt;=2026),(AND($J496="New",$K496&gt;2026))),"N/A",IF($N496=0,0,IF(ISERROR(VLOOKUP($E496,'Source Data'!$B$29:$J$60, MATCH($L496, 'Source Data'!$B$26:$J$26,1),TRUE))=TRUE,"",VLOOKUP($E496,'Source Data'!$B$29:$J$60,MATCH($L496, 'Source Data'!$B$26:$J$26,1),TRUE))))</f>
        <v/>
      </c>
      <c r="S496" s="144" t="str">
        <f>IF(OR(AND(OR($J496="Retired",$J496="Permanent Low-Use"),$K496&lt;=2027),(AND($J496="New",$K496&gt;2027))),"N/A",IF($N496=0,0,IF(ISERROR(VLOOKUP($E496,'Source Data'!$B$29:$J$60, MATCH($L496, 'Source Data'!$B$26:$J$26,1),TRUE))=TRUE,"",VLOOKUP($E496,'Source Data'!$B$29:$J$60,MATCH($L496, 'Source Data'!$B$26:$J$26,1),TRUE))))</f>
        <v/>
      </c>
      <c r="T496" s="144" t="str">
        <f>IF(OR(AND(OR($J496="Retired",$J496="Permanent Low-Use"),$K496&lt;=2028),(AND($J496="New",$K496&gt;2028))),"N/A",IF($N496=0,0,IF(ISERROR(VLOOKUP($E496,'Source Data'!$B$29:$J$60, MATCH($L496, 'Source Data'!$B$26:$J$26,1),TRUE))=TRUE,"",VLOOKUP($E496,'Source Data'!$B$29:$J$60,MATCH($L496, 'Source Data'!$B$26:$J$26,1),TRUE))))</f>
        <v/>
      </c>
      <c r="U496" s="144" t="str">
        <f>IF(OR(AND(OR($J496="Retired",$J496="Permanent Low-Use"),$K496&lt;=2029),(AND($J496="New",$K496&gt;2029))),"N/A",IF($N496=0,0,IF(ISERROR(VLOOKUP($E496,'Source Data'!$B$29:$J$60, MATCH($L496, 'Source Data'!$B$26:$J$26,1),TRUE))=TRUE,"",VLOOKUP($E496,'Source Data'!$B$29:$J$60,MATCH($L496, 'Source Data'!$B$26:$J$26,1),TRUE))))</f>
        <v/>
      </c>
      <c r="V496" s="144" t="str">
        <f>IF(OR(AND(OR($J496="Retired",$J496="Permanent Low-Use"),$K496&lt;=2030),(AND($J496="New",$K496&gt;2030))),"N/A",IF($N496=0,0,IF(ISERROR(VLOOKUP($E496,'Source Data'!$B$29:$J$60, MATCH($L496, 'Source Data'!$B$26:$J$26,1),TRUE))=TRUE,"",VLOOKUP($E496,'Source Data'!$B$29:$J$60,MATCH($L496, 'Source Data'!$B$26:$J$26,1),TRUE))))</f>
        <v/>
      </c>
      <c r="W496" s="144" t="str">
        <f>IF(OR(AND(OR($J496="Retired",$J496="Permanent Low-Use"),$K496&lt;=2031),(AND($J496="New",$K496&gt;2031))),"N/A",IF($N496=0,0,IF(ISERROR(VLOOKUP($E496,'Source Data'!$B$29:$J$60, MATCH($L496, 'Source Data'!$B$26:$J$26,1),TRUE))=TRUE,"",VLOOKUP($E496,'Source Data'!$B$29:$J$60,MATCH($L496, 'Source Data'!$B$26:$J$26,1),TRUE))))</f>
        <v/>
      </c>
      <c r="X496" s="144" t="str">
        <f>IF(OR(AND(OR($J496="Retired",$J496="Permanent Low-Use"),$K496&lt;=2032),(AND($J496="New",$K496&gt;2032))),"N/A",IF($N496=0,0,IF(ISERROR(VLOOKUP($E496,'Source Data'!$B$29:$J$60, MATCH($L496, 'Source Data'!$B$26:$J$26,1),TRUE))=TRUE,"",VLOOKUP($E496,'Source Data'!$B$29:$J$60,MATCH($L496, 'Source Data'!$B$26:$J$26,1),TRUE))))</f>
        <v/>
      </c>
      <c r="Y496" s="144" t="str">
        <f>IF(OR(AND(OR($J496="Retired",$J496="Permanent Low-Use"),$K496&lt;=2033),(AND($J496="New",$K496&gt;2033))),"N/A",IF($N496=0,0,IF(ISERROR(VLOOKUP($E496,'Source Data'!$B$29:$J$60, MATCH($L496, 'Source Data'!$B$26:$J$26,1),TRUE))=TRUE,"",VLOOKUP($E496,'Source Data'!$B$29:$J$60,MATCH($L496, 'Source Data'!$B$26:$J$26,1),TRUE))))</f>
        <v/>
      </c>
      <c r="Z496" s="145" t="str">
        <f>IF(ISNUMBER($L496),IF(OR(AND(OR($J496="Retired",$J496="Permanent Low-Use"),$K496&lt;=2023),(AND($J496="New",$K496&gt;2023))),"N/A",VLOOKUP($F496,'Source Data'!$B$15:$I$22,7)),"")</f>
        <v/>
      </c>
      <c r="AA496" s="145" t="str">
        <f>IF(ISNUMBER($L496),IF(OR(AND(OR($J496="Retired",$J496="Permanent Low-Use"),$K496&lt;=2024),(AND($J496="New",$K496&gt;2024))),"N/A",VLOOKUP($F496,'Source Data'!$B$15:$I$22,7)),"")</f>
        <v/>
      </c>
      <c r="AB496" s="145" t="str">
        <f>IF(ISNUMBER($L496),IF(OR(AND(OR($J496="Retired",$J496="Permanent Low-Use"),$K496&lt;=2025),(AND($J496="New",$K496&gt;2025))),"N/A",VLOOKUP($F496,'Source Data'!$B$15:$I$22,5)),"")</f>
        <v/>
      </c>
      <c r="AC496" s="145" t="str">
        <f>IF(ISNUMBER($L496),IF(OR(AND(OR($J496="Retired",$J496="Permanent Low-Use"),$K496&lt;=2026),(AND($J496="New",$K496&gt;2026))),"N/A",VLOOKUP($F496,'Source Data'!$B$15:$I$22,5)),"")</f>
        <v/>
      </c>
      <c r="AD496" s="145" t="str">
        <f>IF(ISNUMBER($L496),IF(OR(AND(OR($J496="Retired",$J496="Permanent Low-Use"),$K496&lt;=2027),(AND($J496="New",$K496&gt;2027))),"N/A",VLOOKUP($F496,'Source Data'!$B$15:$I$22,5)),"")</f>
        <v/>
      </c>
      <c r="AE496" s="145" t="str">
        <f>IF(ISNUMBER($L496),IF(OR(AND(OR($J496="Retired",$J496="Permanent Low-Use"),$K496&lt;=2028),(AND($J496="New",$K496&gt;2028))),"N/A",VLOOKUP($F496,'Source Data'!$B$15:$I$22,5)),"")</f>
        <v/>
      </c>
      <c r="AF496" s="145" t="str">
        <f>IF(ISNUMBER($L496),IF(OR(AND(OR($J496="Retired",$J496="Permanent Low-Use"),$K496&lt;=2029),(AND($J496="New",$K496&gt;2029))),"N/A",VLOOKUP($F496,'Source Data'!$B$15:$I$22,5)),"")</f>
        <v/>
      </c>
      <c r="AG496" s="145" t="str">
        <f>IF(ISNUMBER($L496),IF(OR(AND(OR($J496="Retired",$J496="Permanent Low-Use"),$K496&lt;=2030),(AND($J496="New",$K496&gt;2030))),"N/A",VLOOKUP($F496,'Source Data'!$B$15:$I$22,5)),"")</f>
        <v/>
      </c>
      <c r="AH496" s="145" t="str">
        <f>IF(ISNUMBER($L496),IF(OR(AND(OR($J496="Retired",$J496="Permanent Low-Use"),$K496&lt;=2031),(AND($J496="New",$K496&gt;2031))),"N/A",VLOOKUP($F496,'Source Data'!$B$15:$I$22,5)),"")</f>
        <v/>
      </c>
      <c r="AI496" s="145" t="str">
        <f>IF(ISNUMBER($L496),IF(OR(AND(OR($J496="Retired",$J496="Permanent Low-Use"),$K496&lt;=2032),(AND($J496="New",$K496&gt;2032))),"N/A",VLOOKUP($F496,'Source Data'!$B$15:$I$22,5)),"")</f>
        <v/>
      </c>
      <c r="AJ496" s="145" t="str">
        <f>IF(ISNUMBER($L496),IF(OR(AND(OR($J496="Retired",$J496="Permanent Low-Use"),$K496&lt;=2033),(AND($J496="New",$K496&gt;2033))),"N/A",VLOOKUP($F496,'Source Data'!$B$15:$I$22,5)),"")</f>
        <v/>
      </c>
      <c r="AK496" s="145" t="str">
        <f>IF($N496= 0, "N/A", IF(ISERROR(VLOOKUP($F496, 'Source Data'!$B$4:$C$11,2)), "", VLOOKUP($F496, 'Source Data'!$B$4:$C$11,2)))</f>
        <v/>
      </c>
      <c r="AL496" s="158"/>
    </row>
    <row r="497" spans="1:38">
      <c r="A497" s="158"/>
      <c r="B497" s="80"/>
      <c r="C497" s="80"/>
      <c r="D497" s="80"/>
      <c r="E497" s="81"/>
      <c r="F497" s="81"/>
      <c r="G497" s="78"/>
      <c r="H497" s="79"/>
      <c r="I497" s="78"/>
      <c r="J497" s="78"/>
      <c r="K497" s="78"/>
      <c r="L497" s="142" t="str">
        <f t="shared" si="20"/>
        <v/>
      </c>
      <c r="M497" s="142" t="str">
        <f>IF(ISERROR(VLOOKUP(E497,'Source Data'!$B$67:$J$97, MATCH(F497, 'Source Data'!$B$64:$J$64,1),TRUE))=TRUE,"",VLOOKUP(E497,'Source Data'!$B$67:$J$97,MATCH(F497, 'Source Data'!$B$64:$J$64,1),TRUE))</f>
        <v/>
      </c>
      <c r="N497" s="143" t="str">
        <f t="shared" si="21"/>
        <v/>
      </c>
      <c r="O497" s="144" t="str">
        <f>IF(OR(AND(OR($J497="Retired",$J497="Permanent Low-Use"),$K497&lt;=2023),(AND($J497="New",$K497&gt;2023))),"N/A",IF($N497=0,0,IF(ISERROR(VLOOKUP($E497,'Source Data'!$B$29:$J$60, MATCH($L497, 'Source Data'!$B$26:$J$26,1),TRUE))=TRUE,"",VLOOKUP($E497,'Source Data'!$B$29:$J$60,MATCH($L497, 'Source Data'!$B$26:$J$26,1),TRUE))))</f>
        <v/>
      </c>
      <c r="P497" s="144" t="str">
        <f>IF(OR(AND(OR($J497="Retired",$J497="Permanent Low-Use"),$K497&lt;=2024),(AND($J497="New",$K497&gt;2024))),"N/A",IF($N497=0,0,IF(ISERROR(VLOOKUP($E497,'Source Data'!$B$29:$J$60, MATCH($L497, 'Source Data'!$B$26:$J$26,1),TRUE))=TRUE,"",VLOOKUP($E497,'Source Data'!$B$29:$J$60,MATCH($L497, 'Source Data'!$B$26:$J$26,1),TRUE))))</f>
        <v/>
      </c>
      <c r="Q497" s="144" t="str">
        <f>IF(OR(AND(OR($J497="Retired",$J497="Permanent Low-Use"),$K497&lt;=2025),(AND($J497="New",$K497&gt;2025))),"N/A",IF($N497=0,0,IF(ISERROR(VLOOKUP($E497,'Source Data'!$B$29:$J$60, MATCH($L497, 'Source Data'!$B$26:$J$26,1),TRUE))=TRUE,"",VLOOKUP($E497,'Source Data'!$B$29:$J$60,MATCH($L497, 'Source Data'!$B$26:$J$26,1),TRUE))))</f>
        <v/>
      </c>
      <c r="R497" s="144" t="str">
        <f>IF(OR(AND(OR($J497="Retired",$J497="Permanent Low-Use"),$K497&lt;=2026),(AND($J497="New",$K497&gt;2026))),"N/A",IF($N497=0,0,IF(ISERROR(VLOOKUP($E497,'Source Data'!$B$29:$J$60, MATCH($L497, 'Source Data'!$B$26:$J$26,1),TRUE))=TRUE,"",VLOOKUP($E497,'Source Data'!$B$29:$J$60,MATCH($L497, 'Source Data'!$B$26:$J$26,1),TRUE))))</f>
        <v/>
      </c>
      <c r="S497" s="144" t="str">
        <f>IF(OR(AND(OR($J497="Retired",$J497="Permanent Low-Use"),$K497&lt;=2027),(AND($J497="New",$K497&gt;2027))),"N/A",IF($N497=0,0,IF(ISERROR(VLOOKUP($E497,'Source Data'!$B$29:$J$60, MATCH($L497, 'Source Data'!$B$26:$J$26,1),TRUE))=TRUE,"",VLOOKUP($E497,'Source Data'!$B$29:$J$60,MATCH($L497, 'Source Data'!$B$26:$J$26,1),TRUE))))</f>
        <v/>
      </c>
      <c r="T497" s="144" t="str">
        <f>IF(OR(AND(OR($J497="Retired",$J497="Permanent Low-Use"),$K497&lt;=2028),(AND($J497="New",$K497&gt;2028))),"N/A",IF($N497=0,0,IF(ISERROR(VLOOKUP($E497,'Source Data'!$B$29:$J$60, MATCH($L497, 'Source Data'!$B$26:$J$26,1),TRUE))=TRUE,"",VLOOKUP($E497,'Source Data'!$B$29:$J$60,MATCH($L497, 'Source Data'!$B$26:$J$26,1),TRUE))))</f>
        <v/>
      </c>
      <c r="U497" s="144" t="str">
        <f>IF(OR(AND(OR($J497="Retired",$J497="Permanent Low-Use"),$K497&lt;=2029),(AND($J497="New",$K497&gt;2029))),"N/A",IF($N497=0,0,IF(ISERROR(VLOOKUP($E497,'Source Data'!$B$29:$J$60, MATCH($L497, 'Source Data'!$B$26:$J$26,1),TRUE))=TRUE,"",VLOOKUP($E497,'Source Data'!$B$29:$J$60,MATCH($L497, 'Source Data'!$B$26:$J$26,1),TRUE))))</f>
        <v/>
      </c>
      <c r="V497" s="144" t="str">
        <f>IF(OR(AND(OR($J497="Retired",$J497="Permanent Low-Use"),$K497&lt;=2030),(AND($J497="New",$K497&gt;2030))),"N/A",IF($N497=0,0,IF(ISERROR(VLOOKUP($E497,'Source Data'!$B$29:$J$60, MATCH($L497, 'Source Data'!$B$26:$J$26,1),TRUE))=TRUE,"",VLOOKUP($E497,'Source Data'!$B$29:$J$60,MATCH($L497, 'Source Data'!$B$26:$J$26,1),TRUE))))</f>
        <v/>
      </c>
      <c r="W497" s="144" t="str">
        <f>IF(OR(AND(OR($J497="Retired",$J497="Permanent Low-Use"),$K497&lt;=2031),(AND($J497="New",$K497&gt;2031))),"N/A",IF($N497=0,0,IF(ISERROR(VLOOKUP($E497,'Source Data'!$B$29:$J$60, MATCH($L497, 'Source Data'!$B$26:$J$26,1),TRUE))=TRUE,"",VLOOKUP($E497,'Source Data'!$B$29:$J$60,MATCH($L497, 'Source Data'!$B$26:$J$26,1),TRUE))))</f>
        <v/>
      </c>
      <c r="X497" s="144" t="str">
        <f>IF(OR(AND(OR($J497="Retired",$J497="Permanent Low-Use"),$K497&lt;=2032),(AND($J497="New",$K497&gt;2032))),"N/A",IF($N497=0,0,IF(ISERROR(VLOOKUP($E497,'Source Data'!$B$29:$J$60, MATCH($L497, 'Source Data'!$B$26:$J$26,1),TRUE))=TRUE,"",VLOOKUP($E497,'Source Data'!$B$29:$J$60,MATCH($L497, 'Source Data'!$B$26:$J$26,1),TRUE))))</f>
        <v/>
      </c>
      <c r="Y497" s="144" t="str">
        <f>IF(OR(AND(OR($J497="Retired",$J497="Permanent Low-Use"),$K497&lt;=2033),(AND($J497="New",$K497&gt;2033))),"N/A",IF($N497=0,0,IF(ISERROR(VLOOKUP($E497,'Source Data'!$B$29:$J$60, MATCH($L497, 'Source Data'!$B$26:$J$26,1),TRUE))=TRUE,"",VLOOKUP($E497,'Source Data'!$B$29:$J$60,MATCH($L497, 'Source Data'!$B$26:$J$26,1),TRUE))))</f>
        <v/>
      </c>
      <c r="Z497" s="145" t="str">
        <f>IF(ISNUMBER($L497),IF(OR(AND(OR($J497="Retired",$J497="Permanent Low-Use"),$K497&lt;=2023),(AND($J497="New",$K497&gt;2023))),"N/A",VLOOKUP($F497,'Source Data'!$B$15:$I$22,7)),"")</f>
        <v/>
      </c>
      <c r="AA497" s="145" t="str">
        <f>IF(ISNUMBER($L497),IF(OR(AND(OR($J497="Retired",$J497="Permanent Low-Use"),$K497&lt;=2024),(AND($J497="New",$K497&gt;2024))),"N/A",VLOOKUP($F497,'Source Data'!$B$15:$I$22,7)),"")</f>
        <v/>
      </c>
      <c r="AB497" s="145" t="str">
        <f>IF(ISNUMBER($L497),IF(OR(AND(OR($J497="Retired",$J497="Permanent Low-Use"),$K497&lt;=2025),(AND($J497="New",$K497&gt;2025))),"N/A",VLOOKUP($F497,'Source Data'!$B$15:$I$22,5)),"")</f>
        <v/>
      </c>
      <c r="AC497" s="145" t="str">
        <f>IF(ISNUMBER($L497),IF(OR(AND(OR($J497="Retired",$J497="Permanent Low-Use"),$K497&lt;=2026),(AND($J497="New",$K497&gt;2026))),"N/A",VLOOKUP($F497,'Source Data'!$B$15:$I$22,5)),"")</f>
        <v/>
      </c>
      <c r="AD497" s="145" t="str">
        <f>IF(ISNUMBER($L497),IF(OR(AND(OR($J497="Retired",$J497="Permanent Low-Use"),$K497&lt;=2027),(AND($J497="New",$K497&gt;2027))),"N/A",VLOOKUP($F497,'Source Data'!$B$15:$I$22,5)),"")</f>
        <v/>
      </c>
      <c r="AE497" s="145" t="str">
        <f>IF(ISNUMBER($L497),IF(OR(AND(OR($J497="Retired",$J497="Permanent Low-Use"),$K497&lt;=2028),(AND($J497="New",$K497&gt;2028))),"N/A",VLOOKUP($F497,'Source Data'!$B$15:$I$22,5)),"")</f>
        <v/>
      </c>
      <c r="AF497" s="145" t="str">
        <f>IF(ISNUMBER($L497),IF(OR(AND(OR($J497="Retired",$J497="Permanent Low-Use"),$K497&lt;=2029),(AND($J497="New",$K497&gt;2029))),"N/A",VLOOKUP($F497,'Source Data'!$B$15:$I$22,5)),"")</f>
        <v/>
      </c>
      <c r="AG497" s="145" t="str">
        <f>IF(ISNUMBER($L497),IF(OR(AND(OR($J497="Retired",$J497="Permanent Low-Use"),$K497&lt;=2030),(AND($J497="New",$K497&gt;2030))),"N/A",VLOOKUP($F497,'Source Data'!$B$15:$I$22,5)),"")</f>
        <v/>
      </c>
      <c r="AH497" s="145" t="str">
        <f>IF(ISNUMBER($L497),IF(OR(AND(OR($J497="Retired",$J497="Permanent Low-Use"),$K497&lt;=2031),(AND($J497="New",$K497&gt;2031))),"N/A",VLOOKUP($F497,'Source Data'!$B$15:$I$22,5)),"")</f>
        <v/>
      </c>
      <c r="AI497" s="145" t="str">
        <f>IF(ISNUMBER($L497),IF(OR(AND(OR($J497="Retired",$J497="Permanent Low-Use"),$K497&lt;=2032),(AND($J497="New",$K497&gt;2032))),"N/A",VLOOKUP($F497,'Source Data'!$B$15:$I$22,5)),"")</f>
        <v/>
      </c>
      <c r="AJ497" s="145" t="str">
        <f>IF(ISNUMBER($L497),IF(OR(AND(OR($J497="Retired",$J497="Permanent Low-Use"),$K497&lt;=2033),(AND($J497="New",$K497&gt;2033))),"N/A",VLOOKUP($F497,'Source Data'!$B$15:$I$22,5)),"")</f>
        <v/>
      </c>
      <c r="AK497" s="145" t="str">
        <f>IF($N497= 0, "N/A", IF(ISERROR(VLOOKUP($F497, 'Source Data'!$B$4:$C$11,2)), "", VLOOKUP($F497, 'Source Data'!$B$4:$C$11,2)))</f>
        <v/>
      </c>
      <c r="AL497" s="158"/>
    </row>
    <row r="498" spans="1:38">
      <c r="A498" s="158"/>
      <c r="B498" s="80"/>
      <c r="C498" s="80"/>
      <c r="D498" s="80"/>
      <c r="E498" s="81"/>
      <c r="F498" s="81"/>
      <c r="G498" s="78"/>
      <c r="H498" s="79"/>
      <c r="I498" s="78"/>
      <c r="J498" s="78"/>
      <c r="K498" s="78"/>
      <c r="L498" s="142" t="str">
        <f t="shared" si="20"/>
        <v/>
      </c>
      <c r="M498" s="142" t="str">
        <f>IF(ISERROR(VLOOKUP(E498,'Source Data'!$B$67:$J$97, MATCH(F498, 'Source Data'!$B$64:$J$64,1),TRUE))=TRUE,"",VLOOKUP(E498,'Source Data'!$B$67:$J$97,MATCH(F498, 'Source Data'!$B$64:$J$64,1),TRUE))</f>
        <v/>
      </c>
      <c r="N498" s="143" t="str">
        <f t="shared" si="21"/>
        <v/>
      </c>
      <c r="O498" s="144" t="str">
        <f>IF(OR(AND(OR($J498="Retired",$J498="Permanent Low-Use"),$K498&lt;=2023),(AND($J498="New",$K498&gt;2023))),"N/A",IF($N498=0,0,IF(ISERROR(VLOOKUP($E498,'Source Data'!$B$29:$J$60, MATCH($L498, 'Source Data'!$B$26:$J$26,1),TRUE))=TRUE,"",VLOOKUP($E498,'Source Data'!$B$29:$J$60,MATCH($L498, 'Source Data'!$B$26:$J$26,1),TRUE))))</f>
        <v/>
      </c>
      <c r="P498" s="144" t="str">
        <f>IF(OR(AND(OR($J498="Retired",$J498="Permanent Low-Use"),$K498&lt;=2024),(AND($J498="New",$K498&gt;2024))),"N/A",IF($N498=0,0,IF(ISERROR(VLOOKUP($E498,'Source Data'!$B$29:$J$60, MATCH($L498, 'Source Data'!$B$26:$J$26,1),TRUE))=TRUE,"",VLOOKUP($E498,'Source Data'!$B$29:$J$60,MATCH($L498, 'Source Data'!$B$26:$J$26,1),TRUE))))</f>
        <v/>
      </c>
      <c r="Q498" s="144" t="str">
        <f>IF(OR(AND(OR($J498="Retired",$J498="Permanent Low-Use"),$K498&lt;=2025),(AND($J498="New",$K498&gt;2025))),"N/A",IF($N498=0,0,IF(ISERROR(VLOOKUP($E498,'Source Data'!$B$29:$J$60, MATCH($L498, 'Source Data'!$B$26:$J$26,1),TRUE))=TRUE,"",VLOOKUP($E498,'Source Data'!$B$29:$J$60,MATCH($L498, 'Source Data'!$B$26:$J$26,1),TRUE))))</f>
        <v/>
      </c>
      <c r="R498" s="144" t="str">
        <f>IF(OR(AND(OR($J498="Retired",$J498="Permanent Low-Use"),$K498&lt;=2026),(AND($J498="New",$K498&gt;2026))),"N/A",IF($N498=0,0,IF(ISERROR(VLOOKUP($E498,'Source Data'!$B$29:$J$60, MATCH($L498, 'Source Data'!$B$26:$J$26,1),TRUE))=TRUE,"",VLOOKUP($E498,'Source Data'!$B$29:$J$60,MATCH($L498, 'Source Data'!$B$26:$J$26,1),TRUE))))</f>
        <v/>
      </c>
      <c r="S498" s="144" t="str">
        <f>IF(OR(AND(OR($J498="Retired",$J498="Permanent Low-Use"),$K498&lt;=2027),(AND($J498="New",$K498&gt;2027))),"N/A",IF($N498=0,0,IF(ISERROR(VLOOKUP($E498,'Source Data'!$B$29:$J$60, MATCH($L498, 'Source Data'!$B$26:$J$26,1),TRUE))=TRUE,"",VLOOKUP($E498,'Source Data'!$B$29:$J$60,MATCH($L498, 'Source Data'!$B$26:$J$26,1),TRUE))))</f>
        <v/>
      </c>
      <c r="T498" s="144" t="str">
        <f>IF(OR(AND(OR($J498="Retired",$J498="Permanent Low-Use"),$K498&lt;=2028),(AND($J498="New",$K498&gt;2028))),"N/A",IF($N498=0,0,IF(ISERROR(VLOOKUP($E498,'Source Data'!$B$29:$J$60, MATCH($L498, 'Source Data'!$B$26:$J$26,1),TRUE))=TRUE,"",VLOOKUP($E498,'Source Data'!$B$29:$J$60,MATCH($L498, 'Source Data'!$B$26:$J$26,1),TRUE))))</f>
        <v/>
      </c>
      <c r="U498" s="144" t="str">
        <f>IF(OR(AND(OR($J498="Retired",$J498="Permanent Low-Use"),$K498&lt;=2029),(AND($J498="New",$K498&gt;2029))),"N/A",IF($N498=0,0,IF(ISERROR(VLOOKUP($E498,'Source Data'!$B$29:$J$60, MATCH($L498, 'Source Data'!$B$26:$J$26,1),TRUE))=TRUE,"",VLOOKUP($E498,'Source Data'!$B$29:$J$60,MATCH($L498, 'Source Data'!$B$26:$J$26,1),TRUE))))</f>
        <v/>
      </c>
      <c r="V498" s="144" t="str">
        <f>IF(OR(AND(OR($J498="Retired",$J498="Permanent Low-Use"),$K498&lt;=2030),(AND($J498="New",$K498&gt;2030))),"N/A",IF($N498=0,0,IF(ISERROR(VLOOKUP($E498,'Source Data'!$B$29:$J$60, MATCH($L498, 'Source Data'!$B$26:$J$26,1),TRUE))=TRUE,"",VLOOKUP($E498,'Source Data'!$B$29:$J$60,MATCH($L498, 'Source Data'!$B$26:$J$26,1),TRUE))))</f>
        <v/>
      </c>
      <c r="W498" s="144" t="str">
        <f>IF(OR(AND(OR($J498="Retired",$J498="Permanent Low-Use"),$K498&lt;=2031),(AND($J498="New",$K498&gt;2031))),"N/A",IF($N498=0,0,IF(ISERROR(VLOOKUP($E498,'Source Data'!$B$29:$J$60, MATCH($L498, 'Source Data'!$B$26:$J$26,1),TRUE))=TRUE,"",VLOOKUP($E498,'Source Data'!$B$29:$J$60,MATCH($L498, 'Source Data'!$B$26:$J$26,1),TRUE))))</f>
        <v/>
      </c>
      <c r="X498" s="144" t="str">
        <f>IF(OR(AND(OR($J498="Retired",$J498="Permanent Low-Use"),$K498&lt;=2032),(AND($J498="New",$K498&gt;2032))),"N/A",IF($N498=0,0,IF(ISERROR(VLOOKUP($E498,'Source Data'!$B$29:$J$60, MATCH($L498, 'Source Data'!$B$26:$J$26,1),TRUE))=TRUE,"",VLOOKUP($E498,'Source Data'!$B$29:$J$60,MATCH($L498, 'Source Data'!$B$26:$J$26,1),TRUE))))</f>
        <v/>
      </c>
      <c r="Y498" s="144" t="str">
        <f>IF(OR(AND(OR($J498="Retired",$J498="Permanent Low-Use"),$K498&lt;=2033),(AND($J498="New",$K498&gt;2033))),"N/A",IF($N498=0,0,IF(ISERROR(VLOOKUP($E498,'Source Data'!$B$29:$J$60, MATCH($L498, 'Source Data'!$B$26:$J$26,1),TRUE))=TRUE,"",VLOOKUP($E498,'Source Data'!$B$29:$J$60,MATCH($L498, 'Source Data'!$B$26:$J$26,1),TRUE))))</f>
        <v/>
      </c>
      <c r="Z498" s="145" t="str">
        <f>IF(ISNUMBER($L498),IF(OR(AND(OR($J498="Retired",$J498="Permanent Low-Use"),$K498&lt;=2023),(AND($J498="New",$K498&gt;2023))),"N/A",VLOOKUP($F498,'Source Data'!$B$15:$I$22,7)),"")</f>
        <v/>
      </c>
      <c r="AA498" s="145" t="str">
        <f>IF(ISNUMBER($L498),IF(OR(AND(OR($J498="Retired",$J498="Permanent Low-Use"),$K498&lt;=2024),(AND($J498="New",$K498&gt;2024))),"N/A",VLOOKUP($F498,'Source Data'!$B$15:$I$22,7)),"")</f>
        <v/>
      </c>
      <c r="AB498" s="145" t="str">
        <f>IF(ISNUMBER($L498),IF(OR(AND(OR($J498="Retired",$J498="Permanent Low-Use"),$K498&lt;=2025),(AND($J498="New",$K498&gt;2025))),"N/A",VLOOKUP($F498,'Source Data'!$B$15:$I$22,5)),"")</f>
        <v/>
      </c>
      <c r="AC498" s="145" t="str">
        <f>IF(ISNUMBER($L498),IF(OR(AND(OR($J498="Retired",$J498="Permanent Low-Use"),$K498&lt;=2026),(AND($J498="New",$K498&gt;2026))),"N/A",VLOOKUP($F498,'Source Data'!$B$15:$I$22,5)),"")</f>
        <v/>
      </c>
      <c r="AD498" s="145" t="str">
        <f>IF(ISNUMBER($L498),IF(OR(AND(OR($J498="Retired",$J498="Permanent Low-Use"),$K498&lt;=2027),(AND($J498="New",$K498&gt;2027))),"N/A",VLOOKUP($F498,'Source Data'!$B$15:$I$22,5)),"")</f>
        <v/>
      </c>
      <c r="AE498" s="145" t="str">
        <f>IF(ISNUMBER($L498),IF(OR(AND(OR($J498="Retired",$J498="Permanent Low-Use"),$K498&lt;=2028),(AND($J498="New",$K498&gt;2028))),"N/A",VLOOKUP($F498,'Source Data'!$B$15:$I$22,5)),"")</f>
        <v/>
      </c>
      <c r="AF498" s="145" t="str">
        <f>IF(ISNUMBER($L498),IF(OR(AND(OR($J498="Retired",$J498="Permanent Low-Use"),$K498&lt;=2029),(AND($J498="New",$K498&gt;2029))),"N/A",VLOOKUP($F498,'Source Data'!$B$15:$I$22,5)),"")</f>
        <v/>
      </c>
      <c r="AG498" s="145" t="str">
        <f>IF(ISNUMBER($L498),IF(OR(AND(OR($J498="Retired",$J498="Permanent Low-Use"),$K498&lt;=2030),(AND($J498="New",$K498&gt;2030))),"N/A",VLOOKUP($F498,'Source Data'!$B$15:$I$22,5)),"")</f>
        <v/>
      </c>
      <c r="AH498" s="145" t="str">
        <f>IF(ISNUMBER($L498),IF(OR(AND(OR($J498="Retired",$J498="Permanent Low-Use"),$K498&lt;=2031),(AND($J498="New",$K498&gt;2031))),"N/A",VLOOKUP($F498,'Source Data'!$B$15:$I$22,5)),"")</f>
        <v/>
      </c>
      <c r="AI498" s="145" t="str">
        <f>IF(ISNUMBER($L498),IF(OR(AND(OR($J498="Retired",$J498="Permanent Low-Use"),$K498&lt;=2032),(AND($J498="New",$K498&gt;2032))),"N/A",VLOOKUP($F498,'Source Data'!$B$15:$I$22,5)),"")</f>
        <v/>
      </c>
      <c r="AJ498" s="145" t="str">
        <f>IF(ISNUMBER($L498),IF(OR(AND(OR($J498="Retired",$J498="Permanent Low-Use"),$K498&lt;=2033),(AND($J498="New",$K498&gt;2033))),"N/A",VLOOKUP($F498,'Source Data'!$B$15:$I$22,5)),"")</f>
        <v/>
      </c>
      <c r="AK498" s="145" t="str">
        <f>IF($N498= 0, "N/A", IF(ISERROR(VLOOKUP($F498, 'Source Data'!$B$4:$C$11,2)), "", VLOOKUP($F498, 'Source Data'!$B$4:$C$11,2)))</f>
        <v/>
      </c>
      <c r="AL498" s="158"/>
    </row>
    <row r="499" spans="1:38">
      <c r="A499" s="158"/>
      <c r="B499" s="80"/>
      <c r="C499" s="80"/>
      <c r="D499" s="80"/>
      <c r="E499" s="81"/>
      <c r="F499" s="81"/>
      <c r="G499" s="78"/>
      <c r="H499" s="79"/>
      <c r="I499" s="78"/>
      <c r="J499" s="78"/>
      <c r="K499" s="78"/>
      <c r="L499" s="142" t="str">
        <f t="shared" si="20"/>
        <v/>
      </c>
      <c r="M499" s="142" t="str">
        <f>IF(ISERROR(VLOOKUP(E499,'Source Data'!$B$67:$J$97, MATCH(F499, 'Source Data'!$B$64:$J$64,1),TRUE))=TRUE,"",VLOOKUP(E499,'Source Data'!$B$67:$J$97,MATCH(F499, 'Source Data'!$B$64:$J$64,1),TRUE))</f>
        <v/>
      </c>
      <c r="N499" s="143" t="str">
        <f t="shared" si="21"/>
        <v/>
      </c>
      <c r="O499" s="144" t="str">
        <f>IF(OR(AND(OR($J499="Retired",$J499="Permanent Low-Use"),$K499&lt;=2023),(AND($J499="New",$K499&gt;2023))),"N/A",IF($N499=0,0,IF(ISERROR(VLOOKUP($E499,'Source Data'!$B$29:$J$60, MATCH($L499, 'Source Data'!$B$26:$J$26,1),TRUE))=TRUE,"",VLOOKUP($E499,'Source Data'!$B$29:$J$60,MATCH($L499, 'Source Data'!$B$26:$J$26,1),TRUE))))</f>
        <v/>
      </c>
      <c r="P499" s="144" t="str">
        <f>IF(OR(AND(OR($J499="Retired",$J499="Permanent Low-Use"),$K499&lt;=2024),(AND($J499="New",$K499&gt;2024))),"N/A",IF($N499=0,0,IF(ISERROR(VLOOKUP($E499,'Source Data'!$B$29:$J$60, MATCH($L499, 'Source Data'!$B$26:$J$26,1),TRUE))=TRUE,"",VLOOKUP($E499,'Source Data'!$B$29:$J$60,MATCH($L499, 'Source Data'!$B$26:$J$26,1),TRUE))))</f>
        <v/>
      </c>
      <c r="Q499" s="144" t="str">
        <f>IF(OR(AND(OR($J499="Retired",$J499="Permanent Low-Use"),$K499&lt;=2025),(AND($J499="New",$K499&gt;2025))),"N/A",IF($N499=0,0,IF(ISERROR(VLOOKUP($E499,'Source Data'!$B$29:$J$60, MATCH($L499, 'Source Data'!$B$26:$J$26,1),TRUE))=TRUE,"",VLOOKUP($E499,'Source Data'!$B$29:$J$60,MATCH($L499, 'Source Data'!$B$26:$J$26,1),TRUE))))</f>
        <v/>
      </c>
      <c r="R499" s="144" t="str">
        <f>IF(OR(AND(OR($J499="Retired",$J499="Permanent Low-Use"),$K499&lt;=2026),(AND($J499="New",$K499&gt;2026))),"N/A",IF($N499=0,0,IF(ISERROR(VLOOKUP($E499,'Source Data'!$B$29:$J$60, MATCH($L499, 'Source Data'!$B$26:$J$26,1),TRUE))=TRUE,"",VLOOKUP($E499,'Source Data'!$B$29:$J$60,MATCH($L499, 'Source Data'!$B$26:$J$26,1),TRUE))))</f>
        <v/>
      </c>
      <c r="S499" s="144" t="str">
        <f>IF(OR(AND(OR($J499="Retired",$J499="Permanent Low-Use"),$K499&lt;=2027),(AND($J499="New",$K499&gt;2027))),"N/A",IF($N499=0,0,IF(ISERROR(VLOOKUP($E499,'Source Data'!$B$29:$J$60, MATCH($L499, 'Source Data'!$B$26:$J$26,1),TRUE))=TRUE,"",VLOOKUP($E499,'Source Data'!$B$29:$J$60,MATCH($L499, 'Source Data'!$B$26:$J$26,1),TRUE))))</f>
        <v/>
      </c>
      <c r="T499" s="144" t="str">
        <f>IF(OR(AND(OR($J499="Retired",$J499="Permanent Low-Use"),$K499&lt;=2028),(AND($J499="New",$K499&gt;2028))),"N/A",IF($N499=0,0,IF(ISERROR(VLOOKUP($E499,'Source Data'!$B$29:$J$60, MATCH($L499, 'Source Data'!$B$26:$J$26,1),TRUE))=TRUE,"",VLOOKUP($E499,'Source Data'!$B$29:$J$60,MATCH($L499, 'Source Data'!$B$26:$J$26,1),TRUE))))</f>
        <v/>
      </c>
      <c r="U499" s="144" t="str">
        <f>IF(OR(AND(OR($J499="Retired",$J499="Permanent Low-Use"),$K499&lt;=2029),(AND($J499="New",$K499&gt;2029))),"N/A",IF($N499=0,0,IF(ISERROR(VLOOKUP($E499,'Source Data'!$B$29:$J$60, MATCH($L499, 'Source Data'!$B$26:$J$26,1),TRUE))=TRUE,"",VLOOKUP($E499,'Source Data'!$B$29:$J$60,MATCH($L499, 'Source Data'!$B$26:$J$26,1),TRUE))))</f>
        <v/>
      </c>
      <c r="V499" s="144" t="str">
        <f>IF(OR(AND(OR($J499="Retired",$J499="Permanent Low-Use"),$K499&lt;=2030),(AND($J499="New",$K499&gt;2030))),"N/A",IF($N499=0,0,IF(ISERROR(VLOOKUP($E499,'Source Data'!$B$29:$J$60, MATCH($L499, 'Source Data'!$B$26:$J$26,1),TRUE))=TRUE,"",VLOOKUP($E499,'Source Data'!$B$29:$J$60,MATCH($L499, 'Source Data'!$B$26:$J$26,1),TRUE))))</f>
        <v/>
      </c>
      <c r="W499" s="144" t="str">
        <f>IF(OR(AND(OR($J499="Retired",$J499="Permanent Low-Use"),$K499&lt;=2031),(AND($J499="New",$K499&gt;2031))),"N/A",IF($N499=0,0,IF(ISERROR(VLOOKUP($E499,'Source Data'!$B$29:$J$60, MATCH($L499, 'Source Data'!$B$26:$J$26,1),TRUE))=TRUE,"",VLOOKUP($E499,'Source Data'!$B$29:$J$60,MATCH($L499, 'Source Data'!$B$26:$J$26,1),TRUE))))</f>
        <v/>
      </c>
      <c r="X499" s="144" t="str">
        <f>IF(OR(AND(OR($J499="Retired",$J499="Permanent Low-Use"),$K499&lt;=2032),(AND($J499="New",$K499&gt;2032))),"N/A",IF($N499=0,0,IF(ISERROR(VLOOKUP($E499,'Source Data'!$B$29:$J$60, MATCH($L499, 'Source Data'!$B$26:$J$26,1),TRUE))=TRUE,"",VLOOKUP($E499,'Source Data'!$B$29:$J$60,MATCH($L499, 'Source Data'!$B$26:$J$26,1),TRUE))))</f>
        <v/>
      </c>
      <c r="Y499" s="144" t="str">
        <f>IF(OR(AND(OR($J499="Retired",$J499="Permanent Low-Use"),$K499&lt;=2033),(AND($J499="New",$K499&gt;2033))),"N/A",IF($N499=0,0,IF(ISERROR(VLOOKUP($E499,'Source Data'!$B$29:$J$60, MATCH($L499, 'Source Data'!$B$26:$J$26,1),TRUE))=TRUE,"",VLOOKUP($E499,'Source Data'!$B$29:$J$60,MATCH($L499, 'Source Data'!$B$26:$J$26,1),TRUE))))</f>
        <v/>
      </c>
      <c r="Z499" s="145" t="str">
        <f>IF(ISNUMBER($L499),IF(OR(AND(OR($J499="Retired",$J499="Permanent Low-Use"),$K499&lt;=2023),(AND($J499="New",$K499&gt;2023))),"N/A",VLOOKUP($F499,'Source Data'!$B$15:$I$22,7)),"")</f>
        <v/>
      </c>
      <c r="AA499" s="145" t="str">
        <f>IF(ISNUMBER($L499),IF(OR(AND(OR($J499="Retired",$J499="Permanent Low-Use"),$K499&lt;=2024),(AND($J499="New",$K499&gt;2024))),"N/A",VLOOKUP($F499,'Source Data'!$B$15:$I$22,7)),"")</f>
        <v/>
      </c>
      <c r="AB499" s="145" t="str">
        <f>IF(ISNUMBER($L499),IF(OR(AND(OR($J499="Retired",$J499="Permanent Low-Use"),$K499&lt;=2025),(AND($J499="New",$K499&gt;2025))),"N/A",VLOOKUP($F499,'Source Data'!$B$15:$I$22,5)),"")</f>
        <v/>
      </c>
      <c r="AC499" s="145" t="str">
        <f>IF(ISNUMBER($L499),IF(OR(AND(OR($J499="Retired",$J499="Permanent Low-Use"),$K499&lt;=2026),(AND($J499="New",$K499&gt;2026))),"N/A",VLOOKUP($F499,'Source Data'!$B$15:$I$22,5)),"")</f>
        <v/>
      </c>
      <c r="AD499" s="145" t="str">
        <f>IF(ISNUMBER($L499),IF(OR(AND(OR($J499="Retired",$J499="Permanent Low-Use"),$K499&lt;=2027),(AND($J499="New",$K499&gt;2027))),"N/A",VLOOKUP($F499,'Source Data'!$B$15:$I$22,5)),"")</f>
        <v/>
      </c>
      <c r="AE499" s="145" t="str">
        <f>IF(ISNUMBER($L499),IF(OR(AND(OR($J499="Retired",$J499="Permanent Low-Use"),$K499&lt;=2028),(AND($J499="New",$K499&gt;2028))),"N/A",VLOOKUP($F499,'Source Data'!$B$15:$I$22,5)),"")</f>
        <v/>
      </c>
      <c r="AF499" s="145" t="str">
        <f>IF(ISNUMBER($L499),IF(OR(AND(OR($J499="Retired",$J499="Permanent Low-Use"),$K499&lt;=2029),(AND($J499="New",$K499&gt;2029))),"N/A",VLOOKUP($F499,'Source Data'!$B$15:$I$22,5)),"")</f>
        <v/>
      </c>
      <c r="AG499" s="145" t="str">
        <f>IF(ISNUMBER($L499),IF(OR(AND(OR($J499="Retired",$J499="Permanent Low-Use"),$K499&lt;=2030),(AND($J499="New",$K499&gt;2030))),"N/A",VLOOKUP($F499,'Source Data'!$B$15:$I$22,5)),"")</f>
        <v/>
      </c>
      <c r="AH499" s="145" t="str">
        <f>IF(ISNUMBER($L499),IF(OR(AND(OR($J499="Retired",$J499="Permanent Low-Use"),$K499&lt;=2031),(AND($J499="New",$K499&gt;2031))),"N/A",VLOOKUP($F499,'Source Data'!$B$15:$I$22,5)),"")</f>
        <v/>
      </c>
      <c r="AI499" s="145" t="str">
        <f>IF(ISNUMBER($L499),IF(OR(AND(OR($J499="Retired",$J499="Permanent Low-Use"),$K499&lt;=2032),(AND($J499="New",$K499&gt;2032))),"N/A",VLOOKUP($F499,'Source Data'!$B$15:$I$22,5)),"")</f>
        <v/>
      </c>
      <c r="AJ499" s="145" t="str">
        <f>IF(ISNUMBER($L499),IF(OR(AND(OR($J499="Retired",$J499="Permanent Low-Use"),$K499&lt;=2033),(AND($J499="New",$K499&gt;2033))),"N/A",VLOOKUP($F499,'Source Data'!$B$15:$I$22,5)),"")</f>
        <v/>
      </c>
      <c r="AK499" s="145" t="str">
        <f>IF($N499= 0, "N/A", IF(ISERROR(VLOOKUP($F499, 'Source Data'!$B$4:$C$11,2)), "", VLOOKUP($F499, 'Source Data'!$B$4:$C$11,2)))</f>
        <v/>
      </c>
      <c r="AL499" s="158"/>
    </row>
    <row r="500" spans="1:38">
      <c r="A500" s="158"/>
      <c r="B500" s="80"/>
      <c r="C500" s="80"/>
      <c r="D500" s="80"/>
      <c r="E500" s="81"/>
      <c r="F500" s="81"/>
      <c r="G500" s="78"/>
      <c r="H500" s="79"/>
      <c r="I500" s="78"/>
      <c r="J500" s="78"/>
      <c r="K500" s="78"/>
      <c r="L500" s="142" t="str">
        <f t="shared" si="20"/>
        <v/>
      </c>
      <c r="M500" s="142" t="str">
        <f>IF(ISERROR(VLOOKUP(E500,'Source Data'!$B$67:$J$97, MATCH(F500, 'Source Data'!$B$64:$J$64,1),TRUE))=TRUE,"",VLOOKUP(E500,'Source Data'!$B$67:$J$97,MATCH(F500, 'Source Data'!$B$64:$J$64,1),TRUE))</f>
        <v/>
      </c>
      <c r="N500" s="143" t="str">
        <f t="shared" si="21"/>
        <v/>
      </c>
      <c r="O500" s="144" t="str">
        <f>IF(OR(AND(OR($J500="Retired",$J500="Permanent Low-Use"),$K500&lt;=2023),(AND($J500="New",$K500&gt;2023))),"N/A",IF($N500=0,0,IF(ISERROR(VLOOKUP($E500,'Source Data'!$B$29:$J$60, MATCH($L500, 'Source Data'!$B$26:$J$26,1),TRUE))=TRUE,"",VLOOKUP($E500,'Source Data'!$B$29:$J$60,MATCH($L500, 'Source Data'!$B$26:$J$26,1),TRUE))))</f>
        <v/>
      </c>
      <c r="P500" s="144" t="str">
        <f>IF(OR(AND(OR($J500="Retired",$J500="Permanent Low-Use"),$K500&lt;=2024),(AND($J500="New",$K500&gt;2024))),"N/A",IF($N500=0,0,IF(ISERROR(VLOOKUP($E500,'Source Data'!$B$29:$J$60, MATCH($L500, 'Source Data'!$B$26:$J$26,1),TRUE))=TRUE,"",VLOOKUP($E500,'Source Data'!$B$29:$J$60,MATCH($L500, 'Source Data'!$B$26:$J$26,1),TRUE))))</f>
        <v/>
      </c>
      <c r="Q500" s="144" t="str">
        <f>IF(OR(AND(OR($J500="Retired",$J500="Permanent Low-Use"),$K500&lt;=2025),(AND($J500="New",$K500&gt;2025))),"N/A",IF($N500=0,0,IF(ISERROR(VLOOKUP($E500,'Source Data'!$B$29:$J$60, MATCH($L500, 'Source Data'!$B$26:$J$26,1),TRUE))=TRUE,"",VLOOKUP($E500,'Source Data'!$B$29:$J$60,MATCH($L500, 'Source Data'!$B$26:$J$26,1),TRUE))))</f>
        <v/>
      </c>
      <c r="R500" s="144" t="str">
        <f>IF(OR(AND(OR($J500="Retired",$J500="Permanent Low-Use"),$K500&lt;=2026),(AND($J500="New",$K500&gt;2026))),"N/A",IF($N500=0,0,IF(ISERROR(VLOOKUP($E500,'Source Data'!$B$29:$J$60, MATCH($L500, 'Source Data'!$B$26:$J$26,1),TRUE))=TRUE,"",VLOOKUP($E500,'Source Data'!$B$29:$J$60,MATCH($L500, 'Source Data'!$B$26:$J$26,1),TRUE))))</f>
        <v/>
      </c>
      <c r="S500" s="144" t="str">
        <f>IF(OR(AND(OR($J500="Retired",$J500="Permanent Low-Use"),$K500&lt;=2027),(AND($J500="New",$K500&gt;2027))),"N/A",IF($N500=0,0,IF(ISERROR(VLOOKUP($E500,'Source Data'!$B$29:$J$60, MATCH($L500, 'Source Data'!$B$26:$J$26,1),TRUE))=TRUE,"",VLOOKUP($E500,'Source Data'!$B$29:$J$60,MATCH($L500, 'Source Data'!$B$26:$J$26,1),TRUE))))</f>
        <v/>
      </c>
      <c r="T500" s="144" t="str">
        <f>IF(OR(AND(OR($J500="Retired",$J500="Permanent Low-Use"),$K500&lt;=2028),(AND($J500="New",$K500&gt;2028))),"N/A",IF($N500=0,0,IF(ISERROR(VLOOKUP($E500,'Source Data'!$B$29:$J$60, MATCH($L500, 'Source Data'!$B$26:$J$26,1),TRUE))=TRUE,"",VLOOKUP($E500,'Source Data'!$B$29:$J$60,MATCH($L500, 'Source Data'!$B$26:$J$26,1),TRUE))))</f>
        <v/>
      </c>
      <c r="U500" s="144" t="str">
        <f>IF(OR(AND(OR($J500="Retired",$J500="Permanent Low-Use"),$K500&lt;=2029),(AND($J500="New",$K500&gt;2029))),"N/A",IF($N500=0,0,IF(ISERROR(VLOOKUP($E500,'Source Data'!$B$29:$J$60, MATCH($L500, 'Source Data'!$B$26:$J$26,1),TRUE))=TRUE,"",VLOOKUP($E500,'Source Data'!$B$29:$J$60,MATCH($L500, 'Source Data'!$B$26:$J$26,1),TRUE))))</f>
        <v/>
      </c>
      <c r="V500" s="144" t="str">
        <f>IF(OR(AND(OR($J500="Retired",$J500="Permanent Low-Use"),$K500&lt;=2030),(AND($J500="New",$K500&gt;2030))),"N/A",IF($N500=0,0,IF(ISERROR(VLOOKUP($E500,'Source Data'!$B$29:$J$60, MATCH($L500, 'Source Data'!$B$26:$J$26,1),TRUE))=TRUE,"",VLOOKUP($E500,'Source Data'!$B$29:$J$60,MATCH($L500, 'Source Data'!$B$26:$J$26,1),TRUE))))</f>
        <v/>
      </c>
      <c r="W500" s="144" t="str">
        <f>IF(OR(AND(OR($J500="Retired",$J500="Permanent Low-Use"),$K500&lt;=2031),(AND($J500="New",$K500&gt;2031))),"N/A",IF($N500=0,0,IF(ISERROR(VLOOKUP($E500,'Source Data'!$B$29:$J$60, MATCH($L500, 'Source Data'!$B$26:$J$26,1),TRUE))=TRUE,"",VLOOKUP($E500,'Source Data'!$B$29:$J$60,MATCH($L500, 'Source Data'!$B$26:$J$26,1),TRUE))))</f>
        <v/>
      </c>
      <c r="X500" s="144" t="str">
        <f>IF(OR(AND(OR($J500="Retired",$J500="Permanent Low-Use"),$K500&lt;=2032),(AND($J500="New",$K500&gt;2032))),"N/A",IF($N500=0,0,IF(ISERROR(VLOOKUP($E500,'Source Data'!$B$29:$J$60, MATCH($L500, 'Source Data'!$B$26:$J$26,1),TRUE))=TRUE,"",VLOOKUP($E500,'Source Data'!$B$29:$J$60,MATCH($L500, 'Source Data'!$B$26:$J$26,1),TRUE))))</f>
        <v/>
      </c>
      <c r="Y500" s="144" t="str">
        <f>IF(OR(AND(OR($J500="Retired",$J500="Permanent Low-Use"),$K500&lt;=2033),(AND($J500="New",$K500&gt;2033))),"N/A",IF($N500=0,0,IF(ISERROR(VLOOKUP($E500,'Source Data'!$B$29:$J$60, MATCH($L500, 'Source Data'!$B$26:$J$26,1),TRUE))=TRUE,"",VLOOKUP($E500,'Source Data'!$B$29:$J$60,MATCH($L500, 'Source Data'!$B$26:$J$26,1),TRUE))))</f>
        <v/>
      </c>
      <c r="Z500" s="145" t="str">
        <f>IF(ISNUMBER($L500),IF(OR(AND(OR($J500="Retired",$J500="Permanent Low-Use"),$K500&lt;=2023),(AND($J500="New",$K500&gt;2023))),"N/A",VLOOKUP($F500,'Source Data'!$B$15:$I$22,7)),"")</f>
        <v/>
      </c>
      <c r="AA500" s="145" t="str">
        <f>IF(ISNUMBER($L500),IF(OR(AND(OR($J500="Retired",$J500="Permanent Low-Use"),$K500&lt;=2024),(AND($J500="New",$K500&gt;2024))),"N/A",VLOOKUP($F500,'Source Data'!$B$15:$I$22,7)),"")</f>
        <v/>
      </c>
      <c r="AB500" s="145" t="str">
        <f>IF(ISNUMBER($L500),IF(OR(AND(OR($J500="Retired",$J500="Permanent Low-Use"),$K500&lt;=2025),(AND($J500="New",$K500&gt;2025))),"N/A",VLOOKUP($F500,'Source Data'!$B$15:$I$22,5)),"")</f>
        <v/>
      </c>
      <c r="AC500" s="145" t="str">
        <f>IF(ISNUMBER($L500),IF(OR(AND(OR($J500="Retired",$J500="Permanent Low-Use"),$K500&lt;=2026),(AND($J500="New",$K500&gt;2026))),"N/A",VLOOKUP($F500,'Source Data'!$B$15:$I$22,5)),"")</f>
        <v/>
      </c>
      <c r="AD500" s="145" t="str">
        <f>IF(ISNUMBER($L500),IF(OR(AND(OR($J500="Retired",$J500="Permanent Low-Use"),$K500&lt;=2027),(AND($J500="New",$K500&gt;2027))),"N/A",VLOOKUP($F500,'Source Data'!$B$15:$I$22,5)),"")</f>
        <v/>
      </c>
      <c r="AE500" s="145" t="str">
        <f>IF(ISNUMBER($L500),IF(OR(AND(OR($J500="Retired",$J500="Permanent Low-Use"),$K500&lt;=2028),(AND($J500="New",$K500&gt;2028))),"N/A",VLOOKUP($F500,'Source Data'!$B$15:$I$22,5)),"")</f>
        <v/>
      </c>
      <c r="AF500" s="145" t="str">
        <f>IF(ISNUMBER($L500),IF(OR(AND(OR($J500="Retired",$J500="Permanent Low-Use"),$K500&lt;=2029),(AND($J500="New",$K500&gt;2029))),"N/A",VLOOKUP($F500,'Source Data'!$B$15:$I$22,5)),"")</f>
        <v/>
      </c>
      <c r="AG500" s="145" t="str">
        <f>IF(ISNUMBER($L500),IF(OR(AND(OR($J500="Retired",$J500="Permanent Low-Use"),$K500&lt;=2030),(AND($J500="New",$K500&gt;2030))),"N/A",VLOOKUP($F500,'Source Data'!$B$15:$I$22,5)),"")</f>
        <v/>
      </c>
      <c r="AH500" s="145" t="str">
        <f>IF(ISNUMBER($L500),IF(OR(AND(OR($J500="Retired",$J500="Permanent Low-Use"),$K500&lt;=2031),(AND($J500="New",$K500&gt;2031))),"N/A",VLOOKUP($F500,'Source Data'!$B$15:$I$22,5)),"")</f>
        <v/>
      </c>
      <c r="AI500" s="145" t="str">
        <f>IF(ISNUMBER($L500),IF(OR(AND(OR($J500="Retired",$J500="Permanent Low-Use"),$K500&lt;=2032),(AND($J500="New",$K500&gt;2032))),"N/A",VLOOKUP($F500,'Source Data'!$B$15:$I$22,5)),"")</f>
        <v/>
      </c>
      <c r="AJ500" s="145" t="str">
        <f>IF(ISNUMBER($L500),IF(OR(AND(OR($J500="Retired",$J500="Permanent Low-Use"),$K500&lt;=2033),(AND($J500="New",$K500&gt;2033))),"N/A",VLOOKUP($F500,'Source Data'!$B$15:$I$22,5)),"")</f>
        <v/>
      </c>
      <c r="AK500" s="145" t="str">
        <f>IF($N500= 0, "N/A", IF(ISERROR(VLOOKUP($F500, 'Source Data'!$B$4:$C$11,2)), "", VLOOKUP($F500, 'Source Data'!$B$4:$C$11,2)))</f>
        <v/>
      </c>
      <c r="AL500" s="158"/>
    </row>
    <row r="501" spans="1:38">
      <c r="A501" s="158"/>
      <c r="B501" s="80"/>
      <c r="C501" s="80"/>
      <c r="D501" s="80"/>
      <c r="E501" s="81"/>
      <c r="F501" s="81"/>
      <c r="G501" s="78"/>
      <c r="H501" s="79"/>
      <c r="I501" s="78"/>
      <c r="J501" s="78"/>
      <c r="K501" s="78"/>
      <c r="L501" s="142" t="str">
        <f t="shared" si="20"/>
        <v/>
      </c>
      <c r="M501" s="142" t="str">
        <f>IF(ISERROR(VLOOKUP(E501,'Source Data'!$B$67:$J$97, MATCH(F501, 'Source Data'!$B$64:$J$64,1),TRUE))=TRUE,"",VLOOKUP(E501,'Source Data'!$B$67:$J$97,MATCH(F501, 'Source Data'!$B$64:$J$64,1),TRUE))</f>
        <v/>
      </c>
      <c r="N501" s="143" t="str">
        <f t="shared" si="21"/>
        <v/>
      </c>
      <c r="O501" s="144" t="str">
        <f>IF(OR(AND(OR($J501="Retired",$J501="Permanent Low-Use"),$K501&lt;=2023),(AND($J501="New",$K501&gt;2023))),"N/A",IF($N501=0,0,IF(ISERROR(VLOOKUP($E501,'Source Data'!$B$29:$J$60, MATCH($L501, 'Source Data'!$B$26:$J$26,1),TRUE))=TRUE,"",VLOOKUP($E501,'Source Data'!$B$29:$J$60,MATCH($L501, 'Source Data'!$B$26:$J$26,1),TRUE))))</f>
        <v/>
      </c>
      <c r="P501" s="144" t="str">
        <f>IF(OR(AND(OR($J501="Retired",$J501="Permanent Low-Use"),$K501&lt;=2024),(AND($J501="New",$K501&gt;2024))),"N/A",IF($N501=0,0,IF(ISERROR(VLOOKUP($E501,'Source Data'!$B$29:$J$60, MATCH($L501, 'Source Data'!$B$26:$J$26,1),TRUE))=TRUE,"",VLOOKUP($E501,'Source Data'!$B$29:$J$60,MATCH($L501, 'Source Data'!$B$26:$J$26,1),TRUE))))</f>
        <v/>
      </c>
      <c r="Q501" s="144" t="str">
        <f>IF(OR(AND(OR($J501="Retired",$J501="Permanent Low-Use"),$K501&lt;=2025),(AND($J501="New",$K501&gt;2025))),"N/A",IF($N501=0,0,IF(ISERROR(VLOOKUP($E501,'Source Data'!$B$29:$J$60, MATCH($L501, 'Source Data'!$B$26:$J$26,1),TRUE))=TRUE,"",VLOOKUP($E501,'Source Data'!$B$29:$J$60,MATCH($L501, 'Source Data'!$B$26:$J$26,1),TRUE))))</f>
        <v/>
      </c>
      <c r="R501" s="144" t="str">
        <f>IF(OR(AND(OR($J501="Retired",$J501="Permanent Low-Use"),$K501&lt;=2026),(AND($J501="New",$K501&gt;2026))),"N/A",IF($N501=0,0,IF(ISERROR(VLOOKUP($E501,'Source Data'!$B$29:$J$60, MATCH($L501, 'Source Data'!$B$26:$J$26,1),TRUE))=TRUE,"",VLOOKUP($E501,'Source Data'!$B$29:$J$60,MATCH($L501, 'Source Data'!$B$26:$J$26,1),TRUE))))</f>
        <v/>
      </c>
      <c r="S501" s="144" t="str">
        <f>IF(OR(AND(OR($J501="Retired",$J501="Permanent Low-Use"),$K501&lt;=2027),(AND($J501="New",$K501&gt;2027))),"N/A",IF($N501=0,0,IF(ISERROR(VLOOKUP($E501,'Source Data'!$B$29:$J$60, MATCH($L501, 'Source Data'!$B$26:$J$26,1),TRUE))=TRUE,"",VLOOKUP($E501,'Source Data'!$B$29:$J$60,MATCH($L501, 'Source Data'!$B$26:$J$26,1),TRUE))))</f>
        <v/>
      </c>
      <c r="T501" s="144" t="str">
        <f>IF(OR(AND(OR($J501="Retired",$J501="Permanent Low-Use"),$K501&lt;=2028),(AND($J501="New",$K501&gt;2028))),"N/A",IF($N501=0,0,IF(ISERROR(VLOOKUP($E501,'Source Data'!$B$29:$J$60, MATCH($L501, 'Source Data'!$B$26:$J$26,1),TRUE))=TRUE,"",VLOOKUP($E501,'Source Data'!$B$29:$J$60,MATCH($L501, 'Source Data'!$B$26:$J$26,1),TRUE))))</f>
        <v/>
      </c>
      <c r="U501" s="144" t="str">
        <f>IF(OR(AND(OR($J501="Retired",$J501="Permanent Low-Use"),$K501&lt;=2029),(AND($J501="New",$K501&gt;2029))),"N/A",IF($N501=0,0,IF(ISERROR(VLOOKUP($E501,'Source Data'!$B$29:$J$60, MATCH($L501, 'Source Data'!$B$26:$J$26,1),TRUE))=TRUE,"",VLOOKUP($E501,'Source Data'!$B$29:$J$60,MATCH($L501, 'Source Data'!$B$26:$J$26,1),TRUE))))</f>
        <v/>
      </c>
      <c r="V501" s="144" t="str">
        <f>IF(OR(AND(OR($J501="Retired",$J501="Permanent Low-Use"),$K501&lt;=2030),(AND($J501="New",$K501&gt;2030))),"N/A",IF($N501=0,0,IF(ISERROR(VLOOKUP($E501,'Source Data'!$B$29:$J$60, MATCH($L501, 'Source Data'!$B$26:$J$26,1),TRUE))=TRUE,"",VLOOKUP($E501,'Source Data'!$B$29:$J$60,MATCH($L501, 'Source Data'!$B$26:$J$26,1),TRUE))))</f>
        <v/>
      </c>
      <c r="W501" s="144" t="str">
        <f>IF(OR(AND(OR($J501="Retired",$J501="Permanent Low-Use"),$K501&lt;=2031),(AND($J501="New",$K501&gt;2031))),"N/A",IF($N501=0,0,IF(ISERROR(VLOOKUP($E501,'Source Data'!$B$29:$J$60, MATCH($L501, 'Source Data'!$B$26:$J$26,1),TRUE))=TRUE,"",VLOOKUP($E501,'Source Data'!$B$29:$J$60,MATCH($L501, 'Source Data'!$B$26:$J$26,1),TRUE))))</f>
        <v/>
      </c>
      <c r="X501" s="144" t="str">
        <f>IF(OR(AND(OR($J501="Retired",$J501="Permanent Low-Use"),$K501&lt;=2032),(AND($J501="New",$K501&gt;2032))),"N/A",IF($N501=0,0,IF(ISERROR(VLOOKUP($E501,'Source Data'!$B$29:$J$60, MATCH($L501, 'Source Data'!$B$26:$J$26,1),TRUE))=TRUE,"",VLOOKUP($E501,'Source Data'!$B$29:$J$60,MATCH($L501, 'Source Data'!$B$26:$J$26,1),TRUE))))</f>
        <v/>
      </c>
      <c r="Y501" s="144" t="str">
        <f>IF(OR(AND(OR($J501="Retired",$J501="Permanent Low-Use"),$K501&lt;=2033),(AND($J501="New",$K501&gt;2033))),"N/A",IF($N501=0,0,IF(ISERROR(VLOOKUP($E501,'Source Data'!$B$29:$J$60, MATCH($L501, 'Source Data'!$B$26:$J$26,1),TRUE))=TRUE,"",VLOOKUP($E501,'Source Data'!$B$29:$J$60,MATCH($L501, 'Source Data'!$B$26:$J$26,1),TRUE))))</f>
        <v/>
      </c>
      <c r="Z501" s="145" t="str">
        <f>IF(ISNUMBER($L501),IF(OR(AND(OR($J501="Retired",$J501="Permanent Low-Use"),$K501&lt;=2023),(AND($J501="New",$K501&gt;2023))),"N/A",VLOOKUP($F501,'Source Data'!$B$15:$I$22,7)),"")</f>
        <v/>
      </c>
      <c r="AA501" s="145" t="str">
        <f>IF(ISNUMBER($L501),IF(OR(AND(OR($J501="Retired",$J501="Permanent Low-Use"),$K501&lt;=2024),(AND($J501="New",$K501&gt;2024))),"N/A",VLOOKUP($F501,'Source Data'!$B$15:$I$22,7)),"")</f>
        <v/>
      </c>
      <c r="AB501" s="145" t="str">
        <f>IF(ISNUMBER($L501),IF(OR(AND(OR($J501="Retired",$J501="Permanent Low-Use"),$K501&lt;=2025),(AND($J501="New",$K501&gt;2025))),"N/A",VLOOKUP($F501,'Source Data'!$B$15:$I$22,5)),"")</f>
        <v/>
      </c>
      <c r="AC501" s="145" t="str">
        <f>IF(ISNUMBER($L501),IF(OR(AND(OR($J501="Retired",$J501="Permanent Low-Use"),$K501&lt;=2026),(AND($J501="New",$K501&gt;2026))),"N/A",VLOOKUP($F501,'Source Data'!$B$15:$I$22,5)),"")</f>
        <v/>
      </c>
      <c r="AD501" s="145" t="str">
        <f>IF(ISNUMBER($L501),IF(OR(AND(OR($J501="Retired",$J501="Permanent Low-Use"),$K501&lt;=2027),(AND($J501="New",$K501&gt;2027))),"N/A",VLOOKUP($F501,'Source Data'!$B$15:$I$22,5)),"")</f>
        <v/>
      </c>
      <c r="AE501" s="145" t="str">
        <f>IF(ISNUMBER($L501),IF(OR(AND(OR($J501="Retired",$J501="Permanent Low-Use"),$K501&lt;=2028),(AND($J501="New",$K501&gt;2028))),"N/A",VLOOKUP($F501,'Source Data'!$B$15:$I$22,5)),"")</f>
        <v/>
      </c>
      <c r="AF501" s="145" t="str">
        <f>IF(ISNUMBER($L501),IF(OR(AND(OR($J501="Retired",$J501="Permanent Low-Use"),$K501&lt;=2029),(AND($J501="New",$K501&gt;2029))),"N/A",VLOOKUP($F501,'Source Data'!$B$15:$I$22,5)),"")</f>
        <v/>
      </c>
      <c r="AG501" s="145" t="str">
        <f>IF(ISNUMBER($L501),IF(OR(AND(OR($J501="Retired",$J501="Permanent Low-Use"),$K501&lt;=2030),(AND($J501="New",$K501&gt;2030))),"N/A",VLOOKUP($F501,'Source Data'!$B$15:$I$22,5)),"")</f>
        <v/>
      </c>
      <c r="AH501" s="145" t="str">
        <f>IF(ISNUMBER($L501),IF(OR(AND(OR($J501="Retired",$J501="Permanent Low-Use"),$K501&lt;=2031),(AND($J501="New",$K501&gt;2031))),"N/A",VLOOKUP($F501,'Source Data'!$B$15:$I$22,5)),"")</f>
        <v/>
      </c>
      <c r="AI501" s="145" t="str">
        <f>IF(ISNUMBER($L501),IF(OR(AND(OR($J501="Retired",$J501="Permanent Low-Use"),$K501&lt;=2032),(AND($J501="New",$K501&gt;2032))),"N/A",VLOOKUP($F501,'Source Data'!$B$15:$I$22,5)),"")</f>
        <v/>
      </c>
      <c r="AJ501" s="145" t="str">
        <f>IF(ISNUMBER($L501),IF(OR(AND(OR($J501="Retired",$J501="Permanent Low-Use"),$K501&lt;=2033),(AND($J501="New",$K501&gt;2033))),"N/A",VLOOKUP($F501,'Source Data'!$B$15:$I$22,5)),"")</f>
        <v/>
      </c>
      <c r="AK501" s="145" t="str">
        <f>IF($N501= 0, "N/A", IF(ISERROR(VLOOKUP($F501, 'Source Data'!$B$4:$C$11,2)), "", VLOOKUP($F501, 'Source Data'!$B$4:$C$11,2)))</f>
        <v/>
      </c>
      <c r="AL501" s="158"/>
    </row>
    <row r="502" spans="1:38">
      <c r="A502" s="158"/>
      <c r="B502" s="80"/>
      <c r="C502" s="80"/>
      <c r="D502" s="80"/>
      <c r="E502" s="81"/>
      <c r="F502" s="81"/>
      <c r="G502" s="78"/>
      <c r="H502" s="79"/>
      <c r="I502" s="78"/>
      <c r="J502" s="78"/>
      <c r="K502" s="78"/>
      <c r="L502" s="142" t="str">
        <f t="shared" si="20"/>
        <v/>
      </c>
      <c r="M502" s="142" t="str">
        <f>IF(ISERROR(VLOOKUP(E502,'Source Data'!$B$67:$J$97, MATCH(F502, 'Source Data'!$B$64:$J$64,1),TRUE))=TRUE,"",VLOOKUP(E502,'Source Data'!$B$67:$J$97,MATCH(F502, 'Source Data'!$B$64:$J$64,1),TRUE))</f>
        <v/>
      </c>
      <c r="N502" s="143" t="str">
        <f t="shared" si="21"/>
        <v/>
      </c>
      <c r="O502" s="144" t="str">
        <f>IF(OR(AND(OR($J502="Retired",$J502="Permanent Low-Use"),$K502&lt;=2023),(AND($J502="New",$K502&gt;2023))),"N/A",IF($N502=0,0,IF(ISERROR(VLOOKUP($E502,'Source Data'!$B$29:$J$60, MATCH($L502, 'Source Data'!$B$26:$J$26,1),TRUE))=TRUE,"",VLOOKUP($E502,'Source Data'!$B$29:$J$60,MATCH($L502, 'Source Data'!$B$26:$J$26,1),TRUE))))</f>
        <v/>
      </c>
      <c r="P502" s="144" t="str">
        <f>IF(OR(AND(OR($J502="Retired",$J502="Permanent Low-Use"),$K502&lt;=2024),(AND($J502="New",$K502&gt;2024))),"N/A",IF($N502=0,0,IF(ISERROR(VLOOKUP($E502,'Source Data'!$B$29:$J$60, MATCH($L502, 'Source Data'!$B$26:$J$26,1),TRUE))=TRUE,"",VLOOKUP($E502,'Source Data'!$B$29:$J$60,MATCH($L502, 'Source Data'!$B$26:$J$26,1),TRUE))))</f>
        <v/>
      </c>
      <c r="Q502" s="144" t="str">
        <f>IF(OR(AND(OR($J502="Retired",$J502="Permanent Low-Use"),$K502&lt;=2025),(AND($J502="New",$K502&gt;2025))),"N/A",IF($N502=0,0,IF(ISERROR(VLOOKUP($E502,'Source Data'!$B$29:$J$60, MATCH($L502, 'Source Data'!$B$26:$J$26,1),TRUE))=TRUE,"",VLOOKUP($E502,'Source Data'!$B$29:$J$60,MATCH($L502, 'Source Data'!$B$26:$J$26,1),TRUE))))</f>
        <v/>
      </c>
      <c r="R502" s="144" t="str">
        <f>IF(OR(AND(OR($J502="Retired",$J502="Permanent Low-Use"),$K502&lt;=2026),(AND($J502="New",$K502&gt;2026))),"N/A",IF($N502=0,0,IF(ISERROR(VLOOKUP($E502,'Source Data'!$B$29:$J$60, MATCH($L502, 'Source Data'!$B$26:$J$26,1),TRUE))=TRUE,"",VLOOKUP($E502,'Source Data'!$B$29:$J$60,MATCH($L502, 'Source Data'!$B$26:$J$26,1),TRUE))))</f>
        <v/>
      </c>
      <c r="S502" s="144" t="str">
        <f>IF(OR(AND(OR($J502="Retired",$J502="Permanent Low-Use"),$K502&lt;=2027),(AND($J502="New",$K502&gt;2027))),"N/A",IF($N502=0,0,IF(ISERROR(VLOOKUP($E502,'Source Data'!$B$29:$J$60, MATCH($L502, 'Source Data'!$B$26:$J$26,1),TRUE))=TRUE,"",VLOOKUP($E502,'Source Data'!$B$29:$J$60,MATCH($L502, 'Source Data'!$B$26:$J$26,1),TRUE))))</f>
        <v/>
      </c>
      <c r="T502" s="144" t="str">
        <f>IF(OR(AND(OR($J502="Retired",$J502="Permanent Low-Use"),$K502&lt;=2028),(AND($J502="New",$K502&gt;2028))),"N/A",IF($N502=0,0,IF(ISERROR(VLOOKUP($E502,'Source Data'!$B$29:$J$60, MATCH($L502, 'Source Data'!$B$26:$J$26,1),TRUE))=TRUE,"",VLOOKUP($E502,'Source Data'!$B$29:$J$60,MATCH($L502, 'Source Data'!$B$26:$J$26,1),TRUE))))</f>
        <v/>
      </c>
      <c r="U502" s="144" t="str">
        <f>IF(OR(AND(OR($J502="Retired",$J502="Permanent Low-Use"),$K502&lt;=2029),(AND($J502="New",$K502&gt;2029))),"N/A",IF($N502=0,0,IF(ISERROR(VLOOKUP($E502,'Source Data'!$B$29:$J$60, MATCH($L502, 'Source Data'!$B$26:$J$26,1),TRUE))=TRUE,"",VLOOKUP($E502,'Source Data'!$B$29:$J$60,MATCH($L502, 'Source Data'!$B$26:$J$26,1),TRUE))))</f>
        <v/>
      </c>
      <c r="V502" s="144" t="str">
        <f>IF(OR(AND(OR($J502="Retired",$J502="Permanent Low-Use"),$K502&lt;=2030),(AND($J502="New",$K502&gt;2030))),"N/A",IF($N502=0,0,IF(ISERROR(VLOOKUP($E502,'Source Data'!$B$29:$J$60, MATCH($L502, 'Source Data'!$B$26:$J$26,1),TRUE))=TRUE,"",VLOOKUP($E502,'Source Data'!$B$29:$J$60,MATCH($L502, 'Source Data'!$B$26:$J$26,1),TRUE))))</f>
        <v/>
      </c>
      <c r="W502" s="144" t="str">
        <f>IF(OR(AND(OR($J502="Retired",$J502="Permanent Low-Use"),$K502&lt;=2031),(AND($J502="New",$K502&gt;2031))),"N/A",IF($N502=0,0,IF(ISERROR(VLOOKUP($E502,'Source Data'!$B$29:$J$60, MATCH($L502, 'Source Data'!$B$26:$J$26,1),TRUE))=TRUE,"",VLOOKUP($E502,'Source Data'!$B$29:$J$60,MATCH($L502, 'Source Data'!$B$26:$J$26,1),TRUE))))</f>
        <v/>
      </c>
      <c r="X502" s="144" t="str">
        <f>IF(OR(AND(OR($J502="Retired",$J502="Permanent Low-Use"),$K502&lt;=2032),(AND($J502="New",$K502&gt;2032))),"N/A",IF($N502=0,0,IF(ISERROR(VLOOKUP($E502,'Source Data'!$B$29:$J$60, MATCH($L502, 'Source Data'!$B$26:$J$26,1),TRUE))=TRUE,"",VLOOKUP($E502,'Source Data'!$B$29:$J$60,MATCH($L502, 'Source Data'!$B$26:$J$26,1),TRUE))))</f>
        <v/>
      </c>
      <c r="Y502" s="144" t="str">
        <f>IF(OR(AND(OR($J502="Retired",$J502="Permanent Low-Use"),$K502&lt;=2033),(AND($J502="New",$K502&gt;2033))),"N/A",IF($N502=0,0,IF(ISERROR(VLOOKUP($E502,'Source Data'!$B$29:$J$60, MATCH($L502, 'Source Data'!$B$26:$J$26,1),TRUE))=TRUE,"",VLOOKUP($E502,'Source Data'!$B$29:$J$60,MATCH($L502, 'Source Data'!$B$26:$J$26,1),TRUE))))</f>
        <v/>
      </c>
      <c r="Z502" s="145" t="str">
        <f>IF(ISNUMBER($L502),IF(OR(AND(OR($J502="Retired",$J502="Permanent Low-Use"),$K502&lt;=2023),(AND($J502="New",$K502&gt;2023))),"N/A",VLOOKUP($F502,'Source Data'!$B$15:$I$22,7)),"")</f>
        <v/>
      </c>
      <c r="AA502" s="145" t="str">
        <f>IF(ISNUMBER($L502),IF(OR(AND(OR($J502="Retired",$J502="Permanent Low-Use"),$K502&lt;=2024),(AND($J502="New",$K502&gt;2024))),"N/A",VLOOKUP($F502,'Source Data'!$B$15:$I$22,7)),"")</f>
        <v/>
      </c>
      <c r="AB502" s="145" t="str">
        <f>IF(ISNUMBER($L502),IF(OR(AND(OR($J502="Retired",$J502="Permanent Low-Use"),$K502&lt;=2025),(AND($J502="New",$K502&gt;2025))),"N/A",VLOOKUP($F502,'Source Data'!$B$15:$I$22,5)),"")</f>
        <v/>
      </c>
      <c r="AC502" s="145" t="str">
        <f>IF(ISNUMBER($L502),IF(OR(AND(OR($J502="Retired",$J502="Permanent Low-Use"),$K502&lt;=2026),(AND($J502="New",$K502&gt;2026))),"N/A",VLOOKUP($F502,'Source Data'!$B$15:$I$22,5)),"")</f>
        <v/>
      </c>
      <c r="AD502" s="145" t="str">
        <f>IF(ISNUMBER($L502),IF(OR(AND(OR($J502="Retired",$J502="Permanent Low-Use"),$K502&lt;=2027),(AND($J502="New",$K502&gt;2027))),"N/A",VLOOKUP($F502,'Source Data'!$B$15:$I$22,5)),"")</f>
        <v/>
      </c>
      <c r="AE502" s="145" t="str">
        <f>IF(ISNUMBER($L502),IF(OR(AND(OR($J502="Retired",$J502="Permanent Low-Use"),$K502&lt;=2028),(AND($J502="New",$K502&gt;2028))),"N/A",VLOOKUP($F502,'Source Data'!$B$15:$I$22,5)),"")</f>
        <v/>
      </c>
      <c r="AF502" s="145" t="str">
        <f>IF(ISNUMBER($L502),IF(OR(AND(OR($J502="Retired",$J502="Permanent Low-Use"),$K502&lt;=2029),(AND($J502="New",$K502&gt;2029))),"N/A",VLOOKUP($F502,'Source Data'!$B$15:$I$22,5)),"")</f>
        <v/>
      </c>
      <c r="AG502" s="145" t="str">
        <f>IF(ISNUMBER($L502),IF(OR(AND(OR($J502="Retired",$J502="Permanent Low-Use"),$K502&lt;=2030),(AND($J502="New",$K502&gt;2030))),"N/A",VLOOKUP($F502,'Source Data'!$B$15:$I$22,5)),"")</f>
        <v/>
      </c>
      <c r="AH502" s="145" t="str">
        <f>IF(ISNUMBER($L502),IF(OR(AND(OR($J502="Retired",$J502="Permanent Low-Use"),$K502&lt;=2031),(AND($J502="New",$K502&gt;2031))),"N/A",VLOOKUP($F502,'Source Data'!$B$15:$I$22,5)),"")</f>
        <v/>
      </c>
      <c r="AI502" s="145" t="str">
        <f>IF(ISNUMBER($L502),IF(OR(AND(OR($J502="Retired",$J502="Permanent Low-Use"),$K502&lt;=2032),(AND($J502="New",$K502&gt;2032))),"N/A",VLOOKUP($F502,'Source Data'!$B$15:$I$22,5)),"")</f>
        <v/>
      </c>
      <c r="AJ502" s="145" t="str">
        <f>IF(ISNUMBER($L502),IF(OR(AND(OR($J502="Retired",$J502="Permanent Low-Use"),$K502&lt;=2033),(AND($J502="New",$K502&gt;2033))),"N/A",VLOOKUP($F502,'Source Data'!$B$15:$I$22,5)),"")</f>
        <v/>
      </c>
      <c r="AK502" s="145" t="str">
        <f>IF($N502= 0, "N/A", IF(ISERROR(VLOOKUP($F502, 'Source Data'!$B$4:$C$11,2)), "", VLOOKUP($F502, 'Source Data'!$B$4:$C$11,2)))</f>
        <v/>
      </c>
      <c r="AL502" s="158"/>
    </row>
    <row r="503" spans="1:38">
      <c r="A503" s="158"/>
      <c r="B503" s="80"/>
      <c r="C503" s="80"/>
      <c r="D503" s="80"/>
      <c r="E503" s="81"/>
      <c r="F503" s="81"/>
      <c r="G503" s="78"/>
      <c r="H503" s="79"/>
      <c r="I503" s="78"/>
      <c r="J503" s="78"/>
      <c r="K503" s="78"/>
      <c r="L503" s="142" t="str">
        <f t="shared" si="20"/>
        <v/>
      </c>
      <c r="M503" s="142" t="str">
        <f>IF(ISERROR(VLOOKUP(E503,'Source Data'!$B$67:$J$97, MATCH(F503, 'Source Data'!$B$64:$J$64,1),TRUE))=TRUE,"",VLOOKUP(E503,'Source Data'!$B$67:$J$97,MATCH(F503, 'Source Data'!$B$64:$J$64,1),TRUE))</f>
        <v/>
      </c>
      <c r="N503" s="143" t="str">
        <f t="shared" si="21"/>
        <v/>
      </c>
      <c r="O503" s="144" t="str">
        <f>IF(OR(AND(OR($J503="Retired",$J503="Permanent Low-Use"),$K503&lt;=2023),(AND($J503="New",$K503&gt;2023))),"N/A",IF($N503=0,0,IF(ISERROR(VLOOKUP($E503,'Source Data'!$B$29:$J$60, MATCH($L503, 'Source Data'!$B$26:$J$26,1),TRUE))=TRUE,"",VLOOKUP($E503,'Source Data'!$B$29:$J$60,MATCH($L503, 'Source Data'!$B$26:$J$26,1),TRUE))))</f>
        <v/>
      </c>
      <c r="P503" s="144" t="str">
        <f>IF(OR(AND(OR($J503="Retired",$J503="Permanent Low-Use"),$K503&lt;=2024),(AND($J503="New",$K503&gt;2024))),"N/A",IF($N503=0,0,IF(ISERROR(VLOOKUP($E503,'Source Data'!$B$29:$J$60, MATCH($L503, 'Source Data'!$B$26:$J$26,1),TRUE))=TRUE,"",VLOOKUP($E503,'Source Data'!$B$29:$J$60,MATCH($L503, 'Source Data'!$B$26:$J$26,1),TRUE))))</f>
        <v/>
      </c>
      <c r="Q503" s="144" t="str">
        <f>IF(OR(AND(OR($J503="Retired",$J503="Permanent Low-Use"),$K503&lt;=2025),(AND($J503="New",$K503&gt;2025))),"N/A",IF($N503=0,0,IF(ISERROR(VLOOKUP($E503,'Source Data'!$B$29:$J$60, MATCH($L503, 'Source Data'!$B$26:$J$26,1),TRUE))=TRUE,"",VLOOKUP($E503,'Source Data'!$B$29:$J$60,MATCH($L503, 'Source Data'!$B$26:$J$26,1),TRUE))))</f>
        <v/>
      </c>
      <c r="R503" s="144" t="str">
        <f>IF(OR(AND(OR($J503="Retired",$J503="Permanent Low-Use"),$K503&lt;=2026),(AND($J503="New",$K503&gt;2026))),"N/A",IF($N503=0,0,IF(ISERROR(VLOOKUP($E503,'Source Data'!$B$29:$J$60, MATCH($L503, 'Source Data'!$B$26:$J$26,1),TRUE))=TRUE,"",VLOOKUP($E503,'Source Data'!$B$29:$J$60,MATCH($L503, 'Source Data'!$B$26:$J$26,1),TRUE))))</f>
        <v/>
      </c>
      <c r="S503" s="144" t="str">
        <f>IF(OR(AND(OR($J503="Retired",$J503="Permanent Low-Use"),$K503&lt;=2027),(AND($J503="New",$K503&gt;2027))),"N/A",IF($N503=0,0,IF(ISERROR(VLOOKUP($E503,'Source Data'!$B$29:$J$60, MATCH($L503, 'Source Data'!$B$26:$J$26,1),TRUE))=TRUE,"",VLOOKUP($E503,'Source Data'!$B$29:$J$60,MATCH($L503, 'Source Data'!$B$26:$J$26,1),TRUE))))</f>
        <v/>
      </c>
      <c r="T503" s="144" t="str">
        <f>IF(OR(AND(OR($J503="Retired",$J503="Permanent Low-Use"),$K503&lt;=2028),(AND($J503="New",$K503&gt;2028))),"N/A",IF($N503=0,0,IF(ISERROR(VLOOKUP($E503,'Source Data'!$B$29:$J$60, MATCH($L503, 'Source Data'!$B$26:$J$26,1),TRUE))=TRUE,"",VLOOKUP($E503,'Source Data'!$B$29:$J$60,MATCH($L503, 'Source Data'!$B$26:$J$26,1),TRUE))))</f>
        <v/>
      </c>
      <c r="U503" s="144" t="str">
        <f>IF(OR(AND(OR($J503="Retired",$J503="Permanent Low-Use"),$K503&lt;=2029),(AND($J503="New",$K503&gt;2029))),"N/A",IF($N503=0,0,IF(ISERROR(VLOOKUP($E503,'Source Data'!$B$29:$J$60, MATCH($L503, 'Source Data'!$B$26:$J$26,1),TRUE))=TRUE,"",VLOOKUP($E503,'Source Data'!$B$29:$J$60,MATCH($L503, 'Source Data'!$B$26:$J$26,1),TRUE))))</f>
        <v/>
      </c>
      <c r="V503" s="144" t="str">
        <f>IF(OR(AND(OR($J503="Retired",$J503="Permanent Low-Use"),$K503&lt;=2030),(AND($J503="New",$K503&gt;2030))),"N/A",IF($N503=0,0,IF(ISERROR(VLOOKUP($E503,'Source Data'!$B$29:$J$60, MATCH($L503, 'Source Data'!$B$26:$J$26,1),TRUE))=TRUE,"",VLOOKUP($E503,'Source Data'!$B$29:$J$60,MATCH($L503, 'Source Data'!$B$26:$J$26,1),TRUE))))</f>
        <v/>
      </c>
      <c r="W503" s="144" t="str">
        <f>IF(OR(AND(OR($J503="Retired",$J503="Permanent Low-Use"),$K503&lt;=2031),(AND($J503="New",$K503&gt;2031))),"N/A",IF($N503=0,0,IF(ISERROR(VLOOKUP($E503,'Source Data'!$B$29:$J$60, MATCH($L503, 'Source Data'!$B$26:$J$26,1),TRUE))=TRUE,"",VLOOKUP($E503,'Source Data'!$B$29:$J$60,MATCH($L503, 'Source Data'!$B$26:$J$26,1),TRUE))))</f>
        <v/>
      </c>
      <c r="X503" s="144" t="str">
        <f>IF(OR(AND(OR($J503="Retired",$J503="Permanent Low-Use"),$K503&lt;=2032),(AND($J503="New",$K503&gt;2032))),"N/A",IF($N503=0,0,IF(ISERROR(VLOOKUP($E503,'Source Data'!$B$29:$J$60, MATCH($L503, 'Source Data'!$B$26:$J$26,1),TRUE))=TRUE,"",VLOOKUP($E503,'Source Data'!$B$29:$J$60,MATCH($L503, 'Source Data'!$B$26:$J$26,1),TRUE))))</f>
        <v/>
      </c>
      <c r="Y503" s="144" t="str">
        <f>IF(OR(AND(OR($J503="Retired",$J503="Permanent Low-Use"),$K503&lt;=2033),(AND($J503="New",$K503&gt;2033))),"N/A",IF($N503=0,0,IF(ISERROR(VLOOKUP($E503,'Source Data'!$B$29:$J$60, MATCH($L503, 'Source Data'!$B$26:$J$26,1),TRUE))=TRUE,"",VLOOKUP($E503,'Source Data'!$B$29:$J$60,MATCH($L503, 'Source Data'!$B$26:$J$26,1),TRUE))))</f>
        <v/>
      </c>
      <c r="Z503" s="145" t="str">
        <f>IF(ISNUMBER($L503),IF(OR(AND(OR($J503="Retired",$J503="Permanent Low-Use"),$K503&lt;=2023),(AND($J503="New",$K503&gt;2023))),"N/A",VLOOKUP($F503,'Source Data'!$B$15:$I$22,7)),"")</f>
        <v/>
      </c>
      <c r="AA503" s="145" t="str">
        <f>IF(ISNUMBER($L503),IF(OR(AND(OR($J503="Retired",$J503="Permanent Low-Use"),$K503&lt;=2024),(AND($J503="New",$K503&gt;2024))),"N/A",VLOOKUP($F503,'Source Data'!$B$15:$I$22,7)),"")</f>
        <v/>
      </c>
      <c r="AB503" s="145" t="str">
        <f>IF(ISNUMBER($L503),IF(OR(AND(OR($J503="Retired",$J503="Permanent Low-Use"),$K503&lt;=2025),(AND($J503="New",$K503&gt;2025))),"N/A",VLOOKUP($F503,'Source Data'!$B$15:$I$22,5)),"")</f>
        <v/>
      </c>
      <c r="AC503" s="145" t="str">
        <f>IF(ISNUMBER($L503),IF(OR(AND(OR($J503="Retired",$J503="Permanent Low-Use"),$K503&lt;=2026),(AND($J503="New",$K503&gt;2026))),"N/A",VLOOKUP($F503,'Source Data'!$B$15:$I$22,5)),"")</f>
        <v/>
      </c>
      <c r="AD503" s="145" t="str">
        <f>IF(ISNUMBER($L503),IF(OR(AND(OR($J503="Retired",$J503="Permanent Low-Use"),$K503&lt;=2027),(AND($J503="New",$K503&gt;2027))),"N/A",VLOOKUP($F503,'Source Data'!$B$15:$I$22,5)),"")</f>
        <v/>
      </c>
      <c r="AE503" s="145" t="str">
        <f>IF(ISNUMBER($L503),IF(OR(AND(OR($J503="Retired",$J503="Permanent Low-Use"),$K503&lt;=2028),(AND($J503="New",$K503&gt;2028))),"N/A",VLOOKUP($F503,'Source Data'!$B$15:$I$22,5)),"")</f>
        <v/>
      </c>
      <c r="AF503" s="145" t="str">
        <f>IF(ISNUMBER($L503),IF(OR(AND(OR($J503="Retired",$J503="Permanent Low-Use"),$K503&lt;=2029),(AND($J503="New",$K503&gt;2029))),"N/A",VLOOKUP($F503,'Source Data'!$B$15:$I$22,5)),"")</f>
        <v/>
      </c>
      <c r="AG503" s="145" t="str">
        <f>IF(ISNUMBER($L503),IF(OR(AND(OR($J503="Retired",$J503="Permanent Low-Use"),$K503&lt;=2030),(AND($J503="New",$K503&gt;2030))),"N/A",VLOOKUP($F503,'Source Data'!$B$15:$I$22,5)),"")</f>
        <v/>
      </c>
      <c r="AH503" s="145" t="str">
        <f>IF(ISNUMBER($L503),IF(OR(AND(OR($J503="Retired",$J503="Permanent Low-Use"),$K503&lt;=2031),(AND($J503="New",$K503&gt;2031))),"N/A",VLOOKUP($F503,'Source Data'!$B$15:$I$22,5)),"")</f>
        <v/>
      </c>
      <c r="AI503" s="145" t="str">
        <f>IF(ISNUMBER($L503),IF(OR(AND(OR($J503="Retired",$J503="Permanent Low-Use"),$K503&lt;=2032),(AND($J503="New",$K503&gt;2032))),"N/A",VLOOKUP($F503,'Source Data'!$B$15:$I$22,5)),"")</f>
        <v/>
      </c>
      <c r="AJ503" s="145" t="str">
        <f>IF(ISNUMBER($L503),IF(OR(AND(OR($J503="Retired",$J503="Permanent Low-Use"),$K503&lt;=2033),(AND($J503="New",$K503&gt;2033))),"N/A",VLOOKUP($F503,'Source Data'!$B$15:$I$22,5)),"")</f>
        <v/>
      </c>
      <c r="AK503" s="145" t="str">
        <f>IF($N503= 0, "N/A", IF(ISERROR(VLOOKUP($F503, 'Source Data'!$B$4:$C$11,2)), "", VLOOKUP($F503, 'Source Data'!$B$4:$C$11,2)))</f>
        <v/>
      </c>
      <c r="AL503" s="158"/>
    </row>
    <row r="504" spans="1:38">
      <c r="A504" s="158"/>
      <c r="B504" s="80"/>
      <c r="C504" s="80"/>
      <c r="D504" s="80"/>
      <c r="E504" s="81"/>
      <c r="F504" s="81"/>
      <c r="G504" s="78"/>
      <c r="H504" s="79"/>
      <c r="I504" s="78"/>
      <c r="J504" s="78"/>
      <c r="K504" s="78"/>
      <c r="L504" s="142" t="str">
        <f t="shared" si="20"/>
        <v/>
      </c>
      <c r="M504" s="142" t="str">
        <f>IF(ISERROR(VLOOKUP(E504,'Source Data'!$B$67:$J$97, MATCH(F504, 'Source Data'!$B$64:$J$64,1),TRUE))=TRUE,"",VLOOKUP(E504,'Source Data'!$B$67:$J$97,MATCH(F504, 'Source Data'!$B$64:$J$64,1),TRUE))</f>
        <v/>
      </c>
      <c r="N504" s="143" t="str">
        <f t="shared" si="21"/>
        <v/>
      </c>
      <c r="O504" s="144" t="str">
        <f>IF(OR(AND(OR($J504="Retired",$J504="Permanent Low-Use"),$K504&lt;=2023),(AND($J504="New",$K504&gt;2023))),"N/A",IF($N504=0,0,IF(ISERROR(VLOOKUP($E504,'Source Data'!$B$29:$J$60, MATCH($L504, 'Source Data'!$B$26:$J$26,1),TRUE))=TRUE,"",VLOOKUP($E504,'Source Data'!$B$29:$J$60,MATCH($L504, 'Source Data'!$B$26:$J$26,1),TRUE))))</f>
        <v/>
      </c>
      <c r="P504" s="144" t="str">
        <f>IF(OR(AND(OR($J504="Retired",$J504="Permanent Low-Use"),$K504&lt;=2024),(AND($J504="New",$K504&gt;2024))),"N/A",IF($N504=0,0,IF(ISERROR(VLOOKUP($E504,'Source Data'!$B$29:$J$60, MATCH($L504, 'Source Data'!$B$26:$J$26,1),TRUE))=TRUE,"",VLOOKUP($E504,'Source Data'!$B$29:$J$60,MATCH($L504, 'Source Data'!$B$26:$J$26,1),TRUE))))</f>
        <v/>
      </c>
      <c r="Q504" s="144" t="str">
        <f>IF(OR(AND(OR($J504="Retired",$J504="Permanent Low-Use"),$K504&lt;=2025),(AND($J504="New",$K504&gt;2025))),"N/A",IF($N504=0,0,IF(ISERROR(VLOOKUP($E504,'Source Data'!$B$29:$J$60, MATCH($L504, 'Source Data'!$B$26:$J$26,1),TRUE))=TRUE,"",VLOOKUP($E504,'Source Data'!$B$29:$J$60,MATCH($L504, 'Source Data'!$B$26:$J$26,1),TRUE))))</f>
        <v/>
      </c>
      <c r="R504" s="144" t="str">
        <f>IF(OR(AND(OR($J504="Retired",$J504="Permanent Low-Use"),$K504&lt;=2026),(AND($J504="New",$K504&gt;2026))),"N/A",IF($N504=0,0,IF(ISERROR(VLOOKUP($E504,'Source Data'!$B$29:$J$60, MATCH($L504, 'Source Data'!$B$26:$J$26,1),TRUE))=TRUE,"",VLOOKUP($E504,'Source Data'!$B$29:$J$60,MATCH($L504, 'Source Data'!$B$26:$J$26,1),TRUE))))</f>
        <v/>
      </c>
      <c r="S504" s="144" t="str">
        <f>IF(OR(AND(OR($J504="Retired",$J504="Permanent Low-Use"),$K504&lt;=2027),(AND($J504="New",$K504&gt;2027))),"N/A",IF($N504=0,0,IF(ISERROR(VLOOKUP($E504,'Source Data'!$B$29:$J$60, MATCH($L504, 'Source Data'!$B$26:$J$26,1),TRUE))=TRUE,"",VLOOKUP($E504,'Source Data'!$B$29:$J$60,MATCH($L504, 'Source Data'!$B$26:$J$26,1),TRUE))))</f>
        <v/>
      </c>
      <c r="T504" s="144" t="str">
        <f>IF(OR(AND(OR($J504="Retired",$J504="Permanent Low-Use"),$K504&lt;=2028),(AND($J504="New",$K504&gt;2028))),"N/A",IF($N504=0,0,IF(ISERROR(VLOOKUP($E504,'Source Data'!$B$29:$J$60, MATCH($L504, 'Source Data'!$B$26:$J$26,1),TRUE))=TRUE,"",VLOOKUP($E504,'Source Data'!$B$29:$J$60,MATCH($L504, 'Source Data'!$B$26:$J$26,1),TRUE))))</f>
        <v/>
      </c>
      <c r="U504" s="144" t="str">
        <f>IF(OR(AND(OR($J504="Retired",$J504="Permanent Low-Use"),$K504&lt;=2029),(AND($J504="New",$K504&gt;2029))),"N/A",IF($N504=0,0,IF(ISERROR(VLOOKUP($E504,'Source Data'!$B$29:$J$60, MATCH($L504, 'Source Data'!$B$26:$J$26,1),TRUE))=TRUE,"",VLOOKUP($E504,'Source Data'!$B$29:$J$60,MATCH($L504, 'Source Data'!$B$26:$J$26,1),TRUE))))</f>
        <v/>
      </c>
      <c r="V504" s="144" t="str">
        <f>IF(OR(AND(OR($J504="Retired",$J504="Permanent Low-Use"),$K504&lt;=2030),(AND($J504="New",$K504&gt;2030))),"N/A",IF($N504=0,0,IF(ISERROR(VLOOKUP($E504,'Source Data'!$B$29:$J$60, MATCH($L504, 'Source Data'!$B$26:$J$26,1),TRUE))=TRUE,"",VLOOKUP($E504,'Source Data'!$B$29:$J$60,MATCH($L504, 'Source Data'!$B$26:$J$26,1),TRUE))))</f>
        <v/>
      </c>
      <c r="W504" s="144" t="str">
        <f>IF(OR(AND(OR($J504="Retired",$J504="Permanent Low-Use"),$K504&lt;=2031),(AND($J504="New",$K504&gt;2031))),"N/A",IF($N504=0,0,IF(ISERROR(VLOOKUP($E504,'Source Data'!$B$29:$J$60, MATCH($L504, 'Source Data'!$B$26:$J$26,1),TRUE))=TRUE,"",VLOOKUP($E504,'Source Data'!$B$29:$J$60,MATCH($L504, 'Source Data'!$B$26:$J$26,1),TRUE))))</f>
        <v/>
      </c>
      <c r="X504" s="144" t="str">
        <f>IF(OR(AND(OR($J504="Retired",$J504="Permanent Low-Use"),$K504&lt;=2032),(AND($J504="New",$K504&gt;2032))),"N/A",IF($N504=0,0,IF(ISERROR(VLOOKUP($E504,'Source Data'!$B$29:$J$60, MATCH($L504, 'Source Data'!$B$26:$J$26,1),TRUE))=TRUE,"",VLOOKUP($E504,'Source Data'!$B$29:$J$60,MATCH($L504, 'Source Data'!$B$26:$J$26,1),TRUE))))</f>
        <v/>
      </c>
      <c r="Y504" s="144" t="str">
        <f>IF(OR(AND(OR($J504="Retired",$J504="Permanent Low-Use"),$K504&lt;=2033),(AND($J504="New",$K504&gt;2033))),"N/A",IF($N504=0,0,IF(ISERROR(VLOOKUP($E504,'Source Data'!$B$29:$J$60, MATCH($L504, 'Source Data'!$B$26:$J$26,1),TRUE))=TRUE,"",VLOOKUP($E504,'Source Data'!$B$29:$J$60,MATCH($L504, 'Source Data'!$B$26:$J$26,1),TRUE))))</f>
        <v/>
      </c>
      <c r="Z504" s="145" t="str">
        <f>IF(ISNUMBER($L504),IF(OR(AND(OR($J504="Retired",$J504="Permanent Low-Use"),$K504&lt;=2023),(AND($J504="New",$K504&gt;2023))),"N/A",VLOOKUP($F504,'Source Data'!$B$15:$I$22,7)),"")</f>
        <v/>
      </c>
      <c r="AA504" s="145" t="str">
        <f>IF(ISNUMBER($L504),IF(OR(AND(OR($J504="Retired",$J504="Permanent Low-Use"),$K504&lt;=2024),(AND($J504="New",$K504&gt;2024))),"N/A",VLOOKUP($F504,'Source Data'!$B$15:$I$22,7)),"")</f>
        <v/>
      </c>
      <c r="AB504" s="145" t="str">
        <f>IF(ISNUMBER($L504),IF(OR(AND(OR($J504="Retired",$J504="Permanent Low-Use"),$K504&lt;=2025),(AND($J504="New",$K504&gt;2025))),"N/A",VLOOKUP($F504,'Source Data'!$B$15:$I$22,5)),"")</f>
        <v/>
      </c>
      <c r="AC504" s="145" t="str">
        <f>IF(ISNUMBER($L504),IF(OR(AND(OR($J504="Retired",$J504="Permanent Low-Use"),$K504&lt;=2026),(AND($J504="New",$K504&gt;2026))),"N/A",VLOOKUP($F504,'Source Data'!$B$15:$I$22,5)),"")</f>
        <v/>
      </c>
      <c r="AD504" s="145" t="str">
        <f>IF(ISNUMBER($L504),IF(OR(AND(OR($J504="Retired",$J504="Permanent Low-Use"),$K504&lt;=2027),(AND($J504="New",$K504&gt;2027))),"N/A",VLOOKUP($F504,'Source Data'!$B$15:$I$22,5)),"")</f>
        <v/>
      </c>
      <c r="AE504" s="145" t="str">
        <f>IF(ISNUMBER($L504),IF(OR(AND(OR($J504="Retired",$J504="Permanent Low-Use"),$K504&lt;=2028),(AND($J504="New",$K504&gt;2028))),"N/A",VLOOKUP($F504,'Source Data'!$B$15:$I$22,5)),"")</f>
        <v/>
      </c>
      <c r="AF504" s="145" t="str">
        <f>IF(ISNUMBER($L504),IF(OR(AND(OR($J504="Retired",$J504="Permanent Low-Use"),$K504&lt;=2029),(AND($J504="New",$K504&gt;2029))),"N/A",VLOOKUP($F504,'Source Data'!$B$15:$I$22,5)),"")</f>
        <v/>
      </c>
      <c r="AG504" s="145" t="str">
        <f>IF(ISNUMBER($L504),IF(OR(AND(OR($J504="Retired",$J504="Permanent Low-Use"),$K504&lt;=2030),(AND($J504="New",$K504&gt;2030))),"N/A",VLOOKUP($F504,'Source Data'!$B$15:$I$22,5)),"")</f>
        <v/>
      </c>
      <c r="AH504" s="145" t="str">
        <f>IF(ISNUMBER($L504),IF(OR(AND(OR($J504="Retired",$J504="Permanent Low-Use"),$K504&lt;=2031),(AND($J504="New",$K504&gt;2031))),"N/A",VLOOKUP($F504,'Source Data'!$B$15:$I$22,5)),"")</f>
        <v/>
      </c>
      <c r="AI504" s="145" t="str">
        <f>IF(ISNUMBER($L504),IF(OR(AND(OR($J504="Retired",$J504="Permanent Low-Use"),$K504&lt;=2032),(AND($J504="New",$K504&gt;2032))),"N/A",VLOOKUP($F504,'Source Data'!$B$15:$I$22,5)),"")</f>
        <v/>
      </c>
      <c r="AJ504" s="145" t="str">
        <f>IF(ISNUMBER($L504),IF(OR(AND(OR($J504="Retired",$J504="Permanent Low-Use"),$K504&lt;=2033),(AND($J504="New",$K504&gt;2033))),"N/A",VLOOKUP($F504,'Source Data'!$B$15:$I$22,5)),"")</f>
        <v/>
      </c>
      <c r="AK504" s="145" t="str">
        <f>IF($N504= 0, "N/A", IF(ISERROR(VLOOKUP($F504, 'Source Data'!$B$4:$C$11,2)), "", VLOOKUP($F504, 'Source Data'!$B$4:$C$11,2)))</f>
        <v/>
      </c>
      <c r="AL504" s="158"/>
    </row>
    <row r="505" spans="1:38">
      <c r="A505" s="158"/>
      <c r="B505" s="80"/>
      <c r="C505" s="80"/>
      <c r="D505" s="80"/>
      <c r="E505" s="81"/>
      <c r="F505" s="81"/>
      <c r="G505" s="78"/>
      <c r="H505" s="79"/>
      <c r="I505" s="78"/>
      <c r="J505" s="78"/>
      <c r="K505" s="78"/>
      <c r="L505" s="142" t="str">
        <f t="shared" si="20"/>
        <v/>
      </c>
      <c r="M505" s="142" t="str">
        <f>IF(ISERROR(VLOOKUP(E505,'Source Data'!$B$67:$J$97, MATCH(F505, 'Source Data'!$B$64:$J$64,1),TRUE))=TRUE,"",VLOOKUP(E505,'Source Data'!$B$67:$J$97,MATCH(F505, 'Source Data'!$B$64:$J$64,1),TRUE))</f>
        <v/>
      </c>
      <c r="N505" s="143" t="str">
        <f t="shared" si="21"/>
        <v/>
      </c>
      <c r="O505" s="144" t="str">
        <f>IF(OR(AND(OR($J505="Retired",$J505="Permanent Low-Use"),$K505&lt;=2023),(AND($J505="New",$K505&gt;2023))),"N/A",IF($N505=0,0,IF(ISERROR(VLOOKUP($E505,'Source Data'!$B$29:$J$60, MATCH($L505, 'Source Data'!$B$26:$J$26,1),TRUE))=TRUE,"",VLOOKUP($E505,'Source Data'!$B$29:$J$60,MATCH($L505, 'Source Data'!$B$26:$J$26,1),TRUE))))</f>
        <v/>
      </c>
      <c r="P505" s="144" t="str">
        <f>IF(OR(AND(OR($J505="Retired",$J505="Permanent Low-Use"),$K505&lt;=2024),(AND($J505="New",$K505&gt;2024))),"N/A",IF($N505=0,0,IF(ISERROR(VLOOKUP($E505,'Source Data'!$B$29:$J$60, MATCH($L505, 'Source Data'!$B$26:$J$26,1),TRUE))=TRUE,"",VLOOKUP($E505,'Source Data'!$B$29:$J$60,MATCH($L505, 'Source Data'!$B$26:$J$26,1),TRUE))))</f>
        <v/>
      </c>
      <c r="Q505" s="144" t="str">
        <f>IF(OR(AND(OR($J505="Retired",$J505="Permanent Low-Use"),$K505&lt;=2025),(AND($J505="New",$K505&gt;2025))),"N/A",IF($N505=0,0,IF(ISERROR(VLOOKUP($E505,'Source Data'!$B$29:$J$60, MATCH($L505, 'Source Data'!$B$26:$J$26,1),TRUE))=TRUE,"",VLOOKUP($E505,'Source Data'!$B$29:$J$60,MATCH($L505, 'Source Data'!$B$26:$J$26,1),TRUE))))</f>
        <v/>
      </c>
      <c r="R505" s="144" t="str">
        <f>IF(OR(AND(OR($J505="Retired",$J505="Permanent Low-Use"),$K505&lt;=2026),(AND($J505="New",$K505&gt;2026))),"N/A",IF($N505=0,0,IF(ISERROR(VLOOKUP($E505,'Source Data'!$B$29:$J$60, MATCH($L505, 'Source Data'!$B$26:$J$26,1),TRUE))=TRUE,"",VLOOKUP($E505,'Source Data'!$B$29:$J$60,MATCH($L505, 'Source Data'!$B$26:$J$26,1),TRUE))))</f>
        <v/>
      </c>
      <c r="S505" s="144" t="str">
        <f>IF(OR(AND(OR($J505="Retired",$J505="Permanent Low-Use"),$K505&lt;=2027),(AND($J505="New",$K505&gt;2027))),"N/A",IF($N505=0,0,IF(ISERROR(VLOOKUP($E505,'Source Data'!$B$29:$J$60, MATCH($L505, 'Source Data'!$B$26:$J$26,1),TRUE))=TRUE,"",VLOOKUP($E505,'Source Data'!$B$29:$J$60,MATCH($L505, 'Source Data'!$B$26:$J$26,1),TRUE))))</f>
        <v/>
      </c>
      <c r="T505" s="144" t="str">
        <f>IF(OR(AND(OR($J505="Retired",$J505="Permanent Low-Use"),$K505&lt;=2028),(AND($J505="New",$K505&gt;2028))),"N/A",IF($N505=0,0,IF(ISERROR(VLOOKUP($E505,'Source Data'!$B$29:$J$60, MATCH($L505, 'Source Data'!$B$26:$J$26,1),TRUE))=TRUE,"",VLOOKUP($E505,'Source Data'!$B$29:$J$60,MATCH($L505, 'Source Data'!$B$26:$J$26,1),TRUE))))</f>
        <v/>
      </c>
      <c r="U505" s="144" t="str">
        <f>IF(OR(AND(OR($J505="Retired",$J505="Permanent Low-Use"),$K505&lt;=2029),(AND($J505="New",$K505&gt;2029))),"N/A",IF($N505=0,0,IF(ISERROR(VLOOKUP($E505,'Source Data'!$B$29:$J$60, MATCH($L505, 'Source Data'!$B$26:$J$26,1),TRUE))=TRUE,"",VLOOKUP($E505,'Source Data'!$B$29:$J$60,MATCH($L505, 'Source Data'!$B$26:$J$26,1),TRUE))))</f>
        <v/>
      </c>
      <c r="V505" s="144" t="str">
        <f>IF(OR(AND(OR($J505="Retired",$J505="Permanent Low-Use"),$K505&lt;=2030),(AND($J505="New",$K505&gt;2030))),"N/A",IF($N505=0,0,IF(ISERROR(VLOOKUP($E505,'Source Data'!$B$29:$J$60, MATCH($L505, 'Source Data'!$B$26:$J$26,1),TRUE))=TRUE,"",VLOOKUP($E505,'Source Data'!$B$29:$J$60,MATCH($L505, 'Source Data'!$B$26:$J$26,1),TRUE))))</f>
        <v/>
      </c>
      <c r="W505" s="144" t="str">
        <f>IF(OR(AND(OR($J505="Retired",$J505="Permanent Low-Use"),$K505&lt;=2031),(AND($J505="New",$K505&gt;2031))),"N/A",IF($N505=0,0,IF(ISERROR(VLOOKUP($E505,'Source Data'!$B$29:$J$60, MATCH($L505, 'Source Data'!$B$26:$J$26,1),TRUE))=TRUE,"",VLOOKUP($E505,'Source Data'!$B$29:$J$60,MATCH($L505, 'Source Data'!$B$26:$J$26,1),TRUE))))</f>
        <v/>
      </c>
      <c r="X505" s="144" t="str">
        <f>IF(OR(AND(OR($J505="Retired",$J505="Permanent Low-Use"),$K505&lt;=2032),(AND($J505="New",$K505&gt;2032))),"N/A",IF($N505=0,0,IF(ISERROR(VLOOKUP($E505,'Source Data'!$B$29:$J$60, MATCH($L505, 'Source Data'!$B$26:$J$26,1),TRUE))=TRUE,"",VLOOKUP($E505,'Source Data'!$B$29:$J$60,MATCH($L505, 'Source Data'!$B$26:$J$26,1),TRUE))))</f>
        <v/>
      </c>
      <c r="Y505" s="144" t="str">
        <f>IF(OR(AND(OR($J505="Retired",$J505="Permanent Low-Use"),$K505&lt;=2033),(AND($J505="New",$K505&gt;2033))),"N/A",IF($N505=0,0,IF(ISERROR(VLOOKUP($E505,'Source Data'!$B$29:$J$60, MATCH($L505, 'Source Data'!$B$26:$J$26,1),TRUE))=TRUE,"",VLOOKUP($E505,'Source Data'!$B$29:$J$60,MATCH($L505, 'Source Data'!$B$26:$J$26,1),TRUE))))</f>
        <v/>
      </c>
      <c r="Z505" s="145" t="str">
        <f>IF(ISNUMBER($L505),IF(OR(AND(OR($J505="Retired",$J505="Permanent Low-Use"),$K505&lt;=2023),(AND($J505="New",$K505&gt;2023))),"N/A",VLOOKUP($F505,'Source Data'!$B$15:$I$22,7)),"")</f>
        <v/>
      </c>
      <c r="AA505" s="145" t="str">
        <f>IF(ISNUMBER($L505),IF(OR(AND(OR($J505="Retired",$J505="Permanent Low-Use"),$K505&lt;=2024),(AND($J505="New",$K505&gt;2024))),"N/A",VLOOKUP($F505,'Source Data'!$B$15:$I$22,7)),"")</f>
        <v/>
      </c>
      <c r="AB505" s="145" t="str">
        <f>IF(ISNUMBER($L505),IF(OR(AND(OR($J505="Retired",$J505="Permanent Low-Use"),$K505&lt;=2025),(AND($J505="New",$K505&gt;2025))),"N/A",VLOOKUP($F505,'Source Data'!$B$15:$I$22,5)),"")</f>
        <v/>
      </c>
      <c r="AC505" s="145" t="str">
        <f>IF(ISNUMBER($L505),IF(OR(AND(OR($J505="Retired",$J505="Permanent Low-Use"),$K505&lt;=2026),(AND($J505="New",$K505&gt;2026))),"N/A",VLOOKUP($F505,'Source Data'!$B$15:$I$22,5)),"")</f>
        <v/>
      </c>
      <c r="AD505" s="145" t="str">
        <f>IF(ISNUMBER($L505),IF(OR(AND(OR($J505="Retired",$J505="Permanent Low-Use"),$K505&lt;=2027),(AND($J505="New",$K505&gt;2027))),"N/A",VLOOKUP($F505,'Source Data'!$B$15:$I$22,5)),"")</f>
        <v/>
      </c>
      <c r="AE505" s="145" t="str">
        <f>IF(ISNUMBER($L505),IF(OR(AND(OR($J505="Retired",$J505="Permanent Low-Use"),$K505&lt;=2028),(AND($J505="New",$K505&gt;2028))),"N/A",VLOOKUP($F505,'Source Data'!$B$15:$I$22,5)),"")</f>
        <v/>
      </c>
      <c r="AF505" s="145" t="str">
        <f>IF(ISNUMBER($L505),IF(OR(AND(OR($J505="Retired",$J505="Permanent Low-Use"),$K505&lt;=2029),(AND($J505="New",$K505&gt;2029))),"N/A",VLOOKUP($F505,'Source Data'!$B$15:$I$22,5)),"")</f>
        <v/>
      </c>
      <c r="AG505" s="145" t="str">
        <f>IF(ISNUMBER($L505),IF(OR(AND(OR($J505="Retired",$J505="Permanent Low-Use"),$K505&lt;=2030),(AND($J505="New",$K505&gt;2030))),"N/A",VLOOKUP($F505,'Source Data'!$B$15:$I$22,5)),"")</f>
        <v/>
      </c>
      <c r="AH505" s="145" t="str">
        <f>IF(ISNUMBER($L505),IF(OR(AND(OR($J505="Retired",$J505="Permanent Low-Use"),$K505&lt;=2031),(AND($J505="New",$K505&gt;2031))),"N/A",VLOOKUP($F505,'Source Data'!$B$15:$I$22,5)),"")</f>
        <v/>
      </c>
      <c r="AI505" s="145" t="str">
        <f>IF(ISNUMBER($L505),IF(OR(AND(OR($J505="Retired",$J505="Permanent Low-Use"),$K505&lt;=2032),(AND($J505="New",$K505&gt;2032))),"N/A",VLOOKUP($F505,'Source Data'!$B$15:$I$22,5)),"")</f>
        <v/>
      </c>
      <c r="AJ505" s="145" t="str">
        <f>IF(ISNUMBER($L505),IF(OR(AND(OR($J505="Retired",$J505="Permanent Low-Use"),$K505&lt;=2033),(AND($J505="New",$K505&gt;2033))),"N/A",VLOOKUP($F505,'Source Data'!$B$15:$I$22,5)),"")</f>
        <v/>
      </c>
      <c r="AK505" s="145" t="str">
        <f>IF($N505= 0, "N/A", IF(ISERROR(VLOOKUP($F505, 'Source Data'!$B$4:$C$11,2)), "", VLOOKUP($F505, 'Source Data'!$B$4:$C$11,2)))</f>
        <v/>
      </c>
      <c r="AL505" s="158"/>
    </row>
    <row r="506" spans="1:38">
      <c r="A506" s="158"/>
      <c r="B506" s="80"/>
      <c r="C506" s="80"/>
      <c r="D506" s="80"/>
      <c r="E506" s="81"/>
      <c r="F506" s="81"/>
      <c r="G506" s="78"/>
      <c r="H506" s="79"/>
      <c r="I506" s="78"/>
      <c r="J506" s="78"/>
      <c r="K506" s="78"/>
      <c r="L506" s="142" t="str">
        <f t="shared" si="20"/>
        <v/>
      </c>
      <c r="M506" s="142" t="str">
        <f>IF(ISERROR(VLOOKUP(E506,'Source Data'!$B$67:$J$97, MATCH(F506, 'Source Data'!$B$64:$J$64,1),TRUE))=TRUE,"",VLOOKUP(E506,'Source Data'!$B$67:$J$97,MATCH(F506, 'Source Data'!$B$64:$J$64,1),TRUE))</f>
        <v/>
      </c>
      <c r="N506" s="143" t="str">
        <f t="shared" si="21"/>
        <v/>
      </c>
      <c r="O506" s="144" t="str">
        <f>IF(OR(AND(OR($J506="Retired",$J506="Permanent Low-Use"),$K506&lt;=2023),(AND($J506="New",$K506&gt;2023))),"N/A",IF($N506=0,0,IF(ISERROR(VLOOKUP($E506,'Source Data'!$B$29:$J$60, MATCH($L506, 'Source Data'!$B$26:$J$26,1),TRUE))=TRUE,"",VLOOKUP($E506,'Source Data'!$B$29:$J$60,MATCH($L506, 'Source Data'!$B$26:$J$26,1),TRUE))))</f>
        <v/>
      </c>
      <c r="P506" s="144" t="str">
        <f>IF(OR(AND(OR($J506="Retired",$J506="Permanent Low-Use"),$K506&lt;=2024),(AND($J506="New",$K506&gt;2024))),"N/A",IF($N506=0,0,IF(ISERROR(VLOOKUP($E506,'Source Data'!$B$29:$J$60, MATCH($L506, 'Source Data'!$B$26:$J$26,1),TRUE))=TRUE,"",VLOOKUP($E506,'Source Data'!$B$29:$J$60,MATCH($L506, 'Source Data'!$B$26:$J$26,1),TRUE))))</f>
        <v/>
      </c>
      <c r="Q506" s="144" t="str">
        <f>IF(OR(AND(OR($J506="Retired",$J506="Permanent Low-Use"),$K506&lt;=2025),(AND($J506="New",$K506&gt;2025))),"N/A",IF($N506=0,0,IF(ISERROR(VLOOKUP($E506,'Source Data'!$B$29:$J$60, MATCH($L506, 'Source Data'!$B$26:$J$26,1),TRUE))=TRUE,"",VLOOKUP($E506,'Source Data'!$B$29:$J$60,MATCH($L506, 'Source Data'!$B$26:$J$26,1),TRUE))))</f>
        <v/>
      </c>
      <c r="R506" s="144" t="str">
        <f>IF(OR(AND(OR($J506="Retired",$J506="Permanent Low-Use"),$K506&lt;=2026),(AND($J506="New",$K506&gt;2026))),"N/A",IF($N506=0,0,IF(ISERROR(VLOOKUP($E506,'Source Data'!$B$29:$J$60, MATCH($L506, 'Source Data'!$B$26:$J$26,1),TRUE))=TRUE,"",VLOOKUP($E506,'Source Data'!$B$29:$J$60,MATCH($L506, 'Source Data'!$B$26:$J$26,1),TRUE))))</f>
        <v/>
      </c>
      <c r="S506" s="144" t="str">
        <f>IF(OR(AND(OR($J506="Retired",$J506="Permanent Low-Use"),$K506&lt;=2027),(AND($J506="New",$K506&gt;2027))),"N/A",IF($N506=0,0,IF(ISERROR(VLOOKUP($E506,'Source Data'!$B$29:$J$60, MATCH($L506, 'Source Data'!$B$26:$J$26,1),TRUE))=TRUE,"",VLOOKUP($E506,'Source Data'!$B$29:$J$60,MATCH($L506, 'Source Data'!$B$26:$J$26,1),TRUE))))</f>
        <v/>
      </c>
      <c r="T506" s="144" t="str">
        <f>IF(OR(AND(OR($J506="Retired",$J506="Permanent Low-Use"),$K506&lt;=2028),(AND($J506="New",$K506&gt;2028))),"N/A",IF($N506=0,0,IF(ISERROR(VLOOKUP($E506,'Source Data'!$B$29:$J$60, MATCH($L506, 'Source Data'!$B$26:$J$26,1),TRUE))=TRUE,"",VLOOKUP($E506,'Source Data'!$B$29:$J$60,MATCH($L506, 'Source Data'!$B$26:$J$26,1),TRUE))))</f>
        <v/>
      </c>
      <c r="U506" s="144" t="str">
        <f>IF(OR(AND(OR($J506="Retired",$J506="Permanent Low-Use"),$K506&lt;=2029),(AND($J506="New",$K506&gt;2029))),"N/A",IF($N506=0,0,IF(ISERROR(VLOOKUP($E506,'Source Data'!$B$29:$J$60, MATCH($L506, 'Source Data'!$B$26:$J$26,1),TRUE))=TRUE,"",VLOOKUP($E506,'Source Data'!$B$29:$J$60,MATCH($L506, 'Source Data'!$B$26:$J$26,1),TRUE))))</f>
        <v/>
      </c>
      <c r="V506" s="144" t="str">
        <f>IF(OR(AND(OR($J506="Retired",$J506="Permanent Low-Use"),$K506&lt;=2030),(AND($J506="New",$K506&gt;2030))),"N/A",IF($N506=0,0,IF(ISERROR(VLOOKUP($E506,'Source Data'!$B$29:$J$60, MATCH($L506, 'Source Data'!$B$26:$J$26,1),TRUE))=TRUE,"",VLOOKUP($E506,'Source Data'!$B$29:$J$60,MATCH($L506, 'Source Data'!$B$26:$J$26,1),TRUE))))</f>
        <v/>
      </c>
      <c r="W506" s="144" t="str">
        <f>IF(OR(AND(OR($J506="Retired",$J506="Permanent Low-Use"),$K506&lt;=2031),(AND($J506="New",$K506&gt;2031))),"N/A",IF($N506=0,0,IF(ISERROR(VLOOKUP($E506,'Source Data'!$B$29:$J$60, MATCH($L506, 'Source Data'!$B$26:$J$26,1),TRUE))=TRUE,"",VLOOKUP($E506,'Source Data'!$B$29:$J$60,MATCH($L506, 'Source Data'!$B$26:$J$26,1),TRUE))))</f>
        <v/>
      </c>
      <c r="X506" s="144" t="str">
        <f>IF(OR(AND(OR($J506="Retired",$J506="Permanent Low-Use"),$K506&lt;=2032),(AND($J506="New",$K506&gt;2032))),"N/A",IF($N506=0,0,IF(ISERROR(VLOOKUP($E506,'Source Data'!$B$29:$J$60, MATCH($L506, 'Source Data'!$B$26:$J$26,1),TRUE))=TRUE,"",VLOOKUP($E506,'Source Data'!$B$29:$J$60,MATCH($L506, 'Source Data'!$B$26:$J$26,1),TRUE))))</f>
        <v/>
      </c>
      <c r="Y506" s="144" t="str">
        <f>IF(OR(AND(OR($J506="Retired",$J506="Permanent Low-Use"),$K506&lt;=2033),(AND($J506="New",$K506&gt;2033))),"N/A",IF($N506=0,0,IF(ISERROR(VLOOKUP($E506,'Source Data'!$B$29:$J$60, MATCH($L506, 'Source Data'!$B$26:$J$26,1),TRUE))=TRUE,"",VLOOKUP($E506,'Source Data'!$B$29:$J$60,MATCH($L506, 'Source Data'!$B$26:$J$26,1),TRUE))))</f>
        <v/>
      </c>
      <c r="Z506" s="145" t="str">
        <f>IF(ISNUMBER($L506),IF(OR(AND(OR($J506="Retired",$J506="Permanent Low-Use"),$K506&lt;=2023),(AND($J506="New",$K506&gt;2023))),"N/A",VLOOKUP($F506,'Source Data'!$B$15:$I$22,7)),"")</f>
        <v/>
      </c>
      <c r="AA506" s="145" t="str">
        <f>IF(ISNUMBER($L506),IF(OR(AND(OR($J506="Retired",$J506="Permanent Low-Use"),$K506&lt;=2024),(AND($J506="New",$K506&gt;2024))),"N/A",VLOOKUP($F506,'Source Data'!$B$15:$I$22,7)),"")</f>
        <v/>
      </c>
      <c r="AB506" s="145" t="str">
        <f>IF(ISNUMBER($L506),IF(OR(AND(OR($J506="Retired",$J506="Permanent Low-Use"),$K506&lt;=2025),(AND($J506="New",$K506&gt;2025))),"N/A",VLOOKUP($F506,'Source Data'!$B$15:$I$22,5)),"")</f>
        <v/>
      </c>
      <c r="AC506" s="145" t="str">
        <f>IF(ISNUMBER($L506),IF(OR(AND(OR($J506="Retired",$J506="Permanent Low-Use"),$K506&lt;=2026),(AND($J506="New",$K506&gt;2026))),"N/A",VLOOKUP($F506,'Source Data'!$B$15:$I$22,5)),"")</f>
        <v/>
      </c>
      <c r="AD506" s="145" t="str">
        <f>IF(ISNUMBER($L506),IF(OR(AND(OR($J506="Retired",$J506="Permanent Low-Use"),$K506&lt;=2027),(AND($J506="New",$K506&gt;2027))),"N/A",VLOOKUP($F506,'Source Data'!$B$15:$I$22,5)),"")</f>
        <v/>
      </c>
      <c r="AE506" s="145" t="str">
        <f>IF(ISNUMBER($L506),IF(OR(AND(OR($J506="Retired",$J506="Permanent Low-Use"),$K506&lt;=2028),(AND($J506="New",$K506&gt;2028))),"N/A",VLOOKUP($F506,'Source Data'!$B$15:$I$22,5)),"")</f>
        <v/>
      </c>
      <c r="AF506" s="145" t="str">
        <f>IF(ISNUMBER($L506),IF(OR(AND(OR($J506="Retired",$J506="Permanent Low-Use"),$K506&lt;=2029),(AND($J506="New",$K506&gt;2029))),"N/A",VLOOKUP($F506,'Source Data'!$B$15:$I$22,5)),"")</f>
        <v/>
      </c>
      <c r="AG506" s="145" t="str">
        <f>IF(ISNUMBER($L506),IF(OR(AND(OR($J506="Retired",$J506="Permanent Low-Use"),$K506&lt;=2030),(AND($J506="New",$K506&gt;2030))),"N/A",VLOOKUP($F506,'Source Data'!$B$15:$I$22,5)),"")</f>
        <v/>
      </c>
      <c r="AH506" s="145" t="str">
        <f>IF(ISNUMBER($L506),IF(OR(AND(OR($J506="Retired",$J506="Permanent Low-Use"),$K506&lt;=2031),(AND($J506="New",$K506&gt;2031))),"N/A",VLOOKUP($F506,'Source Data'!$B$15:$I$22,5)),"")</f>
        <v/>
      </c>
      <c r="AI506" s="145" t="str">
        <f>IF(ISNUMBER($L506),IF(OR(AND(OR($J506="Retired",$J506="Permanent Low-Use"),$K506&lt;=2032),(AND($J506="New",$K506&gt;2032))),"N/A",VLOOKUP($F506,'Source Data'!$B$15:$I$22,5)),"")</f>
        <v/>
      </c>
      <c r="AJ506" s="145" t="str">
        <f>IF(ISNUMBER($L506),IF(OR(AND(OR($J506="Retired",$J506="Permanent Low-Use"),$K506&lt;=2033),(AND($J506="New",$K506&gt;2033))),"N/A",VLOOKUP($F506,'Source Data'!$B$15:$I$22,5)),"")</f>
        <v/>
      </c>
      <c r="AK506" s="145" t="str">
        <f>IF($N506= 0, "N/A", IF(ISERROR(VLOOKUP($F506, 'Source Data'!$B$4:$C$11,2)), "", VLOOKUP($F506, 'Source Data'!$B$4:$C$11,2)))</f>
        <v/>
      </c>
      <c r="AL506" s="158"/>
    </row>
    <row r="507" spans="1:38">
      <c r="A507" s="158"/>
      <c r="B507" s="80"/>
      <c r="C507" s="80"/>
      <c r="D507" s="80"/>
      <c r="E507" s="81"/>
      <c r="F507" s="81"/>
      <c r="G507" s="78"/>
      <c r="H507" s="79"/>
      <c r="I507" s="78"/>
      <c r="J507" s="78"/>
      <c r="K507" s="78"/>
      <c r="L507" s="142" t="str">
        <f t="shared" si="20"/>
        <v/>
      </c>
      <c r="M507" s="142" t="str">
        <f>IF(ISERROR(VLOOKUP(E507,'Source Data'!$B$67:$J$97, MATCH(F507, 'Source Data'!$B$64:$J$64,1),TRUE))=TRUE,"",VLOOKUP(E507,'Source Data'!$B$67:$J$97,MATCH(F507, 'Source Data'!$B$64:$J$64,1),TRUE))</f>
        <v/>
      </c>
      <c r="N507" s="143" t="str">
        <f t="shared" si="21"/>
        <v/>
      </c>
      <c r="O507" s="144" t="str">
        <f>IF(OR(AND(OR($J507="Retired",$J507="Permanent Low-Use"),$K507&lt;=2023),(AND($J507="New",$K507&gt;2023))),"N/A",IF($N507=0,0,IF(ISERROR(VLOOKUP($E507,'Source Data'!$B$29:$J$60, MATCH($L507, 'Source Data'!$B$26:$J$26,1),TRUE))=TRUE,"",VLOOKUP($E507,'Source Data'!$B$29:$J$60,MATCH($L507, 'Source Data'!$B$26:$J$26,1),TRUE))))</f>
        <v/>
      </c>
      <c r="P507" s="144" t="str">
        <f>IF(OR(AND(OR($J507="Retired",$J507="Permanent Low-Use"),$K507&lt;=2024),(AND($J507="New",$K507&gt;2024))),"N/A",IF($N507=0,0,IF(ISERROR(VLOOKUP($E507,'Source Data'!$B$29:$J$60, MATCH($L507, 'Source Data'!$B$26:$J$26,1),TRUE))=TRUE,"",VLOOKUP($E507,'Source Data'!$B$29:$J$60,MATCH($L507, 'Source Data'!$B$26:$J$26,1),TRUE))))</f>
        <v/>
      </c>
      <c r="Q507" s="144" t="str">
        <f>IF(OR(AND(OR($J507="Retired",$J507="Permanent Low-Use"),$K507&lt;=2025),(AND($J507="New",$K507&gt;2025))),"N/A",IF($N507=0,0,IF(ISERROR(VLOOKUP($E507,'Source Data'!$B$29:$J$60, MATCH($L507, 'Source Data'!$B$26:$J$26,1),TRUE))=TRUE,"",VLOOKUP($E507,'Source Data'!$B$29:$J$60,MATCH($L507, 'Source Data'!$B$26:$J$26,1),TRUE))))</f>
        <v/>
      </c>
      <c r="R507" s="144" t="str">
        <f>IF(OR(AND(OR($J507="Retired",$J507="Permanent Low-Use"),$K507&lt;=2026),(AND($J507="New",$K507&gt;2026))),"N/A",IF($N507=0,0,IF(ISERROR(VLOOKUP($E507,'Source Data'!$B$29:$J$60, MATCH($L507, 'Source Data'!$B$26:$J$26,1),TRUE))=TRUE,"",VLOOKUP($E507,'Source Data'!$B$29:$J$60,MATCH($L507, 'Source Data'!$B$26:$J$26,1),TRUE))))</f>
        <v/>
      </c>
      <c r="S507" s="144" t="str">
        <f>IF(OR(AND(OR($J507="Retired",$J507="Permanent Low-Use"),$K507&lt;=2027),(AND($J507="New",$K507&gt;2027))),"N/A",IF($N507=0,0,IF(ISERROR(VLOOKUP($E507,'Source Data'!$B$29:$J$60, MATCH($L507, 'Source Data'!$B$26:$J$26,1),TRUE))=TRUE,"",VLOOKUP($E507,'Source Data'!$B$29:$J$60,MATCH($L507, 'Source Data'!$B$26:$J$26,1),TRUE))))</f>
        <v/>
      </c>
      <c r="T507" s="144" t="str">
        <f>IF(OR(AND(OR($J507="Retired",$J507="Permanent Low-Use"),$K507&lt;=2028),(AND($J507="New",$K507&gt;2028))),"N/A",IF($N507=0,0,IF(ISERROR(VLOOKUP($E507,'Source Data'!$B$29:$J$60, MATCH($L507, 'Source Data'!$B$26:$J$26,1),TRUE))=TRUE,"",VLOOKUP($E507,'Source Data'!$B$29:$J$60,MATCH($L507, 'Source Data'!$B$26:$J$26,1),TRUE))))</f>
        <v/>
      </c>
      <c r="U507" s="144" t="str">
        <f>IF(OR(AND(OR($J507="Retired",$J507="Permanent Low-Use"),$K507&lt;=2029),(AND($J507="New",$K507&gt;2029))),"N/A",IF($N507=0,0,IF(ISERROR(VLOOKUP($E507,'Source Data'!$B$29:$J$60, MATCH($L507, 'Source Data'!$B$26:$J$26,1),TRUE))=TRUE,"",VLOOKUP($E507,'Source Data'!$B$29:$J$60,MATCH($L507, 'Source Data'!$B$26:$J$26,1),TRUE))))</f>
        <v/>
      </c>
      <c r="V507" s="144" t="str">
        <f>IF(OR(AND(OR($J507="Retired",$J507="Permanent Low-Use"),$K507&lt;=2030),(AND($J507="New",$K507&gt;2030))),"N/A",IF($N507=0,0,IF(ISERROR(VLOOKUP($E507,'Source Data'!$B$29:$J$60, MATCH($L507, 'Source Data'!$B$26:$J$26,1),TRUE))=TRUE,"",VLOOKUP($E507,'Source Data'!$B$29:$J$60,MATCH($L507, 'Source Data'!$B$26:$J$26,1),TRUE))))</f>
        <v/>
      </c>
      <c r="W507" s="144" t="str">
        <f>IF(OR(AND(OR($J507="Retired",$J507="Permanent Low-Use"),$K507&lt;=2031),(AND($J507="New",$K507&gt;2031))),"N/A",IF($N507=0,0,IF(ISERROR(VLOOKUP($E507,'Source Data'!$B$29:$J$60, MATCH($L507, 'Source Data'!$B$26:$J$26,1),TRUE))=TRUE,"",VLOOKUP($E507,'Source Data'!$B$29:$J$60,MATCH($L507, 'Source Data'!$B$26:$J$26,1),TRUE))))</f>
        <v/>
      </c>
      <c r="X507" s="144" t="str">
        <f>IF(OR(AND(OR($J507="Retired",$J507="Permanent Low-Use"),$K507&lt;=2032),(AND($J507="New",$K507&gt;2032))),"N/A",IF($N507=0,0,IF(ISERROR(VLOOKUP($E507,'Source Data'!$B$29:$J$60, MATCH($L507, 'Source Data'!$B$26:$J$26,1),TRUE))=TRUE,"",VLOOKUP($E507,'Source Data'!$B$29:$J$60,MATCH($L507, 'Source Data'!$B$26:$J$26,1),TRUE))))</f>
        <v/>
      </c>
      <c r="Y507" s="144" t="str">
        <f>IF(OR(AND(OR($J507="Retired",$J507="Permanent Low-Use"),$K507&lt;=2033),(AND($J507="New",$K507&gt;2033))),"N/A",IF($N507=0,0,IF(ISERROR(VLOOKUP($E507,'Source Data'!$B$29:$J$60, MATCH($L507, 'Source Data'!$B$26:$J$26,1),TRUE))=TRUE,"",VLOOKUP($E507,'Source Data'!$B$29:$J$60,MATCH($L507, 'Source Data'!$B$26:$J$26,1),TRUE))))</f>
        <v/>
      </c>
      <c r="Z507" s="145" t="str">
        <f>IF(ISNUMBER($L507),IF(OR(AND(OR($J507="Retired",$J507="Permanent Low-Use"),$K507&lt;=2023),(AND($J507="New",$K507&gt;2023))),"N/A",VLOOKUP($F507,'Source Data'!$B$15:$I$22,7)),"")</f>
        <v/>
      </c>
      <c r="AA507" s="145" t="str">
        <f>IF(ISNUMBER($L507),IF(OR(AND(OR($J507="Retired",$J507="Permanent Low-Use"),$K507&lt;=2024),(AND($J507="New",$K507&gt;2024))),"N/A",VLOOKUP($F507,'Source Data'!$B$15:$I$22,7)),"")</f>
        <v/>
      </c>
      <c r="AB507" s="145" t="str">
        <f>IF(ISNUMBER($L507),IF(OR(AND(OR($J507="Retired",$J507="Permanent Low-Use"),$K507&lt;=2025),(AND($J507="New",$K507&gt;2025))),"N/A",VLOOKUP($F507,'Source Data'!$B$15:$I$22,5)),"")</f>
        <v/>
      </c>
      <c r="AC507" s="145" t="str">
        <f>IF(ISNUMBER($L507),IF(OR(AND(OR($J507="Retired",$J507="Permanent Low-Use"),$K507&lt;=2026),(AND($J507="New",$K507&gt;2026))),"N/A",VLOOKUP($F507,'Source Data'!$B$15:$I$22,5)),"")</f>
        <v/>
      </c>
      <c r="AD507" s="145" t="str">
        <f>IF(ISNUMBER($L507),IF(OR(AND(OR($J507="Retired",$J507="Permanent Low-Use"),$K507&lt;=2027),(AND($J507="New",$K507&gt;2027))),"N/A",VLOOKUP($F507,'Source Data'!$B$15:$I$22,5)),"")</f>
        <v/>
      </c>
      <c r="AE507" s="145" t="str">
        <f>IF(ISNUMBER($L507),IF(OR(AND(OR($J507="Retired",$J507="Permanent Low-Use"),$K507&lt;=2028),(AND($J507="New",$K507&gt;2028))),"N/A",VLOOKUP($F507,'Source Data'!$B$15:$I$22,5)),"")</f>
        <v/>
      </c>
      <c r="AF507" s="145" t="str">
        <f>IF(ISNUMBER($L507),IF(OR(AND(OR($J507="Retired",$J507="Permanent Low-Use"),$K507&lt;=2029),(AND($J507="New",$K507&gt;2029))),"N/A",VLOOKUP($F507,'Source Data'!$B$15:$I$22,5)),"")</f>
        <v/>
      </c>
      <c r="AG507" s="145" t="str">
        <f>IF(ISNUMBER($L507),IF(OR(AND(OR($J507="Retired",$J507="Permanent Low-Use"),$K507&lt;=2030),(AND($J507="New",$K507&gt;2030))),"N/A",VLOOKUP($F507,'Source Data'!$B$15:$I$22,5)),"")</f>
        <v/>
      </c>
      <c r="AH507" s="145" t="str">
        <f>IF(ISNUMBER($L507),IF(OR(AND(OR($J507="Retired",$J507="Permanent Low-Use"),$K507&lt;=2031),(AND($J507="New",$K507&gt;2031))),"N/A",VLOOKUP($F507,'Source Data'!$B$15:$I$22,5)),"")</f>
        <v/>
      </c>
      <c r="AI507" s="145" t="str">
        <f>IF(ISNUMBER($L507),IF(OR(AND(OR($J507="Retired",$J507="Permanent Low-Use"),$K507&lt;=2032),(AND($J507="New",$K507&gt;2032))),"N/A",VLOOKUP($F507,'Source Data'!$B$15:$I$22,5)),"")</f>
        <v/>
      </c>
      <c r="AJ507" s="145" t="str">
        <f>IF(ISNUMBER($L507),IF(OR(AND(OR($J507="Retired",$J507="Permanent Low-Use"),$K507&lt;=2033),(AND($J507="New",$K507&gt;2033))),"N/A",VLOOKUP($F507,'Source Data'!$B$15:$I$22,5)),"")</f>
        <v/>
      </c>
      <c r="AK507" s="145" t="str">
        <f>IF($N507= 0, "N/A", IF(ISERROR(VLOOKUP($F507, 'Source Data'!$B$4:$C$11,2)), "", VLOOKUP($F507, 'Source Data'!$B$4:$C$11,2)))</f>
        <v/>
      </c>
      <c r="AL507" s="158"/>
    </row>
    <row r="508" spans="1:38">
      <c r="A508" s="158"/>
      <c r="B508" s="80"/>
      <c r="C508" s="80"/>
      <c r="D508" s="80"/>
      <c r="E508" s="81"/>
      <c r="F508" s="81"/>
      <c r="G508" s="78"/>
      <c r="H508" s="79"/>
      <c r="I508" s="78"/>
      <c r="J508" s="78"/>
      <c r="K508" s="78"/>
      <c r="L508" s="142" t="str">
        <f t="shared" si="20"/>
        <v/>
      </c>
      <c r="M508" s="142" t="str">
        <f>IF(ISERROR(VLOOKUP(E508,'Source Data'!$B$67:$J$97, MATCH(F508, 'Source Data'!$B$64:$J$64,1),TRUE))=TRUE,"",VLOOKUP(E508,'Source Data'!$B$67:$J$97,MATCH(F508, 'Source Data'!$B$64:$J$64,1),TRUE))</f>
        <v/>
      </c>
      <c r="N508" s="143" t="str">
        <f t="shared" si="21"/>
        <v/>
      </c>
      <c r="O508" s="144" t="str">
        <f>IF(OR(AND(OR($J508="Retired",$J508="Permanent Low-Use"),$K508&lt;=2023),(AND($J508="New",$K508&gt;2023))),"N/A",IF($N508=0,0,IF(ISERROR(VLOOKUP($E508,'Source Data'!$B$29:$J$60, MATCH($L508, 'Source Data'!$B$26:$J$26,1),TRUE))=TRUE,"",VLOOKUP($E508,'Source Data'!$B$29:$J$60,MATCH($L508, 'Source Data'!$B$26:$J$26,1),TRUE))))</f>
        <v/>
      </c>
      <c r="P508" s="144" t="str">
        <f>IF(OR(AND(OR($J508="Retired",$J508="Permanent Low-Use"),$K508&lt;=2024),(AND($J508="New",$K508&gt;2024))),"N/A",IF($N508=0,0,IF(ISERROR(VLOOKUP($E508,'Source Data'!$B$29:$J$60, MATCH($L508, 'Source Data'!$B$26:$J$26,1),TRUE))=TRUE,"",VLOOKUP($E508,'Source Data'!$B$29:$J$60,MATCH($L508, 'Source Data'!$B$26:$J$26,1),TRUE))))</f>
        <v/>
      </c>
      <c r="Q508" s="144" t="str">
        <f>IF(OR(AND(OR($J508="Retired",$J508="Permanent Low-Use"),$K508&lt;=2025),(AND($J508="New",$K508&gt;2025))),"N/A",IF($N508=0,0,IF(ISERROR(VLOOKUP($E508,'Source Data'!$B$29:$J$60, MATCH($L508, 'Source Data'!$B$26:$J$26,1),TRUE))=TRUE,"",VLOOKUP($E508,'Source Data'!$B$29:$J$60,MATCH($L508, 'Source Data'!$B$26:$J$26,1),TRUE))))</f>
        <v/>
      </c>
      <c r="R508" s="144" t="str">
        <f>IF(OR(AND(OR($J508="Retired",$J508="Permanent Low-Use"),$K508&lt;=2026),(AND($J508="New",$K508&gt;2026))),"N/A",IF($N508=0,0,IF(ISERROR(VLOOKUP($E508,'Source Data'!$B$29:$J$60, MATCH($L508, 'Source Data'!$B$26:$J$26,1),TRUE))=TRUE,"",VLOOKUP($E508,'Source Data'!$B$29:$J$60,MATCH($L508, 'Source Data'!$B$26:$J$26,1),TRUE))))</f>
        <v/>
      </c>
      <c r="S508" s="144" t="str">
        <f>IF(OR(AND(OR($J508="Retired",$J508="Permanent Low-Use"),$K508&lt;=2027),(AND($J508="New",$K508&gt;2027))),"N/A",IF($N508=0,0,IF(ISERROR(VLOOKUP($E508,'Source Data'!$B$29:$J$60, MATCH($L508, 'Source Data'!$B$26:$J$26,1),TRUE))=TRUE,"",VLOOKUP($E508,'Source Data'!$B$29:$J$60,MATCH($L508, 'Source Data'!$B$26:$J$26,1),TRUE))))</f>
        <v/>
      </c>
      <c r="T508" s="144" t="str">
        <f>IF(OR(AND(OR($J508="Retired",$J508="Permanent Low-Use"),$K508&lt;=2028),(AND($J508="New",$K508&gt;2028))),"N/A",IF($N508=0,0,IF(ISERROR(VLOOKUP($E508,'Source Data'!$B$29:$J$60, MATCH($L508, 'Source Data'!$B$26:$J$26,1),TRUE))=TRUE,"",VLOOKUP($E508,'Source Data'!$B$29:$J$60,MATCH($L508, 'Source Data'!$B$26:$J$26,1),TRUE))))</f>
        <v/>
      </c>
      <c r="U508" s="144" t="str">
        <f>IF(OR(AND(OR($J508="Retired",$J508="Permanent Low-Use"),$K508&lt;=2029),(AND($J508="New",$K508&gt;2029))),"N/A",IF($N508=0,0,IF(ISERROR(VLOOKUP($E508,'Source Data'!$B$29:$J$60, MATCH($L508, 'Source Data'!$B$26:$J$26,1),TRUE))=TRUE,"",VLOOKUP($E508,'Source Data'!$B$29:$J$60,MATCH($L508, 'Source Data'!$B$26:$J$26,1),TRUE))))</f>
        <v/>
      </c>
      <c r="V508" s="144" t="str">
        <f>IF(OR(AND(OR($J508="Retired",$J508="Permanent Low-Use"),$K508&lt;=2030),(AND($J508="New",$K508&gt;2030))),"N/A",IF($N508=0,0,IF(ISERROR(VLOOKUP($E508,'Source Data'!$B$29:$J$60, MATCH($L508, 'Source Data'!$B$26:$J$26,1),TRUE))=TRUE,"",VLOOKUP($E508,'Source Data'!$B$29:$J$60,MATCH($L508, 'Source Data'!$B$26:$J$26,1),TRUE))))</f>
        <v/>
      </c>
      <c r="W508" s="144" t="str">
        <f>IF(OR(AND(OR($J508="Retired",$J508="Permanent Low-Use"),$K508&lt;=2031),(AND($J508="New",$K508&gt;2031))),"N/A",IF($N508=0,0,IF(ISERROR(VLOOKUP($E508,'Source Data'!$B$29:$J$60, MATCH($L508, 'Source Data'!$B$26:$J$26,1),TRUE))=TRUE,"",VLOOKUP($E508,'Source Data'!$B$29:$J$60,MATCH($L508, 'Source Data'!$B$26:$J$26,1),TRUE))))</f>
        <v/>
      </c>
      <c r="X508" s="144" t="str">
        <f>IF(OR(AND(OR($J508="Retired",$J508="Permanent Low-Use"),$K508&lt;=2032),(AND($J508="New",$K508&gt;2032))),"N/A",IF($N508=0,0,IF(ISERROR(VLOOKUP($E508,'Source Data'!$B$29:$J$60, MATCH($L508, 'Source Data'!$B$26:$J$26,1),TRUE))=TRUE,"",VLOOKUP($E508,'Source Data'!$B$29:$J$60,MATCH($L508, 'Source Data'!$B$26:$J$26,1),TRUE))))</f>
        <v/>
      </c>
      <c r="Y508" s="144" t="str">
        <f>IF(OR(AND(OR($J508="Retired",$J508="Permanent Low-Use"),$K508&lt;=2033),(AND($J508="New",$K508&gt;2033))),"N/A",IF($N508=0,0,IF(ISERROR(VLOOKUP($E508,'Source Data'!$B$29:$J$60, MATCH($L508, 'Source Data'!$B$26:$J$26,1),TRUE))=TRUE,"",VLOOKUP($E508,'Source Data'!$B$29:$J$60,MATCH($L508, 'Source Data'!$B$26:$J$26,1),TRUE))))</f>
        <v/>
      </c>
      <c r="Z508" s="145" t="str">
        <f>IF(ISNUMBER($L508),IF(OR(AND(OR($J508="Retired",$J508="Permanent Low-Use"),$K508&lt;=2023),(AND($J508="New",$K508&gt;2023))),"N/A",VLOOKUP($F508,'Source Data'!$B$15:$I$22,7)),"")</f>
        <v/>
      </c>
      <c r="AA508" s="145" t="str">
        <f>IF(ISNUMBER($L508),IF(OR(AND(OR($J508="Retired",$J508="Permanent Low-Use"),$K508&lt;=2024),(AND($J508="New",$K508&gt;2024))),"N/A",VLOOKUP($F508,'Source Data'!$B$15:$I$22,7)),"")</f>
        <v/>
      </c>
      <c r="AB508" s="145" t="str">
        <f>IF(ISNUMBER($L508),IF(OR(AND(OR($J508="Retired",$J508="Permanent Low-Use"),$K508&lt;=2025),(AND($J508="New",$K508&gt;2025))),"N/A",VLOOKUP($F508,'Source Data'!$B$15:$I$22,5)),"")</f>
        <v/>
      </c>
      <c r="AC508" s="145" t="str">
        <f>IF(ISNUMBER($L508),IF(OR(AND(OR($J508="Retired",$J508="Permanent Low-Use"),$K508&lt;=2026),(AND($J508="New",$K508&gt;2026))),"N/A",VLOOKUP($F508,'Source Data'!$B$15:$I$22,5)),"")</f>
        <v/>
      </c>
      <c r="AD508" s="145" t="str">
        <f>IF(ISNUMBER($L508),IF(OR(AND(OR($J508="Retired",$J508="Permanent Low-Use"),$K508&lt;=2027),(AND($J508="New",$K508&gt;2027))),"N/A",VLOOKUP($F508,'Source Data'!$B$15:$I$22,5)),"")</f>
        <v/>
      </c>
      <c r="AE508" s="145" t="str">
        <f>IF(ISNUMBER($L508),IF(OR(AND(OR($J508="Retired",$J508="Permanent Low-Use"),$K508&lt;=2028),(AND($J508="New",$K508&gt;2028))),"N/A",VLOOKUP($F508,'Source Data'!$B$15:$I$22,5)),"")</f>
        <v/>
      </c>
      <c r="AF508" s="145" t="str">
        <f>IF(ISNUMBER($L508),IF(OR(AND(OR($J508="Retired",$J508="Permanent Low-Use"),$K508&lt;=2029),(AND($J508="New",$K508&gt;2029))),"N/A",VLOOKUP($F508,'Source Data'!$B$15:$I$22,5)),"")</f>
        <v/>
      </c>
      <c r="AG508" s="145" t="str">
        <f>IF(ISNUMBER($L508),IF(OR(AND(OR($J508="Retired",$J508="Permanent Low-Use"),$K508&lt;=2030),(AND($J508="New",$K508&gt;2030))),"N/A",VLOOKUP($F508,'Source Data'!$B$15:$I$22,5)),"")</f>
        <v/>
      </c>
      <c r="AH508" s="145" t="str">
        <f>IF(ISNUMBER($L508),IF(OR(AND(OR($J508="Retired",$J508="Permanent Low-Use"),$K508&lt;=2031),(AND($J508="New",$K508&gt;2031))),"N/A",VLOOKUP($F508,'Source Data'!$B$15:$I$22,5)),"")</f>
        <v/>
      </c>
      <c r="AI508" s="145" t="str">
        <f>IF(ISNUMBER($L508),IF(OR(AND(OR($J508="Retired",$J508="Permanent Low-Use"),$K508&lt;=2032),(AND($J508="New",$K508&gt;2032))),"N/A",VLOOKUP($F508,'Source Data'!$B$15:$I$22,5)),"")</f>
        <v/>
      </c>
      <c r="AJ508" s="145" t="str">
        <f>IF(ISNUMBER($L508),IF(OR(AND(OR($J508="Retired",$J508="Permanent Low-Use"),$K508&lt;=2033),(AND($J508="New",$K508&gt;2033))),"N/A",VLOOKUP($F508,'Source Data'!$B$15:$I$22,5)),"")</f>
        <v/>
      </c>
      <c r="AK508" s="145" t="str">
        <f>IF($N508= 0, "N/A", IF(ISERROR(VLOOKUP($F508, 'Source Data'!$B$4:$C$11,2)), "", VLOOKUP($F508, 'Source Data'!$B$4:$C$11,2)))</f>
        <v/>
      </c>
      <c r="AL508" s="158"/>
    </row>
    <row r="509" spans="1:38">
      <c r="A509" s="158"/>
      <c r="B509" s="80"/>
      <c r="C509" s="80"/>
      <c r="D509" s="80"/>
      <c r="E509" s="81"/>
      <c r="F509" s="81"/>
      <c r="G509" s="78"/>
      <c r="H509" s="79"/>
      <c r="I509" s="78"/>
      <c r="J509" s="78"/>
      <c r="K509" s="78"/>
      <c r="L509" s="142" t="str">
        <f t="shared" si="20"/>
        <v/>
      </c>
      <c r="M509" s="142" t="str">
        <f>IF(ISERROR(VLOOKUP(E509,'Source Data'!$B$67:$J$97, MATCH(F509, 'Source Data'!$B$64:$J$64,1),TRUE))=TRUE,"",VLOOKUP(E509,'Source Data'!$B$67:$J$97,MATCH(F509, 'Source Data'!$B$64:$J$64,1),TRUE))</f>
        <v/>
      </c>
      <c r="N509" s="143" t="str">
        <f t="shared" si="21"/>
        <v/>
      </c>
      <c r="O509" s="144" t="str">
        <f>IF(OR(AND(OR($J509="Retired",$J509="Permanent Low-Use"),$K509&lt;=2023),(AND($J509="New",$K509&gt;2023))),"N/A",IF($N509=0,0,IF(ISERROR(VLOOKUP($E509,'Source Data'!$B$29:$J$60, MATCH($L509, 'Source Data'!$B$26:$J$26,1),TRUE))=TRUE,"",VLOOKUP($E509,'Source Data'!$B$29:$J$60,MATCH($L509, 'Source Data'!$B$26:$J$26,1),TRUE))))</f>
        <v/>
      </c>
      <c r="P509" s="144" t="str">
        <f>IF(OR(AND(OR($J509="Retired",$J509="Permanent Low-Use"),$K509&lt;=2024),(AND($J509="New",$K509&gt;2024))),"N/A",IF($N509=0,0,IF(ISERROR(VLOOKUP($E509,'Source Data'!$B$29:$J$60, MATCH($L509, 'Source Data'!$B$26:$J$26,1),TRUE))=TRUE,"",VLOOKUP($E509,'Source Data'!$B$29:$J$60,MATCH($L509, 'Source Data'!$B$26:$J$26,1),TRUE))))</f>
        <v/>
      </c>
      <c r="Q509" s="144" t="str">
        <f>IF(OR(AND(OR($J509="Retired",$J509="Permanent Low-Use"),$K509&lt;=2025),(AND($J509="New",$K509&gt;2025))),"N/A",IF($N509=0,0,IF(ISERROR(VLOOKUP($E509,'Source Data'!$B$29:$J$60, MATCH($L509, 'Source Data'!$B$26:$J$26,1),TRUE))=TRUE,"",VLOOKUP($E509,'Source Data'!$B$29:$J$60,MATCH($L509, 'Source Data'!$B$26:$J$26,1),TRUE))))</f>
        <v/>
      </c>
      <c r="R509" s="144" t="str">
        <f>IF(OR(AND(OR($J509="Retired",$J509="Permanent Low-Use"),$K509&lt;=2026),(AND($J509="New",$K509&gt;2026))),"N/A",IF($N509=0,0,IF(ISERROR(VLOOKUP($E509,'Source Data'!$B$29:$J$60, MATCH($L509, 'Source Data'!$B$26:$J$26,1),TRUE))=TRUE,"",VLOOKUP($E509,'Source Data'!$B$29:$J$60,MATCH($L509, 'Source Data'!$B$26:$J$26,1),TRUE))))</f>
        <v/>
      </c>
      <c r="S509" s="144" t="str">
        <f>IF(OR(AND(OR($J509="Retired",$J509="Permanent Low-Use"),$K509&lt;=2027),(AND($J509="New",$K509&gt;2027))),"N/A",IF($N509=0,0,IF(ISERROR(VLOOKUP($E509,'Source Data'!$B$29:$J$60, MATCH($L509, 'Source Data'!$B$26:$J$26,1),TRUE))=TRUE,"",VLOOKUP($E509,'Source Data'!$B$29:$J$60,MATCH($L509, 'Source Data'!$B$26:$J$26,1),TRUE))))</f>
        <v/>
      </c>
      <c r="T509" s="144" t="str">
        <f>IF(OR(AND(OR($J509="Retired",$J509="Permanent Low-Use"),$K509&lt;=2028),(AND($J509="New",$K509&gt;2028))),"N/A",IF($N509=0,0,IF(ISERROR(VLOOKUP($E509,'Source Data'!$B$29:$J$60, MATCH($L509, 'Source Data'!$B$26:$J$26,1),TRUE))=TRUE,"",VLOOKUP($E509,'Source Data'!$B$29:$J$60,MATCH($L509, 'Source Data'!$B$26:$J$26,1),TRUE))))</f>
        <v/>
      </c>
      <c r="U509" s="144" t="str">
        <f>IF(OR(AND(OR($J509="Retired",$J509="Permanent Low-Use"),$K509&lt;=2029),(AND($J509="New",$K509&gt;2029))),"N/A",IF($N509=0,0,IF(ISERROR(VLOOKUP($E509,'Source Data'!$B$29:$J$60, MATCH($L509, 'Source Data'!$B$26:$J$26,1),TRUE))=TRUE,"",VLOOKUP($E509,'Source Data'!$B$29:$J$60,MATCH($L509, 'Source Data'!$B$26:$J$26,1),TRUE))))</f>
        <v/>
      </c>
      <c r="V509" s="144" t="str">
        <f>IF(OR(AND(OR($J509="Retired",$J509="Permanent Low-Use"),$K509&lt;=2030),(AND($J509="New",$K509&gt;2030))),"N/A",IF($N509=0,0,IF(ISERROR(VLOOKUP($E509,'Source Data'!$B$29:$J$60, MATCH($L509, 'Source Data'!$B$26:$J$26,1),TRUE))=TRUE,"",VLOOKUP($E509,'Source Data'!$B$29:$J$60,MATCH($L509, 'Source Data'!$B$26:$J$26,1),TRUE))))</f>
        <v/>
      </c>
      <c r="W509" s="144" t="str">
        <f>IF(OR(AND(OR($J509="Retired",$J509="Permanent Low-Use"),$K509&lt;=2031),(AND($J509="New",$K509&gt;2031))),"N/A",IF($N509=0,0,IF(ISERROR(VLOOKUP($E509,'Source Data'!$B$29:$J$60, MATCH($L509, 'Source Data'!$B$26:$J$26,1),TRUE))=TRUE,"",VLOOKUP($E509,'Source Data'!$B$29:$J$60,MATCH($L509, 'Source Data'!$B$26:$J$26,1),TRUE))))</f>
        <v/>
      </c>
      <c r="X509" s="144" t="str">
        <f>IF(OR(AND(OR($J509="Retired",$J509="Permanent Low-Use"),$K509&lt;=2032),(AND($J509="New",$K509&gt;2032))),"N/A",IF($N509=0,0,IF(ISERROR(VLOOKUP($E509,'Source Data'!$B$29:$J$60, MATCH($L509, 'Source Data'!$B$26:$J$26,1),TRUE))=TRUE,"",VLOOKUP($E509,'Source Data'!$B$29:$J$60,MATCH($L509, 'Source Data'!$B$26:$J$26,1),TRUE))))</f>
        <v/>
      </c>
      <c r="Y509" s="144" t="str">
        <f>IF(OR(AND(OR($J509="Retired",$J509="Permanent Low-Use"),$K509&lt;=2033),(AND($J509="New",$K509&gt;2033))),"N/A",IF($N509=0,0,IF(ISERROR(VLOOKUP($E509,'Source Data'!$B$29:$J$60, MATCH($L509, 'Source Data'!$B$26:$J$26,1),TRUE))=TRUE,"",VLOOKUP($E509,'Source Data'!$B$29:$J$60,MATCH($L509, 'Source Data'!$B$26:$J$26,1),TRUE))))</f>
        <v/>
      </c>
      <c r="Z509" s="145" t="str">
        <f>IF(ISNUMBER($L509),IF(OR(AND(OR($J509="Retired",$J509="Permanent Low-Use"),$K509&lt;=2023),(AND($J509="New",$K509&gt;2023))),"N/A",VLOOKUP($F509,'Source Data'!$B$15:$I$22,7)),"")</f>
        <v/>
      </c>
      <c r="AA509" s="145" t="str">
        <f>IF(ISNUMBER($L509),IF(OR(AND(OR($J509="Retired",$J509="Permanent Low-Use"),$K509&lt;=2024),(AND($J509="New",$K509&gt;2024))),"N/A",VLOOKUP($F509,'Source Data'!$B$15:$I$22,7)),"")</f>
        <v/>
      </c>
      <c r="AB509" s="145" t="str">
        <f>IF(ISNUMBER($L509),IF(OR(AND(OR($J509="Retired",$J509="Permanent Low-Use"),$K509&lt;=2025),(AND($J509="New",$K509&gt;2025))),"N/A",VLOOKUP($F509,'Source Data'!$B$15:$I$22,5)),"")</f>
        <v/>
      </c>
      <c r="AC509" s="145" t="str">
        <f>IF(ISNUMBER($L509),IF(OR(AND(OR($J509="Retired",$J509="Permanent Low-Use"),$K509&lt;=2026),(AND($J509="New",$K509&gt;2026))),"N/A",VLOOKUP($F509,'Source Data'!$B$15:$I$22,5)),"")</f>
        <v/>
      </c>
      <c r="AD509" s="145" t="str">
        <f>IF(ISNUMBER($L509),IF(OR(AND(OR($J509="Retired",$J509="Permanent Low-Use"),$K509&lt;=2027),(AND($J509="New",$K509&gt;2027))),"N/A",VLOOKUP($F509,'Source Data'!$B$15:$I$22,5)),"")</f>
        <v/>
      </c>
      <c r="AE509" s="145" t="str">
        <f>IF(ISNUMBER($L509),IF(OR(AND(OR($J509="Retired",$J509="Permanent Low-Use"),$K509&lt;=2028),(AND($J509="New",$K509&gt;2028))),"N/A",VLOOKUP($F509,'Source Data'!$B$15:$I$22,5)),"")</f>
        <v/>
      </c>
      <c r="AF509" s="145" t="str">
        <f>IF(ISNUMBER($L509),IF(OR(AND(OR($J509="Retired",$J509="Permanent Low-Use"),$K509&lt;=2029),(AND($J509="New",$K509&gt;2029))),"N/A",VLOOKUP($F509,'Source Data'!$B$15:$I$22,5)),"")</f>
        <v/>
      </c>
      <c r="AG509" s="145" t="str">
        <f>IF(ISNUMBER($L509),IF(OR(AND(OR($J509="Retired",$J509="Permanent Low-Use"),$K509&lt;=2030),(AND($J509="New",$K509&gt;2030))),"N/A",VLOOKUP($F509,'Source Data'!$B$15:$I$22,5)),"")</f>
        <v/>
      </c>
      <c r="AH509" s="145" t="str">
        <f>IF(ISNUMBER($L509),IF(OR(AND(OR($J509="Retired",$J509="Permanent Low-Use"),$K509&lt;=2031),(AND($J509="New",$K509&gt;2031))),"N/A",VLOOKUP($F509,'Source Data'!$B$15:$I$22,5)),"")</f>
        <v/>
      </c>
      <c r="AI509" s="145" t="str">
        <f>IF(ISNUMBER($L509),IF(OR(AND(OR($J509="Retired",$J509="Permanent Low-Use"),$K509&lt;=2032),(AND($J509="New",$K509&gt;2032))),"N/A",VLOOKUP($F509,'Source Data'!$B$15:$I$22,5)),"")</f>
        <v/>
      </c>
      <c r="AJ509" s="145" t="str">
        <f>IF(ISNUMBER($L509),IF(OR(AND(OR($J509="Retired",$J509="Permanent Low-Use"),$K509&lt;=2033),(AND($J509="New",$K509&gt;2033))),"N/A",VLOOKUP($F509,'Source Data'!$B$15:$I$22,5)),"")</f>
        <v/>
      </c>
      <c r="AK509" s="145" t="str">
        <f>IF($N509= 0, "N/A", IF(ISERROR(VLOOKUP($F509, 'Source Data'!$B$4:$C$11,2)), "", VLOOKUP($F509, 'Source Data'!$B$4:$C$11,2)))</f>
        <v/>
      </c>
      <c r="AL509" s="158"/>
    </row>
    <row r="510" spans="1:38">
      <c r="A510" s="158"/>
      <c r="B510" s="80"/>
      <c r="C510" s="80"/>
      <c r="D510" s="80"/>
      <c r="E510" s="81"/>
      <c r="F510" s="81"/>
      <c r="G510" s="78"/>
      <c r="H510" s="79"/>
      <c r="I510" s="78"/>
      <c r="J510" s="78"/>
      <c r="K510" s="78"/>
      <c r="L510" s="142" t="str">
        <f t="shared" si="20"/>
        <v/>
      </c>
      <c r="M510" s="142" t="str">
        <f>IF(ISERROR(VLOOKUP(E510,'Source Data'!$B$67:$J$97, MATCH(F510, 'Source Data'!$B$64:$J$64,1),TRUE))=TRUE,"",VLOOKUP(E510,'Source Data'!$B$67:$J$97,MATCH(F510, 'Source Data'!$B$64:$J$64,1),TRUE))</f>
        <v/>
      </c>
      <c r="N510" s="143" t="str">
        <f t="shared" si="21"/>
        <v/>
      </c>
      <c r="O510" s="144" t="str">
        <f>IF(OR(AND(OR($J510="Retired",$J510="Permanent Low-Use"),$K510&lt;=2023),(AND($J510="New",$K510&gt;2023))),"N/A",IF($N510=0,0,IF(ISERROR(VLOOKUP($E510,'Source Data'!$B$29:$J$60, MATCH($L510, 'Source Data'!$B$26:$J$26,1),TRUE))=TRUE,"",VLOOKUP($E510,'Source Data'!$B$29:$J$60,MATCH($L510, 'Source Data'!$B$26:$J$26,1),TRUE))))</f>
        <v/>
      </c>
      <c r="P510" s="144" t="str">
        <f>IF(OR(AND(OR($J510="Retired",$J510="Permanent Low-Use"),$K510&lt;=2024),(AND($J510="New",$K510&gt;2024))),"N/A",IF($N510=0,0,IF(ISERROR(VLOOKUP($E510,'Source Data'!$B$29:$J$60, MATCH($L510, 'Source Data'!$B$26:$J$26,1),TRUE))=TRUE,"",VLOOKUP($E510,'Source Data'!$B$29:$J$60,MATCH($L510, 'Source Data'!$B$26:$J$26,1),TRUE))))</f>
        <v/>
      </c>
      <c r="Q510" s="144" t="str">
        <f>IF(OR(AND(OR($J510="Retired",$J510="Permanent Low-Use"),$K510&lt;=2025),(AND($J510="New",$K510&gt;2025))),"N/A",IF($N510=0,0,IF(ISERROR(VLOOKUP($E510,'Source Data'!$B$29:$J$60, MATCH($L510, 'Source Data'!$B$26:$J$26,1),TRUE))=TRUE,"",VLOOKUP($E510,'Source Data'!$B$29:$J$60,MATCH($L510, 'Source Data'!$B$26:$J$26,1),TRUE))))</f>
        <v/>
      </c>
      <c r="R510" s="144" t="str">
        <f>IF(OR(AND(OR($J510="Retired",$J510="Permanent Low-Use"),$K510&lt;=2026),(AND($J510="New",$K510&gt;2026))),"N/A",IF($N510=0,0,IF(ISERROR(VLOOKUP($E510,'Source Data'!$B$29:$J$60, MATCH($L510, 'Source Data'!$B$26:$J$26,1),TRUE))=TRUE,"",VLOOKUP($E510,'Source Data'!$B$29:$J$60,MATCH($L510, 'Source Data'!$B$26:$J$26,1),TRUE))))</f>
        <v/>
      </c>
      <c r="S510" s="144" t="str">
        <f>IF(OR(AND(OR($J510="Retired",$J510="Permanent Low-Use"),$K510&lt;=2027),(AND($J510="New",$K510&gt;2027))),"N/A",IF($N510=0,0,IF(ISERROR(VLOOKUP($E510,'Source Data'!$B$29:$J$60, MATCH($L510, 'Source Data'!$B$26:$J$26,1),TRUE))=TRUE,"",VLOOKUP($E510,'Source Data'!$B$29:$J$60,MATCH($L510, 'Source Data'!$B$26:$J$26,1),TRUE))))</f>
        <v/>
      </c>
      <c r="T510" s="144" t="str">
        <f>IF(OR(AND(OR($J510="Retired",$J510="Permanent Low-Use"),$K510&lt;=2028),(AND($J510="New",$K510&gt;2028))),"N/A",IF($N510=0,0,IF(ISERROR(VLOOKUP($E510,'Source Data'!$B$29:$J$60, MATCH($L510, 'Source Data'!$B$26:$J$26,1),TRUE))=TRUE,"",VLOOKUP($E510,'Source Data'!$B$29:$J$60,MATCH($L510, 'Source Data'!$B$26:$J$26,1),TRUE))))</f>
        <v/>
      </c>
      <c r="U510" s="144" t="str">
        <f>IF(OR(AND(OR($J510="Retired",$J510="Permanent Low-Use"),$K510&lt;=2029),(AND($J510="New",$K510&gt;2029))),"N/A",IF($N510=0,0,IF(ISERROR(VLOOKUP($E510,'Source Data'!$B$29:$J$60, MATCH($L510, 'Source Data'!$B$26:$J$26,1),TRUE))=TRUE,"",VLOOKUP($E510,'Source Data'!$B$29:$J$60,MATCH($L510, 'Source Data'!$B$26:$J$26,1),TRUE))))</f>
        <v/>
      </c>
      <c r="V510" s="144" t="str">
        <f>IF(OR(AND(OR($J510="Retired",$J510="Permanent Low-Use"),$K510&lt;=2030),(AND($J510="New",$K510&gt;2030))),"N/A",IF($N510=0,0,IF(ISERROR(VLOOKUP($E510,'Source Data'!$B$29:$J$60, MATCH($L510, 'Source Data'!$B$26:$J$26,1),TRUE))=TRUE,"",VLOOKUP($E510,'Source Data'!$B$29:$J$60,MATCH($L510, 'Source Data'!$B$26:$J$26,1),TRUE))))</f>
        <v/>
      </c>
      <c r="W510" s="144" t="str">
        <f>IF(OR(AND(OR($J510="Retired",$J510="Permanent Low-Use"),$K510&lt;=2031),(AND($J510="New",$K510&gt;2031))),"N/A",IF($N510=0,0,IF(ISERROR(VLOOKUP($E510,'Source Data'!$B$29:$J$60, MATCH($L510, 'Source Data'!$B$26:$J$26,1),TRUE))=TRUE,"",VLOOKUP($E510,'Source Data'!$B$29:$J$60,MATCH($L510, 'Source Data'!$B$26:$J$26,1),TRUE))))</f>
        <v/>
      </c>
      <c r="X510" s="144" t="str">
        <f>IF(OR(AND(OR($J510="Retired",$J510="Permanent Low-Use"),$K510&lt;=2032),(AND($J510="New",$K510&gt;2032))),"N/A",IF($N510=0,0,IF(ISERROR(VLOOKUP($E510,'Source Data'!$B$29:$J$60, MATCH($L510, 'Source Data'!$B$26:$J$26,1),TRUE))=TRUE,"",VLOOKUP($E510,'Source Data'!$B$29:$J$60,MATCH($L510, 'Source Data'!$B$26:$J$26,1),TRUE))))</f>
        <v/>
      </c>
      <c r="Y510" s="144" t="str">
        <f>IF(OR(AND(OR($J510="Retired",$J510="Permanent Low-Use"),$K510&lt;=2033),(AND($J510="New",$K510&gt;2033))),"N/A",IF($N510=0,0,IF(ISERROR(VLOOKUP($E510,'Source Data'!$B$29:$J$60, MATCH($L510, 'Source Data'!$B$26:$J$26,1),TRUE))=TRUE,"",VLOOKUP($E510,'Source Data'!$B$29:$J$60,MATCH($L510, 'Source Data'!$B$26:$J$26,1),TRUE))))</f>
        <v/>
      </c>
      <c r="Z510" s="145" t="str">
        <f>IF(ISNUMBER($L510),IF(OR(AND(OR($J510="Retired",$J510="Permanent Low-Use"),$K510&lt;=2023),(AND($J510="New",$K510&gt;2023))),"N/A",VLOOKUP($F510,'Source Data'!$B$15:$I$22,7)),"")</f>
        <v/>
      </c>
      <c r="AA510" s="145" t="str">
        <f>IF(ISNUMBER($L510),IF(OR(AND(OR($J510="Retired",$J510="Permanent Low-Use"),$K510&lt;=2024),(AND($J510="New",$K510&gt;2024))),"N/A",VLOOKUP($F510,'Source Data'!$B$15:$I$22,7)),"")</f>
        <v/>
      </c>
      <c r="AB510" s="145" t="str">
        <f>IF(ISNUMBER($L510),IF(OR(AND(OR($J510="Retired",$J510="Permanent Low-Use"),$K510&lt;=2025),(AND($J510="New",$K510&gt;2025))),"N/A",VLOOKUP($F510,'Source Data'!$B$15:$I$22,5)),"")</f>
        <v/>
      </c>
      <c r="AC510" s="145" t="str">
        <f>IF(ISNUMBER($L510),IF(OR(AND(OR($J510="Retired",$J510="Permanent Low-Use"),$K510&lt;=2026),(AND($J510="New",$K510&gt;2026))),"N/A",VLOOKUP($F510,'Source Data'!$B$15:$I$22,5)),"")</f>
        <v/>
      </c>
      <c r="AD510" s="145" t="str">
        <f>IF(ISNUMBER($L510),IF(OR(AND(OR($J510="Retired",$J510="Permanent Low-Use"),$K510&lt;=2027),(AND($J510="New",$K510&gt;2027))),"N/A",VLOOKUP($F510,'Source Data'!$B$15:$I$22,5)),"")</f>
        <v/>
      </c>
      <c r="AE510" s="145" t="str">
        <f>IF(ISNUMBER($L510),IF(OR(AND(OR($J510="Retired",$J510="Permanent Low-Use"),$K510&lt;=2028),(AND($J510="New",$K510&gt;2028))),"N/A",VLOOKUP($F510,'Source Data'!$B$15:$I$22,5)),"")</f>
        <v/>
      </c>
      <c r="AF510" s="145" t="str">
        <f>IF(ISNUMBER($L510),IF(OR(AND(OR($J510="Retired",$J510="Permanent Low-Use"),$K510&lt;=2029),(AND($J510="New",$K510&gt;2029))),"N/A",VLOOKUP($F510,'Source Data'!$B$15:$I$22,5)),"")</f>
        <v/>
      </c>
      <c r="AG510" s="145" t="str">
        <f>IF(ISNUMBER($L510),IF(OR(AND(OR($J510="Retired",$J510="Permanent Low-Use"),$K510&lt;=2030),(AND($J510="New",$K510&gt;2030))),"N/A",VLOOKUP($F510,'Source Data'!$B$15:$I$22,5)),"")</f>
        <v/>
      </c>
      <c r="AH510" s="145" t="str">
        <f>IF(ISNUMBER($L510),IF(OR(AND(OR($J510="Retired",$J510="Permanent Low-Use"),$K510&lt;=2031),(AND($J510="New",$K510&gt;2031))),"N/A",VLOOKUP($F510,'Source Data'!$B$15:$I$22,5)),"")</f>
        <v/>
      </c>
      <c r="AI510" s="145" t="str">
        <f>IF(ISNUMBER($L510),IF(OR(AND(OR($J510="Retired",$J510="Permanent Low-Use"),$K510&lt;=2032),(AND($J510="New",$K510&gt;2032))),"N/A",VLOOKUP($F510,'Source Data'!$B$15:$I$22,5)),"")</f>
        <v/>
      </c>
      <c r="AJ510" s="145" t="str">
        <f>IF(ISNUMBER($L510),IF(OR(AND(OR($J510="Retired",$J510="Permanent Low-Use"),$K510&lt;=2033),(AND($J510="New",$K510&gt;2033))),"N/A",VLOOKUP($F510,'Source Data'!$B$15:$I$22,5)),"")</f>
        <v/>
      </c>
      <c r="AK510" s="145" t="str">
        <f>IF($N510= 0, "N/A", IF(ISERROR(VLOOKUP($F510, 'Source Data'!$B$4:$C$11,2)), "", VLOOKUP($F510, 'Source Data'!$B$4:$C$11,2)))</f>
        <v/>
      </c>
      <c r="AL510" s="158"/>
    </row>
    <row r="511" spans="1:38">
      <c r="A511" s="158"/>
      <c r="B511" s="80"/>
      <c r="C511" s="80"/>
      <c r="D511" s="80"/>
      <c r="E511" s="81"/>
      <c r="F511" s="81"/>
      <c r="G511" s="78"/>
      <c r="H511" s="79"/>
      <c r="I511" s="78"/>
      <c r="J511" s="78"/>
      <c r="K511" s="78"/>
      <c r="L511" s="142" t="str">
        <f t="shared" si="20"/>
        <v/>
      </c>
      <c r="M511" s="142" t="str">
        <f>IF(ISERROR(VLOOKUP(E511,'Source Data'!$B$67:$J$97, MATCH(F511, 'Source Data'!$B$64:$J$64,1),TRUE))=TRUE,"",VLOOKUP(E511,'Source Data'!$B$67:$J$97,MATCH(F511, 'Source Data'!$B$64:$J$64,1),TRUE))</f>
        <v/>
      </c>
      <c r="N511" s="143" t="str">
        <f t="shared" si="21"/>
        <v/>
      </c>
      <c r="O511" s="144" t="str">
        <f>IF(OR(AND(OR($J511="Retired",$J511="Permanent Low-Use"),$K511&lt;=2023),(AND($J511="New",$K511&gt;2023))),"N/A",IF($N511=0,0,IF(ISERROR(VLOOKUP($E511,'Source Data'!$B$29:$J$60, MATCH($L511, 'Source Data'!$B$26:$J$26,1),TRUE))=TRUE,"",VLOOKUP($E511,'Source Data'!$B$29:$J$60,MATCH($L511, 'Source Data'!$B$26:$J$26,1),TRUE))))</f>
        <v/>
      </c>
      <c r="P511" s="144" t="str">
        <f>IF(OR(AND(OR($J511="Retired",$J511="Permanent Low-Use"),$K511&lt;=2024),(AND($J511="New",$K511&gt;2024))),"N/A",IF($N511=0,0,IF(ISERROR(VLOOKUP($E511,'Source Data'!$B$29:$J$60, MATCH($L511, 'Source Data'!$B$26:$J$26,1),TRUE))=TRUE,"",VLOOKUP($E511,'Source Data'!$B$29:$J$60,MATCH($L511, 'Source Data'!$B$26:$J$26,1),TRUE))))</f>
        <v/>
      </c>
      <c r="Q511" s="144" t="str">
        <f>IF(OR(AND(OR($J511="Retired",$J511="Permanent Low-Use"),$K511&lt;=2025),(AND($J511="New",$K511&gt;2025))),"N/A",IF($N511=0,0,IF(ISERROR(VLOOKUP($E511,'Source Data'!$B$29:$J$60, MATCH($L511, 'Source Data'!$B$26:$J$26,1),TRUE))=TRUE,"",VLOOKUP($E511,'Source Data'!$B$29:$J$60,MATCH($L511, 'Source Data'!$B$26:$J$26,1),TRUE))))</f>
        <v/>
      </c>
      <c r="R511" s="144" t="str">
        <f>IF(OR(AND(OR($J511="Retired",$J511="Permanent Low-Use"),$K511&lt;=2026),(AND($J511="New",$K511&gt;2026))),"N/A",IF($N511=0,0,IF(ISERROR(VLOOKUP($E511,'Source Data'!$B$29:$J$60, MATCH($L511, 'Source Data'!$B$26:$J$26,1),TRUE))=TRUE,"",VLOOKUP($E511,'Source Data'!$B$29:$J$60,MATCH($L511, 'Source Data'!$B$26:$J$26,1),TRUE))))</f>
        <v/>
      </c>
      <c r="S511" s="144" t="str">
        <f>IF(OR(AND(OR($J511="Retired",$J511="Permanent Low-Use"),$K511&lt;=2027),(AND($J511="New",$K511&gt;2027))),"N/A",IF($N511=0,0,IF(ISERROR(VLOOKUP($E511,'Source Data'!$B$29:$J$60, MATCH($L511, 'Source Data'!$B$26:$J$26,1),TRUE))=TRUE,"",VLOOKUP($E511,'Source Data'!$B$29:$J$60,MATCH($L511, 'Source Data'!$B$26:$J$26,1),TRUE))))</f>
        <v/>
      </c>
      <c r="T511" s="144" t="str">
        <f>IF(OR(AND(OR($J511="Retired",$J511="Permanent Low-Use"),$K511&lt;=2028),(AND($J511="New",$K511&gt;2028))),"N/A",IF($N511=0,0,IF(ISERROR(VLOOKUP($E511,'Source Data'!$B$29:$J$60, MATCH($L511, 'Source Data'!$B$26:$J$26,1),TRUE))=TRUE,"",VLOOKUP($E511,'Source Data'!$B$29:$J$60,MATCH($L511, 'Source Data'!$B$26:$J$26,1),TRUE))))</f>
        <v/>
      </c>
      <c r="U511" s="144" t="str">
        <f>IF(OR(AND(OR($J511="Retired",$J511="Permanent Low-Use"),$K511&lt;=2029),(AND($J511="New",$K511&gt;2029))),"N/A",IF($N511=0,0,IF(ISERROR(VLOOKUP($E511,'Source Data'!$B$29:$J$60, MATCH($L511, 'Source Data'!$B$26:$J$26,1),TRUE))=TRUE,"",VLOOKUP($E511,'Source Data'!$B$29:$J$60,MATCH($L511, 'Source Data'!$B$26:$J$26,1),TRUE))))</f>
        <v/>
      </c>
      <c r="V511" s="144" t="str">
        <f>IF(OR(AND(OR($J511="Retired",$J511="Permanent Low-Use"),$K511&lt;=2030),(AND($J511="New",$K511&gt;2030))),"N/A",IF($N511=0,0,IF(ISERROR(VLOOKUP($E511,'Source Data'!$B$29:$J$60, MATCH($L511, 'Source Data'!$B$26:$J$26,1),TRUE))=TRUE,"",VLOOKUP($E511,'Source Data'!$B$29:$J$60,MATCH($L511, 'Source Data'!$B$26:$J$26,1),TRUE))))</f>
        <v/>
      </c>
      <c r="W511" s="144" t="str">
        <f>IF(OR(AND(OR($J511="Retired",$J511="Permanent Low-Use"),$K511&lt;=2031),(AND($J511="New",$K511&gt;2031))),"N/A",IF($N511=0,0,IF(ISERROR(VLOOKUP($E511,'Source Data'!$B$29:$J$60, MATCH($L511, 'Source Data'!$B$26:$J$26,1),TRUE))=TRUE,"",VLOOKUP($E511,'Source Data'!$B$29:$J$60,MATCH($L511, 'Source Data'!$B$26:$J$26,1),TRUE))))</f>
        <v/>
      </c>
      <c r="X511" s="144" t="str">
        <f>IF(OR(AND(OR($J511="Retired",$J511="Permanent Low-Use"),$K511&lt;=2032),(AND($J511="New",$K511&gt;2032))),"N/A",IF($N511=0,0,IF(ISERROR(VLOOKUP($E511,'Source Data'!$B$29:$J$60, MATCH($L511, 'Source Data'!$B$26:$J$26,1),TRUE))=TRUE,"",VLOOKUP($E511,'Source Data'!$B$29:$J$60,MATCH($L511, 'Source Data'!$B$26:$J$26,1),TRUE))))</f>
        <v/>
      </c>
      <c r="Y511" s="144" t="str">
        <f>IF(OR(AND(OR($J511="Retired",$J511="Permanent Low-Use"),$K511&lt;=2033),(AND($J511="New",$K511&gt;2033))),"N/A",IF($N511=0,0,IF(ISERROR(VLOOKUP($E511,'Source Data'!$B$29:$J$60, MATCH($L511, 'Source Data'!$B$26:$J$26,1),TRUE))=TRUE,"",VLOOKUP($E511,'Source Data'!$B$29:$J$60,MATCH($L511, 'Source Data'!$B$26:$J$26,1),TRUE))))</f>
        <v/>
      </c>
      <c r="Z511" s="145" t="str">
        <f>IF(ISNUMBER($L511),IF(OR(AND(OR($J511="Retired",$J511="Permanent Low-Use"),$K511&lt;=2023),(AND($J511="New",$K511&gt;2023))),"N/A",VLOOKUP($F511,'Source Data'!$B$15:$I$22,7)),"")</f>
        <v/>
      </c>
      <c r="AA511" s="145" t="str">
        <f>IF(ISNUMBER($L511),IF(OR(AND(OR($J511="Retired",$J511="Permanent Low-Use"),$K511&lt;=2024),(AND($J511="New",$K511&gt;2024))),"N/A",VLOOKUP($F511,'Source Data'!$B$15:$I$22,7)),"")</f>
        <v/>
      </c>
      <c r="AB511" s="145" t="str">
        <f>IF(ISNUMBER($L511),IF(OR(AND(OR($J511="Retired",$J511="Permanent Low-Use"),$K511&lt;=2025),(AND($J511="New",$K511&gt;2025))),"N/A",VLOOKUP($F511,'Source Data'!$B$15:$I$22,5)),"")</f>
        <v/>
      </c>
      <c r="AC511" s="145" t="str">
        <f>IF(ISNUMBER($L511),IF(OR(AND(OR($J511="Retired",$J511="Permanent Low-Use"),$K511&lt;=2026),(AND($J511="New",$K511&gt;2026))),"N/A",VLOOKUP($F511,'Source Data'!$B$15:$I$22,5)),"")</f>
        <v/>
      </c>
      <c r="AD511" s="145" t="str">
        <f>IF(ISNUMBER($L511),IF(OR(AND(OR($J511="Retired",$J511="Permanent Low-Use"),$K511&lt;=2027),(AND($J511="New",$K511&gt;2027))),"N/A",VLOOKUP($F511,'Source Data'!$B$15:$I$22,5)),"")</f>
        <v/>
      </c>
      <c r="AE511" s="145" t="str">
        <f>IF(ISNUMBER($L511),IF(OR(AND(OR($J511="Retired",$J511="Permanent Low-Use"),$K511&lt;=2028),(AND($J511="New",$K511&gt;2028))),"N/A",VLOOKUP($F511,'Source Data'!$B$15:$I$22,5)),"")</f>
        <v/>
      </c>
      <c r="AF511" s="145" t="str">
        <f>IF(ISNUMBER($L511),IF(OR(AND(OR($J511="Retired",$J511="Permanent Low-Use"),$K511&lt;=2029),(AND($J511="New",$K511&gt;2029))),"N/A",VLOOKUP($F511,'Source Data'!$B$15:$I$22,5)),"")</f>
        <v/>
      </c>
      <c r="AG511" s="145" t="str">
        <f>IF(ISNUMBER($L511),IF(OR(AND(OR($J511="Retired",$J511="Permanent Low-Use"),$K511&lt;=2030),(AND($J511="New",$K511&gt;2030))),"N/A",VLOOKUP($F511,'Source Data'!$B$15:$I$22,5)),"")</f>
        <v/>
      </c>
      <c r="AH511" s="145" t="str">
        <f>IF(ISNUMBER($L511),IF(OR(AND(OR($J511="Retired",$J511="Permanent Low-Use"),$K511&lt;=2031),(AND($J511="New",$K511&gt;2031))),"N/A",VLOOKUP($F511,'Source Data'!$B$15:$I$22,5)),"")</f>
        <v/>
      </c>
      <c r="AI511" s="145" t="str">
        <f>IF(ISNUMBER($L511),IF(OR(AND(OR($J511="Retired",$J511="Permanent Low-Use"),$K511&lt;=2032),(AND($J511="New",$K511&gt;2032))),"N/A",VLOOKUP($F511,'Source Data'!$B$15:$I$22,5)),"")</f>
        <v/>
      </c>
      <c r="AJ511" s="145" t="str">
        <f>IF(ISNUMBER($L511),IF(OR(AND(OR($J511="Retired",$J511="Permanent Low-Use"),$K511&lt;=2033),(AND($J511="New",$K511&gt;2033))),"N/A",VLOOKUP($F511,'Source Data'!$B$15:$I$22,5)),"")</f>
        <v/>
      </c>
      <c r="AK511" s="145" t="str">
        <f>IF($N511= 0, "N/A", IF(ISERROR(VLOOKUP($F511, 'Source Data'!$B$4:$C$11,2)), "", VLOOKUP($F511, 'Source Data'!$B$4:$C$11,2)))</f>
        <v/>
      </c>
      <c r="AL511" s="158"/>
    </row>
    <row r="512" spans="1:38">
      <c r="A512" s="158"/>
      <c r="B512" s="80"/>
      <c r="C512" s="80"/>
      <c r="D512" s="80"/>
      <c r="E512" s="81"/>
      <c r="F512" s="81"/>
      <c r="G512" s="78"/>
      <c r="H512" s="79"/>
      <c r="I512" s="78"/>
      <c r="J512" s="78"/>
      <c r="K512" s="78"/>
      <c r="L512" s="142" t="str">
        <f t="shared" si="20"/>
        <v/>
      </c>
      <c r="M512" s="142" t="str">
        <f>IF(ISERROR(VLOOKUP(E512,'Source Data'!$B$67:$J$97, MATCH(F512, 'Source Data'!$B$64:$J$64,1),TRUE))=TRUE,"",VLOOKUP(E512,'Source Data'!$B$67:$J$97,MATCH(F512, 'Source Data'!$B$64:$J$64,1),TRUE))</f>
        <v/>
      </c>
      <c r="N512" s="143" t="str">
        <f t="shared" si="21"/>
        <v/>
      </c>
      <c r="O512" s="144" t="str">
        <f>IF(OR(AND(OR($J512="Retired",$J512="Permanent Low-Use"),$K512&lt;=2023),(AND($J512="New",$K512&gt;2023))),"N/A",IF($N512=0,0,IF(ISERROR(VLOOKUP($E512,'Source Data'!$B$29:$J$60, MATCH($L512, 'Source Data'!$B$26:$J$26,1),TRUE))=TRUE,"",VLOOKUP($E512,'Source Data'!$B$29:$J$60,MATCH($L512, 'Source Data'!$B$26:$J$26,1),TRUE))))</f>
        <v/>
      </c>
      <c r="P512" s="144" t="str">
        <f>IF(OR(AND(OR($J512="Retired",$J512="Permanent Low-Use"),$K512&lt;=2024),(AND($J512="New",$K512&gt;2024))),"N/A",IF($N512=0,0,IF(ISERROR(VLOOKUP($E512,'Source Data'!$B$29:$J$60, MATCH($L512, 'Source Data'!$B$26:$J$26,1),TRUE))=TRUE,"",VLOOKUP($E512,'Source Data'!$B$29:$J$60,MATCH($L512, 'Source Data'!$B$26:$J$26,1),TRUE))))</f>
        <v/>
      </c>
      <c r="Q512" s="144" t="str">
        <f>IF(OR(AND(OR($J512="Retired",$J512="Permanent Low-Use"),$K512&lt;=2025),(AND($J512="New",$K512&gt;2025))),"N/A",IF($N512=0,0,IF(ISERROR(VLOOKUP($E512,'Source Data'!$B$29:$J$60, MATCH($L512, 'Source Data'!$B$26:$J$26,1),TRUE))=TRUE,"",VLOOKUP($E512,'Source Data'!$B$29:$J$60,MATCH($L512, 'Source Data'!$B$26:$J$26,1),TRUE))))</f>
        <v/>
      </c>
      <c r="R512" s="144" t="str">
        <f>IF(OR(AND(OR($J512="Retired",$J512="Permanent Low-Use"),$K512&lt;=2026),(AND($J512="New",$K512&gt;2026))),"N/A",IF($N512=0,0,IF(ISERROR(VLOOKUP($E512,'Source Data'!$B$29:$J$60, MATCH($L512, 'Source Data'!$B$26:$J$26,1),TRUE))=TRUE,"",VLOOKUP($E512,'Source Data'!$B$29:$J$60,MATCH($L512, 'Source Data'!$B$26:$J$26,1),TRUE))))</f>
        <v/>
      </c>
      <c r="S512" s="144" t="str">
        <f>IF(OR(AND(OR($J512="Retired",$J512="Permanent Low-Use"),$K512&lt;=2027),(AND($J512="New",$K512&gt;2027))),"N/A",IF($N512=0,0,IF(ISERROR(VLOOKUP($E512,'Source Data'!$B$29:$J$60, MATCH($L512, 'Source Data'!$B$26:$J$26,1),TRUE))=TRUE,"",VLOOKUP($E512,'Source Data'!$B$29:$J$60,MATCH($L512, 'Source Data'!$B$26:$J$26,1),TRUE))))</f>
        <v/>
      </c>
      <c r="T512" s="144" t="str">
        <f>IF(OR(AND(OR($J512="Retired",$J512="Permanent Low-Use"),$K512&lt;=2028),(AND($J512="New",$K512&gt;2028))),"N/A",IF($N512=0,0,IF(ISERROR(VLOOKUP($E512,'Source Data'!$B$29:$J$60, MATCH($L512, 'Source Data'!$B$26:$J$26,1),TRUE))=TRUE,"",VLOOKUP($E512,'Source Data'!$B$29:$J$60,MATCH($L512, 'Source Data'!$B$26:$J$26,1),TRUE))))</f>
        <v/>
      </c>
      <c r="U512" s="144" t="str">
        <f>IF(OR(AND(OR($J512="Retired",$J512="Permanent Low-Use"),$K512&lt;=2029),(AND($J512="New",$K512&gt;2029))),"N/A",IF($N512=0,0,IF(ISERROR(VLOOKUP($E512,'Source Data'!$B$29:$J$60, MATCH($L512, 'Source Data'!$B$26:$J$26,1),TRUE))=TRUE,"",VLOOKUP($E512,'Source Data'!$B$29:$J$60,MATCH($L512, 'Source Data'!$B$26:$J$26,1),TRUE))))</f>
        <v/>
      </c>
      <c r="V512" s="144" t="str">
        <f>IF(OR(AND(OR($J512="Retired",$J512="Permanent Low-Use"),$K512&lt;=2030),(AND($J512="New",$K512&gt;2030))),"N/A",IF($N512=0,0,IF(ISERROR(VLOOKUP($E512,'Source Data'!$B$29:$J$60, MATCH($L512, 'Source Data'!$B$26:$J$26,1),TRUE))=TRUE,"",VLOOKUP($E512,'Source Data'!$B$29:$J$60,MATCH($L512, 'Source Data'!$B$26:$J$26,1),TRUE))))</f>
        <v/>
      </c>
      <c r="W512" s="144" t="str">
        <f>IF(OR(AND(OR($J512="Retired",$J512="Permanent Low-Use"),$K512&lt;=2031),(AND($J512="New",$K512&gt;2031))),"N/A",IF($N512=0,0,IF(ISERROR(VLOOKUP($E512,'Source Data'!$B$29:$J$60, MATCH($L512, 'Source Data'!$B$26:$J$26,1),TRUE))=TRUE,"",VLOOKUP($E512,'Source Data'!$B$29:$J$60,MATCH($L512, 'Source Data'!$B$26:$J$26,1),TRUE))))</f>
        <v/>
      </c>
      <c r="X512" s="144" t="str">
        <f>IF(OR(AND(OR($J512="Retired",$J512="Permanent Low-Use"),$K512&lt;=2032),(AND($J512="New",$K512&gt;2032))),"N/A",IF($N512=0,0,IF(ISERROR(VLOOKUP($E512,'Source Data'!$B$29:$J$60, MATCH($L512, 'Source Data'!$B$26:$J$26,1),TRUE))=TRUE,"",VLOOKUP($E512,'Source Data'!$B$29:$J$60,MATCH($L512, 'Source Data'!$B$26:$J$26,1),TRUE))))</f>
        <v/>
      </c>
      <c r="Y512" s="144" t="str">
        <f>IF(OR(AND(OR($J512="Retired",$J512="Permanent Low-Use"),$K512&lt;=2033),(AND($J512="New",$K512&gt;2033))),"N/A",IF($N512=0,0,IF(ISERROR(VLOOKUP($E512,'Source Data'!$B$29:$J$60, MATCH($L512, 'Source Data'!$B$26:$J$26,1),TRUE))=TRUE,"",VLOOKUP($E512,'Source Data'!$B$29:$J$60,MATCH($L512, 'Source Data'!$B$26:$J$26,1),TRUE))))</f>
        <v/>
      </c>
      <c r="Z512" s="145" t="str">
        <f>IF(ISNUMBER($L512),IF(OR(AND(OR($J512="Retired",$J512="Permanent Low-Use"),$K512&lt;=2023),(AND($J512="New",$K512&gt;2023))),"N/A",VLOOKUP($F512,'Source Data'!$B$15:$I$22,7)),"")</f>
        <v/>
      </c>
      <c r="AA512" s="145" t="str">
        <f>IF(ISNUMBER($L512),IF(OR(AND(OR($J512="Retired",$J512="Permanent Low-Use"),$K512&lt;=2024),(AND($J512="New",$K512&gt;2024))),"N/A",VLOOKUP($F512,'Source Data'!$B$15:$I$22,7)),"")</f>
        <v/>
      </c>
      <c r="AB512" s="145" t="str">
        <f>IF(ISNUMBER($L512),IF(OR(AND(OR($J512="Retired",$J512="Permanent Low-Use"),$K512&lt;=2025),(AND($J512="New",$K512&gt;2025))),"N/A",VLOOKUP($F512,'Source Data'!$B$15:$I$22,5)),"")</f>
        <v/>
      </c>
      <c r="AC512" s="145" t="str">
        <f>IF(ISNUMBER($L512),IF(OR(AND(OR($J512="Retired",$J512="Permanent Low-Use"),$K512&lt;=2026),(AND($J512="New",$K512&gt;2026))),"N/A",VLOOKUP($F512,'Source Data'!$B$15:$I$22,5)),"")</f>
        <v/>
      </c>
      <c r="AD512" s="145" t="str">
        <f>IF(ISNUMBER($L512),IF(OR(AND(OR($J512="Retired",$J512="Permanent Low-Use"),$K512&lt;=2027),(AND($J512="New",$K512&gt;2027))),"N/A",VLOOKUP($F512,'Source Data'!$B$15:$I$22,5)),"")</f>
        <v/>
      </c>
      <c r="AE512" s="145" t="str">
        <f>IF(ISNUMBER($L512),IF(OR(AND(OR($J512="Retired",$J512="Permanent Low-Use"),$K512&lt;=2028),(AND($J512="New",$K512&gt;2028))),"N/A",VLOOKUP($F512,'Source Data'!$B$15:$I$22,5)),"")</f>
        <v/>
      </c>
      <c r="AF512" s="145" t="str">
        <f>IF(ISNUMBER($L512),IF(OR(AND(OR($J512="Retired",$J512="Permanent Low-Use"),$K512&lt;=2029),(AND($J512="New",$K512&gt;2029))),"N/A",VLOOKUP($F512,'Source Data'!$B$15:$I$22,5)),"")</f>
        <v/>
      </c>
      <c r="AG512" s="145" t="str">
        <f>IF(ISNUMBER($L512),IF(OR(AND(OR($J512="Retired",$J512="Permanent Low-Use"),$K512&lt;=2030),(AND($J512="New",$K512&gt;2030))),"N/A",VLOOKUP($F512,'Source Data'!$B$15:$I$22,5)),"")</f>
        <v/>
      </c>
      <c r="AH512" s="145" t="str">
        <f>IF(ISNUMBER($L512),IF(OR(AND(OR($J512="Retired",$J512="Permanent Low-Use"),$K512&lt;=2031),(AND($J512="New",$K512&gt;2031))),"N/A",VLOOKUP($F512,'Source Data'!$B$15:$I$22,5)),"")</f>
        <v/>
      </c>
      <c r="AI512" s="145" t="str">
        <f>IF(ISNUMBER($L512),IF(OR(AND(OR($J512="Retired",$J512="Permanent Low-Use"),$K512&lt;=2032),(AND($J512="New",$K512&gt;2032))),"N/A",VLOOKUP($F512,'Source Data'!$B$15:$I$22,5)),"")</f>
        <v/>
      </c>
      <c r="AJ512" s="145" t="str">
        <f>IF(ISNUMBER($L512),IF(OR(AND(OR($J512="Retired",$J512="Permanent Low-Use"),$K512&lt;=2033),(AND($J512="New",$K512&gt;2033))),"N/A",VLOOKUP($F512,'Source Data'!$B$15:$I$22,5)),"")</f>
        <v/>
      </c>
      <c r="AK512" s="145" t="str">
        <f>IF($N512= 0, "N/A", IF(ISERROR(VLOOKUP($F512, 'Source Data'!$B$4:$C$11,2)), "", VLOOKUP($F512, 'Source Data'!$B$4:$C$11,2)))</f>
        <v/>
      </c>
      <c r="AL512" s="158"/>
    </row>
    <row r="513" spans="1:38">
      <c r="A513" s="158"/>
      <c r="B513" s="80"/>
      <c r="C513" s="80"/>
      <c r="D513" s="80"/>
      <c r="E513" s="81"/>
      <c r="F513" s="81"/>
      <c r="G513" s="78"/>
      <c r="H513" s="79"/>
      <c r="I513" s="78"/>
      <c r="J513" s="78"/>
      <c r="K513" s="78"/>
      <c r="L513" s="142" t="str">
        <f t="shared" si="20"/>
        <v/>
      </c>
      <c r="M513" s="142" t="str">
        <f>IF(ISERROR(VLOOKUP(E513,'Source Data'!$B$67:$J$97, MATCH(F513, 'Source Data'!$B$64:$J$64,1),TRUE))=TRUE,"",VLOOKUP(E513,'Source Data'!$B$67:$J$97,MATCH(F513, 'Source Data'!$B$64:$J$64,1),TRUE))</f>
        <v/>
      </c>
      <c r="N513" s="143" t="str">
        <f t="shared" si="21"/>
        <v/>
      </c>
      <c r="O513" s="144" t="str">
        <f>IF(OR(AND(OR($J513="Retired",$J513="Permanent Low-Use"),$K513&lt;=2023),(AND($J513="New",$K513&gt;2023))),"N/A",IF($N513=0,0,IF(ISERROR(VLOOKUP($E513,'Source Data'!$B$29:$J$60, MATCH($L513, 'Source Data'!$B$26:$J$26,1),TRUE))=TRUE,"",VLOOKUP($E513,'Source Data'!$B$29:$J$60,MATCH($L513, 'Source Data'!$B$26:$J$26,1),TRUE))))</f>
        <v/>
      </c>
      <c r="P513" s="144" t="str">
        <f>IF(OR(AND(OR($J513="Retired",$J513="Permanent Low-Use"),$K513&lt;=2024),(AND($J513="New",$K513&gt;2024))),"N/A",IF($N513=0,0,IF(ISERROR(VLOOKUP($E513,'Source Data'!$B$29:$J$60, MATCH($L513, 'Source Data'!$B$26:$J$26,1),TRUE))=TRUE,"",VLOOKUP($E513,'Source Data'!$B$29:$J$60,MATCH($L513, 'Source Data'!$B$26:$J$26,1),TRUE))))</f>
        <v/>
      </c>
      <c r="Q513" s="144" t="str">
        <f>IF(OR(AND(OR($J513="Retired",$J513="Permanent Low-Use"),$K513&lt;=2025),(AND($J513="New",$K513&gt;2025))),"N/A",IF($N513=0,0,IF(ISERROR(VLOOKUP($E513,'Source Data'!$B$29:$J$60, MATCH($L513, 'Source Data'!$B$26:$J$26,1),TRUE))=TRUE,"",VLOOKUP($E513,'Source Data'!$B$29:$J$60,MATCH($L513, 'Source Data'!$B$26:$J$26,1),TRUE))))</f>
        <v/>
      </c>
      <c r="R513" s="144" t="str">
        <f>IF(OR(AND(OR($J513="Retired",$J513="Permanent Low-Use"),$K513&lt;=2026),(AND($J513="New",$K513&gt;2026))),"N/A",IF($N513=0,0,IF(ISERROR(VLOOKUP($E513,'Source Data'!$B$29:$J$60, MATCH($L513, 'Source Data'!$B$26:$J$26,1),TRUE))=TRUE,"",VLOOKUP($E513,'Source Data'!$B$29:$J$60,MATCH($L513, 'Source Data'!$B$26:$J$26,1),TRUE))))</f>
        <v/>
      </c>
      <c r="S513" s="144" t="str">
        <f>IF(OR(AND(OR($J513="Retired",$J513="Permanent Low-Use"),$K513&lt;=2027),(AND($J513="New",$K513&gt;2027))),"N/A",IF($N513=0,0,IF(ISERROR(VLOOKUP($E513,'Source Data'!$B$29:$J$60, MATCH($L513, 'Source Data'!$B$26:$J$26,1),TRUE))=TRUE,"",VLOOKUP($E513,'Source Data'!$B$29:$J$60,MATCH($L513, 'Source Data'!$B$26:$J$26,1),TRUE))))</f>
        <v/>
      </c>
      <c r="T513" s="144" t="str">
        <f>IF(OR(AND(OR($J513="Retired",$J513="Permanent Low-Use"),$K513&lt;=2028),(AND($J513="New",$K513&gt;2028))),"N/A",IF($N513=0,0,IF(ISERROR(VLOOKUP($E513,'Source Data'!$B$29:$J$60, MATCH($L513, 'Source Data'!$B$26:$J$26,1),TRUE))=TRUE,"",VLOOKUP($E513,'Source Data'!$B$29:$J$60,MATCH($L513, 'Source Data'!$B$26:$J$26,1),TRUE))))</f>
        <v/>
      </c>
      <c r="U513" s="144" t="str">
        <f>IF(OR(AND(OR($J513="Retired",$J513="Permanent Low-Use"),$K513&lt;=2029),(AND($J513="New",$K513&gt;2029))),"N/A",IF($N513=0,0,IF(ISERROR(VLOOKUP($E513,'Source Data'!$B$29:$J$60, MATCH($L513, 'Source Data'!$B$26:$J$26,1),TRUE))=TRUE,"",VLOOKUP($E513,'Source Data'!$B$29:$J$60,MATCH($L513, 'Source Data'!$B$26:$J$26,1),TRUE))))</f>
        <v/>
      </c>
      <c r="V513" s="144" t="str">
        <f>IF(OR(AND(OR($J513="Retired",$J513="Permanent Low-Use"),$K513&lt;=2030),(AND($J513="New",$K513&gt;2030))),"N/A",IF($N513=0,0,IF(ISERROR(VLOOKUP($E513,'Source Data'!$B$29:$J$60, MATCH($L513, 'Source Data'!$B$26:$J$26,1),TRUE))=TRUE,"",VLOOKUP($E513,'Source Data'!$B$29:$J$60,MATCH($L513, 'Source Data'!$B$26:$J$26,1),TRUE))))</f>
        <v/>
      </c>
      <c r="W513" s="144" t="str">
        <f>IF(OR(AND(OR($J513="Retired",$J513="Permanent Low-Use"),$K513&lt;=2031),(AND($J513="New",$K513&gt;2031))),"N/A",IF($N513=0,0,IF(ISERROR(VLOOKUP($E513,'Source Data'!$B$29:$J$60, MATCH($L513, 'Source Data'!$B$26:$J$26,1),TRUE))=TRUE,"",VLOOKUP($E513,'Source Data'!$B$29:$J$60,MATCH($L513, 'Source Data'!$B$26:$J$26,1),TRUE))))</f>
        <v/>
      </c>
      <c r="X513" s="144" t="str">
        <f>IF(OR(AND(OR($J513="Retired",$J513="Permanent Low-Use"),$K513&lt;=2032),(AND($J513="New",$K513&gt;2032))),"N/A",IF($N513=0,0,IF(ISERROR(VLOOKUP($E513,'Source Data'!$B$29:$J$60, MATCH($L513, 'Source Data'!$B$26:$J$26,1),TRUE))=TRUE,"",VLOOKUP($E513,'Source Data'!$B$29:$J$60,MATCH($L513, 'Source Data'!$B$26:$J$26,1),TRUE))))</f>
        <v/>
      </c>
      <c r="Y513" s="144" t="str">
        <f>IF(OR(AND(OR($J513="Retired",$J513="Permanent Low-Use"),$K513&lt;=2033),(AND($J513="New",$K513&gt;2033))),"N/A",IF($N513=0,0,IF(ISERROR(VLOOKUP($E513,'Source Data'!$B$29:$J$60, MATCH($L513, 'Source Data'!$B$26:$J$26,1),TRUE))=TRUE,"",VLOOKUP($E513,'Source Data'!$B$29:$J$60,MATCH($L513, 'Source Data'!$B$26:$J$26,1),TRUE))))</f>
        <v/>
      </c>
      <c r="Z513" s="145" t="str">
        <f>IF(ISNUMBER($L513),IF(OR(AND(OR($J513="Retired",$J513="Permanent Low-Use"),$K513&lt;=2023),(AND($J513="New",$K513&gt;2023))),"N/A",VLOOKUP($F513,'Source Data'!$B$15:$I$22,7)),"")</f>
        <v/>
      </c>
      <c r="AA513" s="145" t="str">
        <f>IF(ISNUMBER($L513),IF(OR(AND(OR($J513="Retired",$J513="Permanent Low-Use"),$K513&lt;=2024),(AND($J513="New",$K513&gt;2024))),"N/A",VLOOKUP($F513,'Source Data'!$B$15:$I$22,7)),"")</f>
        <v/>
      </c>
      <c r="AB513" s="145" t="str">
        <f>IF(ISNUMBER($L513),IF(OR(AND(OR($J513="Retired",$J513="Permanent Low-Use"),$K513&lt;=2025),(AND($J513="New",$K513&gt;2025))),"N/A",VLOOKUP($F513,'Source Data'!$B$15:$I$22,5)),"")</f>
        <v/>
      </c>
      <c r="AC513" s="145" t="str">
        <f>IF(ISNUMBER($L513),IF(OR(AND(OR($J513="Retired",$J513="Permanent Low-Use"),$K513&lt;=2026),(AND($J513="New",$K513&gt;2026))),"N/A",VLOOKUP($F513,'Source Data'!$B$15:$I$22,5)),"")</f>
        <v/>
      </c>
      <c r="AD513" s="145" t="str">
        <f>IF(ISNUMBER($L513),IF(OR(AND(OR($J513="Retired",$J513="Permanent Low-Use"),$K513&lt;=2027),(AND($J513="New",$K513&gt;2027))),"N/A",VLOOKUP($F513,'Source Data'!$B$15:$I$22,5)),"")</f>
        <v/>
      </c>
      <c r="AE513" s="145" t="str">
        <f>IF(ISNUMBER($L513),IF(OR(AND(OR($J513="Retired",$J513="Permanent Low-Use"),$K513&lt;=2028),(AND($J513="New",$K513&gt;2028))),"N/A",VLOOKUP($F513,'Source Data'!$B$15:$I$22,5)),"")</f>
        <v/>
      </c>
      <c r="AF513" s="145" t="str">
        <f>IF(ISNUMBER($L513),IF(OR(AND(OR($J513="Retired",$J513="Permanent Low-Use"),$K513&lt;=2029),(AND($J513="New",$K513&gt;2029))),"N/A",VLOOKUP($F513,'Source Data'!$B$15:$I$22,5)),"")</f>
        <v/>
      </c>
      <c r="AG513" s="145" t="str">
        <f>IF(ISNUMBER($L513),IF(OR(AND(OR($J513="Retired",$J513="Permanent Low-Use"),$K513&lt;=2030),(AND($J513="New",$K513&gt;2030))),"N/A",VLOOKUP($F513,'Source Data'!$B$15:$I$22,5)),"")</f>
        <v/>
      </c>
      <c r="AH513" s="145" t="str">
        <f>IF(ISNUMBER($L513),IF(OR(AND(OR($J513="Retired",$J513="Permanent Low-Use"),$K513&lt;=2031),(AND($J513="New",$K513&gt;2031))),"N/A",VLOOKUP($F513,'Source Data'!$B$15:$I$22,5)),"")</f>
        <v/>
      </c>
      <c r="AI513" s="145" t="str">
        <f>IF(ISNUMBER($L513),IF(OR(AND(OR($J513="Retired",$J513="Permanent Low-Use"),$K513&lt;=2032),(AND($J513="New",$K513&gt;2032))),"N/A",VLOOKUP($F513,'Source Data'!$B$15:$I$22,5)),"")</f>
        <v/>
      </c>
      <c r="AJ513" s="145" t="str">
        <f>IF(ISNUMBER($L513),IF(OR(AND(OR($J513="Retired",$J513="Permanent Low-Use"),$K513&lt;=2033),(AND($J513="New",$K513&gt;2033))),"N/A",VLOOKUP($F513,'Source Data'!$B$15:$I$22,5)),"")</f>
        <v/>
      </c>
      <c r="AK513" s="145" t="str">
        <f>IF($N513= 0, "N/A", IF(ISERROR(VLOOKUP($F513, 'Source Data'!$B$4:$C$11,2)), "", VLOOKUP($F513, 'Source Data'!$B$4:$C$11,2)))</f>
        <v/>
      </c>
      <c r="AL513" s="158"/>
    </row>
    <row r="514" spans="1:38">
      <c r="A514" s="158"/>
      <c r="B514" s="80"/>
      <c r="C514" s="80"/>
      <c r="D514" s="80"/>
      <c r="E514" s="81"/>
      <c r="F514" s="81"/>
      <c r="G514" s="78"/>
      <c r="H514" s="79"/>
      <c r="I514" s="78"/>
      <c r="J514" s="78"/>
      <c r="K514" s="78"/>
      <c r="L514" s="142" t="str">
        <f t="shared" si="20"/>
        <v/>
      </c>
      <c r="M514" s="142" t="str">
        <f>IF(ISERROR(VLOOKUP(E514,'Source Data'!$B$67:$J$97, MATCH(F514, 'Source Data'!$B$64:$J$64,1),TRUE))=TRUE,"",VLOOKUP(E514,'Source Data'!$B$67:$J$97,MATCH(F514, 'Source Data'!$B$64:$J$64,1),TRUE))</f>
        <v/>
      </c>
      <c r="N514" s="143" t="str">
        <f t="shared" si="21"/>
        <v/>
      </c>
      <c r="O514" s="144" t="str">
        <f>IF(OR(AND(OR($J514="Retired",$J514="Permanent Low-Use"),$K514&lt;=2023),(AND($J514="New",$K514&gt;2023))),"N/A",IF($N514=0,0,IF(ISERROR(VLOOKUP($E514,'Source Data'!$B$29:$J$60, MATCH($L514, 'Source Data'!$B$26:$J$26,1),TRUE))=TRUE,"",VLOOKUP($E514,'Source Data'!$B$29:$J$60,MATCH($L514, 'Source Data'!$B$26:$J$26,1),TRUE))))</f>
        <v/>
      </c>
      <c r="P514" s="144" t="str">
        <f>IF(OR(AND(OR($J514="Retired",$J514="Permanent Low-Use"),$K514&lt;=2024),(AND($J514="New",$K514&gt;2024))),"N/A",IF($N514=0,0,IF(ISERROR(VLOOKUP($E514,'Source Data'!$B$29:$J$60, MATCH($L514, 'Source Data'!$B$26:$J$26,1),TRUE))=TRUE,"",VLOOKUP($E514,'Source Data'!$B$29:$J$60,MATCH($L514, 'Source Data'!$B$26:$J$26,1),TRUE))))</f>
        <v/>
      </c>
      <c r="Q514" s="144" t="str">
        <f>IF(OR(AND(OR($J514="Retired",$J514="Permanent Low-Use"),$K514&lt;=2025),(AND($J514="New",$K514&gt;2025))),"N/A",IF($N514=0,0,IF(ISERROR(VLOOKUP($E514,'Source Data'!$B$29:$J$60, MATCH($L514, 'Source Data'!$B$26:$J$26,1),TRUE))=TRUE,"",VLOOKUP($E514,'Source Data'!$B$29:$J$60,MATCH($L514, 'Source Data'!$B$26:$J$26,1),TRUE))))</f>
        <v/>
      </c>
      <c r="R514" s="144" t="str">
        <f>IF(OR(AND(OR($J514="Retired",$J514="Permanent Low-Use"),$K514&lt;=2026),(AND($J514="New",$K514&gt;2026))),"N/A",IF($N514=0,0,IF(ISERROR(VLOOKUP($E514,'Source Data'!$B$29:$J$60, MATCH($L514, 'Source Data'!$B$26:$J$26,1),TRUE))=TRUE,"",VLOOKUP($E514,'Source Data'!$B$29:$J$60,MATCH($L514, 'Source Data'!$B$26:$J$26,1),TRUE))))</f>
        <v/>
      </c>
      <c r="S514" s="144" t="str">
        <f>IF(OR(AND(OR($J514="Retired",$J514="Permanent Low-Use"),$K514&lt;=2027),(AND($J514="New",$K514&gt;2027))),"N/A",IF($N514=0,0,IF(ISERROR(VLOOKUP($E514,'Source Data'!$B$29:$J$60, MATCH($L514, 'Source Data'!$B$26:$J$26,1),TRUE))=TRUE,"",VLOOKUP($E514,'Source Data'!$B$29:$J$60,MATCH($L514, 'Source Data'!$B$26:$J$26,1),TRUE))))</f>
        <v/>
      </c>
      <c r="T514" s="144" t="str">
        <f>IF(OR(AND(OR($J514="Retired",$J514="Permanent Low-Use"),$K514&lt;=2028),(AND($J514="New",$K514&gt;2028))),"N/A",IF($N514=0,0,IF(ISERROR(VLOOKUP($E514,'Source Data'!$B$29:$J$60, MATCH($L514, 'Source Data'!$B$26:$J$26,1),TRUE))=TRUE,"",VLOOKUP($E514,'Source Data'!$B$29:$J$60,MATCH($L514, 'Source Data'!$B$26:$J$26,1),TRUE))))</f>
        <v/>
      </c>
      <c r="U514" s="144" t="str">
        <f>IF(OR(AND(OR($J514="Retired",$J514="Permanent Low-Use"),$K514&lt;=2029),(AND($J514="New",$K514&gt;2029))),"N/A",IF($N514=0,0,IF(ISERROR(VLOOKUP($E514,'Source Data'!$B$29:$J$60, MATCH($L514, 'Source Data'!$B$26:$J$26,1),TRUE))=TRUE,"",VLOOKUP($E514,'Source Data'!$B$29:$J$60,MATCH($L514, 'Source Data'!$B$26:$J$26,1),TRUE))))</f>
        <v/>
      </c>
      <c r="V514" s="144" t="str">
        <f>IF(OR(AND(OR($J514="Retired",$J514="Permanent Low-Use"),$K514&lt;=2030),(AND($J514="New",$K514&gt;2030))),"N/A",IF($N514=0,0,IF(ISERROR(VLOOKUP($E514,'Source Data'!$B$29:$J$60, MATCH($L514, 'Source Data'!$B$26:$J$26,1),TRUE))=TRUE,"",VLOOKUP($E514,'Source Data'!$B$29:$J$60,MATCH($L514, 'Source Data'!$B$26:$J$26,1),TRUE))))</f>
        <v/>
      </c>
      <c r="W514" s="144" t="str">
        <f>IF(OR(AND(OR($J514="Retired",$J514="Permanent Low-Use"),$K514&lt;=2031),(AND($J514="New",$K514&gt;2031))),"N/A",IF($N514=0,0,IF(ISERROR(VLOOKUP($E514,'Source Data'!$B$29:$J$60, MATCH($L514, 'Source Data'!$B$26:$J$26,1),TRUE))=TRUE,"",VLOOKUP($E514,'Source Data'!$B$29:$J$60,MATCH($L514, 'Source Data'!$B$26:$J$26,1),TRUE))))</f>
        <v/>
      </c>
      <c r="X514" s="144" t="str">
        <f>IF(OR(AND(OR($J514="Retired",$J514="Permanent Low-Use"),$K514&lt;=2032),(AND($J514="New",$K514&gt;2032))),"N/A",IF($N514=0,0,IF(ISERROR(VLOOKUP($E514,'Source Data'!$B$29:$J$60, MATCH($L514, 'Source Data'!$B$26:$J$26,1),TRUE))=TRUE,"",VLOOKUP($E514,'Source Data'!$B$29:$J$60,MATCH($L514, 'Source Data'!$B$26:$J$26,1),TRUE))))</f>
        <v/>
      </c>
      <c r="Y514" s="144" t="str">
        <f>IF(OR(AND(OR($J514="Retired",$J514="Permanent Low-Use"),$K514&lt;=2033),(AND($J514="New",$K514&gt;2033))),"N/A",IF($N514=0,0,IF(ISERROR(VLOOKUP($E514,'Source Data'!$B$29:$J$60, MATCH($L514, 'Source Data'!$B$26:$J$26,1),TRUE))=TRUE,"",VLOOKUP($E514,'Source Data'!$B$29:$J$60,MATCH($L514, 'Source Data'!$B$26:$J$26,1),TRUE))))</f>
        <v/>
      </c>
      <c r="Z514" s="145" t="str">
        <f>IF(ISNUMBER($L514),IF(OR(AND(OR($J514="Retired",$J514="Permanent Low-Use"),$K514&lt;=2023),(AND($J514="New",$K514&gt;2023))),"N/A",VLOOKUP($F514,'Source Data'!$B$15:$I$22,7)),"")</f>
        <v/>
      </c>
      <c r="AA514" s="145" t="str">
        <f>IF(ISNUMBER($L514),IF(OR(AND(OR($J514="Retired",$J514="Permanent Low-Use"),$K514&lt;=2024),(AND($J514="New",$K514&gt;2024))),"N/A",VLOOKUP($F514,'Source Data'!$B$15:$I$22,7)),"")</f>
        <v/>
      </c>
      <c r="AB514" s="145" t="str">
        <f>IF(ISNUMBER($L514),IF(OR(AND(OR($J514="Retired",$J514="Permanent Low-Use"),$K514&lt;=2025),(AND($J514="New",$K514&gt;2025))),"N/A",VLOOKUP($F514,'Source Data'!$B$15:$I$22,5)),"")</f>
        <v/>
      </c>
      <c r="AC514" s="145" t="str">
        <f>IF(ISNUMBER($L514),IF(OR(AND(OR($J514="Retired",$J514="Permanent Low-Use"),$K514&lt;=2026),(AND($J514="New",$K514&gt;2026))),"N/A",VLOOKUP($F514,'Source Data'!$B$15:$I$22,5)),"")</f>
        <v/>
      </c>
      <c r="AD514" s="145" t="str">
        <f>IF(ISNUMBER($L514),IF(OR(AND(OR($J514="Retired",$J514="Permanent Low-Use"),$K514&lt;=2027),(AND($J514="New",$K514&gt;2027))),"N/A",VLOOKUP($F514,'Source Data'!$B$15:$I$22,5)),"")</f>
        <v/>
      </c>
      <c r="AE514" s="145" t="str">
        <f>IF(ISNUMBER($L514),IF(OR(AND(OR($J514="Retired",$J514="Permanent Low-Use"),$K514&lt;=2028),(AND($J514="New",$K514&gt;2028))),"N/A",VLOOKUP($F514,'Source Data'!$B$15:$I$22,5)),"")</f>
        <v/>
      </c>
      <c r="AF514" s="145" t="str">
        <f>IF(ISNUMBER($L514),IF(OR(AND(OR($J514="Retired",$J514="Permanent Low-Use"),$K514&lt;=2029),(AND($J514="New",$K514&gt;2029))),"N/A",VLOOKUP($F514,'Source Data'!$B$15:$I$22,5)),"")</f>
        <v/>
      </c>
      <c r="AG514" s="145" t="str">
        <f>IF(ISNUMBER($L514),IF(OR(AND(OR($J514="Retired",$J514="Permanent Low-Use"),$K514&lt;=2030),(AND($J514="New",$K514&gt;2030))),"N/A",VLOOKUP($F514,'Source Data'!$B$15:$I$22,5)),"")</f>
        <v/>
      </c>
      <c r="AH514" s="145" t="str">
        <f>IF(ISNUMBER($L514),IF(OR(AND(OR($J514="Retired",$J514="Permanent Low-Use"),$K514&lt;=2031),(AND($J514="New",$K514&gt;2031))),"N/A",VLOOKUP($F514,'Source Data'!$B$15:$I$22,5)),"")</f>
        <v/>
      </c>
      <c r="AI514" s="145" t="str">
        <f>IF(ISNUMBER($L514),IF(OR(AND(OR($J514="Retired",$J514="Permanent Low-Use"),$K514&lt;=2032),(AND($J514="New",$K514&gt;2032))),"N/A",VLOOKUP($F514,'Source Data'!$B$15:$I$22,5)),"")</f>
        <v/>
      </c>
      <c r="AJ514" s="145" t="str">
        <f>IF(ISNUMBER($L514),IF(OR(AND(OR($J514="Retired",$J514="Permanent Low-Use"),$K514&lt;=2033),(AND($J514="New",$K514&gt;2033))),"N/A",VLOOKUP($F514,'Source Data'!$B$15:$I$22,5)),"")</f>
        <v/>
      </c>
      <c r="AK514" s="145" t="str">
        <f>IF($N514= 0, "N/A", IF(ISERROR(VLOOKUP($F514, 'Source Data'!$B$4:$C$11,2)), "", VLOOKUP($F514, 'Source Data'!$B$4:$C$11,2)))</f>
        <v/>
      </c>
      <c r="AL514" s="158"/>
    </row>
    <row r="515" spans="1:38">
      <c r="A515" s="158"/>
      <c r="B515" s="80"/>
      <c r="C515" s="80"/>
      <c r="D515" s="80"/>
      <c r="E515" s="81"/>
      <c r="F515" s="81"/>
      <c r="G515" s="78"/>
      <c r="H515" s="79"/>
      <c r="I515" s="78"/>
      <c r="J515" s="78"/>
      <c r="K515" s="78"/>
      <c r="L515" s="142" t="str">
        <f t="shared" si="20"/>
        <v/>
      </c>
      <c r="M515" s="142" t="str">
        <f>IF(ISERROR(VLOOKUP(E515,'Source Data'!$B$67:$J$97, MATCH(F515, 'Source Data'!$B$64:$J$64,1),TRUE))=TRUE,"",VLOOKUP(E515,'Source Data'!$B$67:$J$97,MATCH(F515, 'Source Data'!$B$64:$J$64,1),TRUE))</f>
        <v/>
      </c>
      <c r="N515" s="143" t="str">
        <f t="shared" si="21"/>
        <v/>
      </c>
      <c r="O515" s="144" t="str">
        <f>IF(OR(AND(OR($J515="Retired",$J515="Permanent Low-Use"),$K515&lt;=2023),(AND($J515="New",$K515&gt;2023))),"N/A",IF($N515=0,0,IF(ISERROR(VLOOKUP($E515,'Source Data'!$B$29:$J$60, MATCH($L515, 'Source Data'!$B$26:$J$26,1),TRUE))=TRUE,"",VLOOKUP($E515,'Source Data'!$B$29:$J$60,MATCH($L515, 'Source Data'!$B$26:$J$26,1),TRUE))))</f>
        <v/>
      </c>
      <c r="P515" s="144" t="str">
        <f>IF(OR(AND(OR($J515="Retired",$J515="Permanent Low-Use"),$K515&lt;=2024),(AND($J515="New",$K515&gt;2024))),"N/A",IF($N515=0,0,IF(ISERROR(VLOOKUP($E515,'Source Data'!$B$29:$J$60, MATCH($L515, 'Source Data'!$B$26:$J$26,1),TRUE))=TRUE,"",VLOOKUP($E515,'Source Data'!$B$29:$J$60,MATCH($L515, 'Source Data'!$B$26:$J$26,1),TRUE))))</f>
        <v/>
      </c>
      <c r="Q515" s="144" t="str">
        <f>IF(OR(AND(OR($J515="Retired",$J515="Permanent Low-Use"),$K515&lt;=2025),(AND($J515="New",$K515&gt;2025))),"N/A",IF($N515=0,0,IF(ISERROR(VLOOKUP($E515,'Source Data'!$B$29:$J$60, MATCH($L515, 'Source Data'!$B$26:$J$26,1),TRUE))=TRUE,"",VLOOKUP($E515,'Source Data'!$B$29:$J$60,MATCH($L515, 'Source Data'!$B$26:$J$26,1),TRUE))))</f>
        <v/>
      </c>
      <c r="R515" s="144" t="str">
        <f>IF(OR(AND(OR($J515="Retired",$J515="Permanent Low-Use"),$K515&lt;=2026),(AND($J515="New",$K515&gt;2026))),"N/A",IF($N515=0,0,IF(ISERROR(VLOOKUP($E515,'Source Data'!$B$29:$J$60, MATCH($L515, 'Source Data'!$B$26:$J$26,1),TRUE))=TRUE,"",VLOOKUP($E515,'Source Data'!$B$29:$J$60,MATCH($L515, 'Source Data'!$B$26:$J$26,1),TRUE))))</f>
        <v/>
      </c>
      <c r="S515" s="144" t="str">
        <f>IF(OR(AND(OR($J515="Retired",$J515="Permanent Low-Use"),$K515&lt;=2027),(AND($J515="New",$K515&gt;2027))),"N/A",IF($N515=0,0,IF(ISERROR(VLOOKUP($E515,'Source Data'!$B$29:$J$60, MATCH($L515, 'Source Data'!$B$26:$J$26,1),TRUE))=TRUE,"",VLOOKUP($E515,'Source Data'!$B$29:$J$60,MATCH($L515, 'Source Data'!$B$26:$J$26,1),TRUE))))</f>
        <v/>
      </c>
      <c r="T515" s="144" t="str">
        <f>IF(OR(AND(OR($J515="Retired",$J515="Permanent Low-Use"),$K515&lt;=2028),(AND($J515="New",$K515&gt;2028))),"N/A",IF($N515=0,0,IF(ISERROR(VLOOKUP($E515,'Source Data'!$B$29:$J$60, MATCH($L515, 'Source Data'!$B$26:$J$26,1),TRUE))=TRUE,"",VLOOKUP($E515,'Source Data'!$B$29:$J$60,MATCH($L515, 'Source Data'!$B$26:$J$26,1),TRUE))))</f>
        <v/>
      </c>
      <c r="U515" s="144" t="str">
        <f>IF(OR(AND(OR($J515="Retired",$J515="Permanent Low-Use"),$K515&lt;=2029),(AND($J515="New",$K515&gt;2029))),"N/A",IF($N515=0,0,IF(ISERROR(VLOOKUP($E515,'Source Data'!$B$29:$J$60, MATCH($L515, 'Source Data'!$B$26:$J$26,1),TRUE))=TRUE,"",VLOOKUP($E515,'Source Data'!$B$29:$J$60,MATCH($L515, 'Source Data'!$B$26:$J$26,1),TRUE))))</f>
        <v/>
      </c>
      <c r="V515" s="144" t="str">
        <f>IF(OR(AND(OR($J515="Retired",$J515="Permanent Low-Use"),$K515&lt;=2030),(AND($J515="New",$K515&gt;2030))),"N/A",IF($N515=0,0,IF(ISERROR(VLOOKUP($E515,'Source Data'!$B$29:$J$60, MATCH($L515, 'Source Data'!$B$26:$J$26,1),TRUE))=TRUE,"",VLOOKUP($E515,'Source Data'!$B$29:$J$60,MATCH($L515, 'Source Data'!$B$26:$J$26,1),TRUE))))</f>
        <v/>
      </c>
      <c r="W515" s="144" t="str">
        <f>IF(OR(AND(OR($J515="Retired",$J515="Permanent Low-Use"),$K515&lt;=2031),(AND($J515="New",$K515&gt;2031))),"N/A",IF($N515=0,0,IF(ISERROR(VLOOKUP($E515,'Source Data'!$B$29:$J$60, MATCH($L515, 'Source Data'!$B$26:$J$26,1),TRUE))=TRUE,"",VLOOKUP($E515,'Source Data'!$B$29:$J$60,MATCH($L515, 'Source Data'!$B$26:$J$26,1),TRUE))))</f>
        <v/>
      </c>
      <c r="X515" s="144" t="str">
        <f>IF(OR(AND(OR($J515="Retired",$J515="Permanent Low-Use"),$K515&lt;=2032),(AND($J515="New",$K515&gt;2032))),"N/A",IF($N515=0,0,IF(ISERROR(VLOOKUP($E515,'Source Data'!$B$29:$J$60, MATCH($L515, 'Source Data'!$B$26:$J$26,1),TRUE))=TRUE,"",VLOOKUP($E515,'Source Data'!$B$29:$J$60,MATCH($L515, 'Source Data'!$B$26:$J$26,1),TRUE))))</f>
        <v/>
      </c>
      <c r="Y515" s="144" t="str">
        <f>IF(OR(AND(OR($J515="Retired",$J515="Permanent Low-Use"),$K515&lt;=2033),(AND($J515="New",$K515&gt;2033))),"N/A",IF($N515=0,0,IF(ISERROR(VLOOKUP($E515,'Source Data'!$B$29:$J$60, MATCH($L515, 'Source Data'!$B$26:$J$26,1),TRUE))=TRUE,"",VLOOKUP($E515,'Source Data'!$B$29:$J$60,MATCH($L515, 'Source Data'!$B$26:$J$26,1),TRUE))))</f>
        <v/>
      </c>
      <c r="Z515" s="145" t="str">
        <f>IF(ISNUMBER($L515),IF(OR(AND(OR($J515="Retired",$J515="Permanent Low-Use"),$K515&lt;=2023),(AND($J515="New",$K515&gt;2023))),"N/A",VLOOKUP($F515,'Source Data'!$B$15:$I$22,7)),"")</f>
        <v/>
      </c>
      <c r="AA515" s="145" t="str">
        <f>IF(ISNUMBER($L515),IF(OR(AND(OR($J515="Retired",$J515="Permanent Low-Use"),$K515&lt;=2024),(AND($J515="New",$K515&gt;2024))),"N/A",VLOOKUP($F515,'Source Data'!$B$15:$I$22,7)),"")</f>
        <v/>
      </c>
      <c r="AB515" s="145" t="str">
        <f>IF(ISNUMBER($L515),IF(OR(AND(OR($J515="Retired",$J515="Permanent Low-Use"),$K515&lt;=2025),(AND($J515="New",$K515&gt;2025))),"N/A",VLOOKUP($F515,'Source Data'!$B$15:$I$22,5)),"")</f>
        <v/>
      </c>
      <c r="AC515" s="145" t="str">
        <f>IF(ISNUMBER($L515),IF(OR(AND(OR($J515="Retired",$J515="Permanent Low-Use"),$K515&lt;=2026),(AND($J515="New",$K515&gt;2026))),"N/A",VLOOKUP($F515,'Source Data'!$B$15:$I$22,5)),"")</f>
        <v/>
      </c>
      <c r="AD515" s="145" t="str">
        <f>IF(ISNUMBER($L515),IF(OR(AND(OR($J515="Retired",$J515="Permanent Low-Use"),$K515&lt;=2027),(AND($J515="New",$K515&gt;2027))),"N/A",VLOOKUP($F515,'Source Data'!$B$15:$I$22,5)),"")</f>
        <v/>
      </c>
      <c r="AE515" s="145" t="str">
        <f>IF(ISNUMBER($L515),IF(OR(AND(OR($J515="Retired",$J515="Permanent Low-Use"),$K515&lt;=2028),(AND($J515="New",$K515&gt;2028))),"N/A",VLOOKUP($F515,'Source Data'!$B$15:$I$22,5)),"")</f>
        <v/>
      </c>
      <c r="AF515" s="145" t="str">
        <f>IF(ISNUMBER($L515),IF(OR(AND(OR($J515="Retired",$J515="Permanent Low-Use"),$K515&lt;=2029),(AND($J515="New",$K515&gt;2029))),"N/A",VLOOKUP($F515,'Source Data'!$B$15:$I$22,5)),"")</f>
        <v/>
      </c>
      <c r="AG515" s="145" t="str">
        <f>IF(ISNUMBER($L515),IF(OR(AND(OR($J515="Retired",$J515="Permanent Low-Use"),$K515&lt;=2030),(AND($J515="New",$K515&gt;2030))),"N/A",VLOOKUP($F515,'Source Data'!$B$15:$I$22,5)),"")</f>
        <v/>
      </c>
      <c r="AH515" s="145" t="str">
        <f>IF(ISNUMBER($L515),IF(OR(AND(OR($J515="Retired",$J515="Permanent Low-Use"),$K515&lt;=2031),(AND($J515="New",$K515&gt;2031))),"N/A",VLOOKUP($F515,'Source Data'!$B$15:$I$22,5)),"")</f>
        <v/>
      </c>
      <c r="AI515" s="145" t="str">
        <f>IF(ISNUMBER($L515),IF(OR(AND(OR($J515="Retired",$J515="Permanent Low-Use"),$K515&lt;=2032),(AND($J515="New",$K515&gt;2032))),"N/A",VLOOKUP($F515,'Source Data'!$B$15:$I$22,5)),"")</f>
        <v/>
      </c>
      <c r="AJ515" s="145" t="str">
        <f>IF(ISNUMBER($L515),IF(OR(AND(OR($J515="Retired",$J515="Permanent Low-Use"),$K515&lt;=2033),(AND($J515="New",$K515&gt;2033))),"N/A",VLOOKUP($F515,'Source Data'!$B$15:$I$22,5)),"")</f>
        <v/>
      </c>
      <c r="AK515" s="145" t="str">
        <f>IF($N515= 0, "N/A", IF(ISERROR(VLOOKUP($F515, 'Source Data'!$B$4:$C$11,2)), "", VLOOKUP($F515, 'Source Data'!$B$4:$C$11,2)))</f>
        <v/>
      </c>
      <c r="AL515" s="158"/>
    </row>
    <row r="516" spans="1:38">
      <c r="A516" s="158"/>
      <c r="B516" s="80"/>
      <c r="C516" s="80"/>
      <c r="D516" s="80"/>
      <c r="E516" s="81"/>
      <c r="F516" s="81"/>
      <c r="G516" s="78"/>
      <c r="H516" s="79"/>
      <c r="I516" s="78"/>
      <c r="J516" s="78"/>
      <c r="K516" s="78"/>
      <c r="L516" s="142" t="str">
        <f t="shared" si="20"/>
        <v/>
      </c>
      <c r="M516" s="142" t="str">
        <f>IF(ISERROR(VLOOKUP(E516,'Source Data'!$B$67:$J$97, MATCH(F516, 'Source Data'!$B$64:$J$64,1),TRUE))=TRUE,"",VLOOKUP(E516,'Source Data'!$B$67:$J$97,MATCH(F516, 'Source Data'!$B$64:$J$64,1),TRUE))</f>
        <v/>
      </c>
      <c r="N516" s="143" t="str">
        <f t="shared" si="21"/>
        <v/>
      </c>
      <c r="O516" s="144" t="str">
        <f>IF(OR(AND(OR($J516="Retired",$J516="Permanent Low-Use"),$K516&lt;=2023),(AND($J516="New",$K516&gt;2023))),"N/A",IF($N516=0,0,IF(ISERROR(VLOOKUP($E516,'Source Data'!$B$29:$J$60, MATCH($L516, 'Source Data'!$B$26:$J$26,1),TRUE))=TRUE,"",VLOOKUP($E516,'Source Data'!$B$29:$J$60,MATCH($L516, 'Source Data'!$B$26:$J$26,1),TRUE))))</f>
        <v/>
      </c>
      <c r="P516" s="144" t="str">
        <f>IF(OR(AND(OR($J516="Retired",$J516="Permanent Low-Use"),$K516&lt;=2024),(AND($J516="New",$K516&gt;2024))),"N/A",IF($N516=0,0,IF(ISERROR(VLOOKUP($E516,'Source Data'!$B$29:$J$60, MATCH($L516, 'Source Data'!$B$26:$J$26,1),TRUE))=TRUE,"",VLOOKUP($E516,'Source Data'!$B$29:$J$60,MATCH($L516, 'Source Data'!$B$26:$J$26,1),TRUE))))</f>
        <v/>
      </c>
      <c r="Q516" s="144" t="str">
        <f>IF(OR(AND(OR($J516="Retired",$J516="Permanent Low-Use"),$K516&lt;=2025),(AND($J516="New",$K516&gt;2025))),"N/A",IF($N516=0,0,IF(ISERROR(VLOOKUP($E516,'Source Data'!$B$29:$J$60, MATCH($L516, 'Source Data'!$B$26:$J$26,1),TRUE))=TRUE,"",VLOOKUP($E516,'Source Data'!$B$29:$J$60,MATCH($L516, 'Source Data'!$B$26:$J$26,1),TRUE))))</f>
        <v/>
      </c>
      <c r="R516" s="144" t="str">
        <f>IF(OR(AND(OR($J516="Retired",$J516="Permanent Low-Use"),$K516&lt;=2026),(AND($J516="New",$K516&gt;2026))),"N/A",IF($N516=0,0,IF(ISERROR(VLOOKUP($E516,'Source Data'!$B$29:$J$60, MATCH($L516, 'Source Data'!$B$26:$J$26,1),TRUE))=TRUE,"",VLOOKUP($E516,'Source Data'!$B$29:$J$60,MATCH($L516, 'Source Data'!$B$26:$J$26,1),TRUE))))</f>
        <v/>
      </c>
      <c r="S516" s="144" t="str">
        <f>IF(OR(AND(OR($J516="Retired",$J516="Permanent Low-Use"),$K516&lt;=2027),(AND($J516="New",$K516&gt;2027))),"N/A",IF($N516=0,0,IF(ISERROR(VLOOKUP($E516,'Source Data'!$B$29:$J$60, MATCH($L516, 'Source Data'!$B$26:$J$26,1),TRUE))=TRUE,"",VLOOKUP($E516,'Source Data'!$B$29:$J$60,MATCH($L516, 'Source Data'!$B$26:$J$26,1),TRUE))))</f>
        <v/>
      </c>
      <c r="T516" s="144" t="str">
        <f>IF(OR(AND(OR($J516="Retired",$J516="Permanent Low-Use"),$K516&lt;=2028),(AND($J516="New",$K516&gt;2028))),"N/A",IF($N516=0,0,IF(ISERROR(VLOOKUP($E516,'Source Data'!$B$29:$J$60, MATCH($L516, 'Source Data'!$B$26:$J$26,1),TRUE))=TRUE,"",VLOOKUP($E516,'Source Data'!$B$29:$J$60,MATCH($L516, 'Source Data'!$B$26:$J$26,1),TRUE))))</f>
        <v/>
      </c>
      <c r="U516" s="144" t="str">
        <f>IF(OR(AND(OR($J516="Retired",$J516="Permanent Low-Use"),$K516&lt;=2029),(AND($J516="New",$K516&gt;2029))),"N/A",IF($N516=0,0,IF(ISERROR(VLOOKUP($E516,'Source Data'!$B$29:$J$60, MATCH($L516, 'Source Data'!$B$26:$J$26,1),TRUE))=TRUE,"",VLOOKUP($E516,'Source Data'!$B$29:$J$60,MATCH($L516, 'Source Data'!$B$26:$J$26,1),TRUE))))</f>
        <v/>
      </c>
      <c r="V516" s="144" t="str">
        <f>IF(OR(AND(OR($J516="Retired",$J516="Permanent Low-Use"),$K516&lt;=2030),(AND($J516="New",$K516&gt;2030))),"N/A",IF($N516=0,0,IF(ISERROR(VLOOKUP($E516,'Source Data'!$B$29:$J$60, MATCH($L516, 'Source Data'!$B$26:$J$26,1),TRUE))=TRUE,"",VLOOKUP($E516,'Source Data'!$B$29:$J$60,MATCH($L516, 'Source Data'!$B$26:$J$26,1),TRUE))))</f>
        <v/>
      </c>
      <c r="W516" s="144" t="str">
        <f>IF(OR(AND(OR($J516="Retired",$J516="Permanent Low-Use"),$K516&lt;=2031),(AND($J516="New",$K516&gt;2031))),"N/A",IF($N516=0,0,IF(ISERROR(VLOOKUP($E516,'Source Data'!$B$29:$J$60, MATCH($L516, 'Source Data'!$B$26:$J$26,1),TRUE))=TRUE,"",VLOOKUP($E516,'Source Data'!$B$29:$J$60,MATCH($L516, 'Source Data'!$B$26:$J$26,1),TRUE))))</f>
        <v/>
      </c>
      <c r="X516" s="144" t="str">
        <f>IF(OR(AND(OR($J516="Retired",$J516="Permanent Low-Use"),$K516&lt;=2032),(AND($J516="New",$K516&gt;2032))),"N/A",IF($N516=0,0,IF(ISERROR(VLOOKUP($E516,'Source Data'!$B$29:$J$60, MATCH($L516, 'Source Data'!$B$26:$J$26,1),TRUE))=TRUE,"",VLOOKUP($E516,'Source Data'!$B$29:$J$60,MATCH($L516, 'Source Data'!$B$26:$J$26,1),TRUE))))</f>
        <v/>
      </c>
      <c r="Y516" s="144" t="str">
        <f>IF(OR(AND(OR($J516="Retired",$J516="Permanent Low-Use"),$K516&lt;=2033),(AND($J516="New",$K516&gt;2033))),"N/A",IF($N516=0,0,IF(ISERROR(VLOOKUP($E516,'Source Data'!$B$29:$J$60, MATCH($L516, 'Source Data'!$B$26:$J$26,1),TRUE))=TRUE,"",VLOOKUP($E516,'Source Data'!$B$29:$J$60,MATCH($L516, 'Source Data'!$B$26:$J$26,1),TRUE))))</f>
        <v/>
      </c>
      <c r="Z516" s="145" t="str">
        <f>IF(ISNUMBER($L516),IF(OR(AND(OR($J516="Retired",$J516="Permanent Low-Use"),$K516&lt;=2023),(AND($J516="New",$K516&gt;2023))),"N/A",VLOOKUP($F516,'Source Data'!$B$15:$I$22,7)),"")</f>
        <v/>
      </c>
      <c r="AA516" s="145" t="str">
        <f>IF(ISNUMBER($L516),IF(OR(AND(OR($J516="Retired",$J516="Permanent Low-Use"),$K516&lt;=2024),(AND($J516="New",$K516&gt;2024))),"N/A",VLOOKUP($F516,'Source Data'!$B$15:$I$22,7)),"")</f>
        <v/>
      </c>
      <c r="AB516" s="145" t="str">
        <f>IF(ISNUMBER($L516),IF(OR(AND(OR($J516="Retired",$J516="Permanent Low-Use"),$K516&lt;=2025),(AND($J516="New",$K516&gt;2025))),"N/A",VLOOKUP($F516,'Source Data'!$B$15:$I$22,5)),"")</f>
        <v/>
      </c>
      <c r="AC516" s="145" t="str">
        <f>IF(ISNUMBER($L516),IF(OR(AND(OR($J516="Retired",$J516="Permanent Low-Use"),$K516&lt;=2026),(AND($J516="New",$K516&gt;2026))),"N/A",VLOOKUP($F516,'Source Data'!$B$15:$I$22,5)),"")</f>
        <v/>
      </c>
      <c r="AD516" s="145" t="str">
        <f>IF(ISNUMBER($L516),IF(OR(AND(OR($J516="Retired",$J516="Permanent Low-Use"),$K516&lt;=2027),(AND($J516="New",$K516&gt;2027))),"N/A",VLOOKUP($F516,'Source Data'!$B$15:$I$22,5)),"")</f>
        <v/>
      </c>
      <c r="AE516" s="145" t="str">
        <f>IF(ISNUMBER($L516),IF(OR(AND(OR($J516="Retired",$J516="Permanent Low-Use"),$K516&lt;=2028),(AND($J516="New",$K516&gt;2028))),"N/A",VLOOKUP($F516,'Source Data'!$B$15:$I$22,5)),"")</f>
        <v/>
      </c>
      <c r="AF516" s="145" t="str">
        <f>IF(ISNUMBER($L516),IF(OR(AND(OR($J516="Retired",$J516="Permanent Low-Use"),$K516&lt;=2029),(AND($J516="New",$K516&gt;2029))),"N/A",VLOOKUP($F516,'Source Data'!$B$15:$I$22,5)),"")</f>
        <v/>
      </c>
      <c r="AG516" s="145" t="str">
        <f>IF(ISNUMBER($L516),IF(OR(AND(OR($J516="Retired",$J516="Permanent Low-Use"),$K516&lt;=2030),(AND($J516="New",$K516&gt;2030))),"N/A",VLOOKUP($F516,'Source Data'!$B$15:$I$22,5)),"")</f>
        <v/>
      </c>
      <c r="AH516" s="145" t="str">
        <f>IF(ISNUMBER($L516),IF(OR(AND(OR($J516="Retired",$J516="Permanent Low-Use"),$K516&lt;=2031),(AND($J516="New",$K516&gt;2031))),"N/A",VLOOKUP($F516,'Source Data'!$B$15:$I$22,5)),"")</f>
        <v/>
      </c>
      <c r="AI516" s="145" t="str">
        <f>IF(ISNUMBER($L516),IF(OR(AND(OR($J516="Retired",$J516="Permanent Low-Use"),$K516&lt;=2032),(AND($J516="New",$K516&gt;2032))),"N/A",VLOOKUP($F516,'Source Data'!$B$15:$I$22,5)),"")</f>
        <v/>
      </c>
      <c r="AJ516" s="145" t="str">
        <f>IF(ISNUMBER($L516),IF(OR(AND(OR($J516="Retired",$J516="Permanent Low-Use"),$K516&lt;=2033),(AND($J516="New",$K516&gt;2033))),"N/A",VLOOKUP($F516,'Source Data'!$B$15:$I$22,5)),"")</f>
        <v/>
      </c>
      <c r="AK516" s="145" t="str">
        <f>IF($N516= 0, "N/A", IF(ISERROR(VLOOKUP($F516, 'Source Data'!$B$4:$C$11,2)), "", VLOOKUP($F516, 'Source Data'!$B$4:$C$11,2)))</f>
        <v/>
      </c>
      <c r="AL516" s="158"/>
    </row>
    <row r="517" spans="1:38">
      <c r="A517" s="158"/>
      <c r="B517" s="80"/>
      <c r="C517" s="80"/>
      <c r="D517" s="80"/>
      <c r="E517" s="81"/>
      <c r="F517" s="81"/>
      <c r="G517" s="78"/>
      <c r="H517" s="79"/>
      <c r="I517" s="78"/>
      <c r="J517" s="78"/>
      <c r="K517" s="78"/>
      <c r="L517" s="142" t="str">
        <f t="shared" si="20"/>
        <v/>
      </c>
      <c r="M517" s="142" t="str">
        <f>IF(ISERROR(VLOOKUP(E517,'Source Data'!$B$67:$J$97, MATCH(F517, 'Source Data'!$B$64:$J$64,1),TRUE))=TRUE,"",VLOOKUP(E517,'Source Data'!$B$67:$J$97,MATCH(F517, 'Source Data'!$B$64:$J$64,1),TRUE))</f>
        <v/>
      </c>
      <c r="N517" s="143" t="str">
        <f t="shared" si="21"/>
        <v/>
      </c>
      <c r="O517" s="144" t="str">
        <f>IF(OR(AND(OR($J517="Retired",$J517="Permanent Low-Use"),$K517&lt;=2023),(AND($J517="New",$K517&gt;2023))),"N/A",IF($N517=0,0,IF(ISERROR(VLOOKUP($E517,'Source Data'!$B$29:$J$60, MATCH($L517, 'Source Data'!$B$26:$J$26,1),TRUE))=TRUE,"",VLOOKUP($E517,'Source Data'!$B$29:$J$60,MATCH($L517, 'Source Data'!$B$26:$J$26,1),TRUE))))</f>
        <v/>
      </c>
      <c r="P517" s="144" t="str">
        <f>IF(OR(AND(OR($J517="Retired",$J517="Permanent Low-Use"),$K517&lt;=2024),(AND($J517="New",$K517&gt;2024))),"N/A",IF($N517=0,0,IF(ISERROR(VLOOKUP($E517,'Source Data'!$B$29:$J$60, MATCH($L517, 'Source Data'!$B$26:$J$26,1),TRUE))=TRUE,"",VLOOKUP($E517,'Source Data'!$B$29:$J$60,MATCH($L517, 'Source Data'!$B$26:$J$26,1),TRUE))))</f>
        <v/>
      </c>
      <c r="Q517" s="144" t="str">
        <f>IF(OR(AND(OR($J517="Retired",$J517="Permanent Low-Use"),$K517&lt;=2025),(AND($J517="New",$K517&gt;2025))),"N/A",IF($N517=0,0,IF(ISERROR(VLOOKUP($E517,'Source Data'!$B$29:$J$60, MATCH($L517, 'Source Data'!$B$26:$J$26,1),TRUE))=TRUE,"",VLOOKUP($E517,'Source Data'!$B$29:$J$60,MATCH($L517, 'Source Data'!$B$26:$J$26,1),TRUE))))</f>
        <v/>
      </c>
      <c r="R517" s="144" t="str">
        <f>IF(OR(AND(OR($J517="Retired",$J517="Permanent Low-Use"),$K517&lt;=2026),(AND($J517="New",$K517&gt;2026))),"N/A",IF($N517=0,0,IF(ISERROR(VLOOKUP($E517,'Source Data'!$B$29:$J$60, MATCH($L517, 'Source Data'!$B$26:$J$26,1),TRUE))=TRUE,"",VLOOKUP($E517,'Source Data'!$B$29:$J$60,MATCH($L517, 'Source Data'!$B$26:$J$26,1),TRUE))))</f>
        <v/>
      </c>
      <c r="S517" s="144" t="str">
        <f>IF(OR(AND(OR($J517="Retired",$J517="Permanent Low-Use"),$K517&lt;=2027),(AND($J517="New",$K517&gt;2027))),"N/A",IF($N517=0,0,IF(ISERROR(VLOOKUP($E517,'Source Data'!$B$29:$J$60, MATCH($L517, 'Source Data'!$B$26:$J$26,1),TRUE))=TRUE,"",VLOOKUP($E517,'Source Data'!$B$29:$J$60,MATCH($L517, 'Source Data'!$B$26:$J$26,1),TRUE))))</f>
        <v/>
      </c>
      <c r="T517" s="144" t="str">
        <f>IF(OR(AND(OR($J517="Retired",$J517="Permanent Low-Use"),$K517&lt;=2028),(AND($J517="New",$K517&gt;2028))),"N/A",IF($N517=0,0,IF(ISERROR(VLOOKUP($E517,'Source Data'!$B$29:$J$60, MATCH($L517, 'Source Data'!$B$26:$J$26,1),TRUE))=TRUE,"",VLOOKUP($E517,'Source Data'!$B$29:$J$60,MATCH($L517, 'Source Data'!$B$26:$J$26,1),TRUE))))</f>
        <v/>
      </c>
      <c r="U517" s="144" t="str">
        <f>IF(OR(AND(OR($J517="Retired",$J517="Permanent Low-Use"),$K517&lt;=2029),(AND($J517="New",$K517&gt;2029))),"N/A",IF($N517=0,0,IF(ISERROR(VLOOKUP($E517,'Source Data'!$B$29:$J$60, MATCH($L517, 'Source Data'!$B$26:$J$26,1),TRUE))=TRUE,"",VLOOKUP($E517,'Source Data'!$B$29:$J$60,MATCH($L517, 'Source Data'!$B$26:$J$26,1),TRUE))))</f>
        <v/>
      </c>
      <c r="V517" s="144" t="str">
        <f>IF(OR(AND(OR($J517="Retired",$J517="Permanent Low-Use"),$K517&lt;=2030),(AND($J517="New",$K517&gt;2030))),"N/A",IF($N517=0,0,IF(ISERROR(VLOOKUP($E517,'Source Data'!$B$29:$J$60, MATCH($L517, 'Source Data'!$B$26:$J$26,1),TRUE))=TRUE,"",VLOOKUP($E517,'Source Data'!$B$29:$J$60,MATCH($L517, 'Source Data'!$B$26:$J$26,1),TRUE))))</f>
        <v/>
      </c>
      <c r="W517" s="144" t="str">
        <f>IF(OR(AND(OR($J517="Retired",$J517="Permanent Low-Use"),$K517&lt;=2031),(AND($J517="New",$K517&gt;2031))),"N/A",IF($N517=0,0,IF(ISERROR(VLOOKUP($E517,'Source Data'!$B$29:$J$60, MATCH($L517, 'Source Data'!$B$26:$J$26,1),TRUE))=TRUE,"",VLOOKUP($E517,'Source Data'!$B$29:$J$60,MATCH($L517, 'Source Data'!$B$26:$J$26,1),TRUE))))</f>
        <v/>
      </c>
      <c r="X517" s="144" t="str">
        <f>IF(OR(AND(OR($J517="Retired",$J517="Permanent Low-Use"),$K517&lt;=2032),(AND($J517="New",$K517&gt;2032))),"N/A",IF($N517=0,0,IF(ISERROR(VLOOKUP($E517,'Source Data'!$B$29:$J$60, MATCH($L517, 'Source Data'!$B$26:$J$26,1),TRUE))=TRUE,"",VLOOKUP($E517,'Source Data'!$B$29:$J$60,MATCH($L517, 'Source Data'!$B$26:$J$26,1),TRUE))))</f>
        <v/>
      </c>
      <c r="Y517" s="144" t="str">
        <f>IF(OR(AND(OR($J517="Retired",$J517="Permanent Low-Use"),$K517&lt;=2033),(AND($J517="New",$K517&gt;2033))),"N/A",IF($N517=0,0,IF(ISERROR(VLOOKUP($E517,'Source Data'!$B$29:$J$60, MATCH($L517, 'Source Data'!$B$26:$J$26,1),TRUE))=TRUE,"",VLOOKUP($E517,'Source Data'!$B$29:$J$60,MATCH($L517, 'Source Data'!$B$26:$J$26,1),TRUE))))</f>
        <v/>
      </c>
      <c r="Z517" s="145" t="str">
        <f>IF(ISNUMBER($L517),IF(OR(AND(OR($J517="Retired",$J517="Permanent Low-Use"),$K517&lt;=2023),(AND($J517="New",$K517&gt;2023))),"N/A",VLOOKUP($F517,'Source Data'!$B$15:$I$22,7)),"")</f>
        <v/>
      </c>
      <c r="AA517" s="145" t="str">
        <f>IF(ISNUMBER($L517),IF(OR(AND(OR($J517="Retired",$J517="Permanent Low-Use"),$K517&lt;=2024),(AND($J517="New",$K517&gt;2024))),"N/A",VLOOKUP($F517,'Source Data'!$B$15:$I$22,7)),"")</f>
        <v/>
      </c>
      <c r="AB517" s="145" t="str">
        <f>IF(ISNUMBER($L517),IF(OR(AND(OR($J517="Retired",$J517="Permanent Low-Use"),$K517&lt;=2025),(AND($J517="New",$K517&gt;2025))),"N/A",VLOOKUP($F517,'Source Data'!$B$15:$I$22,5)),"")</f>
        <v/>
      </c>
      <c r="AC517" s="145" t="str">
        <f>IF(ISNUMBER($L517),IF(OR(AND(OR($J517="Retired",$J517="Permanent Low-Use"),$K517&lt;=2026),(AND($J517="New",$K517&gt;2026))),"N/A",VLOOKUP($F517,'Source Data'!$B$15:$I$22,5)),"")</f>
        <v/>
      </c>
      <c r="AD517" s="145" t="str">
        <f>IF(ISNUMBER($L517),IF(OR(AND(OR($J517="Retired",$J517="Permanent Low-Use"),$K517&lt;=2027),(AND($J517="New",$K517&gt;2027))),"N/A",VLOOKUP($F517,'Source Data'!$B$15:$I$22,5)),"")</f>
        <v/>
      </c>
      <c r="AE517" s="145" t="str">
        <f>IF(ISNUMBER($L517),IF(OR(AND(OR($J517="Retired",$J517="Permanent Low-Use"),$K517&lt;=2028),(AND($J517="New",$K517&gt;2028))),"N/A",VLOOKUP($F517,'Source Data'!$B$15:$I$22,5)),"")</f>
        <v/>
      </c>
      <c r="AF517" s="145" t="str">
        <f>IF(ISNUMBER($L517),IF(OR(AND(OR($J517="Retired",$J517="Permanent Low-Use"),$K517&lt;=2029),(AND($J517="New",$K517&gt;2029))),"N/A",VLOOKUP($F517,'Source Data'!$B$15:$I$22,5)),"")</f>
        <v/>
      </c>
      <c r="AG517" s="145" t="str">
        <f>IF(ISNUMBER($L517),IF(OR(AND(OR($J517="Retired",$J517="Permanent Low-Use"),$K517&lt;=2030),(AND($J517="New",$K517&gt;2030))),"N/A",VLOOKUP($F517,'Source Data'!$B$15:$I$22,5)),"")</f>
        <v/>
      </c>
      <c r="AH517" s="145" t="str">
        <f>IF(ISNUMBER($L517),IF(OR(AND(OR($J517="Retired",$J517="Permanent Low-Use"),$K517&lt;=2031),(AND($J517="New",$K517&gt;2031))),"N/A",VLOOKUP($F517,'Source Data'!$B$15:$I$22,5)),"")</f>
        <v/>
      </c>
      <c r="AI517" s="145" t="str">
        <f>IF(ISNUMBER($L517),IF(OR(AND(OR($J517="Retired",$J517="Permanent Low-Use"),$K517&lt;=2032),(AND($J517="New",$K517&gt;2032))),"N/A",VLOOKUP($F517,'Source Data'!$B$15:$I$22,5)),"")</f>
        <v/>
      </c>
      <c r="AJ517" s="145" t="str">
        <f>IF(ISNUMBER($L517),IF(OR(AND(OR($J517="Retired",$J517="Permanent Low-Use"),$K517&lt;=2033),(AND($J517="New",$K517&gt;2033))),"N/A",VLOOKUP($F517,'Source Data'!$B$15:$I$22,5)),"")</f>
        <v/>
      </c>
      <c r="AK517" s="145" t="str">
        <f>IF($N517= 0, "N/A", IF(ISERROR(VLOOKUP($F517, 'Source Data'!$B$4:$C$11,2)), "", VLOOKUP($F517, 'Source Data'!$B$4:$C$11,2)))</f>
        <v/>
      </c>
      <c r="AL517" s="158"/>
    </row>
    <row r="518" spans="1:38">
      <c r="A518" s="158"/>
      <c r="B518" s="80"/>
      <c r="C518" s="80"/>
      <c r="D518" s="80"/>
      <c r="E518" s="81"/>
      <c r="F518" s="81"/>
      <c r="G518" s="78"/>
      <c r="H518" s="79"/>
      <c r="I518" s="78"/>
      <c r="J518" s="78"/>
      <c r="K518" s="78"/>
      <c r="L518" s="142" t="str">
        <f t="shared" si="20"/>
        <v/>
      </c>
      <c r="M518" s="142" t="str">
        <f>IF(ISERROR(VLOOKUP(E518,'Source Data'!$B$67:$J$97, MATCH(F518, 'Source Data'!$B$64:$J$64,1),TRUE))=TRUE,"",VLOOKUP(E518,'Source Data'!$B$67:$J$97,MATCH(F518, 'Source Data'!$B$64:$J$64,1),TRUE))</f>
        <v/>
      </c>
      <c r="N518" s="143" t="str">
        <f t="shared" si="21"/>
        <v/>
      </c>
      <c r="O518" s="144" t="str">
        <f>IF(OR(AND(OR($J518="Retired",$J518="Permanent Low-Use"),$K518&lt;=2023),(AND($J518="New",$K518&gt;2023))),"N/A",IF($N518=0,0,IF(ISERROR(VLOOKUP($E518,'Source Data'!$B$29:$J$60, MATCH($L518, 'Source Data'!$B$26:$J$26,1),TRUE))=TRUE,"",VLOOKUP($E518,'Source Data'!$B$29:$J$60,MATCH($L518, 'Source Data'!$B$26:$J$26,1),TRUE))))</f>
        <v/>
      </c>
      <c r="P518" s="144" t="str">
        <f>IF(OR(AND(OR($J518="Retired",$J518="Permanent Low-Use"),$K518&lt;=2024),(AND($J518="New",$K518&gt;2024))),"N/A",IF($N518=0,0,IF(ISERROR(VLOOKUP($E518,'Source Data'!$B$29:$J$60, MATCH($L518, 'Source Data'!$B$26:$J$26,1),TRUE))=TRUE,"",VLOOKUP($E518,'Source Data'!$B$29:$J$60,MATCH($L518, 'Source Data'!$B$26:$J$26,1),TRUE))))</f>
        <v/>
      </c>
      <c r="Q518" s="144" t="str">
        <f>IF(OR(AND(OR($J518="Retired",$J518="Permanent Low-Use"),$K518&lt;=2025),(AND($J518="New",$K518&gt;2025))),"N/A",IF($N518=0,0,IF(ISERROR(VLOOKUP($E518,'Source Data'!$B$29:$J$60, MATCH($L518, 'Source Data'!$B$26:$J$26,1),TRUE))=TRUE,"",VLOOKUP($E518,'Source Data'!$B$29:$J$60,MATCH($L518, 'Source Data'!$B$26:$J$26,1),TRUE))))</f>
        <v/>
      </c>
      <c r="R518" s="144" t="str">
        <f>IF(OR(AND(OR($J518="Retired",$J518="Permanent Low-Use"),$K518&lt;=2026),(AND($J518="New",$K518&gt;2026))),"N/A",IF($N518=0,0,IF(ISERROR(VLOOKUP($E518,'Source Data'!$B$29:$J$60, MATCH($L518, 'Source Data'!$B$26:$J$26,1),TRUE))=TRUE,"",VLOOKUP($E518,'Source Data'!$B$29:$J$60,MATCH($L518, 'Source Data'!$B$26:$J$26,1),TRUE))))</f>
        <v/>
      </c>
      <c r="S518" s="144" t="str">
        <f>IF(OR(AND(OR($J518="Retired",$J518="Permanent Low-Use"),$K518&lt;=2027),(AND($J518="New",$K518&gt;2027))),"N/A",IF($N518=0,0,IF(ISERROR(VLOOKUP($E518,'Source Data'!$B$29:$J$60, MATCH($L518, 'Source Data'!$B$26:$J$26,1),TRUE))=TRUE,"",VLOOKUP($E518,'Source Data'!$B$29:$J$60,MATCH($L518, 'Source Data'!$B$26:$J$26,1),TRUE))))</f>
        <v/>
      </c>
      <c r="T518" s="144" t="str">
        <f>IF(OR(AND(OR($J518="Retired",$J518="Permanent Low-Use"),$K518&lt;=2028),(AND($J518="New",$K518&gt;2028))),"N/A",IF($N518=0,0,IF(ISERROR(VLOOKUP($E518,'Source Data'!$B$29:$J$60, MATCH($L518, 'Source Data'!$B$26:$J$26,1),TRUE))=TRUE,"",VLOOKUP($E518,'Source Data'!$B$29:$J$60,MATCH($L518, 'Source Data'!$B$26:$J$26,1),TRUE))))</f>
        <v/>
      </c>
      <c r="U518" s="144" t="str">
        <f>IF(OR(AND(OR($J518="Retired",$J518="Permanent Low-Use"),$K518&lt;=2029),(AND($J518="New",$K518&gt;2029))),"N/A",IF($N518=0,0,IF(ISERROR(VLOOKUP($E518,'Source Data'!$B$29:$J$60, MATCH($L518, 'Source Data'!$B$26:$J$26,1),TRUE))=TRUE,"",VLOOKUP($E518,'Source Data'!$B$29:$J$60,MATCH($L518, 'Source Data'!$B$26:$J$26,1),TRUE))))</f>
        <v/>
      </c>
      <c r="V518" s="144" t="str">
        <f>IF(OR(AND(OR($J518="Retired",$J518="Permanent Low-Use"),$K518&lt;=2030),(AND($J518="New",$K518&gt;2030))),"N/A",IF($N518=0,0,IF(ISERROR(VLOOKUP($E518,'Source Data'!$B$29:$J$60, MATCH($L518, 'Source Data'!$B$26:$J$26,1),TRUE))=TRUE,"",VLOOKUP($E518,'Source Data'!$B$29:$J$60,MATCH($L518, 'Source Data'!$B$26:$J$26,1),TRUE))))</f>
        <v/>
      </c>
      <c r="W518" s="144" t="str">
        <f>IF(OR(AND(OR($J518="Retired",$J518="Permanent Low-Use"),$K518&lt;=2031),(AND($J518="New",$K518&gt;2031))),"N/A",IF($N518=0,0,IF(ISERROR(VLOOKUP($E518,'Source Data'!$B$29:$J$60, MATCH($L518, 'Source Data'!$B$26:$J$26,1),TRUE))=TRUE,"",VLOOKUP($E518,'Source Data'!$B$29:$J$60,MATCH($L518, 'Source Data'!$B$26:$J$26,1),TRUE))))</f>
        <v/>
      </c>
      <c r="X518" s="144" t="str">
        <f>IF(OR(AND(OR($J518="Retired",$J518="Permanent Low-Use"),$K518&lt;=2032),(AND($J518="New",$K518&gt;2032))),"N/A",IF($N518=0,0,IF(ISERROR(VLOOKUP($E518,'Source Data'!$B$29:$J$60, MATCH($L518, 'Source Data'!$B$26:$J$26,1),TRUE))=TRUE,"",VLOOKUP($E518,'Source Data'!$B$29:$J$60,MATCH($L518, 'Source Data'!$B$26:$J$26,1),TRUE))))</f>
        <v/>
      </c>
      <c r="Y518" s="144" t="str">
        <f>IF(OR(AND(OR($J518="Retired",$J518="Permanent Low-Use"),$K518&lt;=2033),(AND($J518="New",$K518&gt;2033))),"N/A",IF($N518=0,0,IF(ISERROR(VLOOKUP($E518,'Source Data'!$B$29:$J$60, MATCH($L518, 'Source Data'!$B$26:$J$26,1),TRUE))=TRUE,"",VLOOKUP($E518,'Source Data'!$B$29:$J$60,MATCH($L518, 'Source Data'!$B$26:$J$26,1),TRUE))))</f>
        <v/>
      </c>
      <c r="Z518" s="145" t="str">
        <f>IF(ISNUMBER($L518),IF(OR(AND(OR($J518="Retired",$J518="Permanent Low-Use"),$K518&lt;=2023),(AND($J518="New",$K518&gt;2023))),"N/A",VLOOKUP($F518,'Source Data'!$B$15:$I$22,7)),"")</f>
        <v/>
      </c>
      <c r="AA518" s="145" t="str">
        <f>IF(ISNUMBER($L518),IF(OR(AND(OR($J518="Retired",$J518="Permanent Low-Use"),$K518&lt;=2024),(AND($J518="New",$K518&gt;2024))),"N/A",VLOOKUP($F518,'Source Data'!$B$15:$I$22,7)),"")</f>
        <v/>
      </c>
      <c r="AB518" s="145" t="str">
        <f>IF(ISNUMBER($L518),IF(OR(AND(OR($J518="Retired",$J518="Permanent Low-Use"),$K518&lt;=2025),(AND($J518="New",$K518&gt;2025))),"N/A",VLOOKUP($F518,'Source Data'!$B$15:$I$22,5)),"")</f>
        <v/>
      </c>
      <c r="AC518" s="145" t="str">
        <f>IF(ISNUMBER($L518),IF(OR(AND(OR($J518="Retired",$J518="Permanent Low-Use"),$K518&lt;=2026),(AND($J518="New",$K518&gt;2026))),"N/A",VLOOKUP($F518,'Source Data'!$B$15:$I$22,5)),"")</f>
        <v/>
      </c>
      <c r="AD518" s="145" t="str">
        <f>IF(ISNUMBER($L518),IF(OR(AND(OR($J518="Retired",$J518="Permanent Low-Use"),$K518&lt;=2027),(AND($J518="New",$K518&gt;2027))),"N/A",VLOOKUP($F518,'Source Data'!$B$15:$I$22,5)),"")</f>
        <v/>
      </c>
      <c r="AE518" s="145" t="str">
        <f>IF(ISNUMBER($L518),IF(OR(AND(OR($J518="Retired",$J518="Permanent Low-Use"),$K518&lt;=2028),(AND($J518="New",$K518&gt;2028))),"N/A",VLOOKUP($F518,'Source Data'!$B$15:$I$22,5)),"")</f>
        <v/>
      </c>
      <c r="AF518" s="145" t="str">
        <f>IF(ISNUMBER($L518),IF(OR(AND(OR($J518="Retired",$J518="Permanent Low-Use"),$K518&lt;=2029),(AND($J518="New",$K518&gt;2029))),"N/A",VLOOKUP($F518,'Source Data'!$B$15:$I$22,5)),"")</f>
        <v/>
      </c>
      <c r="AG518" s="145" t="str">
        <f>IF(ISNUMBER($L518),IF(OR(AND(OR($J518="Retired",$J518="Permanent Low-Use"),$K518&lt;=2030),(AND($J518="New",$K518&gt;2030))),"N/A",VLOOKUP($F518,'Source Data'!$B$15:$I$22,5)),"")</f>
        <v/>
      </c>
      <c r="AH518" s="145" t="str">
        <f>IF(ISNUMBER($L518),IF(OR(AND(OR($J518="Retired",$J518="Permanent Low-Use"),$K518&lt;=2031),(AND($J518="New",$K518&gt;2031))),"N/A",VLOOKUP($F518,'Source Data'!$B$15:$I$22,5)),"")</f>
        <v/>
      </c>
      <c r="AI518" s="145" t="str">
        <f>IF(ISNUMBER($L518),IF(OR(AND(OR($J518="Retired",$J518="Permanent Low-Use"),$K518&lt;=2032),(AND($J518="New",$K518&gt;2032))),"N/A",VLOOKUP($F518,'Source Data'!$B$15:$I$22,5)),"")</f>
        <v/>
      </c>
      <c r="AJ518" s="145" t="str">
        <f>IF(ISNUMBER($L518),IF(OR(AND(OR($J518="Retired",$J518="Permanent Low-Use"),$K518&lt;=2033),(AND($J518="New",$K518&gt;2033))),"N/A",VLOOKUP($F518,'Source Data'!$B$15:$I$22,5)),"")</f>
        <v/>
      </c>
      <c r="AK518" s="145" t="str">
        <f>IF($N518= 0, "N/A", IF(ISERROR(VLOOKUP($F518, 'Source Data'!$B$4:$C$11,2)), "", VLOOKUP($F518, 'Source Data'!$B$4:$C$11,2)))</f>
        <v/>
      </c>
      <c r="AL518" s="158"/>
    </row>
    <row r="519" spans="1:38">
      <c r="A519" s="158"/>
      <c r="B519" s="80"/>
      <c r="C519" s="80"/>
      <c r="D519" s="80"/>
      <c r="E519" s="81"/>
      <c r="F519" s="81"/>
      <c r="G519" s="78"/>
      <c r="H519" s="79"/>
      <c r="I519" s="78"/>
      <c r="J519" s="78"/>
      <c r="K519" s="78"/>
      <c r="L519" s="142" t="str">
        <f t="shared" si="20"/>
        <v/>
      </c>
      <c r="M519" s="142" t="str">
        <f>IF(ISERROR(VLOOKUP(E519,'Source Data'!$B$67:$J$97, MATCH(F519, 'Source Data'!$B$64:$J$64,1),TRUE))=TRUE,"",VLOOKUP(E519,'Source Data'!$B$67:$J$97,MATCH(F519, 'Source Data'!$B$64:$J$64,1),TRUE))</f>
        <v/>
      </c>
      <c r="N519" s="143" t="str">
        <f t="shared" si="21"/>
        <v/>
      </c>
      <c r="O519" s="144" t="str">
        <f>IF(OR(AND(OR($J519="Retired",$J519="Permanent Low-Use"),$K519&lt;=2023),(AND($J519="New",$K519&gt;2023))),"N/A",IF($N519=0,0,IF(ISERROR(VLOOKUP($E519,'Source Data'!$B$29:$J$60, MATCH($L519, 'Source Data'!$B$26:$J$26,1),TRUE))=TRUE,"",VLOOKUP($E519,'Source Data'!$B$29:$J$60,MATCH($L519, 'Source Data'!$B$26:$J$26,1),TRUE))))</f>
        <v/>
      </c>
      <c r="P519" s="144" t="str">
        <f>IF(OR(AND(OR($J519="Retired",$J519="Permanent Low-Use"),$K519&lt;=2024),(AND($J519="New",$K519&gt;2024))),"N/A",IF($N519=0,0,IF(ISERROR(VLOOKUP($E519,'Source Data'!$B$29:$J$60, MATCH($L519, 'Source Data'!$B$26:$J$26,1),TRUE))=TRUE,"",VLOOKUP($E519,'Source Data'!$B$29:$J$60,MATCH($L519, 'Source Data'!$B$26:$J$26,1),TRUE))))</f>
        <v/>
      </c>
      <c r="Q519" s="144" t="str">
        <f>IF(OR(AND(OR($J519="Retired",$J519="Permanent Low-Use"),$K519&lt;=2025),(AND($J519="New",$K519&gt;2025))),"N/A",IF($N519=0,0,IF(ISERROR(VLOOKUP($E519,'Source Data'!$B$29:$J$60, MATCH($L519, 'Source Data'!$B$26:$J$26,1),TRUE))=TRUE,"",VLOOKUP($E519,'Source Data'!$B$29:$J$60,MATCH($L519, 'Source Data'!$B$26:$J$26,1),TRUE))))</f>
        <v/>
      </c>
      <c r="R519" s="144" t="str">
        <f>IF(OR(AND(OR($J519="Retired",$J519="Permanent Low-Use"),$K519&lt;=2026),(AND($J519="New",$K519&gt;2026))),"N/A",IF($N519=0,0,IF(ISERROR(VLOOKUP($E519,'Source Data'!$B$29:$J$60, MATCH($L519, 'Source Data'!$B$26:$J$26,1),TRUE))=TRUE,"",VLOOKUP($E519,'Source Data'!$B$29:$J$60,MATCH($L519, 'Source Data'!$B$26:$J$26,1),TRUE))))</f>
        <v/>
      </c>
      <c r="S519" s="144" t="str">
        <f>IF(OR(AND(OR($J519="Retired",$J519="Permanent Low-Use"),$K519&lt;=2027),(AND($J519="New",$K519&gt;2027))),"N/A",IF($N519=0,0,IF(ISERROR(VLOOKUP($E519,'Source Data'!$B$29:$J$60, MATCH($L519, 'Source Data'!$B$26:$J$26,1),TRUE))=TRUE,"",VLOOKUP($E519,'Source Data'!$B$29:$J$60,MATCH($L519, 'Source Data'!$B$26:$J$26,1),TRUE))))</f>
        <v/>
      </c>
      <c r="T519" s="144" t="str">
        <f>IF(OR(AND(OR($J519="Retired",$J519="Permanent Low-Use"),$K519&lt;=2028),(AND($J519="New",$K519&gt;2028))),"N/A",IF($N519=0,0,IF(ISERROR(VLOOKUP($E519,'Source Data'!$B$29:$J$60, MATCH($L519, 'Source Data'!$B$26:$J$26,1),TRUE))=TRUE,"",VLOOKUP($E519,'Source Data'!$B$29:$J$60,MATCH($L519, 'Source Data'!$B$26:$J$26,1),TRUE))))</f>
        <v/>
      </c>
      <c r="U519" s="144" t="str">
        <f>IF(OR(AND(OR($J519="Retired",$J519="Permanent Low-Use"),$K519&lt;=2029),(AND($J519="New",$K519&gt;2029))),"N/A",IF($N519=0,0,IF(ISERROR(VLOOKUP($E519,'Source Data'!$B$29:$J$60, MATCH($L519, 'Source Data'!$B$26:$J$26,1),TRUE))=TRUE,"",VLOOKUP($E519,'Source Data'!$B$29:$J$60,MATCH($L519, 'Source Data'!$B$26:$J$26,1),TRUE))))</f>
        <v/>
      </c>
      <c r="V519" s="144" t="str">
        <f>IF(OR(AND(OR($J519="Retired",$J519="Permanent Low-Use"),$K519&lt;=2030),(AND($J519="New",$K519&gt;2030))),"N/A",IF($N519=0,0,IF(ISERROR(VLOOKUP($E519,'Source Data'!$B$29:$J$60, MATCH($L519, 'Source Data'!$B$26:$J$26,1),TRUE))=TRUE,"",VLOOKUP($E519,'Source Data'!$B$29:$J$60,MATCH($L519, 'Source Data'!$B$26:$J$26,1),TRUE))))</f>
        <v/>
      </c>
      <c r="W519" s="144" t="str">
        <f>IF(OR(AND(OR($J519="Retired",$J519="Permanent Low-Use"),$K519&lt;=2031),(AND($J519="New",$K519&gt;2031))),"N/A",IF($N519=0,0,IF(ISERROR(VLOOKUP($E519,'Source Data'!$B$29:$J$60, MATCH($L519, 'Source Data'!$B$26:$J$26,1),TRUE))=TRUE,"",VLOOKUP($E519,'Source Data'!$B$29:$J$60,MATCH($L519, 'Source Data'!$B$26:$J$26,1),TRUE))))</f>
        <v/>
      </c>
      <c r="X519" s="144" t="str">
        <f>IF(OR(AND(OR($J519="Retired",$J519="Permanent Low-Use"),$K519&lt;=2032),(AND($J519="New",$K519&gt;2032))),"N/A",IF($N519=0,0,IF(ISERROR(VLOOKUP($E519,'Source Data'!$B$29:$J$60, MATCH($L519, 'Source Data'!$B$26:$J$26,1),TRUE))=TRUE,"",VLOOKUP($E519,'Source Data'!$B$29:$J$60,MATCH($L519, 'Source Data'!$B$26:$J$26,1),TRUE))))</f>
        <v/>
      </c>
      <c r="Y519" s="144" t="str">
        <f>IF(OR(AND(OR($J519="Retired",$J519="Permanent Low-Use"),$K519&lt;=2033),(AND($J519="New",$K519&gt;2033))),"N/A",IF($N519=0,0,IF(ISERROR(VLOOKUP($E519,'Source Data'!$B$29:$J$60, MATCH($L519, 'Source Data'!$B$26:$J$26,1),TRUE))=TRUE,"",VLOOKUP($E519,'Source Data'!$B$29:$J$60,MATCH($L519, 'Source Data'!$B$26:$J$26,1),TRUE))))</f>
        <v/>
      </c>
      <c r="Z519" s="145" t="str">
        <f>IF(ISNUMBER($L519),IF(OR(AND(OR($J519="Retired",$J519="Permanent Low-Use"),$K519&lt;=2023),(AND($J519="New",$K519&gt;2023))),"N/A",VLOOKUP($F519,'Source Data'!$B$15:$I$22,7)),"")</f>
        <v/>
      </c>
      <c r="AA519" s="145" t="str">
        <f>IF(ISNUMBER($L519),IF(OR(AND(OR($J519="Retired",$J519="Permanent Low-Use"),$K519&lt;=2024),(AND($J519="New",$K519&gt;2024))),"N/A",VLOOKUP($F519,'Source Data'!$B$15:$I$22,7)),"")</f>
        <v/>
      </c>
      <c r="AB519" s="145" t="str">
        <f>IF(ISNUMBER($L519),IF(OR(AND(OR($J519="Retired",$J519="Permanent Low-Use"),$K519&lt;=2025),(AND($J519="New",$K519&gt;2025))),"N/A",VLOOKUP($F519,'Source Data'!$B$15:$I$22,5)),"")</f>
        <v/>
      </c>
      <c r="AC519" s="145" t="str">
        <f>IF(ISNUMBER($L519),IF(OR(AND(OR($J519="Retired",$J519="Permanent Low-Use"),$K519&lt;=2026),(AND($J519="New",$K519&gt;2026))),"N/A",VLOOKUP($F519,'Source Data'!$B$15:$I$22,5)),"")</f>
        <v/>
      </c>
      <c r="AD519" s="145" t="str">
        <f>IF(ISNUMBER($L519),IF(OR(AND(OR($J519="Retired",$J519="Permanent Low-Use"),$K519&lt;=2027),(AND($J519="New",$K519&gt;2027))),"N/A",VLOOKUP($F519,'Source Data'!$B$15:$I$22,5)),"")</f>
        <v/>
      </c>
      <c r="AE519" s="145" t="str">
        <f>IF(ISNUMBER($L519),IF(OR(AND(OR($J519="Retired",$J519="Permanent Low-Use"),$K519&lt;=2028),(AND($J519="New",$K519&gt;2028))),"N/A",VLOOKUP($F519,'Source Data'!$B$15:$I$22,5)),"")</f>
        <v/>
      </c>
      <c r="AF519" s="145" t="str">
        <f>IF(ISNUMBER($L519),IF(OR(AND(OR($J519="Retired",$J519="Permanent Low-Use"),$K519&lt;=2029),(AND($J519="New",$K519&gt;2029))),"N/A",VLOOKUP($F519,'Source Data'!$B$15:$I$22,5)),"")</f>
        <v/>
      </c>
      <c r="AG519" s="145" t="str">
        <f>IF(ISNUMBER($L519),IF(OR(AND(OR($J519="Retired",$J519="Permanent Low-Use"),$K519&lt;=2030),(AND($J519="New",$K519&gt;2030))),"N/A",VLOOKUP($F519,'Source Data'!$B$15:$I$22,5)),"")</f>
        <v/>
      </c>
      <c r="AH519" s="145" t="str">
        <f>IF(ISNUMBER($L519),IF(OR(AND(OR($J519="Retired",$J519="Permanent Low-Use"),$K519&lt;=2031),(AND($J519="New",$K519&gt;2031))),"N/A",VLOOKUP($F519,'Source Data'!$B$15:$I$22,5)),"")</f>
        <v/>
      </c>
      <c r="AI519" s="145" t="str">
        <f>IF(ISNUMBER($L519),IF(OR(AND(OR($J519="Retired",$J519="Permanent Low-Use"),$K519&lt;=2032),(AND($J519="New",$K519&gt;2032))),"N/A",VLOOKUP($F519,'Source Data'!$B$15:$I$22,5)),"")</f>
        <v/>
      </c>
      <c r="AJ519" s="145" t="str">
        <f>IF(ISNUMBER($L519),IF(OR(AND(OR($J519="Retired",$J519="Permanent Low-Use"),$K519&lt;=2033),(AND($J519="New",$K519&gt;2033))),"N/A",VLOOKUP($F519,'Source Data'!$B$15:$I$22,5)),"")</f>
        <v/>
      </c>
      <c r="AK519" s="145" t="str">
        <f>IF($N519= 0, "N/A", IF(ISERROR(VLOOKUP($F519, 'Source Data'!$B$4:$C$11,2)), "", VLOOKUP($F519, 'Source Data'!$B$4:$C$11,2)))</f>
        <v/>
      </c>
      <c r="AL519" s="158"/>
    </row>
    <row r="520" spans="1:38">
      <c r="A520" s="158"/>
      <c r="B520" s="80"/>
      <c r="C520" s="80"/>
      <c r="D520" s="80"/>
      <c r="E520" s="81"/>
      <c r="F520" s="81"/>
      <c r="G520" s="78"/>
      <c r="H520" s="79"/>
      <c r="I520" s="78"/>
      <c r="J520" s="78"/>
      <c r="K520" s="78"/>
      <c r="L520" s="142" t="str">
        <f t="shared" si="20"/>
        <v/>
      </c>
      <c r="M520" s="142" t="str">
        <f>IF(ISERROR(VLOOKUP(E520,'Source Data'!$B$67:$J$97, MATCH(F520, 'Source Data'!$B$64:$J$64,1),TRUE))=TRUE,"",VLOOKUP(E520,'Source Data'!$B$67:$J$97,MATCH(F520, 'Source Data'!$B$64:$J$64,1),TRUE))</f>
        <v/>
      </c>
      <c r="N520" s="143" t="str">
        <f t="shared" si="21"/>
        <v/>
      </c>
      <c r="O520" s="144" t="str">
        <f>IF(OR(AND(OR($J520="Retired",$J520="Permanent Low-Use"),$K520&lt;=2023),(AND($J520="New",$K520&gt;2023))),"N/A",IF($N520=0,0,IF(ISERROR(VLOOKUP($E520,'Source Data'!$B$29:$J$60, MATCH($L520, 'Source Data'!$B$26:$J$26,1),TRUE))=TRUE,"",VLOOKUP($E520,'Source Data'!$B$29:$J$60,MATCH($L520, 'Source Data'!$B$26:$J$26,1),TRUE))))</f>
        <v/>
      </c>
      <c r="P520" s="144" t="str">
        <f>IF(OR(AND(OR($J520="Retired",$J520="Permanent Low-Use"),$K520&lt;=2024),(AND($J520="New",$K520&gt;2024))),"N/A",IF($N520=0,0,IF(ISERROR(VLOOKUP($E520,'Source Data'!$B$29:$J$60, MATCH($L520, 'Source Data'!$B$26:$J$26,1),TRUE))=TRUE,"",VLOOKUP($E520,'Source Data'!$B$29:$J$60,MATCH($L520, 'Source Data'!$B$26:$J$26,1),TRUE))))</f>
        <v/>
      </c>
      <c r="Q520" s="144" t="str">
        <f>IF(OR(AND(OR($J520="Retired",$J520="Permanent Low-Use"),$K520&lt;=2025),(AND($J520="New",$K520&gt;2025))),"N/A",IF($N520=0,0,IF(ISERROR(VLOOKUP($E520,'Source Data'!$B$29:$J$60, MATCH($L520, 'Source Data'!$B$26:$J$26,1),TRUE))=TRUE,"",VLOOKUP($E520,'Source Data'!$B$29:$J$60,MATCH($L520, 'Source Data'!$B$26:$J$26,1),TRUE))))</f>
        <v/>
      </c>
      <c r="R520" s="144" t="str">
        <f>IF(OR(AND(OR($J520="Retired",$J520="Permanent Low-Use"),$K520&lt;=2026),(AND($J520="New",$K520&gt;2026))),"N/A",IF($N520=0,0,IF(ISERROR(VLOOKUP($E520,'Source Data'!$B$29:$J$60, MATCH($L520, 'Source Data'!$B$26:$J$26,1),TRUE))=TRUE,"",VLOOKUP($E520,'Source Data'!$B$29:$J$60,MATCH($L520, 'Source Data'!$B$26:$J$26,1),TRUE))))</f>
        <v/>
      </c>
      <c r="S520" s="144" t="str">
        <f>IF(OR(AND(OR($J520="Retired",$J520="Permanent Low-Use"),$K520&lt;=2027),(AND($J520="New",$K520&gt;2027))),"N/A",IF($N520=0,0,IF(ISERROR(VLOOKUP($E520,'Source Data'!$B$29:$J$60, MATCH($L520, 'Source Data'!$B$26:$J$26,1),TRUE))=TRUE,"",VLOOKUP($E520,'Source Data'!$B$29:$J$60,MATCH($L520, 'Source Data'!$B$26:$J$26,1),TRUE))))</f>
        <v/>
      </c>
      <c r="T520" s="144" t="str">
        <f>IF(OR(AND(OR($J520="Retired",$J520="Permanent Low-Use"),$K520&lt;=2028),(AND($J520="New",$K520&gt;2028))),"N/A",IF($N520=0,0,IF(ISERROR(VLOOKUP($E520,'Source Data'!$B$29:$J$60, MATCH($L520, 'Source Data'!$B$26:$J$26,1),TRUE))=TRUE,"",VLOOKUP($E520,'Source Data'!$B$29:$J$60,MATCH($L520, 'Source Data'!$B$26:$J$26,1),TRUE))))</f>
        <v/>
      </c>
      <c r="U520" s="144" t="str">
        <f>IF(OR(AND(OR($J520="Retired",$J520="Permanent Low-Use"),$K520&lt;=2029),(AND($J520="New",$K520&gt;2029))),"N/A",IF($N520=0,0,IF(ISERROR(VLOOKUP($E520,'Source Data'!$B$29:$J$60, MATCH($L520, 'Source Data'!$B$26:$J$26,1),TRUE))=TRUE,"",VLOOKUP($E520,'Source Data'!$B$29:$J$60,MATCH($L520, 'Source Data'!$B$26:$J$26,1),TRUE))))</f>
        <v/>
      </c>
      <c r="V520" s="144" t="str">
        <f>IF(OR(AND(OR($J520="Retired",$J520="Permanent Low-Use"),$K520&lt;=2030),(AND($J520="New",$K520&gt;2030))),"N/A",IF($N520=0,0,IF(ISERROR(VLOOKUP($E520,'Source Data'!$B$29:$J$60, MATCH($L520, 'Source Data'!$B$26:$J$26,1),TRUE))=TRUE,"",VLOOKUP($E520,'Source Data'!$B$29:$J$60,MATCH($L520, 'Source Data'!$B$26:$J$26,1),TRUE))))</f>
        <v/>
      </c>
      <c r="W520" s="144" t="str">
        <f>IF(OR(AND(OR($J520="Retired",$J520="Permanent Low-Use"),$K520&lt;=2031),(AND($J520="New",$K520&gt;2031))),"N/A",IF($N520=0,0,IF(ISERROR(VLOOKUP($E520,'Source Data'!$B$29:$J$60, MATCH($L520, 'Source Data'!$B$26:$J$26,1),TRUE))=TRUE,"",VLOOKUP($E520,'Source Data'!$B$29:$J$60,MATCH($L520, 'Source Data'!$B$26:$J$26,1),TRUE))))</f>
        <v/>
      </c>
      <c r="X520" s="144" t="str">
        <f>IF(OR(AND(OR($J520="Retired",$J520="Permanent Low-Use"),$K520&lt;=2032),(AND($J520="New",$K520&gt;2032))),"N/A",IF($N520=0,0,IF(ISERROR(VLOOKUP($E520,'Source Data'!$B$29:$J$60, MATCH($L520, 'Source Data'!$B$26:$J$26,1),TRUE))=TRUE,"",VLOOKUP($E520,'Source Data'!$B$29:$J$60,MATCH($L520, 'Source Data'!$B$26:$J$26,1),TRUE))))</f>
        <v/>
      </c>
      <c r="Y520" s="144" t="str">
        <f>IF(OR(AND(OR($J520="Retired",$J520="Permanent Low-Use"),$K520&lt;=2033),(AND($J520="New",$K520&gt;2033))),"N/A",IF($N520=0,0,IF(ISERROR(VLOOKUP($E520,'Source Data'!$B$29:$J$60, MATCH($L520, 'Source Data'!$B$26:$J$26,1),TRUE))=TRUE,"",VLOOKUP($E520,'Source Data'!$B$29:$J$60,MATCH($L520, 'Source Data'!$B$26:$J$26,1),TRUE))))</f>
        <v/>
      </c>
      <c r="Z520" s="145" t="str">
        <f>IF(ISNUMBER($L520),IF(OR(AND(OR($J520="Retired",$J520="Permanent Low-Use"),$K520&lt;=2023),(AND($J520="New",$K520&gt;2023))),"N/A",VLOOKUP($F520,'Source Data'!$B$15:$I$22,7)),"")</f>
        <v/>
      </c>
      <c r="AA520" s="145" t="str">
        <f>IF(ISNUMBER($L520),IF(OR(AND(OR($J520="Retired",$J520="Permanent Low-Use"),$K520&lt;=2024),(AND($J520="New",$K520&gt;2024))),"N/A",VLOOKUP($F520,'Source Data'!$B$15:$I$22,7)),"")</f>
        <v/>
      </c>
      <c r="AB520" s="145" t="str">
        <f>IF(ISNUMBER($L520),IF(OR(AND(OR($J520="Retired",$J520="Permanent Low-Use"),$K520&lt;=2025),(AND($J520="New",$K520&gt;2025))),"N/A",VLOOKUP($F520,'Source Data'!$B$15:$I$22,5)),"")</f>
        <v/>
      </c>
      <c r="AC520" s="145" t="str">
        <f>IF(ISNUMBER($L520),IF(OR(AND(OR($J520="Retired",$J520="Permanent Low-Use"),$K520&lt;=2026),(AND($J520="New",$K520&gt;2026))),"N/A",VLOOKUP($F520,'Source Data'!$B$15:$I$22,5)),"")</f>
        <v/>
      </c>
      <c r="AD520" s="145" t="str">
        <f>IF(ISNUMBER($L520),IF(OR(AND(OR($J520="Retired",$J520="Permanent Low-Use"),$K520&lt;=2027),(AND($J520="New",$K520&gt;2027))),"N/A",VLOOKUP($F520,'Source Data'!$B$15:$I$22,5)),"")</f>
        <v/>
      </c>
      <c r="AE520" s="145" t="str">
        <f>IF(ISNUMBER($L520),IF(OR(AND(OR($J520="Retired",$J520="Permanent Low-Use"),$K520&lt;=2028),(AND($J520="New",$K520&gt;2028))),"N/A",VLOOKUP($F520,'Source Data'!$B$15:$I$22,5)),"")</f>
        <v/>
      </c>
      <c r="AF520" s="145" t="str">
        <f>IF(ISNUMBER($L520),IF(OR(AND(OR($J520="Retired",$J520="Permanent Low-Use"),$K520&lt;=2029),(AND($J520="New",$K520&gt;2029))),"N/A",VLOOKUP($F520,'Source Data'!$B$15:$I$22,5)),"")</f>
        <v/>
      </c>
      <c r="AG520" s="145" t="str">
        <f>IF(ISNUMBER($L520),IF(OR(AND(OR($J520="Retired",$J520="Permanent Low-Use"),$K520&lt;=2030),(AND($J520="New",$K520&gt;2030))),"N/A",VLOOKUP($F520,'Source Data'!$B$15:$I$22,5)),"")</f>
        <v/>
      </c>
      <c r="AH520" s="145" t="str">
        <f>IF(ISNUMBER($L520),IF(OR(AND(OR($J520="Retired",$J520="Permanent Low-Use"),$K520&lt;=2031),(AND($J520="New",$K520&gt;2031))),"N/A",VLOOKUP($F520,'Source Data'!$B$15:$I$22,5)),"")</f>
        <v/>
      </c>
      <c r="AI520" s="145" t="str">
        <f>IF(ISNUMBER($L520),IF(OR(AND(OR($J520="Retired",$J520="Permanent Low-Use"),$K520&lt;=2032),(AND($J520="New",$K520&gt;2032))),"N/A",VLOOKUP($F520,'Source Data'!$B$15:$I$22,5)),"")</f>
        <v/>
      </c>
      <c r="AJ520" s="145" t="str">
        <f>IF(ISNUMBER($L520),IF(OR(AND(OR($J520="Retired",$J520="Permanent Low-Use"),$K520&lt;=2033),(AND($J520="New",$K520&gt;2033))),"N/A",VLOOKUP($F520,'Source Data'!$B$15:$I$22,5)),"")</f>
        <v/>
      </c>
      <c r="AK520" s="145" t="str">
        <f>IF($N520= 0, "N/A", IF(ISERROR(VLOOKUP($F520, 'Source Data'!$B$4:$C$11,2)), "", VLOOKUP($F520, 'Source Data'!$B$4:$C$11,2)))</f>
        <v/>
      </c>
      <c r="AL520" s="158"/>
    </row>
    <row r="521" spans="1:38">
      <c r="A521" s="158"/>
      <c r="B521" s="80"/>
      <c r="C521" s="80"/>
      <c r="D521" s="80"/>
      <c r="E521" s="81"/>
      <c r="F521" s="81"/>
      <c r="G521" s="78"/>
      <c r="H521" s="79"/>
      <c r="I521" s="78"/>
      <c r="J521" s="78"/>
      <c r="K521" s="78"/>
      <c r="L521" s="142" t="str">
        <f t="shared" si="20"/>
        <v/>
      </c>
      <c r="M521" s="142" t="str">
        <f>IF(ISERROR(VLOOKUP(E521,'Source Data'!$B$67:$J$97, MATCH(F521, 'Source Data'!$B$64:$J$64,1),TRUE))=TRUE,"",VLOOKUP(E521,'Source Data'!$B$67:$J$97,MATCH(F521, 'Source Data'!$B$64:$J$64,1),TRUE))</f>
        <v/>
      </c>
      <c r="N521" s="143" t="str">
        <f t="shared" si="21"/>
        <v/>
      </c>
      <c r="O521" s="144" t="str">
        <f>IF(OR(AND(OR($J521="Retired",$J521="Permanent Low-Use"),$K521&lt;=2023),(AND($J521="New",$K521&gt;2023))),"N/A",IF($N521=0,0,IF(ISERROR(VLOOKUP($E521,'Source Data'!$B$29:$J$60, MATCH($L521, 'Source Data'!$B$26:$J$26,1),TRUE))=TRUE,"",VLOOKUP($E521,'Source Data'!$B$29:$J$60,MATCH($L521, 'Source Data'!$B$26:$J$26,1),TRUE))))</f>
        <v/>
      </c>
      <c r="P521" s="144" t="str">
        <f>IF(OR(AND(OR($J521="Retired",$J521="Permanent Low-Use"),$K521&lt;=2024),(AND($J521="New",$K521&gt;2024))),"N/A",IF($N521=0,0,IF(ISERROR(VLOOKUP($E521,'Source Data'!$B$29:$J$60, MATCH($L521, 'Source Data'!$B$26:$J$26,1),TRUE))=TRUE,"",VLOOKUP($E521,'Source Data'!$B$29:$J$60,MATCH($L521, 'Source Data'!$B$26:$J$26,1),TRUE))))</f>
        <v/>
      </c>
      <c r="Q521" s="144" t="str">
        <f>IF(OR(AND(OR($J521="Retired",$J521="Permanent Low-Use"),$K521&lt;=2025),(AND($J521="New",$K521&gt;2025))),"N/A",IF($N521=0,0,IF(ISERROR(VLOOKUP($E521,'Source Data'!$B$29:$J$60, MATCH($L521, 'Source Data'!$B$26:$J$26,1),TRUE))=TRUE,"",VLOOKUP($E521,'Source Data'!$B$29:$J$60,MATCH($L521, 'Source Data'!$B$26:$J$26,1),TRUE))))</f>
        <v/>
      </c>
      <c r="R521" s="144" t="str">
        <f>IF(OR(AND(OR($J521="Retired",$J521="Permanent Low-Use"),$K521&lt;=2026),(AND($J521="New",$K521&gt;2026))),"N/A",IF($N521=0,0,IF(ISERROR(VLOOKUP($E521,'Source Data'!$B$29:$J$60, MATCH($L521, 'Source Data'!$B$26:$J$26,1),TRUE))=TRUE,"",VLOOKUP($E521,'Source Data'!$B$29:$J$60,MATCH($L521, 'Source Data'!$B$26:$J$26,1),TRUE))))</f>
        <v/>
      </c>
      <c r="S521" s="144" t="str">
        <f>IF(OR(AND(OR($J521="Retired",$J521="Permanent Low-Use"),$K521&lt;=2027),(AND($J521="New",$K521&gt;2027))),"N/A",IF($N521=0,0,IF(ISERROR(VLOOKUP($E521,'Source Data'!$B$29:$J$60, MATCH($L521, 'Source Data'!$B$26:$J$26,1),TRUE))=TRUE,"",VLOOKUP($E521,'Source Data'!$B$29:$J$60,MATCH($L521, 'Source Data'!$B$26:$J$26,1),TRUE))))</f>
        <v/>
      </c>
      <c r="T521" s="144" t="str">
        <f>IF(OR(AND(OR($J521="Retired",$J521="Permanent Low-Use"),$K521&lt;=2028),(AND($J521="New",$K521&gt;2028))),"N/A",IF($N521=0,0,IF(ISERROR(VLOOKUP($E521,'Source Data'!$B$29:$J$60, MATCH($L521, 'Source Data'!$B$26:$J$26,1),TRUE))=TRUE,"",VLOOKUP($E521,'Source Data'!$B$29:$J$60,MATCH($L521, 'Source Data'!$B$26:$J$26,1),TRUE))))</f>
        <v/>
      </c>
      <c r="U521" s="144" t="str">
        <f>IF(OR(AND(OR($J521="Retired",$J521="Permanent Low-Use"),$K521&lt;=2029),(AND($J521="New",$K521&gt;2029))),"N/A",IF($N521=0,0,IF(ISERROR(VLOOKUP($E521,'Source Data'!$B$29:$J$60, MATCH($L521, 'Source Data'!$B$26:$J$26,1),TRUE))=TRUE,"",VLOOKUP($E521,'Source Data'!$B$29:$J$60,MATCH($L521, 'Source Data'!$B$26:$J$26,1),TRUE))))</f>
        <v/>
      </c>
      <c r="V521" s="144" t="str">
        <f>IF(OR(AND(OR($J521="Retired",$J521="Permanent Low-Use"),$K521&lt;=2030),(AND($J521="New",$K521&gt;2030))),"N/A",IF($N521=0,0,IF(ISERROR(VLOOKUP($E521,'Source Data'!$B$29:$J$60, MATCH($L521, 'Source Data'!$B$26:$J$26,1),TRUE))=TRUE,"",VLOOKUP($E521,'Source Data'!$B$29:$J$60,MATCH($L521, 'Source Data'!$B$26:$J$26,1),TRUE))))</f>
        <v/>
      </c>
      <c r="W521" s="144" t="str">
        <f>IF(OR(AND(OR($J521="Retired",$J521="Permanent Low-Use"),$K521&lt;=2031),(AND($J521="New",$K521&gt;2031))),"N/A",IF($N521=0,0,IF(ISERROR(VLOOKUP($E521,'Source Data'!$B$29:$J$60, MATCH($L521, 'Source Data'!$B$26:$J$26,1),TRUE))=TRUE,"",VLOOKUP($E521,'Source Data'!$B$29:$J$60,MATCH($L521, 'Source Data'!$B$26:$J$26,1),TRUE))))</f>
        <v/>
      </c>
      <c r="X521" s="144" t="str">
        <f>IF(OR(AND(OR($J521="Retired",$J521="Permanent Low-Use"),$K521&lt;=2032),(AND($J521="New",$K521&gt;2032))),"N/A",IF($N521=0,0,IF(ISERROR(VLOOKUP($E521,'Source Data'!$B$29:$J$60, MATCH($L521, 'Source Data'!$B$26:$J$26,1),TRUE))=TRUE,"",VLOOKUP($E521,'Source Data'!$B$29:$J$60,MATCH($L521, 'Source Data'!$B$26:$J$26,1),TRUE))))</f>
        <v/>
      </c>
      <c r="Y521" s="144" t="str">
        <f>IF(OR(AND(OR($J521="Retired",$J521="Permanent Low-Use"),$K521&lt;=2033),(AND($J521="New",$K521&gt;2033))),"N/A",IF($N521=0,0,IF(ISERROR(VLOOKUP($E521,'Source Data'!$B$29:$J$60, MATCH($L521, 'Source Data'!$B$26:$J$26,1),TRUE))=TRUE,"",VLOOKUP($E521,'Source Data'!$B$29:$J$60,MATCH($L521, 'Source Data'!$B$26:$J$26,1),TRUE))))</f>
        <v/>
      </c>
      <c r="Z521" s="145" t="str">
        <f>IF(ISNUMBER($L521),IF(OR(AND(OR($J521="Retired",$J521="Permanent Low-Use"),$K521&lt;=2023),(AND($J521="New",$K521&gt;2023))),"N/A",VLOOKUP($F521,'Source Data'!$B$15:$I$22,7)),"")</f>
        <v/>
      </c>
      <c r="AA521" s="145" t="str">
        <f>IF(ISNUMBER($L521),IF(OR(AND(OR($J521="Retired",$J521="Permanent Low-Use"),$K521&lt;=2024),(AND($J521="New",$K521&gt;2024))),"N/A",VLOOKUP($F521,'Source Data'!$B$15:$I$22,7)),"")</f>
        <v/>
      </c>
      <c r="AB521" s="145" t="str">
        <f>IF(ISNUMBER($L521),IF(OR(AND(OR($J521="Retired",$J521="Permanent Low-Use"),$K521&lt;=2025),(AND($J521="New",$K521&gt;2025))),"N/A",VLOOKUP($F521,'Source Data'!$B$15:$I$22,5)),"")</f>
        <v/>
      </c>
      <c r="AC521" s="145" t="str">
        <f>IF(ISNUMBER($L521),IF(OR(AND(OR($J521="Retired",$J521="Permanent Low-Use"),$K521&lt;=2026),(AND($J521="New",$K521&gt;2026))),"N/A",VLOOKUP($F521,'Source Data'!$B$15:$I$22,5)),"")</f>
        <v/>
      </c>
      <c r="AD521" s="145" t="str">
        <f>IF(ISNUMBER($L521),IF(OR(AND(OR($J521="Retired",$J521="Permanent Low-Use"),$K521&lt;=2027),(AND($J521="New",$K521&gt;2027))),"N/A",VLOOKUP($F521,'Source Data'!$B$15:$I$22,5)),"")</f>
        <v/>
      </c>
      <c r="AE521" s="145" t="str">
        <f>IF(ISNUMBER($L521),IF(OR(AND(OR($J521="Retired",$J521="Permanent Low-Use"),$K521&lt;=2028),(AND($J521="New",$K521&gt;2028))),"N/A",VLOOKUP($F521,'Source Data'!$B$15:$I$22,5)),"")</f>
        <v/>
      </c>
      <c r="AF521" s="145" t="str">
        <f>IF(ISNUMBER($L521),IF(OR(AND(OR($J521="Retired",$J521="Permanent Low-Use"),$K521&lt;=2029),(AND($J521="New",$K521&gt;2029))),"N/A",VLOOKUP($F521,'Source Data'!$B$15:$I$22,5)),"")</f>
        <v/>
      </c>
      <c r="AG521" s="145" t="str">
        <f>IF(ISNUMBER($L521),IF(OR(AND(OR($J521="Retired",$J521="Permanent Low-Use"),$K521&lt;=2030),(AND($J521="New",$K521&gt;2030))),"N/A",VLOOKUP($F521,'Source Data'!$B$15:$I$22,5)),"")</f>
        <v/>
      </c>
      <c r="AH521" s="145" t="str">
        <f>IF(ISNUMBER($L521),IF(OR(AND(OR($J521="Retired",$J521="Permanent Low-Use"),$K521&lt;=2031),(AND($J521="New",$K521&gt;2031))),"N/A",VLOOKUP($F521,'Source Data'!$B$15:$I$22,5)),"")</f>
        <v/>
      </c>
      <c r="AI521" s="145" t="str">
        <f>IF(ISNUMBER($L521),IF(OR(AND(OR($J521="Retired",$J521="Permanent Low-Use"),$K521&lt;=2032),(AND($J521="New",$K521&gt;2032))),"N/A",VLOOKUP($F521,'Source Data'!$B$15:$I$22,5)),"")</f>
        <v/>
      </c>
      <c r="AJ521" s="145" t="str">
        <f>IF(ISNUMBER($L521),IF(OR(AND(OR($J521="Retired",$J521="Permanent Low-Use"),$K521&lt;=2033),(AND($J521="New",$K521&gt;2033))),"N/A",VLOOKUP($F521,'Source Data'!$B$15:$I$22,5)),"")</f>
        <v/>
      </c>
      <c r="AK521" s="145" t="str">
        <f>IF($N521= 0, "N/A", IF(ISERROR(VLOOKUP($F521, 'Source Data'!$B$4:$C$11,2)), "", VLOOKUP($F521, 'Source Data'!$B$4:$C$11,2)))</f>
        <v/>
      </c>
      <c r="AL521" s="158"/>
    </row>
    <row r="522" spans="1:38">
      <c r="A522" s="158"/>
      <c r="B522" s="80"/>
      <c r="C522" s="80"/>
      <c r="D522" s="80"/>
      <c r="E522" s="81"/>
      <c r="F522" s="81"/>
      <c r="G522" s="78"/>
      <c r="H522" s="79"/>
      <c r="I522" s="78"/>
      <c r="J522" s="78"/>
      <c r="K522" s="78"/>
      <c r="L522" s="142" t="str">
        <f t="shared" si="20"/>
        <v/>
      </c>
      <c r="M522" s="142" t="str">
        <f>IF(ISERROR(VLOOKUP(E522,'Source Data'!$B$67:$J$97, MATCH(F522, 'Source Data'!$B$64:$J$64,1),TRUE))=TRUE,"",VLOOKUP(E522,'Source Data'!$B$67:$J$97,MATCH(F522, 'Source Data'!$B$64:$J$64,1),TRUE))</f>
        <v/>
      </c>
      <c r="N522" s="143" t="str">
        <f t="shared" si="21"/>
        <v/>
      </c>
      <c r="O522" s="144" t="str">
        <f>IF(OR(AND(OR($J522="Retired",$J522="Permanent Low-Use"),$K522&lt;=2023),(AND($J522="New",$K522&gt;2023))),"N/A",IF($N522=0,0,IF(ISERROR(VLOOKUP($E522,'Source Data'!$B$29:$J$60, MATCH($L522, 'Source Data'!$B$26:$J$26,1),TRUE))=TRUE,"",VLOOKUP($E522,'Source Data'!$B$29:$J$60,MATCH($L522, 'Source Data'!$B$26:$J$26,1),TRUE))))</f>
        <v/>
      </c>
      <c r="P522" s="144" t="str">
        <f>IF(OR(AND(OR($J522="Retired",$J522="Permanent Low-Use"),$K522&lt;=2024),(AND($J522="New",$K522&gt;2024))),"N/A",IF($N522=0,0,IF(ISERROR(VLOOKUP($E522,'Source Data'!$B$29:$J$60, MATCH($L522, 'Source Data'!$B$26:$J$26,1),TRUE))=TRUE,"",VLOOKUP($E522,'Source Data'!$B$29:$J$60,MATCH($L522, 'Source Data'!$B$26:$J$26,1),TRUE))))</f>
        <v/>
      </c>
      <c r="Q522" s="144" t="str">
        <f>IF(OR(AND(OR($J522="Retired",$J522="Permanent Low-Use"),$K522&lt;=2025),(AND($J522="New",$K522&gt;2025))),"N/A",IF($N522=0,0,IF(ISERROR(VLOOKUP($E522,'Source Data'!$B$29:$J$60, MATCH($L522, 'Source Data'!$B$26:$J$26,1),TRUE))=TRUE,"",VLOOKUP($E522,'Source Data'!$B$29:$J$60,MATCH($L522, 'Source Data'!$B$26:$J$26,1),TRUE))))</f>
        <v/>
      </c>
      <c r="R522" s="144" t="str">
        <f>IF(OR(AND(OR($J522="Retired",$J522="Permanent Low-Use"),$K522&lt;=2026),(AND($J522="New",$K522&gt;2026))),"N/A",IF($N522=0,0,IF(ISERROR(VLOOKUP($E522,'Source Data'!$B$29:$J$60, MATCH($L522, 'Source Data'!$B$26:$J$26,1),TRUE))=TRUE,"",VLOOKUP($E522,'Source Data'!$B$29:$J$60,MATCH($L522, 'Source Data'!$B$26:$J$26,1),TRUE))))</f>
        <v/>
      </c>
      <c r="S522" s="144" t="str">
        <f>IF(OR(AND(OR($J522="Retired",$J522="Permanent Low-Use"),$K522&lt;=2027),(AND($J522="New",$K522&gt;2027))),"N/A",IF($N522=0,0,IF(ISERROR(VLOOKUP($E522,'Source Data'!$B$29:$J$60, MATCH($L522, 'Source Data'!$B$26:$J$26,1),TRUE))=TRUE,"",VLOOKUP($E522,'Source Data'!$B$29:$J$60,MATCH($L522, 'Source Data'!$B$26:$J$26,1),TRUE))))</f>
        <v/>
      </c>
      <c r="T522" s="144" t="str">
        <f>IF(OR(AND(OR($J522="Retired",$J522="Permanent Low-Use"),$K522&lt;=2028),(AND($J522="New",$K522&gt;2028))),"N/A",IF($N522=0,0,IF(ISERROR(VLOOKUP($E522,'Source Data'!$B$29:$J$60, MATCH($L522, 'Source Data'!$B$26:$J$26,1),TRUE))=TRUE,"",VLOOKUP($E522,'Source Data'!$B$29:$J$60,MATCH($L522, 'Source Data'!$B$26:$J$26,1),TRUE))))</f>
        <v/>
      </c>
      <c r="U522" s="144" t="str">
        <f>IF(OR(AND(OR($J522="Retired",$J522="Permanent Low-Use"),$K522&lt;=2029),(AND($J522="New",$K522&gt;2029))),"N/A",IF($N522=0,0,IF(ISERROR(VLOOKUP($E522,'Source Data'!$B$29:$J$60, MATCH($L522, 'Source Data'!$B$26:$J$26,1),TRUE))=TRUE,"",VLOOKUP($E522,'Source Data'!$B$29:$J$60,MATCH($L522, 'Source Data'!$B$26:$J$26,1),TRUE))))</f>
        <v/>
      </c>
      <c r="V522" s="144" t="str">
        <f>IF(OR(AND(OR($J522="Retired",$J522="Permanent Low-Use"),$K522&lt;=2030),(AND($J522="New",$K522&gt;2030))),"N/A",IF($N522=0,0,IF(ISERROR(VLOOKUP($E522,'Source Data'!$B$29:$J$60, MATCH($L522, 'Source Data'!$B$26:$J$26,1),TRUE))=TRUE,"",VLOOKUP($E522,'Source Data'!$B$29:$J$60,MATCH($L522, 'Source Data'!$B$26:$J$26,1),TRUE))))</f>
        <v/>
      </c>
      <c r="W522" s="144" t="str">
        <f>IF(OR(AND(OR($J522="Retired",$J522="Permanent Low-Use"),$K522&lt;=2031),(AND($J522="New",$K522&gt;2031))),"N/A",IF($N522=0,0,IF(ISERROR(VLOOKUP($E522,'Source Data'!$B$29:$J$60, MATCH($L522, 'Source Data'!$B$26:$J$26,1),TRUE))=TRUE,"",VLOOKUP($E522,'Source Data'!$B$29:$J$60,MATCH($L522, 'Source Data'!$B$26:$J$26,1),TRUE))))</f>
        <v/>
      </c>
      <c r="X522" s="144" t="str">
        <f>IF(OR(AND(OR($J522="Retired",$J522="Permanent Low-Use"),$K522&lt;=2032),(AND($J522="New",$K522&gt;2032))),"N/A",IF($N522=0,0,IF(ISERROR(VLOOKUP($E522,'Source Data'!$B$29:$J$60, MATCH($L522, 'Source Data'!$B$26:$J$26,1),TRUE))=TRUE,"",VLOOKUP($E522,'Source Data'!$B$29:$J$60,MATCH($L522, 'Source Data'!$B$26:$J$26,1),TRUE))))</f>
        <v/>
      </c>
      <c r="Y522" s="144" t="str">
        <f>IF(OR(AND(OR($J522="Retired",$J522="Permanent Low-Use"),$K522&lt;=2033),(AND($J522="New",$K522&gt;2033))),"N/A",IF($N522=0,0,IF(ISERROR(VLOOKUP($E522,'Source Data'!$B$29:$J$60, MATCH($L522, 'Source Data'!$B$26:$J$26,1),TRUE))=TRUE,"",VLOOKUP($E522,'Source Data'!$B$29:$J$60,MATCH($L522, 'Source Data'!$B$26:$J$26,1),TRUE))))</f>
        <v/>
      </c>
      <c r="Z522" s="145" t="str">
        <f>IF(ISNUMBER($L522),IF(OR(AND(OR($J522="Retired",$J522="Permanent Low-Use"),$K522&lt;=2023),(AND($J522="New",$K522&gt;2023))),"N/A",VLOOKUP($F522,'Source Data'!$B$15:$I$22,7)),"")</f>
        <v/>
      </c>
      <c r="AA522" s="145" t="str">
        <f>IF(ISNUMBER($L522),IF(OR(AND(OR($J522="Retired",$J522="Permanent Low-Use"),$K522&lt;=2024),(AND($J522="New",$K522&gt;2024))),"N/A",VLOOKUP($F522,'Source Data'!$B$15:$I$22,7)),"")</f>
        <v/>
      </c>
      <c r="AB522" s="145" t="str">
        <f>IF(ISNUMBER($L522),IF(OR(AND(OR($J522="Retired",$J522="Permanent Low-Use"),$K522&lt;=2025),(AND($J522="New",$K522&gt;2025))),"N/A",VLOOKUP($F522,'Source Data'!$B$15:$I$22,5)),"")</f>
        <v/>
      </c>
      <c r="AC522" s="145" t="str">
        <f>IF(ISNUMBER($L522),IF(OR(AND(OR($J522="Retired",$J522="Permanent Low-Use"),$K522&lt;=2026),(AND($J522="New",$K522&gt;2026))),"N/A",VLOOKUP($F522,'Source Data'!$B$15:$I$22,5)),"")</f>
        <v/>
      </c>
      <c r="AD522" s="145" t="str">
        <f>IF(ISNUMBER($L522),IF(OR(AND(OR($J522="Retired",$J522="Permanent Low-Use"),$K522&lt;=2027),(AND($J522="New",$K522&gt;2027))),"N/A",VLOOKUP($F522,'Source Data'!$B$15:$I$22,5)),"")</f>
        <v/>
      </c>
      <c r="AE522" s="145" t="str">
        <f>IF(ISNUMBER($L522),IF(OR(AND(OR($J522="Retired",$J522="Permanent Low-Use"),$K522&lt;=2028),(AND($J522="New",$K522&gt;2028))),"N/A",VLOOKUP($F522,'Source Data'!$B$15:$I$22,5)),"")</f>
        <v/>
      </c>
      <c r="AF522" s="145" t="str">
        <f>IF(ISNUMBER($L522),IF(OR(AND(OR($J522="Retired",$J522="Permanent Low-Use"),$K522&lt;=2029),(AND($J522="New",$K522&gt;2029))),"N/A",VLOOKUP($F522,'Source Data'!$B$15:$I$22,5)),"")</f>
        <v/>
      </c>
      <c r="AG522" s="145" t="str">
        <f>IF(ISNUMBER($L522),IF(OR(AND(OR($J522="Retired",$J522="Permanent Low-Use"),$K522&lt;=2030),(AND($J522="New",$K522&gt;2030))),"N/A",VLOOKUP($F522,'Source Data'!$B$15:$I$22,5)),"")</f>
        <v/>
      </c>
      <c r="AH522" s="145" t="str">
        <f>IF(ISNUMBER($L522),IF(OR(AND(OR($J522="Retired",$J522="Permanent Low-Use"),$K522&lt;=2031),(AND($J522="New",$K522&gt;2031))),"N/A",VLOOKUP($F522,'Source Data'!$B$15:$I$22,5)),"")</f>
        <v/>
      </c>
      <c r="AI522" s="145" t="str">
        <f>IF(ISNUMBER($L522),IF(OR(AND(OR($J522="Retired",$J522="Permanent Low-Use"),$K522&lt;=2032),(AND($J522="New",$K522&gt;2032))),"N/A",VLOOKUP($F522,'Source Data'!$B$15:$I$22,5)),"")</f>
        <v/>
      </c>
      <c r="AJ522" s="145" t="str">
        <f>IF(ISNUMBER($L522),IF(OR(AND(OR($J522="Retired",$J522="Permanent Low-Use"),$K522&lt;=2033),(AND($J522="New",$K522&gt;2033))),"N/A",VLOOKUP($F522,'Source Data'!$B$15:$I$22,5)),"")</f>
        <v/>
      </c>
      <c r="AK522" s="145" t="str">
        <f>IF($N522= 0, "N/A", IF(ISERROR(VLOOKUP($F522, 'Source Data'!$B$4:$C$11,2)), "", VLOOKUP($F522, 'Source Data'!$B$4:$C$11,2)))</f>
        <v/>
      </c>
      <c r="AL522" s="158"/>
    </row>
    <row r="523" spans="1:38">
      <c r="A523" s="158"/>
      <c r="B523" s="80"/>
      <c r="C523" s="80"/>
      <c r="D523" s="80"/>
      <c r="E523" s="81"/>
      <c r="F523" s="81"/>
      <c r="G523" s="78"/>
      <c r="H523" s="79"/>
      <c r="I523" s="78"/>
      <c r="J523" s="78"/>
      <c r="K523" s="78"/>
      <c r="L523" s="142" t="str">
        <f t="shared" si="20"/>
        <v/>
      </c>
      <c r="M523" s="142" t="str">
        <f>IF(ISERROR(VLOOKUP(E523,'Source Data'!$B$67:$J$97, MATCH(F523, 'Source Data'!$B$64:$J$64,1),TRUE))=TRUE,"",VLOOKUP(E523,'Source Data'!$B$67:$J$97,MATCH(F523, 'Source Data'!$B$64:$J$64,1),TRUE))</f>
        <v/>
      </c>
      <c r="N523" s="143" t="str">
        <f t="shared" si="21"/>
        <v/>
      </c>
      <c r="O523" s="144" t="str">
        <f>IF(OR(AND(OR($J523="Retired",$J523="Permanent Low-Use"),$K523&lt;=2023),(AND($J523="New",$K523&gt;2023))),"N/A",IF($N523=0,0,IF(ISERROR(VLOOKUP($E523,'Source Data'!$B$29:$J$60, MATCH($L523, 'Source Data'!$B$26:$J$26,1),TRUE))=TRUE,"",VLOOKUP($E523,'Source Data'!$B$29:$J$60,MATCH($L523, 'Source Data'!$B$26:$J$26,1),TRUE))))</f>
        <v/>
      </c>
      <c r="P523" s="144" t="str">
        <f>IF(OR(AND(OR($J523="Retired",$J523="Permanent Low-Use"),$K523&lt;=2024),(AND($J523="New",$K523&gt;2024))),"N/A",IF($N523=0,0,IF(ISERROR(VLOOKUP($E523,'Source Data'!$B$29:$J$60, MATCH($L523, 'Source Data'!$B$26:$J$26,1),TRUE))=TRUE,"",VLOOKUP($E523,'Source Data'!$B$29:$J$60,MATCH($L523, 'Source Data'!$B$26:$J$26,1),TRUE))))</f>
        <v/>
      </c>
      <c r="Q523" s="144" t="str">
        <f>IF(OR(AND(OR($J523="Retired",$J523="Permanent Low-Use"),$K523&lt;=2025),(AND($J523="New",$K523&gt;2025))),"N/A",IF($N523=0,0,IF(ISERROR(VLOOKUP($E523,'Source Data'!$B$29:$J$60, MATCH($L523, 'Source Data'!$B$26:$J$26,1),TRUE))=TRUE,"",VLOOKUP($E523,'Source Data'!$B$29:$J$60,MATCH($L523, 'Source Data'!$B$26:$J$26,1),TRUE))))</f>
        <v/>
      </c>
      <c r="R523" s="144" t="str">
        <f>IF(OR(AND(OR($J523="Retired",$J523="Permanent Low-Use"),$K523&lt;=2026),(AND($J523="New",$K523&gt;2026))),"N/A",IF($N523=0,0,IF(ISERROR(VLOOKUP($E523,'Source Data'!$B$29:$J$60, MATCH($L523, 'Source Data'!$B$26:$J$26,1),TRUE))=TRUE,"",VLOOKUP($E523,'Source Data'!$B$29:$J$60,MATCH($L523, 'Source Data'!$B$26:$J$26,1),TRUE))))</f>
        <v/>
      </c>
      <c r="S523" s="144" t="str">
        <f>IF(OR(AND(OR($J523="Retired",$J523="Permanent Low-Use"),$K523&lt;=2027),(AND($J523="New",$K523&gt;2027))),"N/A",IF($N523=0,0,IF(ISERROR(VLOOKUP($E523,'Source Data'!$B$29:$J$60, MATCH($L523, 'Source Data'!$B$26:$J$26,1),TRUE))=TRUE,"",VLOOKUP($E523,'Source Data'!$B$29:$J$60,MATCH($L523, 'Source Data'!$B$26:$J$26,1),TRUE))))</f>
        <v/>
      </c>
      <c r="T523" s="144" t="str">
        <f>IF(OR(AND(OR($J523="Retired",$J523="Permanent Low-Use"),$K523&lt;=2028),(AND($J523="New",$K523&gt;2028))),"N/A",IF($N523=0,0,IF(ISERROR(VLOOKUP($E523,'Source Data'!$B$29:$J$60, MATCH($L523, 'Source Data'!$B$26:$J$26,1),TRUE))=TRUE,"",VLOOKUP($E523,'Source Data'!$B$29:$J$60,MATCH($L523, 'Source Data'!$B$26:$J$26,1),TRUE))))</f>
        <v/>
      </c>
      <c r="U523" s="144" t="str">
        <f>IF(OR(AND(OR($J523="Retired",$J523="Permanent Low-Use"),$K523&lt;=2029),(AND($J523="New",$K523&gt;2029))),"N/A",IF($N523=0,0,IF(ISERROR(VLOOKUP($E523,'Source Data'!$B$29:$J$60, MATCH($L523, 'Source Data'!$B$26:$J$26,1),TRUE))=TRUE,"",VLOOKUP($E523,'Source Data'!$B$29:$J$60,MATCH($L523, 'Source Data'!$B$26:$J$26,1),TRUE))))</f>
        <v/>
      </c>
      <c r="V523" s="144" t="str">
        <f>IF(OR(AND(OR($J523="Retired",$J523="Permanent Low-Use"),$K523&lt;=2030),(AND($J523="New",$K523&gt;2030))),"N/A",IF($N523=0,0,IF(ISERROR(VLOOKUP($E523,'Source Data'!$B$29:$J$60, MATCH($L523, 'Source Data'!$B$26:$J$26,1),TRUE))=TRUE,"",VLOOKUP($E523,'Source Data'!$B$29:$J$60,MATCH($L523, 'Source Data'!$B$26:$J$26,1),TRUE))))</f>
        <v/>
      </c>
      <c r="W523" s="144" t="str">
        <f>IF(OR(AND(OR($J523="Retired",$J523="Permanent Low-Use"),$K523&lt;=2031),(AND($J523="New",$K523&gt;2031))),"N/A",IF($N523=0,0,IF(ISERROR(VLOOKUP($E523,'Source Data'!$B$29:$J$60, MATCH($L523, 'Source Data'!$B$26:$J$26,1),TRUE))=TRUE,"",VLOOKUP($E523,'Source Data'!$B$29:$J$60,MATCH($L523, 'Source Data'!$B$26:$J$26,1),TRUE))))</f>
        <v/>
      </c>
      <c r="X523" s="144" t="str">
        <f>IF(OR(AND(OR($J523="Retired",$J523="Permanent Low-Use"),$K523&lt;=2032),(AND($J523="New",$K523&gt;2032))),"N/A",IF($N523=0,0,IF(ISERROR(VLOOKUP($E523,'Source Data'!$B$29:$J$60, MATCH($L523, 'Source Data'!$B$26:$J$26,1),TRUE))=TRUE,"",VLOOKUP($E523,'Source Data'!$B$29:$J$60,MATCH($L523, 'Source Data'!$B$26:$J$26,1),TRUE))))</f>
        <v/>
      </c>
      <c r="Y523" s="144" t="str">
        <f>IF(OR(AND(OR($J523="Retired",$J523="Permanent Low-Use"),$K523&lt;=2033),(AND($J523="New",$K523&gt;2033))),"N/A",IF($N523=0,0,IF(ISERROR(VLOOKUP($E523,'Source Data'!$B$29:$J$60, MATCH($L523, 'Source Data'!$B$26:$J$26,1),TRUE))=TRUE,"",VLOOKUP($E523,'Source Data'!$B$29:$J$60,MATCH($L523, 'Source Data'!$B$26:$J$26,1),TRUE))))</f>
        <v/>
      </c>
      <c r="Z523" s="145" t="str">
        <f>IF(ISNUMBER($L523),IF(OR(AND(OR($J523="Retired",$J523="Permanent Low-Use"),$K523&lt;=2023),(AND($J523="New",$K523&gt;2023))),"N/A",VLOOKUP($F523,'Source Data'!$B$15:$I$22,7)),"")</f>
        <v/>
      </c>
      <c r="AA523" s="145" t="str">
        <f>IF(ISNUMBER($L523),IF(OR(AND(OR($J523="Retired",$J523="Permanent Low-Use"),$K523&lt;=2024),(AND($J523="New",$K523&gt;2024))),"N/A",VLOOKUP($F523,'Source Data'!$B$15:$I$22,7)),"")</f>
        <v/>
      </c>
      <c r="AB523" s="145" t="str">
        <f>IF(ISNUMBER($L523),IF(OR(AND(OR($J523="Retired",$J523="Permanent Low-Use"),$K523&lt;=2025),(AND($J523="New",$K523&gt;2025))),"N/A",VLOOKUP($F523,'Source Data'!$B$15:$I$22,5)),"")</f>
        <v/>
      </c>
      <c r="AC523" s="145" t="str">
        <f>IF(ISNUMBER($L523),IF(OR(AND(OR($J523="Retired",$J523="Permanent Low-Use"),$K523&lt;=2026),(AND($J523="New",$K523&gt;2026))),"N/A",VLOOKUP($F523,'Source Data'!$B$15:$I$22,5)),"")</f>
        <v/>
      </c>
      <c r="AD523" s="145" t="str">
        <f>IF(ISNUMBER($L523),IF(OR(AND(OR($J523="Retired",$J523="Permanent Low-Use"),$K523&lt;=2027),(AND($J523="New",$K523&gt;2027))),"N/A",VLOOKUP($F523,'Source Data'!$B$15:$I$22,5)),"")</f>
        <v/>
      </c>
      <c r="AE523" s="145" t="str">
        <f>IF(ISNUMBER($L523),IF(OR(AND(OR($J523="Retired",$J523="Permanent Low-Use"),$K523&lt;=2028),(AND($J523="New",$K523&gt;2028))),"N/A",VLOOKUP($F523,'Source Data'!$B$15:$I$22,5)),"")</f>
        <v/>
      </c>
      <c r="AF523" s="145" t="str">
        <f>IF(ISNUMBER($L523),IF(OR(AND(OR($J523="Retired",$J523="Permanent Low-Use"),$K523&lt;=2029),(AND($J523="New",$K523&gt;2029))),"N/A",VLOOKUP($F523,'Source Data'!$B$15:$I$22,5)),"")</f>
        <v/>
      </c>
      <c r="AG523" s="145" t="str">
        <f>IF(ISNUMBER($L523),IF(OR(AND(OR($J523="Retired",$J523="Permanent Low-Use"),$K523&lt;=2030),(AND($J523="New",$K523&gt;2030))),"N/A",VLOOKUP($F523,'Source Data'!$B$15:$I$22,5)),"")</f>
        <v/>
      </c>
      <c r="AH523" s="145" t="str">
        <f>IF(ISNUMBER($L523),IF(OR(AND(OR($J523="Retired",$J523="Permanent Low-Use"),$K523&lt;=2031),(AND($J523="New",$K523&gt;2031))),"N/A",VLOOKUP($F523,'Source Data'!$B$15:$I$22,5)),"")</f>
        <v/>
      </c>
      <c r="AI523" s="145" t="str">
        <f>IF(ISNUMBER($L523),IF(OR(AND(OR($J523="Retired",$J523="Permanent Low-Use"),$K523&lt;=2032),(AND($J523="New",$K523&gt;2032))),"N/A",VLOOKUP($F523,'Source Data'!$B$15:$I$22,5)),"")</f>
        <v/>
      </c>
      <c r="AJ523" s="145" t="str">
        <f>IF(ISNUMBER($L523),IF(OR(AND(OR($J523="Retired",$J523="Permanent Low-Use"),$K523&lt;=2033),(AND($J523="New",$K523&gt;2033))),"N/A",VLOOKUP($F523,'Source Data'!$B$15:$I$22,5)),"")</f>
        <v/>
      </c>
      <c r="AK523" s="145" t="str">
        <f>IF($N523= 0, "N/A", IF(ISERROR(VLOOKUP($F523, 'Source Data'!$B$4:$C$11,2)), "", VLOOKUP($F523, 'Source Data'!$B$4:$C$11,2)))</f>
        <v/>
      </c>
      <c r="AL523" s="158"/>
    </row>
    <row r="524" spans="1:38">
      <c r="A524" s="158"/>
      <c r="B524" s="80"/>
      <c r="C524" s="80"/>
      <c r="D524" s="80"/>
      <c r="E524" s="81"/>
      <c r="F524" s="81"/>
      <c r="G524" s="78"/>
      <c r="H524" s="79"/>
      <c r="I524" s="78"/>
      <c r="J524" s="78"/>
      <c r="K524" s="78"/>
      <c r="L524" s="142" t="str">
        <f t="shared" si="20"/>
        <v/>
      </c>
      <c r="M524" s="142" t="str">
        <f>IF(ISERROR(VLOOKUP(E524,'Source Data'!$B$67:$J$97, MATCH(F524, 'Source Data'!$B$64:$J$64,1),TRUE))=TRUE,"",VLOOKUP(E524,'Source Data'!$B$67:$J$97,MATCH(F524, 'Source Data'!$B$64:$J$64,1),TRUE))</f>
        <v/>
      </c>
      <c r="N524" s="143" t="str">
        <f t="shared" si="21"/>
        <v/>
      </c>
      <c r="O524" s="144" t="str">
        <f>IF(OR(AND(OR($J524="Retired",$J524="Permanent Low-Use"),$K524&lt;=2023),(AND($J524="New",$K524&gt;2023))),"N/A",IF($N524=0,0,IF(ISERROR(VLOOKUP($E524,'Source Data'!$B$29:$J$60, MATCH($L524, 'Source Data'!$B$26:$J$26,1),TRUE))=TRUE,"",VLOOKUP($E524,'Source Data'!$B$29:$J$60,MATCH($L524, 'Source Data'!$B$26:$J$26,1),TRUE))))</f>
        <v/>
      </c>
      <c r="P524" s="144" t="str">
        <f>IF(OR(AND(OR($J524="Retired",$J524="Permanent Low-Use"),$K524&lt;=2024),(AND($J524="New",$K524&gt;2024))),"N/A",IF($N524=0,0,IF(ISERROR(VLOOKUP($E524,'Source Data'!$B$29:$J$60, MATCH($L524, 'Source Data'!$B$26:$J$26,1),TRUE))=TRUE,"",VLOOKUP($E524,'Source Data'!$B$29:$J$60,MATCH($L524, 'Source Data'!$B$26:$J$26,1),TRUE))))</f>
        <v/>
      </c>
      <c r="Q524" s="144" t="str">
        <f>IF(OR(AND(OR($J524="Retired",$J524="Permanent Low-Use"),$K524&lt;=2025),(AND($J524="New",$K524&gt;2025))),"N/A",IF($N524=0,0,IF(ISERROR(VLOOKUP($E524,'Source Data'!$B$29:$J$60, MATCH($L524, 'Source Data'!$B$26:$J$26,1),TRUE))=TRUE,"",VLOOKUP($E524,'Source Data'!$B$29:$J$60,MATCH($L524, 'Source Data'!$B$26:$J$26,1),TRUE))))</f>
        <v/>
      </c>
      <c r="R524" s="144" t="str">
        <f>IF(OR(AND(OR($J524="Retired",$J524="Permanent Low-Use"),$K524&lt;=2026),(AND($J524="New",$K524&gt;2026))),"N/A",IF($N524=0,0,IF(ISERROR(VLOOKUP($E524,'Source Data'!$B$29:$J$60, MATCH($L524, 'Source Data'!$B$26:$J$26,1),TRUE))=TRUE,"",VLOOKUP($E524,'Source Data'!$B$29:$J$60,MATCH($L524, 'Source Data'!$B$26:$J$26,1),TRUE))))</f>
        <v/>
      </c>
      <c r="S524" s="144" t="str">
        <f>IF(OR(AND(OR($J524="Retired",$J524="Permanent Low-Use"),$K524&lt;=2027),(AND($J524="New",$K524&gt;2027))),"N/A",IF($N524=0,0,IF(ISERROR(VLOOKUP($E524,'Source Data'!$B$29:$J$60, MATCH($L524, 'Source Data'!$B$26:$J$26,1),TRUE))=TRUE,"",VLOOKUP($E524,'Source Data'!$B$29:$J$60,MATCH($L524, 'Source Data'!$B$26:$J$26,1),TRUE))))</f>
        <v/>
      </c>
      <c r="T524" s="144" t="str">
        <f>IF(OR(AND(OR($J524="Retired",$J524="Permanent Low-Use"),$K524&lt;=2028),(AND($J524="New",$K524&gt;2028))),"N/A",IF($N524=0,0,IF(ISERROR(VLOOKUP($E524,'Source Data'!$B$29:$J$60, MATCH($L524, 'Source Data'!$B$26:$J$26,1),TRUE))=TRUE,"",VLOOKUP($E524,'Source Data'!$B$29:$J$60,MATCH($L524, 'Source Data'!$B$26:$J$26,1),TRUE))))</f>
        <v/>
      </c>
      <c r="U524" s="144" t="str">
        <f>IF(OR(AND(OR($J524="Retired",$J524="Permanent Low-Use"),$K524&lt;=2029),(AND($J524="New",$K524&gt;2029))),"N/A",IF($N524=0,0,IF(ISERROR(VLOOKUP($E524,'Source Data'!$B$29:$J$60, MATCH($L524, 'Source Data'!$B$26:$J$26,1),TRUE))=TRUE,"",VLOOKUP($E524,'Source Data'!$B$29:$J$60,MATCH($L524, 'Source Data'!$B$26:$J$26,1),TRUE))))</f>
        <v/>
      </c>
      <c r="V524" s="144" t="str">
        <f>IF(OR(AND(OR($J524="Retired",$J524="Permanent Low-Use"),$K524&lt;=2030),(AND($J524="New",$K524&gt;2030))),"N/A",IF($N524=0,0,IF(ISERROR(VLOOKUP($E524,'Source Data'!$B$29:$J$60, MATCH($L524, 'Source Data'!$B$26:$J$26,1),TRUE))=TRUE,"",VLOOKUP($E524,'Source Data'!$B$29:$J$60,MATCH($L524, 'Source Data'!$B$26:$J$26,1),TRUE))))</f>
        <v/>
      </c>
      <c r="W524" s="144" t="str">
        <f>IF(OR(AND(OR($J524="Retired",$J524="Permanent Low-Use"),$K524&lt;=2031),(AND($J524="New",$K524&gt;2031))),"N/A",IF($N524=0,0,IF(ISERROR(VLOOKUP($E524,'Source Data'!$B$29:$J$60, MATCH($L524, 'Source Data'!$B$26:$J$26,1),TRUE))=TRUE,"",VLOOKUP($E524,'Source Data'!$B$29:$J$60,MATCH($L524, 'Source Data'!$B$26:$J$26,1),TRUE))))</f>
        <v/>
      </c>
      <c r="X524" s="144" t="str">
        <f>IF(OR(AND(OR($J524="Retired",$J524="Permanent Low-Use"),$K524&lt;=2032),(AND($J524="New",$K524&gt;2032))),"N/A",IF($N524=0,0,IF(ISERROR(VLOOKUP($E524,'Source Data'!$B$29:$J$60, MATCH($L524, 'Source Data'!$B$26:$J$26,1),TRUE))=TRUE,"",VLOOKUP($E524,'Source Data'!$B$29:$J$60,MATCH($L524, 'Source Data'!$B$26:$J$26,1),TRUE))))</f>
        <v/>
      </c>
      <c r="Y524" s="144" t="str">
        <f>IF(OR(AND(OR($J524="Retired",$J524="Permanent Low-Use"),$K524&lt;=2033),(AND($J524="New",$K524&gt;2033))),"N/A",IF($N524=0,0,IF(ISERROR(VLOOKUP($E524,'Source Data'!$B$29:$J$60, MATCH($L524, 'Source Data'!$B$26:$J$26,1),TRUE))=TRUE,"",VLOOKUP($E524,'Source Data'!$B$29:$J$60,MATCH($L524, 'Source Data'!$B$26:$J$26,1),TRUE))))</f>
        <v/>
      </c>
      <c r="Z524" s="145" t="str">
        <f>IF(ISNUMBER($L524),IF(OR(AND(OR($J524="Retired",$J524="Permanent Low-Use"),$K524&lt;=2023),(AND($J524="New",$K524&gt;2023))),"N/A",VLOOKUP($F524,'Source Data'!$B$15:$I$22,7)),"")</f>
        <v/>
      </c>
      <c r="AA524" s="145" t="str">
        <f>IF(ISNUMBER($L524),IF(OR(AND(OR($J524="Retired",$J524="Permanent Low-Use"),$K524&lt;=2024),(AND($J524="New",$K524&gt;2024))),"N/A",VLOOKUP($F524,'Source Data'!$B$15:$I$22,7)),"")</f>
        <v/>
      </c>
      <c r="AB524" s="145" t="str">
        <f>IF(ISNUMBER($L524),IF(OR(AND(OR($J524="Retired",$J524="Permanent Low-Use"),$K524&lt;=2025),(AND($J524="New",$K524&gt;2025))),"N/A",VLOOKUP($F524,'Source Data'!$B$15:$I$22,5)),"")</f>
        <v/>
      </c>
      <c r="AC524" s="145" t="str">
        <f>IF(ISNUMBER($L524),IF(OR(AND(OR($J524="Retired",$J524="Permanent Low-Use"),$K524&lt;=2026),(AND($J524="New",$K524&gt;2026))),"N/A",VLOOKUP($F524,'Source Data'!$B$15:$I$22,5)),"")</f>
        <v/>
      </c>
      <c r="AD524" s="145" t="str">
        <f>IF(ISNUMBER($L524),IF(OR(AND(OR($J524="Retired",$J524="Permanent Low-Use"),$K524&lt;=2027),(AND($J524="New",$K524&gt;2027))),"N/A",VLOOKUP($F524,'Source Data'!$B$15:$I$22,5)),"")</f>
        <v/>
      </c>
      <c r="AE524" s="145" t="str">
        <f>IF(ISNUMBER($L524),IF(OR(AND(OR($J524="Retired",$J524="Permanent Low-Use"),$K524&lt;=2028),(AND($J524="New",$K524&gt;2028))),"N/A",VLOOKUP($F524,'Source Data'!$B$15:$I$22,5)),"")</f>
        <v/>
      </c>
      <c r="AF524" s="145" t="str">
        <f>IF(ISNUMBER($L524),IF(OR(AND(OR($J524="Retired",$J524="Permanent Low-Use"),$K524&lt;=2029),(AND($J524="New",$K524&gt;2029))),"N/A",VLOOKUP($F524,'Source Data'!$B$15:$I$22,5)),"")</f>
        <v/>
      </c>
      <c r="AG524" s="145" t="str">
        <f>IF(ISNUMBER($L524),IF(OR(AND(OR($J524="Retired",$J524="Permanent Low-Use"),$K524&lt;=2030),(AND($J524="New",$K524&gt;2030))),"N/A",VLOOKUP($F524,'Source Data'!$B$15:$I$22,5)),"")</f>
        <v/>
      </c>
      <c r="AH524" s="145" t="str">
        <f>IF(ISNUMBER($L524),IF(OR(AND(OR($J524="Retired",$J524="Permanent Low-Use"),$K524&lt;=2031),(AND($J524="New",$K524&gt;2031))),"N/A",VLOOKUP($F524,'Source Data'!$B$15:$I$22,5)),"")</f>
        <v/>
      </c>
      <c r="AI524" s="145" t="str">
        <f>IF(ISNUMBER($L524),IF(OR(AND(OR($J524="Retired",$J524="Permanent Low-Use"),$K524&lt;=2032),(AND($J524="New",$K524&gt;2032))),"N/A",VLOOKUP($F524,'Source Data'!$B$15:$I$22,5)),"")</f>
        <v/>
      </c>
      <c r="AJ524" s="145" t="str">
        <f>IF(ISNUMBER($L524),IF(OR(AND(OR($J524="Retired",$J524="Permanent Low-Use"),$K524&lt;=2033),(AND($J524="New",$K524&gt;2033))),"N/A",VLOOKUP($F524,'Source Data'!$B$15:$I$22,5)),"")</f>
        <v/>
      </c>
      <c r="AK524" s="145" t="str">
        <f>IF($N524= 0, "N/A", IF(ISERROR(VLOOKUP($F524, 'Source Data'!$B$4:$C$11,2)), "", VLOOKUP($F524, 'Source Data'!$B$4:$C$11,2)))</f>
        <v/>
      </c>
      <c r="AL524" s="158"/>
    </row>
    <row r="525" spans="1:38">
      <c r="A525" s="158"/>
      <c r="B525" s="80"/>
      <c r="C525" s="80"/>
      <c r="D525" s="80"/>
      <c r="E525" s="81"/>
      <c r="F525" s="81"/>
      <c r="G525" s="78"/>
      <c r="H525" s="79"/>
      <c r="I525" s="78"/>
      <c r="J525" s="78"/>
      <c r="K525" s="78"/>
      <c r="L525" s="142" t="str">
        <f t="shared" si="20"/>
        <v/>
      </c>
      <c r="M525" s="142" t="str">
        <f>IF(ISERROR(VLOOKUP(E525,'Source Data'!$B$67:$J$97, MATCH(F525, 'Source Data'!$B$64:$J$64,1),TRUE))=TRUE,"",VLOOKUP(E525,'Source Data'!$B$67:$J$97,MATCH(F525, 'Source Data'!$B$64:$J$64,1),TRUE))</f>
        <v/>
      </c>
      <c r="N525" s="143" t="str">
        <f t="shared" si="21"/>
        <v/>
      </c>
      <c r="O525" s="144" t="str">
        <f>IF(OR(AND(OR($J525="Retired",$J525="Permanent Low-Use"),$K525&lt;=2023),(AND($J525="New",$K525&gt;2023))),"N/A",IF($N525=0,0,IF(ISERROR(VLOOKUP($E525,'Source Data'!$B$29:$J$60, MATCH($L525, 'Source Data'!$B$26:$J$26,1),TRUE))=TRUE,"",VLOOKUP($E525,'Source Data'!$B$29:$J$60,MATCH($L525, 'Source Data'!$B$26:$J$26,1),TRUE))))</f>
        <v/>
      </c>
      <c r="P525" s="144" t="str">
        <f>IF(OR(AND(OR($J525="Retired",$J525="Permanent Low-Use"),$K525&lt;=2024),(AND($J525="New",$K525&gt;2024))),"N/A",IF($N525=0,0,IF(ISERROR(VLOOKUP($E525,'Source Data'!$B$29:$J$60, MATCH($L525, 'Source Data'!$B$26:$J$26,1),TRUE))=TRUE,"",VLOOKUP($E525,'Source Data'!$B$29:$J$60,MATCH($L525, 'Source Data'!$B$26:$J$26,1),TRUE))))</f>
        <v/>
      </c>
      <c r="Q525" s="144" t="str">
        <f>IF(OR(AND(OR($J525="Retired",$J525="Permanent Low-Use"),$K525&lt;=2025),(AND($J525="New",$K525&gt;2025))),"N/A",IF($N525=0,0,IF(ISERROR(VLOOKUP($E525,'Source Data'!$B$29:$J$60, MATCH($L525, 'Source Data'!$B$26:$J$26,1),TRUE))=TRUE,"",VLOOKUP($E525,'Source Data'!$B$29:$J$60,MATCH($L525, 'Source Data'!$B$26:$J$26,1),TRUE))))</f>
        <v/>
      </c>
      <c r="R525" s="144" t="str">
        <f>IF(OR(AND(OR($J525="Retired",$J525="Permanent Low-Use"),$K525&lt;=2026),(AND($J525="New",$K525&gt;2026))),"N/A",IF($N525=0,0,IF(ISERROR(VLOOKUP($E525,'Source Data'!$B$29:$J$60, MATCH($L525, 'Source Data'!$B$26:$J$26,1),TRUE))=TRUE,"",VLOOKUP($E525,'Source Data'!$B$29:$J$60,MATCH($L525, 'Source Data'!$B$26:$J$26,1),TRUE))))</f>
        <v/>
      </c>
      <c r="S525" s="144" t="str">
        <f>IF(OR(AND(OR($J525="Retired",$J525="Permanent Low-Use"),$K525&lt;=2027),(AND($J525="New",$K525&gt;2027))),"N/A",IF($N525=0,0,IF(ISERROR(VLOOKUP($E525,'Source Data'!$B$29:$J$60, MATCH($L525, 'Source Data'!$B$26:$J$26,1),TRUE))=TRUE,"",VLOOKUP($E525,'Source Data'!$B$29:$J$60,MATCH($L525, 'Source Data'!$B$26:$J$26,1),TRUE))))</f>
        <v/>
      </c>
      <c r="T525" s="144" t="str">
        <f>IF(OR(AND(OR($J525="Retired",$J525="Permanent Low-Use"),$K525&lt;=2028),(AND($J525="New",$K525&gt;2028))),"N/A",IF($N525=0,0,IF(ISERROR(VLOOKUP($E525,'Source Data'!$B$29:$J$60, MATCH($L525, 'Source Data'!$B$26:$J$26,1),TRUE))=TRUE,"",VLOOKUP($E525,'Source Data'!$B$29:$J$60,MATCH($L525, 'Source Data'!$B$26:$J$26,1),TRUE))))</f>
        <v/>
      </c>
      <c r="U525" s="144" t="str">
        <f>IF(OR(AND(OR($J525="Retired",$J525="Permanent Low-Use"),$K525&lt;=2029),(AND($J525="New",$K525&gt;2029))),"N/A",IF($N525=0,0,IF(ISERROR(VLOOKUP($E525,'Source Data'!$B$29:$J$60, MATCH($L525, 'Source Data'!$B$26:$J$26,1),TRUE))=TRUE,"",VLOOKUP($E525,'Source Data'!$B$29:$J$60,MATCH($L525, 'Source Data'!$B$26:$J$26,1),TRUE))))</f>
        <v/>
      </c>
      <c r="V525" s="144" t="str">
        <f>IF(OR(AND(OR($J525="Retired",$J525="Permanent Low-Use"),$K525&lt;=2030),(AND($J525="New",$K525&gt;2030))),"N/A",IF($N525=0,0,IF(ISERROR(VLOOKUP($E525,'Source Data'!$B$29:$J$60, MATCH($L525, 'Source Data'!$B$26:$J$26,1),TRUE))=TRUE,"",VLOOKUP($E525,'Source Data'!$B$29:$J$60,MATCH($L525, 'Source Data'!$B$26:$J$26,1),TRUE))))</f>
        <v/>
      </c>
      <c r="W525" s="144" t="str">
        <f>IF(OR(AND(OR($J525="Retired",$J525="Permanent Low-Use"),$K525&lt;=2031),(AND($J525="New",$K525&gt;2031))),"N/A",IF($N525=0,0,IF(ISERROR(VLOOKUP($E525,'Source Data'!$B$29:$J$60, MATCH($L525, 'Source Data'!$B$26:$J$26,1),TRUE))=TRUE,"",VLOOKUP($E525,'Source Data'!$B$29:$J$60,MATCH($L525, 'Source Data'!$B$26:$J$26,1),TRUE))))</f>
        <v/>
      </c>
      <c r="X525" s="144" t="str">
        <f>IF(OR(AND(OR($J525="Retired",$J525="Permanent Low-Use"),$K525&lt;=2032),(AND($J525="New",$K525&gt;2032))),"N/A",IF($N525=0,0,IF(ISERROR(VLOOKUP($E525,'Source Data'!$B$29:$J$60, MATCH($L525, 'Source Data'!$B$26:$J$26,1),TRUE))=TRUE,"",VLOOKUP($E525,'Source Data'!$B$29:$J$60,MATCH($L525, 'Source Data'!$B$26:$J$26,1),TRUE))))</f>
        <v/>
      </c>
      <c r="Y525" s="144" t="str">
        <f>IF(OR(AND(OR($J525="Retired",$J525="Permanent Low-Use"),$K525&lt;=2033),(AND($J525="New",$K525&gt;2033))),"N/A",IF($N525=0,0,IF(ISERROR(VLOOKUP($E525,'Source Data'!$B$29:$J$60, MATCH($L525, 'Source Data'!$B$26:$J$26,1),TRUE))=TRUE,"",VLOOKUP($E525,'Source Data'!$B$29:$J$60,MATCH($L525, 'Source Data'!$B$26:$J$26,1),TRUE))))</f>
        <v/>
      </c>
      <c r="Z525" s="145" t="str">
        <f>IF(ISNUMBER($L525),IF(OR(AND(OR($J525="Retired",$J525="Permanent Low-Use"),$K525&lt;=2023),(AND($J525="New",$K525&gt;2023))),"N/A",VLOOKUP($F525,'Source Data'!$B$15:$I$22,7)),"")</f>
        <v/>
      </c>
      <c r="AA525" s="145" t="str">
        <f>IF(ISNUMBER($L525),IF(OR(AND(OR($J525="Retired",$J525="Permanent Low-Use"),$K525&lt;=2024),(AND($J525="New",$K525&gt;2024))),"N/A",VLOOKUP($F525,'Source Data'!$B$15:$I$22,7)),"")</f>
        <v/>
      </c>
      <c r="AB525" s="145" t="str">
        <f>IF(ISNUMBER($L525),IF(OR(AND(OR($J525="Retired",$J525="Permanent Low-Use"),$K525&lt;=2025),(AND($J525="New",$K525&gt;2025))),"N/A",VLOOKUP($F525,'Source Data'!$B$15:$I$22,5)),"")</f>
        <v/>
      </c>
      <c r="AC525" s="145" t="str">
        <f>IF(ISNUMBER($L525),IF(OR(AND(OR($J525="Retired",$J525="Permanent Low-Use"),$K525&lt;=2026),(AND($J525="New",$K525&gt;2026))),"N/A",VLOOKUP($F525,'Source Data'!$B$15:$I$22,5)),"")</f>
        <v/>
      </c>
      <c r="AD525" s="145" t="str">
        <f>IF(ISNUMBER($L525),IF(OR(AND(OR($J525="Retired",$J525="Permanent Low-Use"),$K525&lt;=2027),(AND($J525="New",$K525&gt;2027))),"N/A",VLOOKUP($F525,'Source Data'!$B$15:$I$22,5)),"")</f>
        <v/>
      </c>
      <c r="AE525" s="145" t="str">
        <f>IF(ISNUMBER($L525),IF(OR(AND(OR($J525="Retired",$J525="Permanent Low-Use"),$K525&lt;=2028),(AND($J525="New",$K525&gt;2028))),"N/A",VLOOKUP($F525,'Source Data'!$B$15:$I$22,5)),"")</f>
        <v/>
      </c>
      <c r="AF525" s="145" t="str">
        <f>IF(ISNUMBER($L525),IF(OR(AND(OR($J525="Retired",$J525="Permanent Low-Use"),$K525&lt;=2029),(AND($J525="New",$K525&gt;2029))),"N/A",VLOOKUP($F525,'Source Data'!$B$15:$I$22,5)),"")</f>
        <v/>
      </c>
      <c r="AG525" s="145" t="str">
        <f>IF(ISNUMBER($L525),IF(OR(AND(OR($J525="Retired",$J525="Permanent Low-Use"),$K525&lt;=2030),(AND($J525="New",$K525&gt;2030))),"N/A",VLOOKUP($F525,'Source Data'!$B$15:$I$22,5)),"")</f>
        <v/>
      </c>
      <c r="AH525" s="145" t="str">
        <f>IF(ISNUMBER($L525),IF(OR(AND(OR($J525="Retired",$J525="Permanent Low-Use"),$K525&lt;=2031),(AND($J525="New",$K525&gt;2031))),"N/A",VLOOKUP($F525,'Source Data'!$B$15:$I$22,5)),"")</f>
        <v/>
      </c>
      <c r="AI525" s="145" t="str">
        <f>IF(ISNUMBER($L525),IF(OR(AND(OR($J525="Retired",$J525="Permanent Low-Use"),$K525&lt;=2032),(AND($J525="New",$K525&gt;2032))),"N/A",VLOOKUP($F525,'Source Data'!$B$15:$I$22,5)),"")</f>
        <v/>
      </c>
      <c r="AJ525" s="145" t="str">
        <f>IF(ISNUMBER($L525),IF(OR(AND(OR($J525="Retired",$J525="Permanent Low-Use"),$K525&lt;=2033),(AND($J525="New",$K525&gt;2033))),"N/A",VLOOKUP($F525,'Source Data'!$B$15:$I$22,5)),"")</f>
        <v/>
      </c>
      <c r="AK525" s="145" t="str">
        <f>IF($N525= 0, "N/A", IF(ISERROR(VLOOKUP($F525, 'Source Data'!$B$4:$C$11,2)), "", VLOOKUP($F525, 'Source Data'!$B$4:$C$11,2)))</f>
        <v/>
      </c>
      <c r="AL525" s="158"/>
    </row>
    <row r="526" spans="1:38">
      <c r="A526" s="158"/>
      <c r="B526" s="80"/>
      <c r="C526" s="80"/>
      <c r="D526" s="80"/>
      <c r="E526" s="81"/>
      <c r="F526" s="81"/>
      <c r="G526" s="78"/>
      <c r="H526" s="79"/>
      <c r="I526" s="78"/>
      <c r="J526" s="78"/>
      <c r="K526" s="78"/>
      <c r="L526" s="142" t="str">
        <f t="shared" si="20"/>
        <v/>
      </c>
      <c r="M526" s="142" t="str">
        <f>IF(ISERROR(VLOOKUP(E526,'Source Data'!$B$67:$J$97, MATCH(F526, 'Source Data'!$B$64:$J$64,1),TRUE))=TRUE,"",VLOOKUP(E526,'Source Data'!$B$67:$J$97,MATCH(F526, 'Source Data'!$B$64:$J$64,1),TRUE))</f>
        <v/>
      </c>
      <c r="N526" s="143" t="str">
        <f t="shared" si="21"/>
        <v/>
      </c>
      <c r="O526" s="144" t="str">
        <f>IF(OR(AND(OR($J526="Retired",$J526="Permanent Low-Use"),$K526&lt;=2023),(AND($J526="New",$K526&gt;2023))),"N/A",IF($N526=0,0,IF(ISERROR(VLOOKUP($E526,'Source Data'!$B$29:$J$60, MATCH($L526, 'Source Data'!$B$26:$J$26,1),TRUE))=TRUE,"",VLOOKUP($E526,'Source Data'!$B$29:$J$60,MATCH($L526, 'Source Data'!$B$26:$J$26,1),TRUE))))</f>
        <v/>
      </c>
      <c r="P526" s="144" t="str">
        <f>IF(OR(AND(OR($J526="Retired",$J526="Permanent Low-Use"),$K526&lt;=2024),(AND($J526="New",$K526&gt;2024))),"N/A",IF($N526=0,0,IF(ISERROR(VLOOKUP($E526,'Source Data'!$B$29:$J$60, MATCH($L526, 'Source Data'!$B$26:$J$26,1),TRUE))=TRUE,"",VLOOKUP($E526,'Source Data'!$B$29:$J$60,MATCH($L526, 'Source Data'!$B$26:$J$26,1),TRUE))))</f>
        <v/>
      </c>
      <c r="Q526" s="144" t="str">
        <f>IF(OR(AND(OR($J526="Retired",$J526="Permanent Low-Use"),$K526&lt;=2025),(AND($J526="New",$K526&gt;2025))),"N/A",IF($N526=0,0,IF(ISERROR(VLOOKUP($E526,'Source Data'!$B$29:$J$60, MATCH($L526, 'Source Data'!$B$26:$J$26,1),TRUE))=TRUE,"",VLOOKUP($E526,'Source Data'!$B$29:$J$60,MATCH($L526, 'Source Data'!$B$26:$J$26,1),TRUE))))</f>
        <v/>
      </c>
      <c r="R526" s="144" t="str">
        <f>IF(OR(AND(OR($J526="Retired",$J526="Permanent Low-Use"),$K526&lt;=2026),(AND($J526="New",$K526&gt;2026))),"N/A",IF($N526=0,0,IF(ISERROR(VLOOKUP($E526,'Source Data'!$B$29:$J$60, MATCH($L526, 'Source Data'!$B$26:$J$26,1),TRUE))=TRUE,"",VLOOKUP($E526,'Source Data'!$B$29:$J$60,MATCH($L526, 'Source Data'!$B$26:$J$26,1),TRUE))))</f>
        <v/>
      </c>
      <c r="S526" s="144" t="str">
        <f>IF(OR(AND(OR($J526="Retired",$J526="Permanent Low-Use"),$K526&lt;=2027),(AND($J526="New",$K526&gt;2027))),"N/A",IF($N526=0,0,IF(ISERROR(VLOOKUP($E526,'Source Data'!$B$29:$J$60, MATCH($L526, 'Source Data'!$B$26:$J$26,1),TRUE))=TRUE,"",VLOOKUP($E526,'Source Data'!$B$29:$J$60,MATCH($L526, 'Source Data'!$B$26:$J$26,1),TRUE))))</f>
        <v/>
      </c>
      <c r="T526" s="144" t="str">
        <f>IF(OR(AND(OR($J526="Retired",$J526="Permanent Low-Use"),$K526&lt;=2028),(AND($J526="New",$K526&gt;2028))),"N/A",IF($N526=0,0,IF(ISERROR(VLOOKUP($E526,'Source Data'!$B$29:$J$60, MATCH($L526, 'Source Data'!$B$26:$J$26,1),TRUE))=TRUE,"",VLOOKUP($E526,'Source Data'!$B$29:$J$60,MATCH($L526, 'Source Data'!$B$26:$J$26,1),TRUE))))</f>
        <v/>
      </c>
      <c r="U526" s="144" t="str">
        <f>IF(OR(AND(OR($J526="Retired",$J526="Permanent Low-Use"),$K526&lt;=2029),(AND($J526="New",$K526&gt;2029))),"N/A",IF($N526=0,0,IF(ISERROR(VLOOKUP($E526,'Source Data'!$B$29:$J$60, MATCH($L526, 'Source Data'!$B$26:$J$26,1),TRUE))=TRUE,"",VLOOKUP($E526,'Source Data'!$B$29:$J$60,MATCH($L526, 'Source Data'!$B$26:$J$26,1),TRUE))))</f>
        <v/>
      </c>
      <c r="V526" s="144" t="str">
        <f>IF(OR(AND(OR($J526="Retired",$J526="Permanent Low-Use"),$K526&lt;=2030),(AND($J526="New",$K526&gt;2030))),"N/A",IF($N526=0,0,IF(ISERROR(VLOOKUP($E526,'Source Data'!$B$29:$J$60, MATCH($L526, 'Source Data'!$B$26:$J$26,1),TRUE))=TRUE,"",VLOOKUP($E526,'Source Data'!$B$29:$J$60,MATCH($L526, 'Source Data'!$B$26:$J$26,1),TRUE))))</f>
        <v/>
      </c>
      <c r="W526" s="144" t="str">
        <f>IF(OR(AND(OR($J526="Retired",$J526="Permanent Low-Use"),$K526&lt;=2031),(AND($J526="New",$K526&gt;2031))),"N/A",IF($N526=0,0,IF(ISERROR(VLOOKUP($E526,'Source Data'!$B$29:$J$60, MATCH($L526, 'Source Data'!$B$26:$J$26,1),TRUE))=TRUE,"",VLOOKUP($E526,'Source Data'!$B$29:$J$60,MATCH($L526, 'Source Data'!$B$26:$J$26,1),TRUE))))</f>
        <v/>
      </c>
      <c r="X526" s="144" t="str">
        <f>IF(OR(AND(OR($J526="Retired",$J526="Permanent Low-Use"),$K526&lt;=2032),(AND($J526="New",$K526&gt;2032))),"N/A",IF($N526=0,0,IF(ISERROR(VLOOKUP($E526,'Source Data'!$B$29:$J$60, MATCH($L526, 'Source Data'!$B$26:$J$26,1),TRUE))=TRUE,"",VLOOKUP($E526,'Source Data'!$B$29:$J$60,MATCH($L526, 'Source Data'!$B$26:$J$26,1),TRUE))))</f>
        <v/>
      </c>
      <c r="Y526" s="144" t="str">
        <f>IF(OR(AND(OR($J526="Retired",$J526="Permanent Low-Use"),$K526&lt;=2033),(AND($J526="New",$K526&gt;2033))),"N/A",IF($N526=0,0,IF(ISERROR(VLOOKUP($E526,'Source Data'!$B$29:$J$60, MATCH($L526, 'Source Data'!$B$26:$J$26,1),TRUE))=TRUE,"",VLOOKUP($E526,'Source Data'!$B$29:$J$60,MATCH($L526, 'Source Data'!$B$26:$J$26,1),TRUE))))</f>
        <v/>
      </c>
      <c r="Z526" s="145" t="str">
        <f>IF(ISNUMBER($L526),IF(OR(AND(OR($J526="Retired",$J526="Permanent Low-Use"),$K526&lt;=2023),(AND($J526="New",$K526&gt;2023))),"N/A",VLOOKUP($F526,'Source Data'!$B$15:$I$22,7)),"")</f>
        <v/>
      </c>
      <c r="AA526" s="145" t="str">
        <f>IF(ISNUMBER($L526),IF(OR(AND(OR($J526="Retired",$J526="Permanent Low-Use"),$K526&lt;=2024),(AND($J526="New",$K526&gt;2024))),"N/A",VLOOKUP($F526,'Source Data'!$B$15:$I$22,7)),"")</f>
        <v/>
      </c>
      <c r="AB526" s="145" t="str">
        <f>IF(ISNUMBER($L526),IF(OR(AND(OR($J526="Retired",$J526="Permanent Low-Use"),$K526&lt;=2025),(AND($J526="New",$K526&gt;2025))),"N/A",VLOOKUP($F526,'Source Data'!$B$15:$I$22,5)),"")</f>
        <v/>
      </c>
      <c r="AC526" s="145" t="str">
        <f>IF(ISNUMBER($L526),IF(OR(AND(OR($J526="Retired",$J526="Permanent Low-Use"),$K526&lt;=2026),(AND($J526="New",$K526&gt;2026))),"N/A",VLOOKUP($F526,'Source Data'!$B$15:$I$22,5)),"")</f>
        <v/>
      </c>
      <c r="AD526" s="145" t="str">
        <f>IF(ISNUMBER($L526),IF(OR(AND(OR($J526="Retired",$J526="Permanent Low-Use"),$K526&lt;=2027),(AND($J526="New",$K526&gt;2027))),"N/A",VLOOKUP($F526,'Source Data'!$B$15:$I$22,5)),"")</f>
        <v/>
      </c>
      <c r="AE526" s="145" t="str">
        <f>IF(ISNUMBER($L526),IF(OR(AND(OR($J526="Retired",$J526="Permanent Low-Use"),$K526&lt;=2028),(AND($J526="New",$K526&gt;2028))),"N/A",VLOOKUP($F526,'Source Data'!$B$15:$I$22,5)),"")</f>
        <v/>
      </c>
      <c r="AF526" s="145" t="str">
        <f>IF(ISNUMBER($L526),IF(OR(AND(OR($J526="Retired",$J526="Permanent Low-Use"),$K526&lt;=2029),(AND($J526="New",$K526&gt;2029))),"N/A",VLOOKUP($F526,'Source Data'!$B$15:$I$22,5)),"")</f>
        <v/>
      </c>
      <c r="AG526" s="145" t="str">
        <f>IF(ISNUMBER($L526),IF(OR(AND(OR($J526="Retired",$J526="Permanent Low-Use"),$K526&lt;=2030),(AND($J526="New",$K526&gt;2030))),"N/A",VLOOKUP($F526,'Source Data'!$B$15:$I$22,5)),"")</f>
        <v/>
      </c>
      <c r="AH526" s="145" t="str">
        <f>IF(ISNUMBER($L526),IF(OR(AND(OR($J526="Retired",$J526="Permanent Low-Use"),$K526&lt;=2031),(AND($J526="New",$K526&gt;2031))),"N/A",VLOOKUP($F526,'Source Data'!$B$15:$I$22,5)),"")</f>
        <v/>
      </c>
      <c r="AI526" s="145" t="str">
        <f>IF(ISNUMBER($L526),IF(OR(AND(OR($J526="Retired",$J526="Permanent Low-Use"),$K526&lt;=2032),(AND($J526="New",$K526&gt;2032))),"N/A",VLOOKUP($F526,'Source Data'!$B$15:$I$22,5)),"")</f>
        <v/>
      </c>
      <c r="AJ526" s="145" t="str">
        <f>IF(ISNUMBER($L526),IF(OR(AND(OR($J526="Retired",$J526="Permanent Low-Use"),$K526&lt;=2033),(AND($J526="New",$K526&gt;2033))),"N/A",VLOOKUP($F526,'Source Data'!$B$15:$I$22,5)),"")</f>
        <v/>
      </c>
      <c r="AK526" s="145" t="str">
        <f>IF($N526= 0, "N/A", IF(ISERROR(VLOOKUP($F526, 'Source Data'!$B$4:$C$11,2)), "", VLOOKUP($F526, 'Source Data'!$B$4:$C$11,2)))</f>
        <v/>
      </c>
      <c r="AL526" s="158"/>
    </row>
    <row r="527" spans="1:38">
      <c r="A527" s="158"/>
      <c r="B527" s="80"/>
      <c r="C527" s="80"/>
      <c r="D527" s="80"/>
      <c r="E527" s="81"/>
      <c r="F527" s="81"/>
      <c r="G527" s="78"/>
      <c r="H527" s="79"/>
      <c r="I527" s="78"/>
      <c r="J527" s="78"/>
      <c r="K527" s="78"/>
      <c r="L527" s="142" t="str">
        <f t="shared" si="20"/>
        <v/>
      </c>
      <c r="M527" s="142" t="str">
        <f>IF(ISERROR(VLOOKUP(E527,'Source Data'!$B$67:$J$97, MATCH(F527, 'Source Data'!$B$64:$J$64,1),TRUE))=TRUE,"",VLOOKUP(E527,'Source Data'!$B$67:$J$97,MATCH(F527, 'Source Data'!$B$64:$J$64,1),TRUE))</f>
        <v/>
      </c>
      <c r="N527" s="143" t="str">
        <f t="shared" si="21"/>
        <v/>
      </c>
      <c r="O527" s="144" t="str">
        <f>IF(OR(AND(OR($J527="Retired",$J527="Permanent Low-Use"),$K527&lt;=2023),(AND($J527="New",$K527&gt;2023))),"N/A",IF($N527=0,0,IF(ISERROR(VLOOKUP($E527,'Source Data'!$B$29:$J$60, MATCH($L527, 'Source Data'!$B$26:$J$26,1),TRUE))=TRUE,"",VLOOKUP($E527,'Source Data'!$B$29:$J$60,MATCH($L527, 'Source Data'!$B$26:$J$26,1),TRUE))))</f>
        <v/>
      </c>
      <c r="P527" s="144" t="str">
        <f>IF(OR(AND(OR($J527="Retired",$J527="Permanent Low-Use"),$K527&lt;=2024),(AND($J527="New",$K527&gt;2024))),"N/A",IF($N527=0,0,IF(ISERROR(VLOOKUP($E527,'Source Data'!$B$29:$J$60, MATCH($L527, 'Source Data'!$B$26:$J$26,1),TRUE))=TRUE,"",VLOOKUP($E527,'Source Data'!$B$29:$J$60,MATCH($L527, 'Source Data'!$B$26:$J$26,1),TRUE))))</f>
        <v/>
      </c>
      <c r="Q527" s="144" t="str">
        <f>IF(OR(AND(OR($J527="Retired",$J527="Permanent Low-Use"),$K527&lt;=2025),(AND($J527="New",$K527&gt;2025))),"N/A",IF($N527=0,0,IF(ISERROR(VLOOKUP($E527,'Source Data'!$B$29:$J$60, MATCH($L527, 'Source Data'!$B$26:$J$26,1),TRUE))=TRUE,"",VLOOKUP($E527,'Source Data'!$B$29:$J$60,MATCH($L527, 'Source Data'!$B$26:$J$26,1),TRUE))))</f>
        <v/>
      </c>
      <c r="R527" s="144" t="str">
        <f>IF(OR(AND(OR($J527="Retired",$J527="Permanent Low-Use"),$K527&lt;=2026),(AND($J527="New",$K527&gt;2026))),"N/A",IF($N527=0,0,IF(ISERROR(VLOOKUP($E527,'Source Data'!$B$29:$J$60, MATCH($L527, 'Source Data'!$B$26:$J$26,1),TRUE))=TRUE,"",VLOOKUP($E527,'Source Data'!$B$29:$J$60,MATCH($L527, 'Source Data'!$B$26:$J$26,1),TRUE))))</f>
        <v/>
      </c>
      <c r="S527" s="144" t="str">
        <f>IF(OR(AND(OR($J527="Retired",$J527="Permanent Low-Use"),$K527&lt;=2027),(AND($J527="New",$K527&gt;2027))),"N/A",IF($N527=0,0,IF(ISERROR(VLOOKUP($E527,'Source Data'!$B$29:$J$60, MATCH($L527, 'Source Data'!$B$26:$J$26,1),TRUE))=TRUE,"",VLOOKUP($E527,'Source Data'!$B$29:$J$60,MATCH($L527, 'Source Data'!$B$26:$J$26,1),TRUE))))</f>
        <v/>
      </c>
      <c r="T527" s="144" t="str">
        <f>IF(OR(AND(OR($J527="Retired",$J527="Permanent Low-Use"),$K527&lt;=2028),(AND($J527="New",$K527&gt;2028))),"N/A",IF($N527=0,0,IF(ISERROR(VLOOKUP($E527,'Source Data'!$B$29:$J$60, MATCH($L527, 'Source Data'!$B$26:$J$26,1),TRUE))=TRUE,"",VLOOKUP($E527,'Source Data'!$B$29:$J$60,MATCH($L527, 'Source Data'!$B$26:$J$26,1),TRUE))))</f>
        <v/>
      </c>
      <c r="U527" s="144" t="str">
        <f>IF(OR(AND(OR($J527="Retired",$J527="Permanent Low-Use"),$K527&lt;=2029),(AND($J527="New",$K527&gt;2029))),"N/A",IF($N527=0,0,IF(ISERROR(VLOOKUP($E527,'Source Data'!$B$29:$J$60, MATCH($L527, 'Source Data'!$B$26:$J$26,1),TRUE))=TRUE,"",VLOOKUP($E527,'Source Data'!$B$29:$J$60,MATCH($L527, 'Source Data'!$B$26:$J$26,1),TRUE))))</f>
        <v/>
      </c>
      <c r="V527" s="144" t="str">
        <f>IF(OR(AND(OR($J527="Retired",$J527="Permanent Low-Use"),$K527&lt;=2030),(AND($J527="New",$K527&gt;2030))),"N/A",IF($N527=0,0,IF(ISERROR(VLOOKUP($E527,'Source Data'!$B$29:$J$60, MATCH($L527, 'Source Data'!$B$26:$J$26,1),TRUE))=TRUE,"",VLOOKUP($E527,'Source Data'!$B$29:$J$60,MATCH($L527, 'Source Data'!$B$26:$J$26,1),TRUE))))</f>
        <v/>
      </c>
      <c r="W527" s="144" t="str">
        <f>IF(OR(AND(OR($J527="Retired",$J527="Permanent Low-Use"),$K527&lt;=2031),(AND($J527="New",$K527&gt;2031))),"N/A",IF($N527=0,0,IF(ISERROR(VLOOKUP($E527,'Source Data'!$B$29:$J$60, MATCH($L527, 'Source Data'!$B$26:$J$26,1),TRUE))=TRUE,"",VLOOKUP($E527,'Source Data'!$B$29:$J$60,MATCH($L527, 'Source Data'!$B$26:$J$26,1),TRUE))))</f>
        <v/>
      </c>
      <c r="X527" s="144" t="str">
        <f>IF(OR(AND(OR($J527="Retired",$J527="Permanent Low-Use"),$K527&lt;=2032),(AND($J527="New",$K527&gt;2032))),"N/A",IF($N527=0,0,IF(ISERROR(VLOOKUP($E527,'Source Data'!$B$29:$J$60, MATCH($L527, 'Source Data'!$B$26:$J$26,1),TRUE))=TRUE,"",VLOOKUP($E527,'Source Data'!$B$29:$J$60,MATCH($L527, 'Source Data'!$B$26:$J$26,1),TRUE))))</f>
        <v/>
      </c>
      <c r="Y527" s="144" t="str">
        <f>IF(OR(AND(OR($J527="Retired",$J527="Permanent Low-Use"),$K527&lt;=2033),(AND($J527="New",$K527&gt;2033))),"N/A",IF($N527=0,0,IF(ISERROR(VLOOKUP($E527,'Source Data'!$B$29:$J$60, MATCH($L527, 'Source Data'!$B$26:$J$26,1),TRUE))=TRUE,"",VLOOKUP($E527,'Source Data'!$B$29:$J$60,MATCH($L527, 'Source Data'!$B$26:$J$26,1),TRUE))))</f>
        <v/>
      </c>
      <c r="Z527" s="145" t="str">
        <f>IF(ISNUMBER($L527),IF(OR(AND(OR($J527="Retired",$J527="Permanent Low-Use"),$K527&lt;=2023),(AND($J527="New",$K527&gt;2023))),"N/A",VLOOKUP($F527,'Source Data'!$B$15:$I$22,7)),"")</f>
        <v/>
      </c>
      <c r="AA527" s="145" t="str">
        <f>IF(ISNUMBER($L527),IF(OR(AND(OR($J527="Retired",$J527="Permanent Low-Use"),$K527&lt;=2024),(AND($J527="New",$K527&gt;2024))),"N/A",VLOOKUP($F527,'Source Data'!$B$15:$I$22,7)),"")</f>
        <v/>
      </c>
      <c r="AB527" s="145" t="str">
        <f>IF(ISNUMBER($L527),IF(OR(AND(OR($J527="Retired",$J527="Permanent Low-Use"),$K527&lt;=2025),(AND($J527="New",$K527&gt;2025))),"N/A",VLOOKUP($F527,'Source Data'!$B$15:$I$22,5)),"")</f>
        <v/>
      </c>
      <c r="AC527" s="145" t="str">
        <f>IF(ISNUMBER($L527),IF(OR(AND(OR($J527="Retired",$J527="Permanent Low-Use"),$K527&lt;=2026),(AND($J527="New",$K527&gt;2026))),"N/A",VLOOKUP($F527,'Source Data'!$B$15:$I$22,5)),"")</f>
        <v/>
      </c>
      <c r="AD527" s="145" t="str">
        <f>IF(ISNUMBER($L527),IF(OR(AND(OR($J527="Retired",$J527="Permanent Low-Use"),$K527&lt;=2027),(AND($J527="New",$K527&gt;2027))),"N/A",VLOOKUP($F527,'Source Data'!$B$15:$I$22,5)),"")</f>
        <v/>
      </c>
      <c r="AE527" s="145" t="str">
        <f>IF(ISNUMBER($L527),IF(OR(AND(OR($J527="Retired",$J527="Permanent Low-Use"),$K527&lt;=2028),(AND($J527="New",$K527&gt;2028))),"N/A",VLOOKUP($F527,'Source Data'!$B$15:$I$22,5)),"")</f>
        <v/>
      </c>
      <c r="AF527" s="145" t="str">
        <f>IF(ISNUMBER($L527),IF(OR(AND(OR($J527="Retired",$J527="Permanent Low-Use"),$K527&lt;=2029),(AND($J527="New",$K527&gt;2029))),"N/A",VLOOKUP($F527,'Source Data'!$B$15:$I$22,5)),"")</f>
        <v/>
      </c>
      <c r="AG527" s="145" t="str">
        <f>IF(ISNUMBER($L527),IF(OR(AND(OR($J527="Retired",$J527="Permanent Low-Use"),$K527&lt;=2030),(AND($J527="New",$K527&gt;2030))),"N/A",VLOOKUP($F527,'Source Data'!$B$15:$I$22,5)),"")</f>
        <v/>
      </c>
      <c r="AH527" s="145" t="str">
        <f>IF(ISNUMBER($L527),IF(OR(AND(OR($J527="Retired",$J527="Permanent Low-Use"),$K527&lt;=2031),(AND($J527="New",$K527&gt;2031))),"N/A",VLOOKUP($F527,'Source Data'!$B$15:$I$22,5)),"")</f>
        <v/>
      </c>
      <c r="AI527" s="145" t="str">
        <f>IF(ISNUMBER($L527),IF(OR(AND(OR($J527="Retired",$J527="Permanent Low-Use"),$K527&lt;=2032),(AND($J527="New",$K527&gt;2032))),"N/A",VLOOKUP($F527,'Source Data'!$B$15:$I$22,5)),"")</f>
        <v/>
      </c>
      <c r="AJ527" s="145" t="str">
        <f>IF(ISNUMBER($L527),IF(OR(AND(OR($J527="Retired",$J527="Permanent Low-Use"),$K527&lt;=2033),(AND($J527="New",$K527&gt;2033))),"N/A",VLOOKUP($F527,'Source Data'!$B$15:$I$22,5)),"")</f>
        <v/>
      </c>
      <c r="AK527" s="145" t="str">
        <f>IF($N527= 0, "N/A", IF(ISERROR(VLOOKUP($F527, 'Source Data'!$B$4:$C$11,2)), "", VLOOKUP($F527, 'Source Data'!$B$4:$C$11,2)))</f>
        <v/>
      </c>
      <c r="AL527" s="158"/>
    </row>
    <row r="528" spans="1:38">
      <c r="A528" s="158"/>
      <c r="B528" s="80"/>
      <c r="C528" s="80"/>
      <c r="D528" s="80"/>
      <c r="E528" s="81"/>
      <c r="F528" s="81"/>
      <c r="G528" s="78"/>
      <c r="H528" s="79"/>
      <c r="I528" s="78"/>
      <c r="J528" s="78"/>
      <c r="K528" s="78"/>
      <c r="L528" s="142" t="str">
        <f t="shared" si="20"/>
        <v/>
      </c>
      <c r="M528" s="142" t="str">
        <f>IF(ISERROR(VLOOKUP(E528,'Source Data'!$B$67:$J$97, MATCH(F528, 'Source Data'!$B$64:$J$64,1),TRUE))=TRUE,"",VLOOKUP(E528,'Source Data'!$B$67:$J$97,MATCH(F528, 'Source Data'!$B$64:$J$64,1),TRUE))</f>
        <v/>
      </c>
      <c r="N528" s="143" t="str">
        <f t="shared" si="21"/>
        <v/>
      </c>
      <c r="O528" s="144" t="str">
        <f>IF(OR(AND(OR($J528="Retired",$J528="Permanent Low-Use"),$K528&lt;=2023),(AND($J528="New",$K528&gt;2023))),"N/A",IF($N528=0,0,IF(ISERROR(VLOOKUP($E528,'Source Data'!$B$29:$J$60, MATCH($L528, 'Source Data'!$B$26:$J$26,1),TRUE))=TRUE,"",VLOOKUP($E528,'Source Data'!$B$29:$J$60,MATCH($L528, 'Source Data'!$B$26:$J$26,1),TRUE))))</f>
        <v/>
      </c>
      <c r="P528" s="144" t="str">
        <f>IF(OR(AND(OR($J528="Retired",$J528="Permanent Low-Use"),$K528&lt;=2024),(AND($J528="New",$K528&gt;2024))),"N/A",IF($N528=0,0,IF(ISERROR(VLOOKUP($E528,'Source Data'!$B$29:$J$60, MATCH($L528, 'Source Data'!$B$26:$J$26,1),TRUE))=TRUE,"",VLOOKUP($E528,'Source Data'!$B$29:$J$60,MATCH($L528, 'Source Data'!$B$26:$J$26,1),TRUE))))</f>
        <v/>
      </c>
      <c r="Q528" s="144" t="str">
        <f>IF(OR(AND(OR($J528="Retired",$J528="Permanent Low-Use"),$K528&lt;=2025),(AND($J528="New",$K528&gt;2025))),"N/A",IF($N528=0,0,IF(ISERROR(VLOOKUP($E528,'Source Data'!$B$29:$J$60, MATCH($L528, 'Source Data'!$B$26:$J$26,1),TRUE))=TRUE,"",VLOOKUP($E528,'Source Data'!$B$29:$J$60,MATCH($L528, 'Source Data'!$B$26:$J$26,1),TRUE))))</f>
        <v/>
      </c>
      <c r="R528" s="144" t="str">
        <f>IF(OR(AND(OR($J528="Retired",$J528="Permanent Low-Use"),$K528&lt;=2026),(AND($J528="New",$K528&gt;2026))),"N/A",IF($N528=0,0,IF(ISERROR(VLOOKUP($E528,'Source Data'!$B$29:$J$60, MATCH($L528, 'Source Data'!$B$26:$J$26,1),TRUE))=TRUE,"",VLOOKUP($E528,'Source Data'!$B$29:$J$60,MATCH($L528, 'Source Data'!$B$26:$J$26,1),TRUE))))</f>
        <v/>
      </c>
      <c r="S528" s="144" t="str">
        <f>IF(OR(AND(OR($J528="Retired",$J528="Permanent Low-Use"),$K528&lt;=2027),(AND($J528="New",$K528&gt;2027))),"N/A",IF($N528=0,0,IF(ISERROR(VLOOKUP($E528,'Source Data'!$B$29:$J$60, MATCH($L528, 'Source Data'!$B$26:$J$26,1),TRUE))=TRUE,"",VLOOKUP($E528,'Source Data'!$B$29:$J$60,MATCH($L528, 'Source Data'!$B$26:$J$26,1),TRUE))))</f>
        <v/>
      </c>
      <c r="T528" s="144" t="str">
        <f>IF(OR(AND(OR($J528="Retired",$J528="Permanent Low-Use"),$K528&lt;=2028),(AND($J528="New",$K528&gt;2028))),"N/A",IF($N528=0,0,IF(ISERROR(VLOOKUP($E528,'Source Data'!$B$29:$J$60, MATCH($L528, 'Source Data'!$B$26:$J$26,1),TRUE))=TRUE,"",VLOOKUP($E528,'Source Data'!$B$29:$J$60,MATCH($L528, 'Source Data'!$B$26:$J$26,1),TRUE))))</f>
        <v/>
      </c>
      <c r="U528" s="144" t="str">
        <f>IF(OR(AND(OR($J528="Retired",$J528="Permanent Low-Use"),$K528&lt;=2029),(AND($J528="New",$K528&gt;2029))),"N/A",IF($N528=0,0,IF(ISERROR(VLOOKUP($E528,'Source Data'!$B$29:$J$60, MATCH($L528, 'Source Data'!$B$26:$J$26,1),TRUE))=TRUE,"",VLOOKUP($E528,'Source Data'!$B$29:$J$60,MATCH($L528, 'Source Data'!$B$26:$J$26,1),TRUE))))</f>
        <v/>
      </c>
      <c r="V528" s="144" t="str">
        <f>IF(OR(AND(OR($J528="Retired",$J528="Permanent Low-Use"),$K528&lt;=2030),(AND($J528="New",$K528&gt;2030))),"N/A",IF($N528=0,0,IF(ISERROR(VLOOKUP($E528,'Source Data'!$B$29:$J$60, MATCH($L528, 'Source Data'!$B$26:$J$26,1),TRUE))=TRUE,"",VLOOKUP($E528,'Source Data'!$B$29:$J$60,MATCH($L528, 'Source Data'!$B$26:$J$26,1),TRUE))))</f>
        <v/>
      </c>
      <c r="W528" s="144" t="str">
        <f>IF(OR(AND(OR($J528="Retired",$J528="Permanent Low-Use"),$K528&lt;=2031),(AND($J528="New",$K528&gt;2031))),"N/A",IF($N528=0,0,IF(ISERROR(VLOOKUP($E528,'Source Data'!$B$29:$J$60, MATCH($L528, 'Source Data'!$B$26:$J$26,1),TRUE))=TRUE,"",VLOOKUP($E528,'Source Data'!$B$29:$J$60,MATCH($L528, 'Source Data'!$B$26:$J$26,1),TRUE))))</f>
        <v/>
      </c>
      <c r="X528" s="144" t="str">
        <f>IF(OR(AND(OR($J528="Retired",$J528="Permanent Low-Use"),$K528&lt;=2032),(AND($J528="New",$K528&gt;2032))),"N/A",IF($N528=0,0,IF(ISERROR(VLOOKUP($E528,'Source Data'!$B$29:$J$60, MATCH($L528, 'Source Data'!$B$26:$J$26,1),TRUE))=TRUE,"",VLOOKUP($E528,'Source Data'!$B$29:$J$60,MATCH($L528, 'Source Data'!$B$26:$J$26,1),TRUE))))</f>
        <v/>
      </c>
      <c r="Y528" s="144" t="str">
        <f>IF(OR(AND(OR($J528="Retired",$J528="Permanent Low-Use"),$K528&lt;=2033),(AND($J528="New",$K528&gt;2033))),"N/A",IF($N528=0,0,IF(ISERROR(VLOOKUP($E528,'Source Data'!$B$29:$J$60, MATCH($L528, 'Source Data'!$B$26:$J$26,1),TRUE))=TRUE,"",VLOOKUP($E528,'Source Data'!$B$29:$J$60,MATCH($L528, 'Source Data'!$B$26:$J$26,1),TRUE))))</f>
        <v/>
      </c>
      <c r="Z528" s="145" t="str">
        <f>IF(ISNUMBER($L528),IF(OR(AND(OR($J528="Retired",$J528="Permanent Low-Use"),$K528&lt;=2023),(AND($J528="New",$K528&gt;2023))),"N/A",VLOOKUP($F528,'Source Data'!$B$15:$I$22,7)),"")</f>
        <v/>
      </c>
      <c r="AA528" s="145" t="str">
        <f>IF(ISNUMBER($L528),IF(OR(AND(OR($J528="Retired",$J528="Permanent Low-Use"),$K528&lt;=2024),(AND($J528="New",$K528&gt;2024))),"N/A",VLOOKUP($F528,'Source Data'!$B$15:$I$22,7)),"")</f>
        <v/>
      </c>
      <c r="AB528" s="145" t="str">
        <f>IF(ISNUMBER($L528),IF(OR(AND(OR($J528="Retired",$J528="Permanent Low-Use"),$K528&lt;=2025),(AND($J528="New",$K528&gt;2025))),"N/A",VLOOKUP($F528,'Source Data'!$B$15:$I$22,5)),"")</f>
        <v/>
      </c>
      <c r="AC528" s="145" t="str">
        <f>IF(ISNUMBER($L528),IF(OR(AND(OR($J528="Retired",$J528="Permanent Low-Use"),$K528&lt;=2026),(AND($J528="New",$K528&gt;2026))),"N/A",VLOOKUP($F528,'Source Data'!$B$15:$I$22,5)),"")</f>
        <v/>
      </c>
      <c r="AD528" s="145" t="str">
        <f>IF(ISNUMBER($L528),IF(OR(AND(OR($J528="Retired",$J528="Permanent Low-Use"),$K528&lt;=2027),(AND($J528="New",$K528&gt;2027))),"N/A",VLOOKUP($F528,'Source Data'!$B$15:$I$22,5)),"")</f>
        <v/>
      </c>
      <c r="AE528" s="145" t="str">
        <f>IF(ISNUMBER($L528),IF(OR(AND(OR($J528="Retired",$J528="Permanent Low-Use"),$K528&lt;=2028),(AND($J528="New",$K528&gt;2028))),"N/A",VLOOKUP($F528,'Source Data'!$B$15:$I$22,5)),"")</f>
        <v/>
      </c>
      <c r="AF528" s="145" t="str">
        <f>IF(ISNUMBER($L528),IF(OR(AND(OR($J528="Retired",$J528="Permanent Low-Use"),$K528&lt;=2029),(AND($J528="New",$K528&gt;2029))),"N/A",VLOOKUP($F528,'Source Data'!$B$15:$I$22,5)),"")</f>
        <v/>
      </c>
      <c r="AG528" s="145" t="str">
        <f>IF(ISNUMBER($L528),IF(OR(AND(OR($J528="Retired",$J528="Permanent Low-Use"),$K528&lt;=2030),(AND($J528="New",$K528&gt;2030))),"N/A",VLOOKUP($F528,'Source Data'!$B$15:$I$22,5)),"")</f>
        <v/>
      </c>
      <c r="AH528" s="145" t="str">
        <f>IF(ISNUMBER($L528),IF(OR(AND(OR($J528="Retired",$J528="Permanent Low-Use"),$K528&lt;=2031),(AND($J528="New",$K528&gt;2031))),"N/A",VLOOKUP($F528,'Source Data'!$B$15:$I$22,5)),"")</f>
        <v/>
      </c>
      <c r="AI528" s="145" t="str">
        <f>IF(ISNUMBER($L528),IF(OR(AND(OR($J528="Retired",$J528="Permanent Low-Use"),$K528&lt;=2032),(AND($J528="New",$K528&gt;2032))),"N/A",VLOOKUP($F528,'Source Data'!$B$15:$I$22,5)),"")</f>
        <v/>
      </c>
      <c r="AJ528" s="145" t="str">
        <f>IF(ISNUMBER($L528),IF(OR(AND(OR($J528="Retired",$J528="Permanent Low-Use"),$K528&lt;=2033),(AND($J528="New",$K528&gt;2033))),"N/A",VLOOKUP($F528,'Source Data'!$B$15:$I$22,5)),"")</f>
        <v/>
      </c>
      <c r="AK528" s="145" t="str">
        <f>IF($N528= 0, "N/A", IF(ISERROR(VLOOKUP($F528, 'Source Data'!$B$4:$C$11,2)), "", VLOOKUP($F528, 'Source Data'!$B$4:$C$11,2)))</f>
        <v/>
      </c>
      <c r="AL528" s="158"/>
    </row>
    <row r="529" spans="1:38">
      <c r="A529" s="158"/>
      <c r="B529" s="80"/>
      <c r="C529" s="80"/>
      <c r="D529" s="80"/>
      <c r="E529" s="81"/>
      <c r="F529" s="81"/>
      <c r="G529" s="78"/>
      <c r="H529" s="79"/>
      <c r="I529" s="78"/>
      <c r="J529" s="78"/>
      <c r="K529" s="78"/>
      <c r="L529" s="142" t="str">
        <f t="shared" ref="L529:L592" si="22">IF(ISNUMBER(F529), IF($G529="GSE purchased before 2007", $F529*1.2, $F529), "")</f>
        <v/>
      </c>
      <c r="M529" s="142" t="str">
        <f>IF(ISERROR(VLOOKUP(E529,'Source Data'!$B$67:$J$97, MATCH(F529, 'Source Data'!$B$64:$J$64,1),TRUE))=TRUE,"",VLOOKUP(E529,'Source Data'!$B$67:$J$97,MATCH(F529, 'Source Data'!$B$64:$J$64,1),TRUE))</f>
        <v/>
      </c>
      <c r="N529" s="143" t="str">
        <f t="shared" si="21"/>
        <v/>
      </c>
      <c r="O529" s="144" t="str">
        <f>IF(OR(AND(OR($J529="Retired",$J529="Permanent Low-Use"),$K529&lt;=2023),(AND($J529="New",$K529&gt;2023))),"N/A",IF($N529=0,0,IF(ISERROR(VLOOKUP($E529,'Source Data'!$B$29:$J$60, MATCH($L529, 'Source Data'!$B$26:$J$26,1),TRUE))=TRUE,"",VLOOKUP($E529,'Source Data'!$B$29:$J$60,MATCH($L529, 'Source Data'!$B$26:$J$26,1),TRUE))))</f>
        <v/>
      </c>
      <c r="P529" s="144" t="str">
        <f>IF(OR(AND(OR($J529="Retired",$J529="Permanent Low-Use"),$K529&lt;=2024),(AND($J529="New",$K529&gt;2024))),"N/A",IF($N529=0,0,IF(ISERROR(VLOOKUP($E529,'Source Data'!$B$29:$J$60, MATCH($L529, 'Source Data'!$B$26:$J$26,1),TRUE))=TRUE,"",VLOOKUP($E529,'Source Data'!$B$29:$J$60,MATCH($L529, 'Source Data'!$B$26:$J$26,1),TRUE))))</f>
        <v/>
      </c>
      <c r="Q529" s="144" t="str">
        <f>IF(OR(AND(OR($J529="Retired",$J529="Permanent Low-Use"),$K529&lt;=2025),(AND($J529="New",$K529&gt;2025))),"N/A",IF($N529=0,0,IF(ISERROR(VLOOKUP($E529,'Source Data'!$B$29:$J$60, MATCH($L529, 'Source Data'!$B$26:$J$26,1),TRUE))=TRUE,"",VLOOKUP($E529,'Source Data'!$B$29:$J$60,MATCH($L529, 'Source Data'!$B$26:$J$26,1),TRUE))))</f>
        <v/>
      </c>
      <c r="R529" s="144" t="str">
        <f>IF(OR(AND(OR($J529="Retired",$J529="Permanent Low-Use"),$K529&lt;=2026),(AND($J529="New",$K529&gt;2026))),"N/A",IF($N529=0,0,IF(ISERROR(VLOOKUP($E529,'Source Data'!$B$29:$J$60, MATCH($L529, 'Source Data'!$B$26:$J$26,1),TRUE))=TRUE,"",VLOOKUP($E529,'Source Data'!$B$29:$J$60,MATCH($L529, 'Source Data'!$B$26:$J$26,1),TRUE))))</f>
        <v/>
      </c>
      <c r="S529" s="144" t="str">
        <f>IF(OR(AND(OR($J529="Retired",$J529="Permanent Low-Use"),$K529&lt;=2027),(AND($J529="New",$K529&gt;2027))),"N/A",IF($N529=0,0,IF(ISERROR(VLOOKUP($E529,'Source Data'!$B$29:$J$60, MATCH($L529, 'Source Data'!$B$26:$J$26,1),TRUE))=TRUE,"",VLOOKUP($E529,'Source Data'!$B$29:$J$60,MATCH($L529, 'Source Data'!$B$26:$J$26,1),TRUE))))</f>
        <v/>
      </c>
      <c r="T529" s="144" t="str">
        <f>IF(OR(AND(OR($J529="Retired",$J529="Permanent Low-Use"),$K529&lt;=2028),(AND($J529="New",$K529&gt;2028))),"N/A",IF($N529=0,0,IF(ISERROR(VLOOKUP($E529,'Source Data'!$B$29:$J$60, MATCH($L529, 'Source Data'!$B$26:$J$26,1),TRUE))=TRUE,"",VLOOKUP($E529,'Source Data'!$B$29:$J$60,MATCH($L529, 'Source Data'!$B$26:$J$26,1),TRUE))))</f>
        <v/>
      </c>
      <c r="U529" s="144" t="str">
        <f>IF(OR(AND(OR($J529="Retired",$J529="Permanent Low-Use"),$K529&lt;=2029),(AND($J529="New",$K529&gt;2029))),"N/A",IF($N529=0,0,IF(ISERROR(VLOOKUP($E529,'Source Data'!$B$29:$J$60, MATCH($L529, 'Source Data'!$B$26:$J$26,1),TRUE))=TRUE,"",VLOOKUP($E529,'Source Data'!$B$29:$J$60,MATCH($L529, 'Source Data'!$B$26:$J$26,1),TRUE))))</f>
        <v/>
      </c>
      <c r="V529" s="144" t="str">
        <f>IF(OR(AND(OR($J529="Retired",$J529="Permanent Low-Use"),$K529&lt;=2030),(AND($J529="New",$K529&gt;2030))),"N/A",IF($N529=0,0,IF(ISERROR(VLOOKUP($E529,'Source Data'!$B$29:$J$60, MATCH($L529, 'Source Data'!$B$26:$J$26,1),TRUE))=TRUE,"",VLOOKUP($E529,'Source Data'!$B$29:$J$60,MATCH($L529, 'Source Data'!$B$26:$J$26,1),TRUE))))</f>
        <v/>
      </c>
      <c r="W529" s="144" t="str">
        <f>IF(OR(AND(OR($J529="Retired",$J529="Permanent Low-Use"),$K529&lt;=2031),(AND($J529="New",$K529&gt;2031))),"N/A",IF($N529=0,0,IF(ISERROR(VLOOKUP($E529,'Source Data'!$B$29:$J$60, MATCH($L529, 'Source Data'!$B$26:$J$26,1),TRUE))=TRUE,"",VLOOKUP($E529,'Source Data'!$B$29:$J$60,MATCH($L529, 'Source Data'!$B$26:$J$26,1),TRUE))))</f>
        <v/>
      </c>
      <c r="X529" s="144" t="str">
        <f>IF(OR(AND(OR($J529="Retired",$J529="Permanent Low-Use"),$K529&lt;=2032),(AND($J529="New",$K529&gt;2032))),"N/A",IF($N529=0,0,IF(ISERROR(VLOOKUP($E529,'Source Data'!$B$29:$J$60, MATCH($L529, 'Source Data'!$B$26:$J$26,1),TRUE))=TRUE,"",VLOOKUP($E529,'Source Data'!$B$29:$J$60,MATCH($L529, 'Source Data'!$B$26:$J$26,1),TRUE))))</f>
        <v/>
      </c>
      <c r="Y529" s="144" t="str">
        <f>IF(OR(AND(OR($J529="Retired",$J529="Permanent Low-Use"),$K529&lt;=2033),(AND($J529="New",$K529&gt;2033))),"N/A",IF($N529=0,0,IF(ISERROR(VLOOKUP($E529,'Source Data'!$B$29:$J$60, MATCH($L529, 'Source Data'!$B$26:$J$26,1),TRUE))=TRUE,"",VLOOKUP($E529,'Source Data'!$B$29:$J$60,MATCH($L529, 'Source Data'!$B$26:$J$26,1),TRUE))))</f>
        <v/>
      </c>
      <c r="Z529" s="145" t="str">
        <f>IF(ISNUMBER($L529),IF(OR(AND(OR($J529="Retired",$J529="Permanent Low-Use"),$K529&lt;=2023),(AND($J529="New",$K529&gt;2023))),"N/A",VLOOKUP($F529,'Source Data'!$B$15:$I$22,7)),"")</f>
        <v/>
      </c>
      <c r="AA529" s="145" t="str">
        <f>IF(ISNUMBER($L529),IF(OR(AND(OR($J529="Retired",$J529="Permanent Low-Use"),$K529&lt;=2024),(AND($J529="New",$K529&gt;2024))),"N/A",VLOOKUP($F529,'Source Data'!$B$15:$I$22,7)),"")</f>
        <v/>
      </c>
      <c r="AB529" s="145" t="str">
        <f>IF(ISNUMBER($L529),IF(OR(AND(OR($J529="Retired",$J529="Permanent Low-Use"),$K529&lt;=2025),(AND($J529="New",$K529&gt;2025))),"N/A",VLOOKUP($F529,'Source Data'!$B$15:$I$22,5)),"")</f>
        <v/>
      </c>
      <c r="AC529" s="145" t="str">
        <f>IF(ISNUMBER($L529),IF(OR(AND(OR($J529="Retired",$J529="Permanent Low-Use"),$K529&lt;=2026),(AND($J529="New",$K529&gt;2026))),"N/A",VLOOKUP($F529,'Source Data'!$B$15:$I$22,5)),"")</f>
        <v/>
      </c>
      <c r="AD529" s="145" t="str">
        <f>IF(ISNUMBER($L529),IF(OR(AND(OR($J529="Retired",$J529="Permanent Low-Use"),$K529&lt;=2027),(AND($J529="New",$K529&gt;2027))),"N/A",VLOOKUP($F529,'Source Data'!$B$15:$I$22,5)),"")</f>
        <v/>
      </c>
      <c r="AE529" s="145" t="str">
        <f>IF(ISNUMBER($L529),IF(OR(AND(OR($J529="Retired",$J529="Permanent Low-Use"),$K529&lt;=2028),(AND($J529="New",$K529&gt;2028))),"N/A",VLOOKUP($F529,'Source Data'!$B$15:$I$22,5)),"")</f>
        <v/>
      </c>
      <c r="AF529" s="145" t="str">
        <f>IF(ISNUMBER($L529),IF(OR(AND(OR($J529="Retired",$J529="Permanent Low-Use"),$K529&lt;=2029),(AND($J529="New",$K529&gt;2029))),"N/A",VLOOKUP($F529,'Source Data'!$B$15:$I$22,5)),"")</f>
        <v/>
      </c>
      <c r="AG529" s="145" t="str">
        <f>IF(ISNUMBER($L529),IF(OR(AND(OR($J529="Retired",$J529="Permanent Low-Use"),$K529&lt;=2030),(AND($J529="New",$K529&gt;2030))),"N/A",VLOOKUP($F529,'Source Data'!$B$15:$I$22,5)),"")</f>
        <v/>
      </c>
      <c r="AH529" s="145" t="str">
        <f>IF(ISNUMBER($L529),IF(OR(AND(OR($J529="Retired",$J529="Permanent Low-Use"),$K529&lt;=2031),(AND($J529="New",$K529&gt;2031))),"N/A",VLOOKUP($F529,'Source Data'!$B$15:$I$22,5)),"")</f>
        <v/>
      </c>
      <c r="AI529" s="145" t="str">
        <f>IF(ISNUMBER($L529),IF(OR(AND(OR($J529="Retired",$J529="Permanent Low-Use"),$K529&lt;=2032),(AND($J529="New",$K529&gt;2032))),"N/A",VLOOKUP($F529,'Source Data'!$B$15:$I$22,5)),"")</f>
        <v/>
      </c>
      <c r="AJ529" s="145" t="str">
        <f>IF(ISNUMBER($L529),IF(OR(AND(OR($J529="Retired",$J529="Permanent Low-Use"),$K529&lt;=2033),(AND($J529="New",$K529&gt;2033))),"N/A",VLOOKUP($F529,'Source Data'!$B$15:$I$22,5)),"")</f>
        <v/>
      </c>
      <c r="AK529" s="145" t="str">
        <f>IF($N529= 0, "N/A", IF(ISERROR(VLOOKUP($F529, 'Source Data'!$B$4:$C$11,2)), "", VLOOKUP($F529, 'Source Data'!$B$4:$C$11,2)))</f>
        <v/>
      </c>
      <c r="AL529" s="158"/>
    </row>
    <row r="530" spans="1:38">
      <c r="A530" s="158"/>
      <c r="B530" s="80"/>
      <c r="C530" s="80"/>
      <c r="D530" s="80"/>
      <c r="E530" s="81"/>
      <c r="F530" s="81"/>
      <c r="G530" s="78"/>
      <c r="H530" s="79"/>
      <c r="I530" s="78"/>
      <c r="J530" s="78"/>
      <c r="K530" s="78"/>
      <c r="L530" s="142" t="str">
        <f t="shared" si="22"/>
        <v/>
      </c>
      <c r="M530" s="142" t="str">
        <f>IF(ISERROR(VLOOKUP(E530,'Source Data'!$B$67:$J$97, MATCH(F530, 'Source Data'!$B$64:$J$64,1),TRUE))=TRUE,"",VLOOKUP(E530,'Source Data'!$B$67:$J$97,MATCH(F530, 'Source Data'!$B$64:$J$64,1),TRUE))</f>
        <v/>
      </c>
      <c r="N530" s="143" t="str">
        <f t="shared" ref="N530:N593" si="23">IF(AND($G530= "", ISNUMBER(F530)), 1, IF($G530="", "", IF(AND($G530="VDECS with NOx Reduction Only", ISNUMBER($H530)), 1-($H530/1.7), IF(AND($G530="VDECS Level 2", ISNUMBER($H530)), 1-(0.18+($H530/1.7)), IF($G530="VDECS Level 1",1, IF($G530="VDECS Level 2",0.82, IF($G530="VDECS Highest Level",0.7, IF(OR($G530="GSE purchased before 2007", $G530="Non-GSE purchased before 2007",$G530= "Electric Purchased 2007 or later",$G530= "Electric Purchased 2024 or later"),0))))))))</f>
        <v/>
      </c>
      <c r="O530" s="144" t="str">
        <f>IF(OR(AND(OR($J530="Retired",$J530="Permanent Low-Use"),$K530&lt;=2023),(AND($J530="New",$K530&gt;2023))),"N/A",IF($N530=0,0,IF(ISERROR(VLOOKUP($E530,'Source Data'!$B$29:$J$60, MATCH($L530, 'Source Data'!$B$26:$J$26,1),TRUE))=TRUE,"",VLOOKUP($E530,'Source Data'!$B$29:$J$60,MATCH($L530, 'Source Data'!$B$26:$J$26,1),TRUE))))</f>
        <v/>
      </c>
      <c r="P530" s="144" t="str">
        <f>IF(OR(AND(OR($J530="Retired",$J530="Permanent Low-Use"),$K530&lt;=2024),(AND($J530="New",$K530&gt;2024))),"N/A",IF($N530=0,0,IF(ISERROR(VLOOKUP($E530,'Source Data'!$B$29:$J$60, MATCH($L530, 'Source Data'!$B$26:$J$26,1),TRUE))=TRUE,"",VLOOKUP($E530,'Source Data'!$B$29:$J$60,MATCH($L530, 'Source Data'!$B$26:$J$26,1),TRUE))))</f>
        <v/>
      </c>
      <c r="Q530" s="144" t="str">
        <f>IF(OR(AND(OR($J530="Retired",$J530="Permanent Low-Use"),$K530&lt;=2025),(AND($J530="New",$K530&gt;2025))),"N/A",IF($N530=0,0,IF(ISERROR(VLOOKUP($E530,'Source Data'!$B$29:$J$60, MATCH($L530, 'Source Data'!$B$26:$J$26,1),TRUE))=TRUE,"",VLOOKUP($E530,'Source Data'!$B$29:$J$60,MATCH($L530, 'Source Data'!$B$26:$J$26,1),TRUE))))</f>
        <v/>
      </c>
      <c r="R530" s="144" t="str">
        <f>IF(OR(AND(OR($J530="Retired",$J530="Permanent Low-Use"),$K530&lt;=2026),(AND($J530="New",$K530&gt;2026))),"N/A",IF($N530=0,0,IF(ISERROR(VLOOKUP($E530,'Source Data'!$B$29:$J$60, MATCH($L530, 'Source Data'!$B$26:$J$26,1),TRUE))=TRUE,"",VLOOKUP($E530,'Source Data'!$B$29:$J$60,MATCH($L530, 'Source Data'!$B$26:$J$26,1),TRUE))))</f>
        <v/>
      </c>
      <c r="S530" s="144" t="str">
        <f>IF(OR(AND(OR($J530="Retired",$J530="Permanent Low-Use"),$K530&lt;=2027),(AND($J530="New",$K530&gt;2027))),"N/A",IF($N530=0,0,IF(ISERROR(VLOOKUP($E530,'Source Data'!$B$29:$J$60, MATCH($L530, 'Source Data'!$B$26:$J$26,1),TRUE))=TRUE,"",VLOOKUP($E530,'Source Data'!$B$29:$J$60,MATCH($L530, 'Source Data'!$B$26:$J$26,1),TRUE))))</f>
        <v/>
      </c>
      <c r="T530" s="144" t="str">
        <f>IF(OR(AND(OR($J530="Retired",$J530="Permanent Low-Use"),$K530&lt;=2028),(AND($J530="New",$K530&gt;2028))),"N/A",IF($N530=0,0,IF(ISERROR(VLOOKUP($E530,'Source Data'!$B$29:$J$60, MATCH($L530, 'Source Data'!$B$26:$J$26,1),TRUE))=TRUE,"",VLOOKUP($E530,'Source Data'!$B$29:$J$60,MATCH($L530, 'Source Data'!$B$26:$J$26,1),TRUE))))</f>
        <v/>
      </c>
      <c r="U530" s="144" t="str">
        <f>IF(OR(AND(OR($J530="Retired",$J530="Permanent Low-Use"),$K530&lt;=2029),(AND($J530="New",$K530&gt;2029))),"N/A",IF($N530=0,0,IF(ISERROR(VLOOKUP($E530,'Source Data'!$B$29:$J$60, MATCH($L530, 'Source Data'!$B$26:$J$26,1),TRUE))=TRUE,"",VLOOKUP($E530,'Source Data'!$B$29:$J$60,MATCH($L530, 'Source Data'!$B$26:$J$26,1),TRUE))))</f>
        <v/>
      </c>
      <c r="V530" s="144" t="str">
        <f>IF(OR(AND(OR($J530="Retired",$J530="Permanent Low-Use"),$K530&lt;=2030),(AND($J530="New",$K530&gt;2030))),"N/A",IF($N530=0,0,IF(ISERROR(VLOOKUP($E530,'Source Data'!$B$29:$J$60, MATCH($L530, 'Source Data'!$B$26:$J$26,1),TRUE))=TRUE,"",VLOOKUP($E530,'Source Data'!$B$29:$J$60,MATCH($L530, 'Source Data'!$B$26:$J$26,1),TRUE))))</f>
        <v/>
      </c>
      <c r="W530" s="144" t="str">
        <f>IF(OR(AND(OR($J530="Retired",$J530="Permanent Low-Use"),$K530&lt;=2031),(AND($J530="New",$K530&gt;2031))),"N/A",IF($N530=0,0,IF(ISERROR(VLOOKUP($E530,'Source Data'!$B$29:$J$60, MATCH($L530, 'Source Data'!$B$26:$J$26,1),TRUE))=TRUE,"",VLOOKUP($E530,'Source Data'!$B$29:$J$60,MATCH($L530, 'Source Data'!$B$26:$J$26,1),TRUE))))</f>
        <v/>
      </c>
      <c r="X530" s="144" t="str">
        <f>IF(OR(AND(OR($J530="Retired",$J530="Permanent Low-Use"),$K530&lt;=2032),(AND($J530="New",$K530&gt;2032))),"N/A",IF($N530=0,0,IF(ISERROR(VLOOKUP($E530,'Source Data'!$B$29:$J$60, MATCH($L530, 'Source Data'!$B$26:$J$26,1),TRUE))=TRUE,"",VLOOKUP($E530,'Source Data'!$B$29:$J$60,MATCH($L530, 'Source Data'!$B$26:$J$26,1),TRUE))))</f>
        <v/>
      </c>
      <c r="Y530" s="144" t="str">
        <f>IF(OR(AND(OR($J530="Retired",$J530="Permanent Low-Use"),$K530&lt;=2033),(AND($J530="New",$K530&gt;2033))),"N/A",IF($N530=0,0,IF(ISERROR(VLOOKUP($E530,'Source Data'!$B$29:$J$60, MATCH($L530, 'Source Data'!$B$26:$J$26,1),TRUE))=TRUE,"",VLOOKUP($E530,'Source Data'!$B$29:$J$60,MATCH($L530, 'Source Data'!$B$26:$J$26,1),TRUE))))</f>
        <v/>
      </c>
      <c r="Z530" s="145" t="str">
        <f>IF(ISNUMBER($L530),IF(OR(AND(OR($J530="Retired",$J530="Permanent Low-Use"),$K530&lt;=2023),(AND($J530="New",$K530&gt;2023))),"N/A",VLOOKUP($F530,'Source Data'!$B$15:$I$22,7)),"")</f>
        <v/>
      </c>
      <c r="AA530" s="145" t="str">
        <f>IF(ISNUMBER($L530),IF(OR(AND(OR($J530="Retired",$J530="Permanent Low-Use"),$K530&lt;=2024),(AND($J530="New",$K530&gt;2024))),"N/A",VLOOKUP($F530,'Source Data'!$B$15:$I$22,7)),"")</f>
        <v/>
      </c>
      <c r="AB530" s="145" t="str">
        <f>IF(ISNUMBER($L530),IF(OR(AND(OR($J530="Retired",$J530="Permanent Low-Use"),$K530&lt;=2025),(AND($J530="New",$K530&gt;2025))),"N/A",VLOOKUP($F530,'Source Data'!$B$15:$I$22,5)),"")</f>
        <v/>
      </c>
      <c r="AC530" s="145" t="str">
        <f>IF(ISNUMBER($L530),IF(OR(AND(OR($J530="Retired",$J530="Permanent Low-Use"),$K530&lt;=2026),(AND($J530="New",$K530&gt;2026))),"N/A",VLOOKUP($F530,'Source Data'!$B$15:$I$22,5)),"")</f>
        <v/>
      </c>
      <c r="AD530" s="145" t="str">
        <f>IF(ISNUMBER($L530),IF(OR(AND(OR($J530="Retired",$J530="Permanent Low-Use"),$K530&lt;=2027),(AND($J530="New",$K530&gt;2027))),"N/A",VLOOKUP($F530,'Source Data'!$B$15:$I$22,5)),"")</f>
        <v/>
      </c>
      <c r="AE530" s="145" t="str">
        <f>IF(ISNUMBER($L530),IF(OR(AND(OR($J530="Retired",$J530="Permanent Low-Use"),$K530&lt;=2028),(AND($J530="New",$K530&gt;2028))),"N/A",VLOOKUP($F530,'Source Data'!$B$15:$I$22,5)),"")</f>
        <v/>
      </c>
      <c r="AF530" s="145" t="str">
        <f>IF(ISNUMBER($L530),IF(OR(AND(OR($J530="Retired",$J530="Permanent Low-Use"),$K530&lt;=2029),(AND($J530="New",$K530&gt;2029))),"N/A",VLOOKUP($F530,'Source Data'!$B$15:$I$22,5)),"")</f>
        <v/>
      </c>
      <c r="AG530" s="145" t="str">
        <f>IF(ISNUMBER($L530),IF(OR(AND(OR($J530="Retired",$J530="Permanent Low-Use"),$K530&lt;=2030),(AND($J530="New",$K530&gt;2030))),"N/A",VLOOKUP($F530,'Source Data'!$B$15:$I$22,5)),"")</f>
        <v/>
      </c>
      <c r="AH530" s="145" t="str">
        <f>IF(ISNUMBER($L530),IF(OR(AND(OR($J530="Retired",$J530="Permanent Low-Use"),$K530&lt;=2031),(AND($J530="New",$K530&gt;2031))),"N/A",VLOOKUP($F530,'Source Data'!$B$15:$I$22,5)),"")</f>
        <v/>
      </c>
      <c r="AI530" s="145" t="str">
        <f>IF(ISNUMBER($L530),IF(OR(AND(OR($J530="Retired",$J530="Permanent Low-Use"),$K530&lt;=2032),(AND($J530="New",$K530&gt;2032))),"N/A",VLOOKUP($F530,'Source Data'!$B$15:$I$22,5)),"")</f>
        <v/>
      </c>
      <c r="AJ530" s="145" t="str">
        <f>IF(ISNUMBER($L530),IF(OR(AND(OR($J530="Retired",$J530="Permanent Low-Use"),$K530&lt;=2033),(AND($J530="New",$K530&gt;2033))),"N/A",VLOOKUP($F530,'Source Data'!$B$15:$I$22,5)),"")</f>
        <v/>
      </c>
      <c r="AK530" s="145" t="str">
        <f>IF($N530= 0, "N/A", IF(ISERROR(VLOOKUP($F530, 'Source Data'!$B$4:$C$11,2)), "", VLOOKUP($F530, 'Source Data'!$B$4:$C$11,2)))</f>
        <v/>
      </c>
      <c r="AL530" s="158"/>
    </row>
    <row r="531" spans="1:38">
      <c r="A531" s="158"/>
      <c r="B531" s="80"/>
      <c r="C531" s="80"/>
      <c r="D531" s="80"/>
      <c r="E531" s="81"/>
      <c r="F531" s="81"/>
      <c r="G531" s="78"/>
      <c r="H531" s="79"/>
      <c r="I531" s="78"/>
      <c r="J531" s="78"/>
      <c r="K531" s="78"/>
      <c r="L531" s="142" t="str">
        <f t="shared" si="22"/>
        <v/>
      </c>
      <c r="M531" s="142" t="str">
        <f>IF(ISERROR(VLOOKUP(E531,'Source Data'!$B$67:$J$97, MATCH(F531, 'Source Data'!$B$64:$J$64,1),TRUE))=TRUE,"",VLOOKUP(E531,'Source Data'!$B$67:$J$97,MATCH(F531, 'Source Data'!$B$64:$J$64,1),TRUE))</f>
        <v/>
      </c>
      <c r="N531" s="143" t="str">
        <f t="shared" si="23"/>
        <v/>
      </c>
      <c r="O531" s="144" t="str">
        <f>IF(OR(AND(OR($J531="Retired",$J531="Permanent Low-Use"),$K531&lt;=2023),(AND($J531="New",$K531&gt;2023))),"N/A",IF($N531=0,0,IF(ISERROR(VLOOKUP($E531,'Source Data'!$B$29:$J$60, MATCH($L531, 'Source Data'!$B$26:$J$26,1),TRUE))=TRUE,"",VLOOKUP($E531,'Source Data'!$B$29:$J$60,MATCH($L531, 'Source Data'!$B$26:$J$26,1),TRUE))))</f>
        <v/>
      </c>
      <c r="P531" s="144" t="str">
        <f>IF(OR(AND(OR($J531="Retired",$J531="Permanent Low-Use"),$K531&lt;=2024),(AND($J531="New",$K531&gt;2024))),"N/A",IF($N531=0,0,IF(ISERROR(VLOOKUP($E531,'Source Data'!$B$29:$J$60, MATCH($L531, 'Source Data'!$B$26:$J$26,1),TRUE))=TRUE,"",VLOOKUP($E531,'Source Data'!$B$29:$J$60,MATCH($L531, 'Source Data'!$B$26:$J$26,1),TRUE))))</f>
        <v/>
      </c>
      <c r="Q531" s="144" t="str">
        <f>IF(OR(AND(OR($J531="Retired",$J531="Permanent Low-Use"),$K531&lt;=2025),(AND($J531="New",$K531&gt;2025))),"N/A",IF($N531=0,0,IF(ISERROR(VLOOKUP($E531,'Source Data'!$B$29:$J$60, MATCH($L531, 'Source Data'!$B$26:$J$26,1),TRUE))=TRUE,"",VLOOKUP($E531,'Source Data'!$B$29:$J$60,MATCH($L531, 'Source Data'!$B$26:$J$26,1),TRUE))))</f>
        <v/>
      </c>
      <c r="R531" s="144" t="str">
        <f>IF(OR(AND(OR($J531="Retired",$J531="Permanent Low-Use"),$K531&lt;=2026),(AND($J531="New",$K531&gt;2026))),"N/A",IF($N531=0,0,IF(ISERROR(VLOOKUP($E531,'Source Data'!$B$29:$J$60, MATCH($L531, 'Source Data'!$B$26:$J$26,1),TRUE))=TRUE,"",VLOOKUP($E531,'Source Data'!$B$29:$J$60,MATCH($L531, 'Source Data'!$B$26:$J$26,1),TRUE))))</f>
        <v/>
      </c>
      <c r="S531" s="144" t="str">
        <f>IF(OR(AND(OR($J531="Retired",$J531="Permanent Low-Use"),$K531&lt;=2027),(AND($J531="New",$K531&gt;2027))),"N/A",IF($N531=0,0,IF(ISERROR(VLOOKUP($E531,'Source Data'!$B$29:$J$60, MATCH($L531, 'Source Data'!$B$26:$J$26,1),TRUE))=TRUE,"",VLOOKUP($E531,'Source Data'!$B$29:$J$60,MATCH($L531, 'Source Data'!$B$26:$J$26,1),TRUE))))</f>
        <v/>
      </c>
      <c r="T531" s="144" t="str">
        <f>IF(OR(AND(OR($J531="Retired",$J531="Permanent Low-Use"),$K531&lt;=2028),(AND($J531="New",$K531&gt;2028))),"N/A",IF($N531=0,0,IF(ISERROR(VLOOKUP($E531,'Source Data'!$B$29:$J$60, MATCH($L531, 'Source Data'!$B$26:$J$26,1),TRUE))=TRUE,"",VLOOKUP($E531,'Source Data'!$B$29:$J$60,MATCH($L531, 'Source Data'!$B$26:$J$26,1),TRUE))))</f>
        <v/>
      </c>
      <c r="U531" s="144" t="str">
        <f>IF(OR(AND(OR($J531="Retired",$J531="Permanent Low-Use"),$K531&lt;=2029),(AND($J531="New",$K531&gt;2029))),"N/A",IF($N531=0,0,IF(ISERROR(VLOOKUP($E531,'Source Data'!$B$29:$J$60, MATCH($L531, 'Source Data'!$B$26:$J$26,1),TRUE))=TRUE,"",VLOOKUP($E531,'Source Data'!$B$29:$J$60,MATCH($L531, 'Source Data'!$B$26:$J$26,1),TRUE))))</f>
        <v/>
      </c>
      <c r="V531" s="144" t="str">
        <f>IF(OR(AND(OR($J531="Retired",$J531="Permanent Low-Use"),$K531&lt;=2030),(AND($J531="New",$K531&gt;2030))),"N/A",IF($N531=0,0,IF(ISERROR(VLOOKUP($E531,'Source Data'!$B$29:$J$60, MATCH($L531, 'Source Data'!$B$26:$J$26,1),TRUE))=TRUE,"",VLOOKUP($E531,'Source Data'!$B$29:$J$60,MATCH($L531, 'Source Data'!$B$26:$J$26,1),TRUE))))</f>
        <v/>
      </c>
      <c r="W531" s="144" t="str">
        <f>IF(OR(AND(OR($J531="Retired",$J531="Permanent Low-Use"),$K531&lt;=2031),(AND($J531="New",$K531&gt;2031))),"N/A",IF($N531=0,0,IF(ISERROR(VLOOKUP($E531,'Source Data'!$B$29:$J$60, MATCH($L531, 'Source Data'!$B$26:$J$26,1),TRUE))=TRUE,"",VLOOKUP($E531,'Source Data'!$B$29:$J$60,MATCH($L531, 'Source Data'!$B$26:$J$26,1),TRUE))))</f>
        <v/>
      </c>
      <c r="X531" s="144" t="str">
        <f>IF(OR(AND(OR($J531="Retired",$J531="Permanent Low-Use"),$K531&lt;=2032),(AND($J531="New",$K531&gt;2032))),"N/A",IF($N531=0,0,IF(ISERROR(VLOOKUP($E531,'Source Data'!$B$29:$J$60, MATCH($L531, 'Source Data'!$B$26:$J$26,1),TRUE))=TRUE,"",VLOOKUP($E531,'Source Data'!$B$29:$J$60,MATCH($L531, 'Source Data'!$B$26:$J$26,1),TRUE))))</f>
        <v/>
      </c>
      <c r="Y531" s="144" t="str">
        <f>IF(OR(AND(OR($J531="Retired",$J531="Permanent Low-Use"),$K531&lt;=2033),(AND($J531="New",$K531&gt;2033))),"N/A",IF($N531=0,0,IF(ISERROR(VLOOKUP($E531,'Source Data'!$B$29:$J$60, MATCH($L531, 'Source Data'!$B$26:$J$26,1),TRUE))=TRUE,"",VLOOKUP($E531,'Source Data'!$B$29:$J$60,MATCH($L531, 'Source Data'!$B$26:$J$26,1),TRUE))))</f>
        <v/>
      </c>
      <c r="Z531" s="145" t="str">
        <f>IF(ISNUMBER($L531),IF(OR(AND(OR($J531="Retired",$J531="Permanent Low-Use"),$K531&lt;=2023),(AND($J531="New",$K531&gt;2023))),"N/A",VLOOKUP($F531,'Source Data'!$B$15:$I$22,7)),"")</f>
        <v/>
      </c>
      <c r="AA531" s="145" t="str">
        <f>IF(ISNUMBER($L531),IF(OR(AND(OR($J531="Retired",$J531="Permanent Low-Use"),$K531&lt;=2024),(AND($J531="New",$K531&gt;2024))),"N/A",VLOOKUP($F531,'Source Data'!$B$15:$I$22,7)),"")</f>
        <v/>
      </c>
      <c r="AB531" s="145" t="str">
        <f>IF(ISNUMBER($L531),IF(OR(AND(OR($J531="Retired",$J531="Permanent Low-Use"),$K531&lt;=2025),(AND($J531="New",$K531&gt;2025))),"N/A",VLOOKUP($F531,'Source Data'!$B$15:$I$22,5)),"")</f>
        <v/>
      </c>
      <c r="AC531" s="145" t="str">
        <f>IF(ISNUMBER($L531),IF(OR(AND(OR($J531="Retired",$J531="Permanent Low-Use"),$K531&lt;=2026),(AND($J531="New",$K531&gt;2026))),"N/A",VLOOKUP($F531,'Source Data'!$B$15:$I$22,5)),"")</f>
        <v/>
      </c>
      <c r="AD531" s="145" t="str">
        <f>IF(ISNUMBER($L531),IF(OR(AND(OR($J531="Retired",$J531="Permanent Low-Use"),$K531&lt;=2027),(AND($J531="New",$K531&gt;2027))),"N/A",VLOOKUP($F531,'Source Data'!$B$15:$I$22,5)),"")</f>
        <v/>
      </c>
      <c r="AE531" s="145" t="str">
        <f>IF(ISNUMBER($L531),IF(OR(AND(OR($J531="Retired",$J531="Permanent Low-Use"),$K531&lt;=2028),(AND($J531="New",$K531&gt;2028))),"N/A",VLOOKUP($F531,'Source Data'!$B$15:$I$22,5)),"")</f>
        <v/>
      </c>
      <c r="AF531" s="145" t="str">
        <f>IF(ISNUMBER($L531),IF(OR(AND(OR($J531="Retired",$J531="Permanent Low-Use"),$K531&lt;=2029),(AND($J531="New",$K531&gt;2029))),"N/A",VLOOKUP($F531,'Source Data'!$B$15:$I$22,5)),"")</f>
        <v/>
      </c>
      <c r="AG531" s="145" t="str">
        <f>IF(ISNUMBER($L531),IF(OR(AND(OR($J531="Retired",$J531="Permanent Low-Use"),$K531&lt;=2030),(AND($J531="New",$K531&gt;2030))),"N/A",VLOOKUP($F531,'Source Data'!$B$15:$I$22,5)),"")</f>
        <v/>
      </c>
      <c r="AH531" s="145" t="str">
        <f>IF(ISNUMBER($L531),IF(OR(AND(OR($J531="Retired",$J531="Permanent Low-Use"),$K531&lt;=2031),(AND($J531="New",$K531&gt;2031))),"N/A",VLOOKUP($F531,'Source Data'!$B$15:$I$22,5)),"")</f>
        <v/>
      </c>
      <c r="AI531" s="145" t="str">
        <f>IF(ISNUMBER($L531),IF(OR(AND(OR($J531="Retired",$J531="Permanent Low-Use"),$K531&lt;=2032),(AND($J531="New",$K531&gt;2032))),"N/A",VLOOKUP($F531,'Source Data'!$B$15:$I$22,5)),"")</f>
        <v/>
      </c>
      <c r="AJ531" s="145" t="str">
        <f>IF(ISNUMBER($L531),IF(OR(AND(OR($J531="Retired",$J531="Permanent Low-Use"),$K531&lt;=2033),(AND($J531="New",$K531&gt;2033))),"N/A",VLOOKUP($F531,'Source Data'!$B$15:$I$22,5)),"")</f>
        <v/>
      </c>
      <c r="AK531" s="145" t="str">
        <f>IF($N531= 0, "N/A", IF(ISERROR(VLOOKUP($F531, 'Source Data'!$B$4:$C$11,2)), "", VLOOKUP($F531, 'Source Data'!$B$4:$C$11,2)))</f>
        <v/>
      </c>
      <c r="AL531" s="158"/>
    </row>
    <row r="532" spans="1:38">
      <c r="A532" s="158"/>
      <c r="B532" s="80"/>
      <c r="C532" s="80"/>
      <c r="D532" s="80"/>
      <c r="E532" s="81"/>
      <c r="F532" s="81"/>
      <c r="G532" s="78"/>
      <c r="H532" s="79"/>
      <c r="I532" s="78"/>
      <c r="J532" s="78"/>
      <c r="K532" s="78"/>
      <c r="L532" s="142" t="str">
        <f t="shared" si="22"/>
        <v/>
      </c>
      <c r="M532" s="142" t="str">
        <f>IF(ISERROR(VLOOKUP(E532,'Source Data'!$B$67:$J$97, MATCH(F532, 'Source Data'!$B$64:$J$64,1),TRUE))=TRUE,"",VLOOKUP(E532,'Source Data'!$B$67:$J$97,MATCH(F532, 'Source Data'!$B$64:$J$64,1),TRUE))</f>
        <v/>
      </c>
      <c r="N532" s="143" t="str">
        <f t="shared" si="23"/>
        <v/>
      </c>
      <c r="O532" s="144" t="str">
        <f>IF(OR(AND(OR($J532="Retired",$J532="Permanent Low-Use"),$K532&lt;=2023),(AND($J532="New",$K532&gt;2023))),"N/A",IF($N532=0,0,IF(ISERROR(VLOOKUP($E532,'Source Data'!$B$29:$J$60, MATCH($L532, 'Source Data'!$B$26:$J$26,1),TRUE))=TRUE,"",VLOOKUP($E532,'Source Data'!$B$29:$J$60,MATCH($L532, 'Source Data'!$B$26:$J$26,1),TRUE))))</f>
        <v/>
      </c>
      <c r="P532" s="144" t="str">
        <f>IF(OR(AND(OR($J532="Retired",$J532="Permanent Low-Use"),$K532&lt;=2024),(AND($J532="New",$K532&gt;2024))),"N/A",IF($N532=0,0,IF(ISERROR(VLOOKUP($E532,'Source Data'!$B$29:$J$60, MATCH($L532, 'Source Data'!$B$26:$J$26,1),TRUE))=TRUE,"",VLOOKUP($E532,'Source Data'!$B$29:$J$60,MATCH($L532, 'Source Data'!$B$26:$J$26,1),TRUE))))</f>
        <v/>
      </c>
      <c r="Q532" s="144" t="str">
        <f>IF(OR(AND(OR($J532="Retired",$J532="Permanent Low-Use"),$K532&lt;=2025),(AND($J532="New",$K532&gt;2025))),"N/A",IF($N532=0,0,IF(ISERROR(VLOOKUP($E532,'Source Data'!$B$29:$J$60, MATCH($L532, 'Source Data'!$B$26:$J$26,1),TRUE))=TRUE,"",VLOOKUP($E532,'Source Data'!$B$29:$J$60,MATCH($L532, 'Source Data'!$B$26:$J$26,1),TRUE))))</f>
        <v/>
      </c>
      <c r="R532" s="144" t="str">
        <f>IF(OR(AND(OR($J532="Retired",$J532="Permanent Low-Use"),$K532&lt;=2026),(AND($J532="New",$K532&gt;2026))),"N/A",IF($N532=0,0,IF(ISERROR(VLOOKUP($E532,'Source Data'!$B$29:$J$60, MATCH($L532, 'Source Data'!$B$26:$J$26,1),TRUE))=TRUE,"",VLOOKUP($E532,'Source Data'!$B$29:$J$60,MATCH($L532, 'Source Data'!$B$26:$J$26,1),TRUE))))</f>
        <v/>
      </c>
      <c r="S532" s="144" t="str">
        <f>IF(OR(AND(OR($J532="Retired",$J532="Permanent Low-Use"),$K532&lt;=2027),(AND($J532="New",$K532&gt;2027))),"N/A",IF($N532=0,0,IF(ISERROR(VLOOKUP($E532,'Source Data'!$B$29:$J$60, MATCH($L532, 'Source Data'!$B$26:$J$26,1),TRUE))=TRUE,"",VLOOKUP($E532,'Source Data'!$B$29:$J$60,MATCH($L532, 'Source Data'!$B$26:$J$26,1),TRUE))))</f>
        <v/>
      </c>
      <c r="T532" s="144" t="str">
        <f>IF(OR(AND(OR($J532="Retired",$J532="Permanent Low-Use"),$K532&lt;=2028),(AND($J532="New",$K532&gt;2028))),"N/A",IF($N532=0,0,IF(ISERROR(VLOOKUP($E532,'Source Data'!$B$29:$J$60, MATCH($L532, 'Source Data'!$B$26:$J$26,1),TRUE))=TRUE,"",VLOOKUP($E532,'Source Data'!$B$29:$J$60,MATCH($L532, 'Source Data'!$B$26:$J$26,1),TRUE))))</f>
        <v/>
      </c>
      <c r="U532" s="144" t="str">
        <f>IF(OR(AND(OR($J532="Retired",$J532="Permanent Low-Use"),$K532&lt;=2029),(AND($J532="New",$K532&gt;2029))),"N/A",IF($N532=0,0,IF(ISERROR(VLOOKUP($E532,'Source Data'!$B$29:$J$60, MATCH($L532, 'Source Data'!$B$26:$J$26,1),TRUE))=TRUE,"",VLOOKUP($E532,'Source Data'!$B$29:$J$60,MATCH($L532, 'Source Data'!$B$26:$J$26,1),TRUE))))</f>
        <v/>
      </c>
      <c r="V532" s="144" t="str">
        <f>IF(OR(AND(OR($J532="Retired",$J532="Permanent Low-Use"),$K532&lt;=2030),(AND($J532="New",$K532&gt;2030))),"N/A",IF($N532=0,0,IF(ISERROR(VLOOKUP($E532,'Source Data'!$B$29:$J$60, MATCH($L532, 'Source Data'!$B$26:$J$26,1),TRUE))=TRUE,"",VLOOKUP($E532,'Source Data'!$B$29:$J$60,MATCH($L532, 'Source Data'!$B$26:$J$26,1),TRUE))))</f>
        <v/>
      </c>
      <c r="W532" s="144" t="str">
        <f>IF(OR(AND(OR($J532="Retired",$J532="Permanent Low-Use"),$K532&lt;=2031),(AND($J532="New",$K532&gt;2031))),"N/A",IF($N532=0,0,IF(ISERROR(VLOOKUP($E532,'Source Data'!$B$29:$J$60, MATCH($L532, 'Source Data'!$B$26:$J$26,1),TRUE))=TRUE,"",VLOOKUP($E532,'Source Data'!$B$29:$J$60,MATCH($L532, 'Source Data'!$B$26:$J$26,1),TRUE))))</f>
        <v/>
      </c>
      <c r="X532" s="144" t="str">
        <f>IF(OR(AND(OR($J532="Retired",$J532="Permanent Low-Use"),$K532&lt;=2032),(AND($J532="New",$K532&gt;2032))),"N/A",IF($N532=0,0,IF(ISERROR(VLOOKUP($E532,'Source Data'!$B$29:$J$60, MATCH($L532, 'Source Data'!$B$26:$J$26,1),TRUE))=TRUE,"",VLOOKUP($E532,'Source Data'!$B$29:$J$60,MATCH($L532, 'Source Data'!$B$26:$J$26,1),TRUE))))</f>
        <v/>
      </c>
      <c r="Y532" s="144" t="str">
        <f>IF(OR(AND(OR($J532="Retired",$J532="Permanent Low-Use"),$K532&lt;=2033),(AND($J532="New",$K532&gt;2033))),"N/A",IF($N532=0,0,IF(ISERROR(VLOOKUP($E532,'Source Data'!$B$29:$J$60, MATCH($L532, 'Source Data'!$B$26:$J$26,1),TRUE))=TRUE,"",VLOOKUP($E532,'Source Data'!$B$29:$J$60,MATCH($L532, 'Source Data'!$B$26:$J$26,1),TRUE))))</f>
        <v/>
      </c>
      <c r="Z532" s="145" t="str">
        <f>IF(ISNUMBER($L532),IF(OR(AND(OR($J532="Retired",$J532="Permanent Low-Use"),$K532&lt;=2023),(AND($J532="New",$K532&gt;2023))),"N/A",VLOOKUP($F532,'Source Data'!$B$15:$I$22,7)),"")</f>
        <v/>
      </c>
      <c r="AA532" s="145" t="str">
        <f>IF(ISNUMBER($L532),IF(OR(AND(OR($J532="Retired",$J532="Permanent Low-Use"),$K532&lt;=2024),(AND($J532="New",$K532&gt;2024))),"N/A",VLOOKUP($F532,'Source Data'!$B$15:$I$22,7)),"")</f>
        <v/>
      </c>
      <c r="AB532" s="145" t="str">
        <f>IF(ISNUMBER($L532),IF(OR(AND(OR($J532="Retired",$J532="Permanent Low-Use"),$K532&lt;=2025),(AND($J532="New",$K532&gt;2025))),"N/A",VLOOKUP($F532,'Source Data'!$B$15:$I$22,5)),"")</f>
        <v/>
      </c>
      <c r="AC532" s="145" t="str">
        <f>IF(ISNUMBER($L532),IF(OR(AND(OR($J532="Retired",$J532="Permanent Low-Use"),$K532&lt;=2026),(AND($J532="New",$K532&gt;2026))),"N/A",VLOOKUP($F532,'Source Data'!$B$15:$I$22,5)),"")</f>
        <v/>
      </c>
      <c r="AD532" s="145" t="str">
        <f>IF(ISNUMBER($L532),IF(OR(AND(OR($J532="Retired",$J532="Permanent Low-Use"),$K532&lt;=2027),(AND($J532="New",$K532&gt;2027))),"N/A",VLOOKUP($F532,'Source Data'!$B$15:$I$22,5)),"")</f>
        <v/>
      </c>
      <c r="AE532" s="145" t="str">
        <f>IF(ISNUMBER($L532),IF(OR(AND(OR($J532="Retired",$J532="Permanent Low-Use"),$K532&lt;=2028),(AND($J532="New",$K532&gt;2028))),"N/A",VLOOKUP($F532,'Source Data'!$B$15:$I$22,5)),"")</f>
        <v/>
      </c>
      <c r="AF532" s="145" t="str">
        <f>IF(ISNUMBER($L532),IF(OR(AND(OR($J532="Retired",$J532="Permanent Low-Use"),$K532&lt;=2029),(AND($J532="New",$K532&gt;2029))),"N/A",VLOOKUP($F532,'Source Data'!$B$15:$I$22,5)),"")</f>
        <v/>
      </c>
      <c r="AG532" s="145" t="str">
        <f>IF(ISNUMBER($L532),IF(OR(AND(OR($J532="Retired",$J532="Permanent Low-Use"),$K532&lt;=2030),(AND($J532="New",$K532&gt;2030))),"N/A",VLOOKUP($F532,'Source Data'!$B$15:$I$22,5)),"")</f>
        <v/>
      </c>
      <c r="AH532" s="145" t="str">
        <f>IF(ISNUMBER($L532),IF(OR(AND(OR($J532="Retired",$J532="Permanent Low-Use"),$K532&lt;=2031),(AND($J532="New",$K532&gt;2031))),"N/A",VLOOKUP($F532,'Source Data'!$B$15:$I$22,5)),"")</f>
        <v/>
      </c>
      <c r="AI532" s="145" t="str">
        <f>IF(ISNUMBER($L532),IF(OR(AND(OR($J532="Retired",$J532="Permanent Low-Use"),$K532&lt;=2032),(AND($J532="New",$K532&gt;2032))),"N/A",VLOOKUP($F532,'Source Data'!$B$15:$I$22,5)),"")</f>
        <v/>
      </c>
      <c r="AJ532" s="145" t="str">
        <f>IF(ISNUMBER($L532),IF(OR(AND(OR($J532="Retired",$J532="Permanent Low-Use"),$K532&lt;=2033),(AND($J532="New",$K532&gt;2033))),"N/A",VLOOKUP($F532,'Source Data'!$B$15:$I$22,5)),"")</f>
        <v/>
      </c>
      <c r="AK532" s="145" t="str">
        <f>IF($N532= 0, "N/A", IF(ISERROR(VLOOKUP($F532, 'Source Data'!$B$4:$C$11,2)), "", VLOOKUP($F532, 'Source Data'!$B$4:$C$11,2)))</f>
        <v/>
      </c>
      <c r="AL532" s="158"/>
    </row>
    <row r="533" spans="1:38">
      <c r="A533" s="158"/>
      <c r="B533" s="80"/>
      <c r="C533" s="80"/>
      <c r="D533" s="80"/>
      <c r="E533" s="81"/>
      <c r="F533" s="81"/>
      <c r="G533" s="78"/>
      <c r="H533" s="79"/>
      <c r="I533" s="78"/>
      <c r="J533" s="78"/>
      <c r="K533" s="78"/>
      <c r="L533" s="142" t="str">
        <f t="shared" si="22"/>
        <v/>
      </c>
      <c r="M533" s="142" t="str">
        <f>IF(ISERROR(VLOOKUP(E533,'Source Data'!$B$67:$J$97, MATCH(F533, 'Source Data'!$B$64:$J$64,1),TRUE))=TRUE,"",VLOOKUP(E533,'Source Data'!$B$67:$J$97,MATCH(F533, 'Source Data'!$B$64:$J$64,1),TRUE))</f>
        <v/>
      </c>
      <c r="N533" s="143" t="str">
        <f t="shared" si="23"/>
        <v/>
      </c>
      <c r="O533" s="144" t="str">
        <f>IF(OR(AND(OR($J533="Retired",$J533="Permanent Low-Use"),$K533&lt;=2023),(AND($J533="New",$K533&gt;2023))),"N/A",IF($N533=0,0,IF(ISERROR(VLOOKUP($E533,'Source Data'!$B$29:$J$60, MATCH($L533, 'Source Data'!$B$26:$J$26,1),TRUE))=TRUE,"",VLOOKUP($E533,'Source Data'!$B$29:$J$60,MATCH($L533, 'Source Data'!$B$26:$J$26,1),TRUE))))</f>
        <v/>
      </c>
      <c r="P533" s="144" t="str">
        <f>IF(OR(AND(OR($J533="Retired",$J533="Permanent Low-Use"),$K533&lt;=2024),(AND($J533="New",$K533&gt;2024))),"N/A",IF($N533=0,0,IF(ISERROR(VLOOKUP($E533,'Source Data'!$B$29:$J$60, MATCH($L533, 'Source Data'!$B$26:$J$26,1),TRUE))=TRUE,"",VLOOKUP($E533,'Source Data'!$B$29:$J$60,MATCH($L533, 'Source Data'!$B$26:$J$26,1),TRUE))))</f>
        <v/>
      </c>
      <c r="Q533" s="144" t="str">
        <f>IF(OR(AND(OR($J533="Retired",$J533="Permanent Low-Use"),$K533&lt;=2025),(AND($J533="New",$K533&gt;2025))),"N/A",IF($N533=0,0,IF(ISERROR(VLOOKUP($E533,'Source Data'!$B$29:$J$60, MATCH($L533, 'Source Data'!$B$26:$J$26,1),TRUE))=TRUE,"",VLOOKUP($E533,'Source Data'!$B$29:$J$60,MATCH($L533, 'Source Data'!$B$26:$J$26,1),TRUE))))</f>
        <v/>
      </c>
      <c r="R533" s="144" t="str">
        <f>IF(OR(AND(OR($J533="Retired",$J533="Permanent Low-Use"),$K533&lt;=2026),(AND($J533="New",$K533&gt;2026))),"N/A",IF($N533=0,0,IF(ISERROR(VLOOKUP($E533,'Source Data'!$B$29:$J$60, MATCH($L533, 'Source Data'!$B$26:$J$26,1),TRUE))=TRUE,"",VLOOKUP($E533,'Source Data'!$B$29:$J$60,MATCH($L533, 'Source Data'!$B$26:$J$26,1),TRUE))))</f>
        <v/>
      </c>
      <c r="S533" s="144" t="str">
        <f>IF(OR(AND(OR($J533="Retired",$J533="Permanent Low-Use"),$K533&lt;=2027),(AND($J533="New",$K533&gt;2027))),"N/A",IF($N533=0,0,IF(ISERROR(VLOOKUP($E533,'Source Data'!$B$29:$J$60, MATCH($L533, 'Source Data'!$B$26:$J$26,1),TRUE))=TRUE,"",VLOOKUP($E533,'Source Data'!$B$29:$J$60,MATCH($L533, 'Source Data'!$B$26:$J$26,1),TRUE))))</f>
        <v/>
      </c>
      <c r="T533" s="144" t="str">
        <f>IF(OR(AND(OR($J533="Retired",$J533="Permanent Low-Use"),$K533&lt;=2028),(AND($J533="New",$K533&gt;2028))),"N/A",IF($N533=0,0,IF(ISERROR(VLOOKUP($E533,'Source Data'!$B$29:$J$60, MATCH($L533, 'Source Data'!$B$26:$J$26,1),TRUE))=TRUE,"",VLOOKUP($E533,'Source Data'!$B$29:$J$60,MATCH($L533, 'Source Data'!$B$26:$J$26,1),TRUE))))</f>
        <v/>
      </c>
      <c r="U533" s="144" t="str">
        <f>IF(OR(AND(OR($J533="Retired",$J533="Permanent Low-Use"),$K533&lt;=2029),(AND($J533="New",$K533&gt;2029))),"N/A",IF($N533=0,0,IF(ISERROR(VLOOKUP($E533,'Source Data'!$B$29:$J$60, MATCH($L533, 'Source Data'!$B$26:$J$26,1),TRUE))=TRUE,"",VLOOKUP($E533,'Source Data'!$B$29:$J$60,MATCH($L533, 'Source Data'!$B$26:$J$26,1),TRUE))))</f>
        <v/>
      </c>
      <c r="V533" s="144" t="str">
        <f>IF(OR(AND(OR($J533="Retired",$J533="Permanent Low-Use"),$K533&lt;=2030),(AND($J533="New",$K533&gt;2030))),"N/A",IF($N533=0,0,IF(ISERROR(VLOOKUP($E533,'Source Data'!$B$29:$J$60, MATCH($L533, 'Source Data'!$B$26:$J$26,1),TRUE))=TRUE,"",VLOOKUP($E533,'Source Data'!$B$29:$J$60,MATCH($L533, 'Source Data'!$B$26:$J$26,1),TRUE))))</f>
        <v/>
      </c>
      <c r="W533" s="144" t="str">
        <f>IF(OR(AND(OR($J533="Retired",$J533="Permanent Low-Use"),$K533&lt;=2031),(AND($J533="New",$K533&gt;2031))),"N/A",IF($N533=0,0,IF(ISERROR(VLOOKUP($E533,'Source Data'!$B$29:$J$60, MATCH($L533, 'Source Data'!$B$26:$J$26,1),TRUE))=TRUE,"",VLOOKUP($E533,'Source Data'!$B$29:$J$60,MATCH($L533, 'Source Data'!$B$26:$J$26,1),TRUE))))</f>
        <v/>
      </c>
      <c r="X533" s="144" t="str">
        <f>IF(OR(AND(OR($J533="Retired",$J533="Permanent Low-Use"),$K533&lt;=2032),(AND($J533="New",$K533&gt;2032))),"N/A",IF($N533=0,0,IF(ISERROR(VLOOKUP($E533,'Source Data'!$B$29:$J$60, MATCH($L533, 'Source Data'!$B$26:$J$26,1),TRUE))=TRUE,"",VLOOKUP($E533,'Source Data'!$B$29:$J$60,MATCH($L533, 'Source Data'!$B$26:$J$26,1),TRUE))))</f>
        <v/>
      </c>
      <c r="Y533" s="144" t="str">
        <f>IF(OR(AND(OR($J533="Retired",$J533="Permanent Low-Use"),$K533&lt;=2033),(AND($J533="New",$K533&gt;2033))),"N/A",IF($N533=0,0,IF(ISERROR(VLOOKUP($E533,'Source Data'!$B$29:$J$60, MATCH($L533, 'Source Data'!$B$26:$J$26,1),TRUE))=TRUE,"",VLOOKUP($E533,'Source Data'!$B$29:$J$60,MATCH($L533, 'Source Data'!$B$26:$J$26,1),TRUE))))</f>
        <v/>
      </c>
      <c r="Z533" s="145" t="str">
        <f>IF(ISNUMBER($L533),IF(OR(AND(OR($J533="Retired",$J533="Permanent Low-Use"),$K533&lt;=2023),(AND($J533="New",$K533&gt;2023))),"N/A",VLOOKUP($F533,'Source Data'!$B$15:$I$22,7)),"")</f>
        <v/>
      </c>
      <c r="AA533" s="145" t="str">
        <f>IF(ISNUMBER($L533),IF(OR(AND(OR($J533="Retired",$J533="Permanent Low-Use"),$K533&lt;=2024),(AND($J533="New",$K533&gt;2024))),"N/A",VLOOKUP($F533,'Source Data'!$B$15:$I$22,7)),"")</f>
        <v/>
      </c>
      <c r="AB533" s="145" t="str">
        <f>IF(ISNUMBER($L533),IF(OR(AND(OR($J533="Retired",$J533="Permanent Low-Use"),$K533&lt;=2025),(AND($J533="New",$K533&gt;2025))),"N/A",VLOOKUP($F533,'Source Data'!$B$15:$I$22,5)),"")</f>
        <v/>
      </c>
      <c r="AC533" s="145" t="str">
        <f>IF(ISNUMBER($L533),IF(OR(AND(OR($J533="Retired",$J533="Permanent Low-Use"),$K533&lt;=2026),(AND($J533="New",$K533&gt;2026))),"N/A",VLOOKUP($F533,'Source Data'!$B$15:$I$22,5)),"")</f>
        <v/>
      </c>
      <c r="AD533" s="145" t="str">
        <f>IF(ISNUMBER($L533),IF(OR(AND(OR($J533="Retired",$J533="Permanent Low-Use"),$K533&lt;=2027),(AND($J533="New",$K533&gt;2027))),"N/A",VLOOKUP($F533,'Source Data'!$B$15:$I$22,5)),"")</f>
        <v/>
      </c>
      <c r="AE533" s="145" t="str">
        <f>IF(ISNUMBER($L533),IF(OR(AND(OR($J533="Retired",$J533="Permanent Low-Use"),$K533&lt;=2028),(AND($J533="New",$K533&gt;2028))),"N/A",VLOOKUP($F533,'Source Data'!$B$15:$I$22,5)),"")</f>
        <v/>
      </c>
      <c r="AF533" s="145" t="str">
        <f>IF(ISNUMBER($L533),IF(OR(AND(OR($J533="Retired",$J533="Permanent Low-Use"),$K533&lt;=2029),(AND($J533="New",$K533&gt;2029))),"N/A",VLOOKUP($F533,'Source Data'!$B$15:$I$22,5)),"")</f>
        <v/>
      </c>
      <c r="AG533" s="145" t="str">
        <f>IF(ISNUMBER($L533),IF(OR(AND(OR($J533="Retired",$J533="Permanent Low-Use"),$K533&lt;=2030),(AND($J533="New",$K533&gt;2030))),"N/A",VLOOKUP($F533,'Source Data'!$B$15:$I$22,5)),"")</f>
        <v/>
      </c>
      <c r="AH533" s="145" t="str">
        <f>IF(ISNUMBER($L533),IF(OR(AND(OR($J533="Retired",$J533="Permanent Low-Use"),$K533&lt;=2031),(AND($J533="New",$K533&gt;2031))),"N/A",VLOOKUP($F533,'Source Data'!$B$15:$I$22,5)),"")</f>
        <v/>
      </c>
      <c r="AI533" s="145" t="str">
        <f>IF(ISNUMBER($L533),IF(OR(AND(OR($J533="Retired",$J533="Permanent Low-Use"),$K533&lt;=2032),(AND($J533="New",$K533&gt;2032))),"N/A",VLOOKUP($F533,'Source Data'!$B$15:$I$22,5)),"")</f>
        <v/>
      </c>
      <c r="AJ533" s="145" t="str">
        <f>IF(ISNUMBER($L533),IF(OR(AND(OR($J533="Retired",$J533="Permanent Low-Use"),$K533&lt;=2033),(AND($J533="New",$K533&gt;2033))),"N/A",VLOOKUP($F533,'Source Data'!$B$15:$I$22,5)),"")</f>
        <v/>
      </c>
      <c r="AK533" s="145" t="str">
        <f>IF($N533= 0, "N/A", IF(ISERROR(VLOOKUP($F533, 'Source Data'!$B$4:$C$11,2)), "", VLOOKUP($F533, 'Source Data'!$B$4:$C$11,2)))</f>
        <v/>
      </c>
      <c r="AL533" s="158"/>
    </row>
    <row r="534" spans="1:38">
      <c r="A534" s="158"/>
      <c r="B534" s="80"/>
      <c r="C534" s="80"/>
      <c r="D534" s="80"/>
      <c r="E534" s="81"/>
      <c r="F534" s="81"/>
      <c r="G534" s="78"/>
      <c r="H534" s="79"/>
      <c r="I534" s="78"/>
      <c r="J534" s="78"/>
      <c r="K534" s="78"/>
      <c r="L534" s="142" t="str">
        <f t="shared" si="22"/>
        <v/>
      </c>
      <c r="M534" s="142" t="str">
        <f>IF(ISERROR(VLOOKUP(E534,'Source Data'!$B$67:$J$97, MATCH(F534, 'Source Data'!$B$64:$J$64,1),TRUE))=TRUE,"",VLOOKUP(E534,'Source Data'!$B$67:$J$97,MATCH(F534, 'Source Data'!$B$64:$J$64,1),TRUE))</f>
        <v/>
      </c>
      <c r="N534" s="143" t="str">
        <f t="shared" si="23"/>
        <v/>
      </c>
      <c r="O534" s="144" t="str">
        <f>IF(OR(AND(OR($J534="Retired",$J534="Permanent Low-Use"),$K534&lt;=2023),(AND($J534="New",$K534&gt;2023))),"N/A",IF($N534=0,0,IF(ISERROR(VLOOKUP($E534,'Source Data'!$B$29:$J$60, MATCH($L534, 'Source Data'!$B$26:$J$26,1),TRUE))=TRUE,"",VLOOKUP($E534,'Source Data'!$B$29:$J$60,MATCH($L534, 'Source Data'!$B$26:$J$26,1),TRUE))))</f>
        <v/>
      </c>
      <c r="P534" s="144" t="str">
        <f>IF(OR(AND(OR($J534="Retired",$J534="Permanent Low-Use"),$K534&lt;=2024),(AND($J534="New",$K534&gt;2024))),"N/A",IF($N534=0,0,IF(ISERROR(VLOOKUP($E534,'Source Data'!$B$29:$J$60, MATCH($L534, 'Source Data'!$B$26:$J$26,1),TRUE))=TRUE,"",VLOOKUP($E534,'Source Data'!$B$29:$J$60,MATCH($L534, 'Source Data'!$B$26:$J$26,1),TRUE))))</f>
        <v/>
      </c>
      <c r="Q534" s="144" t="str">
        <f>IF(OR(AND(OR($J534="Retired",$J534="Permanent Low-Use"),$K534&lt;=2025),(AND($J534="New",$K534&gt;2025))),"N/A",IF($N534=0,0,IF(ISERROR(VLOOKUP($E534,'Source Data'!$B$29:$J$60, MATCH($L534, 'Source Data'!$B$26:$J$26,1),TRUE))=TRUE,"",VLOOKUP($E534,'Source Data'!$B$29:$J$60,MATCH($L534, 'Source Data'!$B$26:$J$26,1),TRUE))))</f>
        <v/>
      </c>
      <c r="R534" s="144" t="str">
        <f>IF(OR(AND(OR($J534="Retired",$J534="Permanent Low-Use"),$K534&lt;=2026),(AND($J534="New",$K534&gt;2026))),"N/A",IF($N534=0,0,IF(ISERROR(VLOOKUP($E534,'Source Data'!$B$29:$J$60, MATCH($L534, 'Source Data'!$B$26:$J$26,1),TRUE))=TRUE,"",VLOOKUP($E534,'Source Data'!$B$29:$J$60,MATCH($L534, 'Source Data'!$B$26:$J$26,1),TRUE))))</f>
        <v/>
      </c>
      <c r="S534" s="144" t="str">
        <f>IF(OR(AND(OR($J534="Retired",$J534="Permanent Low-Use"),$K534&lt;=2027),(AND($J534="New",$K534&gt;2027))),"N/A",IF($N534=0,0,IF(ISERROR(VLOOKUP($E534,'Source Data'!$B$29:$J$60, MATCH($L534, 'Source Data'!$B$26:$J$26,1),TRUE))=TRUE,"",VLOOKUP($E534,'Source Data'!$B$29:$J$60,MATCH($L534, 'Source Data'!$B$26:$J$26,1),TRUE))))</f>
        <v/>
      </c>
      <c r="T534" s="144" t="str">
        <f>IF(OR(AND(OR($J534="Retired",$J534="Permanent Low-Use"),$K534&lt;=2028),(AND($J534="New",$K534&gt;2028))),"N/A",IF($N534=0,0,IF(ISERROR(VLOOKUP($E534,'Source Data'!$B$29:$J$60, MATCH($L534, 'Source Data'!$B$26:$J$26,1),TRUE))=TRUE,"",VLOOKUP($E534,'Source Data'!$B$29:$J$60,MATCH($L534, 'Source Data'!$B$26:$J$26,1),TRUE))))</f>
        <v/>
      </c>
      <c r="U534" s="144" t="str">
        <f>IF(OR(AND(OR($J534="Retired",$J534="Permanent Low-Use"),$K534&lt;=2029),(AND($J534="New",$K534&gt;2029))),"N/A",IF($N534=0,0,IF(ISERROR(VLOOKUP($E534,'Source Data'!$B$29:$J$60, MATCH($L534, 'Source Data'!$B$26:$J$26,1),TRUE))=TRUE,"",VLOOKUP($E534,'Source Data'!$B$29:$J$60,MATCH($L534, 'Source Data'!$B$26:$J$26,1),TRUE))))</f>
        <v/>
      </c>
      <c r="V534" s="144" t="str">
        <f>IF(OR(AND(OR($J534="Retired",$J534="Permanent Low-Use"),$K534&lt;=2030),(AND($J534="New",$K534&gt;2030))),"N/A",IF($N534=0,0,IF(ISERROR(VLOOKUP($E534,'Source Data'!$B$29:$J$60, MATCH($L534, 'Source Data'!$B$26:$J$26,1),TRUE))=TRUE,"",VLOOKUP($E534,'Source Data'!$B$29:$J$60,MATCH($L534, 'Source Data'!$B$26:$J$26,1),TRUE))))</f>
        <v/>
      </c>
      <c r="W534" s="144" t="str">
        <f>IF(OR(AND(OR($J534="Retired",$J534="Permanent Low-Use"),$K534&lt;=2031),(AND($J534="New",$K534&gt;2031))),"N/A",IF($N534=0,0,IF(ISERROR(VLOOKUP($E534,'Source Data'!$B$29:$J$60, MATCH($L534, 'Source Data'!$B$26:$J$26,1),TRUE))=TRUE,"",VLOOKUP($E534,'Source Data'!$B$29:$J$60,MATCH($L534, 'Source Data'!$B$26:$J$26,1),TRUE))))</f>
        <v/>
      </c>
      <c r="X534" s="144" t="str">
        <f>IF(OR(AND(OR($J534="Retired",$J534="Permanent Low-Use"),$K534&lt;=2032),(AND($J534="New",$K534&gt;2032))),"N/A",IF($N534=0,0,IF(ISERROR(VLOOKUP($E534,'Source Data'!$B$29:$J$60, MATCH($L534, 'Source Data'!$B$26:$J$26,1),TRUE))=TRUE,"",VLOOKUP($E534,'Source Data'!$B$29:$J$60,MATCH($L534, 'Source Data'!$B$26:$J$26,1),TRUE))))</f>
        <v/>
      </c>
      <c r="Y534" s="144" t="str">
        <f>IF(OR(AND(OR($J534="Retired",$J534="Permanent Low-Use"),$K534&lt;=2033),(AND($J534="New",$K534&gt;2033))),"N/A",IF($N534=0,0,IF(ISERROR(VLOOKUP($E534,'Source Data'!$B$29:$J$60, MATCH($L534, 'Source Data'!$B$26:$J$26,1),TRUE))=TRUE,"",VLOOKUP($E534,'Source Data'!$B$29:$J$60,MATCH($L534, 'Source Data'!$B$26:$J$26,1),TRUE))))</f>
        <v/>
      </c>
      <c r="Z534" s="145" t="str">
        <f>IF(ISNUMBER($L534),IF(OR(AND(OR($J534="Retired",$J534="Permanent Low-Use"),$K534&lt;=2023),(AND($J534="New",$K534&gt;2023))),"N/A",VLOOKUP($F534,'Source Data'!$B$15:$I$22,7)),"")</f>
        <v/>
      </c>
      <c r="AA534" s="145" t="str">
        <f>IF(ISNUMBER($L534),IF(OR(AND(OR($J534="Retired",$J534="Permanent Low-Use"),$K534&lt;=2024),(AND($J534="New",$K534&gt;2024))),"N/A",VLOOKUP($F534,'Source Data'!$B$15:$I$22,7)),"")</f>
        <v/>
      </c>
      <c r="AB534" s="145" t="str">
        <f>IF(ISNUMBER($L534),IF(OR(AND(OR($J534="Retired",$J534="Permanent Low-Use"),$K534&lt;=2025),(AND($J534="New",$K534&gt;2025))),"N/A",VLOOKUP($F534,'Source Data'!$B$15:$I$22,5)),"")</f>
        <v/>
      </c>
      <c r="AC534" s="145" t="str">
        <f>IF(ISNUMBER($L534),IF(OR(AND(OR($J534="Retired",$J534="Permanent Low-Use"),$K534&lt;=2026),(AND($J534="New",$K534&gt;2026))),"N/A",VLOOKUP($F534,'Source Data'!$B$15:$I$22,5)),"")</f>
        <v/>
      </c>
      <c r="AD534" s="145" t="str">
        <f>IF(ISNUMBER($L534),IF(OR(AND(OR($J534="Retired",$J534="Permanent Low-Use"),$K534&lt;=2027),(AND($J534="New",$K534&gt;2027))),"N/A",VLOOKUP($F534,'Source Data'!$B$15:$I$22,5)),"")</f>
        <v/>
      </c>
      <c r="AE534" s="145" t="str">
        <f>IF(ISNUMBER($L534),IF(OR(AND(OR($J534="Retired",$J534="Permanent Low-Use"),$K534&lt;=2028),(AND($J534="New",$K534&gt;2028))),"N/A",VLOOKUP($F534,'Source Data'!$B$15:$I$22,5)),"")</f>
        <v/>
      </c>
      <c r="AF534" s="145" t="str">
        <f>IF(ISNUMBER($L534),IF(OR(AND(OR($J534="Retired",$J534="Permanent Low-Use"),$K534&lt;=2029),(AND($J534="New",$K534&gt;2029))),"N/A",VLOOKUP($F534,'Source Data'!$B$15:$I$22,5)),"")</f>
        <v/>
      </c>
      <c r="AG534" s="145" t="str">
        <f>IF(ISNUMBER($L534),IF(OR(AND(OR($J534="Retired",$J534="Permanent Low-Use"),$K534&lt;=2030),(AND($J534="New",$K534&gt;2030))),"N/A",VLOOKUP($F534,'Source Data'!$B$15:$I$22,5)),"")</f>
        <v/>
      </c>
      <c r="AH534" s="145" t="str">
        <f>IF(ISNUMBER($L534),IF(OR(AND(OR($J534="Retired",$J534="Permanent Low-Use"),$K534&lt;=2031),(AND($J534="New",$K534&gt;2031))),"N/A",VLOOKUP($F534,'Source Data'!$B$15:$I$22,5)),"")</f>
        <v/>
      </c>
      <c r="AI534" s="145" t="str">
        <f>IF(ISNUMBER($L534),IF(OR(AND(OR($J534="Retired",$J534="Permanent Low-Use"),$K534&lt;=2032),(AND($J534="New",$K534&gt;2032))),"N/A",VLOOKUP($F534,'Source Data'!$B$15:$I$22,5)),"")</f>
        <v/>
      </c>
      <c r="AJ534" s="145" t="str">
        <f>IF(ISNUMBER($L534),IF(OR(AND(OR($J534="Retired",$J534="Permanent Low-Use"),$K534&lt;=2033),(AND($J534="New",$K534&gt;2033))),"N/A",VLOOKUP($F534,'Source Data'!$B$15:$I$22,5)),"")</f>
        <v/>
      </c>
      <c r="AK534" s="145" t="str">
        <f>IF($N534= 0, "N/A", IF(ISERROR(VLOOKUP($F534, 'Source Data'!$B$4:$C$11,2)), "", VLOOKUP($F534, 'Source Data'!$B$4:$C$11,2)))</f>
        <v/>
      </c>
      <c r="AL534" s="158"/>
    </row>
    <row r="535" spans="1:38">
      <c r="A535" s="158"/>
      <c r="B535" s="80"/>
      <c r="C535" s="80"/>
      <c r="D535" s="80"/>
      <c r="E535" s="81"/>
      <c r="F535" s="81"/>
      <c r="G535" s="78"/>
      <c r="H535" s="79"/>
      <c r="I535" s="78"/>
      <c r="J535" s="78"/>
      <c r="K535" s="78"/>
      <c r="L535" s="142" t="str">
        <f t="shared" si="22"/>
        <v/>
      </c>
      <c r="M535" s="142" t="str">
        <f>IF(ISERROR(VLOOKUP(E535,'Source Data'!$B$67:$J$97, MATCH(F535, 'Source Data'!$B$64:$J$64,1),TRUE))=TRUE,"",VLOOKUP(E535,'Source Data'!$B$67:$J$97,MATCH(F535, 'Source Data'!$B$64:$J$64,1),TRUE))</f>
        <v/>
      </c>
      <c r="N535" s="143" t="str">
        <f t="shared" si="23"/>
        <v/>
      </c>
      <c r="O535" s="144" t="str">
        <f>IF(OR(AND(OR($J535="Retired",$J535="Permanent Low-Use"),$K535&lt;=2023),(AND($J535="New",$K535&gt;2023))),"N/A",IF($N535=0,0,IF(ISERROR(VLOOKUP($E535,'Source Data'!$B$29:$J$60, MATCH($L535, 'Source Data'!$B$26:$J$26,1),TRUE))=TRUE,"",VLOOKUP($E535,'Source Data'!$B$29:$J$60,MATCH($L535, 'Source Data'!$B$26:$J$26,1),TRUE))))</f>
        <v/>
      </c>
      <c r="P535" s="144" t="str">
        <f>IF(OR(AND(OR($J535="Retired",$J535="Permanent Low-Use"),$K535&lt;=2024),(AND($J535="New",$K535&gt;2024))),"N/A",IF($N535=0,0,IF(ISERROR(VLOOKUP($E535,'Source Data'!$B$29:$J$60, MATCH($L535, 'Source Data'!$B$26:$J$26,1),TRUE))=TRUE,"",VLOOKUP($E535,'Source Data'!$B$29:$J$60,MATCH($L535, 'Source Data'!$B$26:$J$26,1),TRUE))))</f>
        <v/>
      </c>
      <c r="Q535" s="144" t="str">
        <f>IF(OR(AND(OR($J535="Retired",$J535="Permanent Low-Use"),$K535&lt;=2025),(AND($J535="New",$K535&gt;2025))),"N/A",IF($N535=0,0,IF(ISERROR(VLOOKUP($E535,'Source Data'!$B$29:$J$60, MATCH($L535, 'Source Data'!$B$26:$J$26,1),TRUE))=TRUE,"",VLOOKUP($E535,'Source Data'!$B$29:$J$60,MATCH($L535, 'Source Data'!$B$26:$J$26,1),TRUE))))</f>
        <v/>
      </c>
      <c r="R535" s="144" t="str">
        <f>IF(OR(AND(OR($J535="Retired",$J535="Permanent Low-Use"),$K535&lt;=2026),(AND($J535="New",$K535&gt;2026))),"N/A",IF($N535=0,0,IF(ISERROR(VLOOKUP($E535,'Source Data'!$B$29:$J$60, MATCH($L535, 'Source Data'!$B$26:$J$26,1),TRUE))=TRUE,"",VLOOKUP($E535,'Source Data'!$B$29:$J$60,MATCH($L535, 'Source Data'!$B$26:$J$26,1),TRUE))))</f>
        <v/>
      </c>
      <c r="S535" s="144" t="str">
        <f>IF(OR(AND(OR($J535="Retired",$J535="Permanent Low-Use"),$K535&lt;=2027),(AND($J535="New",$K535&gt;2027))),"N/A",IF($N535=0,0,IF(ISERROR(VLOOKUP($E535,'Source Data'!$B$29:$J$60, MATCH($L535, 'Source Data'!$B$26:$J$26,1),TRUE))=TRUE,"",VLOOKUP($E535,'Source Data'!$B$29:$J$60,MATCH($L535, 'Source Data'!$B$26:$J$26,1),TRUE))))</f>
        <v/>
      </c>
      <c r="T535" s="144" t="str">
        <f>IF(OR(AND(OR($J535="Retired",$J535="Permanent Low-Use"),$K535&lt;=2028),(AND($J535="New",$K535&gt;2028))),"N/A",IF($N535=0,0,IF(ISERROR(VLOOKUP($E535,'Source Data'!$B$29:$J$60, MATCH($L535, 'Source Data'!$B$26:$J$26,1),TRUE))=TRUE,"",VLOOKUP($E535,'Source Data'!$B$29:$J$60,MATCH($L535, 'Source Data'!$B$26:$J$26,1),TRUE))))</f>
        <v/>
      </c>
      <c r="U535" s="144" t="str">
        <f>IF(OR(AND(OR($J535="Retired",$J535="Permanent Low-Use"),$K535&lt;=2029),(AND($J535="New",$K535&gt;2029))),"N/A",IF($N535=0,0,IF(ISERROR(VLOOKUP($E535,'Source Data'!$B$29:$J$60, MATCH($L535, 'Source Data'!$B$26:$J$26,1),TRUE))=TRUE,"",VLOOKUP($E535,'Source Data'!$B$29:$J$60,MATCH($L535, 'Source Data'!$B$26:$J$26,1),TRUE))))</f>
        <v/>
      </c>
      <c r="V535" s="144" t="str">
        <f>IF(OR(AND(OR($J535="Retired",$J535="Permanent Low-Use"),$K535&lt;=2030),(AND($J535="New",$K535&gt;2030))),"N/A",IF($N535=0,0,IF(ISERROR(VLOOKUP($E535,'Source Data'!$B$29:$J$60, MATCH($L535, 'Source Data'!$B$26:$J$26,1),TRUE))=TRUE,"",VLOOKUP($E535,'Source Data'!$B$29:$J$60,MATCH($L535, 'Source Data'!$B$26:$J$26,1),TRUE))))</f>
        <v/>
      </c>
      <c r="W535" s="144" t="str">
        <f>IF(OR(AND(OR($J535="Retired",$J535="Permanent Low-Use"),$K535&lt;=2031),(AND($J535="New",$K535&gt;2031))),"N/A",IF($N535=0,0,IF(ISERROR(VLOOKUP($E535,'Source Data'!$B$29:$J$60, MATCH($L535, 'Source Data'!$B$26:$J$26,1),TRUE))=TRUE,"",VLOOKUP($E535,'Source Data'!$B$29:$J$60,MATCH($L535, 'Source Data'!$B$26:$J$26,1),TRUE))))</f>
        <v/>
      </c>
      <c r="X535" s="144" t="str">
        <f>IF(OR(AND(OR($J535="Retired",$J535="Permanent Low-Use"),$K535&lt;=2032),(AND($J535="New",$K535&gt;2032))),"N/A",IF($N535=0,0,IF(ISERROR(VLOOKUP($E535,'Source Data'!$B$29:$J$60, MATCH($L535, 'Source Data'!$B$26:$J$26,1),TRUE))=TRUE,"",VLOOKUP($E535,'Source Data'!$B$29:$J$60,MATCH($L535, 'Source Data'!$B$26:$J$26,1),TRUE))))</f>
        <v/>
      </c>
      <c r="Y535" s="144" t="str">
        <f>IF(OR(AND(OR($J535="Retired",$J535="Permanent Low-Use"),$K535&lt;=2033),(AND($J535="New",$K535&gt;2033))),"N/A",IF($N535=0,0,IF(ISERROR(VLOOKUP($E535,'Source Data'!$B$29:$J$60, MATCH($L535, 'Source Data'!$B$26:$J$26,1),TRUE))=TRUE,"",VLOOKUP($E535,'Source Data'!$B$29:$J$60,MATCH($L535, 'Source Data'!$B$26:$J$26,1),TRUE))))</f>
        <v/>
      </c>
      <c r="Z535" s="145" t="str">
        <f>IF(ISNUMBER($L535),IF(OR(AND(OR($J535="Retired",$J535="Permanent Low-Use"),$K535&lt;=2023),(AND($J535="New",$K535&gt;2023))),"N/A",VLOOKUP($F535,'Source Data'!$B$15:$I$22,7)),"")</f>
        <v/>
      </c>
      <c r="AA535" s="145" t="str">
        <f>IF(ISNUMBER($L535),IF(OR(AND(OR($J535="Retired",$J535="Permanent Low-Use"),$K535&lt;=2024),(AND($J535="New",$K535&gt;2024))),"N/A",VLOOKUP($F535,'Source Data'!$B$15:$I$22,7)),"")</f>
        <v/>
      </c>
      <c r="AB535" s="145" t="str">
        <f>IF(ISNUMBER($L535),IF(OR(AND(OR($J535="Retired",$J535="Permanent Low-Use"),$K535&lt;=2025),(AND($J535="New",$K535&gt;2025))),"N/A",VLOOKUP($F535,'Source Data'!$B$15:$I$22,5)),"")</f>
        <v/>
      </c>
      <c r="AC535" s="145" t="str">
        <f>IF(ISNUMBER($L535),IF(OR(AND(OR($J535="Retired",$J535="Permanent Low-Use"),$K535&lt;=2026),(AND($J535="New",$K535&gt;2026))),"N/A",VLOOKUP($F535,'Source Data'!$B$15:$I$22,5)),"")</f>
        <v/>
      </c>
      <c r="AD535" s="145" t="str">
        <f>IF(ISNUMBER($L535),IF(OR(AND(OR($J535="Retired",$J535="Permanent Low-Use"),$K535&lt;=2027),(AND($J535="New",$K535&gt;2027))),"N/A",VLOOKUP($F535,'Source Data'!$B$15:$I$22,5)),"")</f>
        <v/>
      </c>
      <c r="AE535" s="145" t="str">
        <f>IF(ISNUMBER($L535),IF(OR(AND(OR($J535="Retired",$J535="Permanent Low-Use"),$K535&lt;=2028),(AND($J535="New",$K535&gt;2028))),"N/A",VLOOKUP($F535,'Source Data'!$B$15:$I$22,5)),"")</f>
        <v/>
      </c>
      <c r="AF535" s="145" t="str">
        <f>IF(ISNUMBER($L535),IF(OR(AND(OR($J535="Retired",$J535="Permanent Low-Use"),$K535&lt;=2029),(AND($J535="New",$K535&gt;2029))),"N/A",VLOOKUP($F535,'Source Data'!$B$15:$I$22,5)),"")</f>
        <v/>
      </c>
      <c r="AG535" s="145" t="str">
        <f>IF(ISNUMBER($L535),IF(OR(AND(OR($J535="Retired",$J535="Permanent Low-Use"),$K535&lt;=2030),(AND($J535="New",$K535&gt;2030))),"N/A",VLOOKUP($F535,'Source Data'!$B$15:$I$22,5)),"")</f>
        <v/>
      </c>
      <c r="AH535" s="145" t="str">
        <f>IF(ISNUMBER($L535),IF(OR(AND(OR($J535="Retired",$J535="Permanent Low-Use"),$K535&lt;=2031),(AND($J535="New",$K535&gt;2031))),"N/A",VLOOKUP($F535,'Source Data'!$B$15:$I$22,5)),"")</f>
        <v/>
      </c>
      <c r="AI535" s="145" t="str">
        <f>IF(ISNUMBER($L535),IF(OR(AND(OR($J535="Retired",$J535="Permanent Low-Use"),$K535&lt;=2032),(AND($J535="New",$K535&gt;2032))),"N/A",VLOOKUP($F535,'Source Data'!$B$15:$I$22,5)),"")</f>
        <v/>
      </c>
      <c r="AJ535" s="145" t="str">
        <f>IF(ISNUMBER($L535),IF(OR(AND(OR($J535="Retired",$J535="Permanent Low-Use"),$K535&lt;=2033),(AND($J535="New",$K535&gt;2033))),"N/A",VLOOKUP($F535,'Source Data'!$B$15:$I$22,5)),"")</f>
        <v/>
      </c>
      <c r="AK535" s="145" t="str">
        <f>IF($N535= 0, "N/A", IF(ISERROR(VLOOKUP($F535, 'Source Data'!$B$4:$C$11,2)), "", VLOOKUP($F535, 'Source Data'!$B$4:$C$11,2)))</f>
        <v/>
      </c>
      <c r="AL535" s="158"/>
    </row>
    <row r="536" spans="1:38">
      <c r="A536" s="158"/>
      <c r="B536" s="80"/>
      <c r="C536" s="80"/>
      <c r="D536" s="80"/>
      <c r="E536" s="81"/>
      <c r="F536" s="81"/>
      <c r="G536" s="78"/>
      <c r="H536" s="79"/>
      <c r="I536" s="78"/>
      <c r="J536" s="78"/>
      <c r="K536" s="78"/>
      <c r="L536" s="142" t="str">
        <f t="shared" si="22"/>
        <v/>
      </c>
      <c r="M536" s="142" t="str">
        <f>IF(ISERROR(VLOOKUP(E536,'Source Data'!$B$67:$J$97, MATCH(F536, 'Source Data'!$B$64:$J$64,1),TRUE))=TRUE,"",VLOOKUP(E536,'Source Data'!$B$67:$J$97,MATCH(F536, 'Source Data'!$B$64:$J$64,1),TRUE))</f>
        <v/>
      </c>
      <c r="N536" s="143" t="str">
        <f t="shared" si="23"/>
        <v/>
      </c>
      <c r="O536" s="144" t="str">
        <f>IF(OR(AND(OR($J536="Retired",$J536="Permanent Low-Use"),$K536&lt;=2023),(AND($J536="New",$K536&gt;2023))),"N/A",IF($N536=0,0,IF(ISERROR(VLOOKUP($E536,'Source Data'!$B$29:$J$60, MATCH($L536, 'Source Data'!$B$26:$J$26,1),TRUE))=TRUE,"",VLOOKUP($E536,'Source Data'!$B$29:$J$60,MATCH($L536, 'Source Data'!$B$26:$J$26,1),TRUE))))</f>
        <v/>
      </c>
      <c r="P536" s="144" t="str">
        <f>IF(OR(AND(OR($J536="Retired",$J536="Permanent Low-Use"),$K536&lt;=2024),(AND($J536="New",$K536&gt;2024))),"N/A",IF($N536=0,0,IF(ISERROR(VLOOKUP($E536,'Source Data'!$B$29:$J$60, MATCH($L536, 'Source Data'!$B$26:$J$26,1),TRUE))=TRUE,"",VLOOKUP($E536,'Source Data'!$B$29:$J$60,MATCH($L536, 'Source Data'!$B$26:$J$26,1),TRUE))))</f>
        <v/>
      </c>
      <c r="Q536" s="144" t="str">
        <f>IF(OR(AND(OR($J536="Retired",$J536="Permanent Low-Use"),$K536&lt;=2025),(AND($J536="New",$K536&gt;2025))),"N/A",IF($N536=0,0,IF(ISERROR(VLOOKUP($E536,'Source Data'!$B$29:$J$60, MATCH($L536, 'Source Data'!$B$26:$J$26,1),TRUE))=TRUE,"",VLOOKUP($E536,'Source Data'!$B$29:$J$60,MATCH($L536, 'Source Data'!$B$26:$J$26,1),TRUE))))</f>
        <v/>
      </c>
      <c r="R536" s="144" t="str">
        <f>IF(OR(AND(OR($J536="Retired",$J536="Permanent Low-Use"),$K536&lt;=2026),(AND($J536="New",$K536&gt;2026))),"N/A",IF($N536=0,0,IF(ISERROR(VLOOKUP($E536,'Source Data'!$B$29:$J$60, MATCH($L536, 'Source Data'!$B$26:$J$26,1),TRUE))=TRUE,"",VLOOKUP($E536,'Source Data'!$B$29:$J$60,MATCH($L536, 'Source Data'!$B$26:$J$26,1),TRUE))))</f>
        <v/>
      </c>
      <c r="S536" s="144" t="str">
        <f>IF(OR(AND(OR($J536="Retired",$J536="Permanent Low-Use"),$K536&lt;=2027),(AND($J536="New",$K536&gt;2027))),"N/A",IF($N536=0,0,IF(ISERROR(VLOOKUP($E536,'Source Data'!$B$29:$J$60, MATCH($L536, 'Source Data'!$B$26:$J$26,1),TRUE))=TRUE,"",VLOOKUP($E536,'Source Data'!$B$29:$J$60,MATCH($L536, 'Source Data'!$B$26:$J$26,1),TRUE))))</f>
        <v/>
      </c>
      <c r="T536" s="144" t="str">
        <f>IF(OR(AND(OR($J536="Retired",$J536="Permanent Low-Use"),$K536&lt;=2028),(AND($J536="New",$K536&gt;2028))),"N/A",IF($N536=0,0,IF(ISERROR(VLOOKUP($E536,'Source Data'!$B$29:$J$60, MATCH($L536, 'Source Data'!$B$26:$J$26,1),TRUE))=TRUE,"",VLOOKUP($E536,'Source Data'!$B$29:$J$60,MATCH($L536, 'Source Data'!$B$26:$J$26,1),TRUE))))</f>
        <v/>
      </c>
      <c r="U536" s="144" t="str">
        <f>IF(OR(AND(OR($J536="Retired",$J536="Permanent Low-Use"),$K536&lt;=2029),(AND($J536="New",$K536&gt;2029))),"N/A",IF($N536=0,0,IF(ISERROR(VLOOKUP($E536,'Source Data'!$B$29:$J$60, MATCH($L536, 'Source Data'!$B$26:$J$26,1),TRUE))=TRUE,"",VLOOKUP($E536,'Source Data'!$B$29:$J$60,MATCH($L536, 'Source Data'!$B$26:$J$26,1),TRUE))))</f>
        <v/>
      </c>
      <c r="V536" s="144" t="str">
        <f>IF(OR(AND(OR($J536="Retired",$J536="Permanent Low-Use"),$K536&lt;=2030),(AND($J536="New",$K536&gt;2030))),"N/A",IF($N536=0,0,IF(ISERROR(VLOOKUP($E536,'Source Data'!$B$29:$J$60, MATCH($L536, 'Source Data'!$B$26:$J$26,1),TRUE))=TRUE,"",VLOOKUP($E536,'Source Data'!$B$29:$J$60,MATCH($L536, 'Source Data'!$B$26:$J$26,1),TRUE))))</f>
        <v/>
      </c>
      <c r="W536" s="144" t="str">
        <f>IF(OR(AND(OR($J536="Retired",$J536="Permanent Low-Use"),$K536&lt;=2031),(AND($J536="New",$K536&gt;2031))),"N/A",IF($N536=0,0,IF(ISERROR(VLOOKUP($E536,'Source Data'!$B$29:$J$60, MATCH($L536, 'Source Data'!$B$26:$J$26,1),TRUE))=TRUE,"",VLOOKUP($E536,'Source Data'!$B$29:$J$60,MATCH($L536, 'Source Data'!$B$26:$J$26,1),TRUE))))</f>
        <v/>
      </c>
      <c r="X536" s="144" t="str">
        <f>IF(OR(AND(OR($J536="Retired",$J536="Permanent Low-Use"),$K536&lt;=2032),(AND($J536="New",$K536&gt;2032))),"N/A",IF($N536=0,0,IF(ISERROR(VLOOKUP($E536,'Source Data'!$B$29:$J$60, MATCH($L536, 'Source Data'!$B$26:$J$26,1),TRUE))=TRUE,"",VLOOKUP($E536,'Source Data'!$B$29:$J$60,MATCH($L536, 'Source Data'!$B$26:$J$26,1),TRUE))))</f>
        <v/>
      </c>
      <c r="Y536" s="144" t="str">
        <f>IF(OR(AND(OR($J536="Retired",$J536="Permanent Low-Use"),$K536&lt;=2033),(AND($J536="New",$K536&gt;2033))),"N/A",IF($N536=0,0,IF(ISERROR(VLOOKUP($E536,'Source Data'!$B$29:$J$60, MATCH($L536, 'Source Data'!$B$26:$J$26,1),TRUE))=TRUE,"",VLOOKUP($E536,'Source Data'!$B$29:$J$60,MATCH($L536, 'Source Data'!$B$26:$J$26,1),TRUE))))</f>
        <v/>
      </c>
      <c r="Z536" s="145" t="str">
        <f>IF(ISNUMBER($L536),IF(OR(AND(OR($J536="Retired",$J536="Permanent Low-Use"),$K536&lt;=2023),(AND($J536="New",$K536&gt;2023))),"N/A",VLOOKUP($F536,'Source Data'!$B$15:$I$22,7)),"")</f>
        <v/>
      </c>
      <c r="AA536" s="145" t="str">
        <f>IF(ISNUMBER($L536),IF(OR(AND(OR($J536="Retired",$J536="Permanent Low-Use"),$K536&lt;=2024),(AND($J536="New",$K536&gt;2024))),"N/A",VLOOKUP($F536,'Source Data'!$B$15:$I$22,7)),"")</f>
        <v/>
      </c>
      <c r="AB536" s="145" t="str">
        <f>IF(ISNUMBER($L536),IF(OR(AND(OR($J536="Retired",$J536="Permanent Low-Use"),$K536&lt;=2025),(AND($J536="New",$K536&gt;2025))),"N/A",VLOOKUP($F536,'Source Data'!$B$15:$I$22,5)),"")</f>
        <v/>
      </c>
      <c r="AC536" s="145" t="str">
        <f>IF(ISNUMBER($L536),IF(OR(AND(OR($J536="Retired",$J536="Permanent Low-Use"),$K536&lt;=2026),(AND($J536="New",$K536&gt;2026))),"N/A",VLOOKUP($F536,'Source Data'!$B$15:$I$22,5)),"")</f>
        <v/>
      </c>
      <c r="AD536" s="145" t="str">
        <f>IF(ISNUMBER($L536),IF(OR(AND(OR($J536="Retired",$J536="Permanent Low-Use"),$K536&lt;=2027),(AND($J536="New",$K536&gt;2027))),"N/A",VLOOKUP($F536,'Source Data'!$B$15:$I$22,5)),"")</f>
        <v/>
      </c>
      <c r="AE536" s="145" t="str">
        <f>IF(ISNUMBER($L536),IF(OR(AND(OR($J536="Retired",$J536="Permanent Low-Use"),$K536&lt;=2028),(AND($J536="New",$K536&gt;2028))),"N/A",VLOOKUP($F536,'Source Data'!$B$15:$I$22,5)),"")</f>
        <v/>
      </c>
      <c r="AF536" s="145" t="str">
        <f>IF(ISNUMBER($L536),IF(OR(AND(OR($J536="Retired",$J536="Permanent Low-Use"),$K536&lt;=2029),(AND($J536="New",$K536&gt;2029))),"N/A",VLOOKUP($F536,'Source Data'!$B$15:$I$22,5)),"")</f>
        <v/>
      </c>
      <c r="AG536" s="145" t="str">
        <f>IF(ISNUMBER($L536),IF(OR(AND(OR($J536="Retired",$J536="Permanent Low-Use"),$K536&lt;=2030),(AND($J536="New",$K536&gt;2030))),"N/A",VLOOKUP($F536,'Source Data'!$B$15:$I$22,5)),"")</f>
        <v/>
      </c>
      <c r="AH536" s="145" t="str">
        <f>IF(ISNUMBER($L536),IF(OR(AND(OR($J536="Retired",$J536="Permanent Low-Use"),$K536&lt;=2031),(AND($J536="New",$K536&gt;2031))),"N/A",VLOOKUP($F536,'Source Data'!$B$15:$I$22,5)),"")</f>
        <v/>
      </c>
      <c r="AI536" s="145" t="str">
        <f>IF(ISNUMBER($L536),IF(OR(AND(OR($J536="Retired",$J536="Permanent Low-Use"),$K536&lt;=2032),(AND($J536="New",$K536&gt;2032))),"N/A",VLOOKUP($F536,'Source Data'!$B$15:$I$22,5)),"")</f>
        <v/>
      </c>
      <c r="AJ536" s="145" t="str">
        <f>IF(ISNUMBER($L536),IF(OR(AND(OR($J536="Retired",$J536="Permanent Low-Use"),$K536&lt;=2033),(AND($J536="New",$K536&gt;2033))),"N/A",VLOOKUP($F536,'Source Data'!$B$15:$I$22,5)),"")</f>
        <v/>
      </c>
      <c r="AK536" s="145" t="str">
        <f>IF($N536= 0, "N/A", IF(ISERROR(VLOOKUP($F536, 'Source Data'!$B$4:$C$11,2)), "", VLOOKUP($F536, 'Source Data'!$B$4:$C$11,2)))</f>
        <v/>
      </c>
      <c r="AL536" s="158"/>
    </row>
    <row r="537" spans="1:38">
      <c r="A537" s="158"/>
      <c r="B537" s="80"/>
      <c r="C537" s="80"/>
      <c r="D537" s="80"/>
      <c r="E537" s="81"/>
      <c r="F537" s="81"/>
      <c r="G537" s="78"/>
      <c r="H537" s="79"/>
      <c r="I537" s="78"/>
      <c r="J537" s="78"/>
      <c r="K537" s="78"/>
      <c r="L537" s="142" t="str">
        <f t="shared" si="22"/>
        <v/>
      </c>
      <c r="M537" s="142" t="str">
        <f>IF(ISERROR(VLOOKUP(E537,'Source Data'!$B$67:$J$97, MATCH(F537, 'Source Data'!$B$64:$J$64,1),TRUE))=TRUE,"",VLOOKUP(E537,'Source Data'!$B$67:$J$97,MATCH(F537, 'Source Data'!$B$64:$J$64,1),TRUE))</f>
        <v/>
      </c>
      <c r="N537" s="143" t="str">
        <f t="shared" si="23"/>
        <v/>
      </c>
      <c r="O537" s="144" t="str">
        <f>IF(OR(AND(OR($J537="Retired",$J537="Permanent Low-Use"),$K537&lt;=2023),(AND($J537="New",$K537&gt;2023))),"N/A",IF($N537=0,0,IF(ISERROR(VLOOKUP($E537,'Source Data'!$B$29:$J$60, MATCH($L537, 'Source Data'!$B$26:$J$26,1),TRUE))=TRUE,"",VLOOKUP($E537,'Source Data'!$B$29:$J$60,MATCH($L537, 'Source Data'!$B$26:$J$26,1),TRUE))))</f>
        <v/>
      </c>
      <c r="P537" s="144" t="str">
        <f>IF(OR(AND(OR($J537="Retired",$J537="Permanent Low-Use"),$K537&lt;=2024),(AND($J537="New",$K537&gt;2024))),"N/A",IF($N537=0,0,IF(ISERROR(VLOOKUP($E537,'Source Data'!$B$29:$J$60, MATCH($L537, 'Source Data'!$B$26:$J$26,1),TRUE))=TRUE,"",VLOOKUP($E537,'Source Data'!$B$29:$J$60,MATCH($L537, 'Source Data'!$B$26:$J$26,1),TRUE))))</f>
        <v/>
      </c>
      <c r="Q537" s="144" t="str">
        <f>IF(OR(AND(OR($J537="Retired",$J537="Permanent Low-Use"),$K537&lt;=2025),(AND($J537="New",$K537&gt;2025))),"N/A",IF($N537=0,0,IF(ISERROR(VLOOKUP($E537,'Source Data'!$B$29:$J$60, MATCH($L537, 'Source Data'!$B$26:$J$26,1),TRUE))=TRUE,"",VLOOKUP($E537,'Source Data'!$B$29:$J$60,MATCH($L537, 'Source Data'!$B$26:$J$26,1),TRUE))))</f>
        <v/>
      </c>
      <c r="R537" s="144" t="str">
        <f>IF(OR(AND(OR($J537="Retired",$J537="Permanent Low-Use"),$K537&lt;=2026),(AND($J537="New",$K537&gt;2026))),"N/A",IF($N537=0,0,IF(ISERROR(VLOOKUP($E537,'Source Data'!$B$29:$J$60, MATCH($L537, 'Source Data'!$B$26:$J$26,1),TRUE))=TRUE,"",VLOOKUP($E537,'Source Data'!$B$29:$J$60,MATCH($L537, 'Source Data'!$B$26:$J$26,1),TRUE))))</f>
        <v/>
      </c>
      <c r="S537" s="144" t="str">
        <f>IF(OR(AND(OR($J537="Retired",$J537="Permanent Low-Use"),$K537&lt;=2027),(AND($J537="New",$K537&gt;2027))),"N/A",IF($N537=0,0,IF(ISERROR(VLOOKUP($E537,'Source Data'!$B$29:$J$60, MATCH($L537, 'Source Data'!$B$26:$J$26,1),TRUE))=TRUE,"",VLOOKUP($E537,'Source Data'!$B$29:$J$60,MATCH($L537, 'Source Data'!$B$26:$J$26,1),TRUE))))</f>
        <v/>
      </c>
      <c r="T537" s="144" t="str">
        <f>IF(OR(AND(OR($J537="Retired",$J537="Permanent Low-Use"),$K537&lt;=2028),(AND($J537="New",$K537&gt;2028))),"N/A",IF($N537=0,0,IF(ISERROR(VLOOKUP($E537,'Source Data'!$B$29:$J$60, MATCH($L537, 'Source Data'!$B$26:$J$26,1),TRUE))=TRUE,"",VLOOKUP($E537,'Source Data'!$B$29:$J$60,MATCH($L537, 'Source Data'!$B$26:$J$26,1),TRUE))))</f>
        <v/>
      </c>
      <c r="U537" s="144" t="str">
        <f>IF(OR(AND(OR($J537="Retired",$J537="Permanent Low-Use"),$K537&lt;=2029),(AND($J537="New",$K537&gt;2029))),"N/A",IF($N537=0,0,IF(ISERROR(VLOOKUP($E537,'Source Data'!$B$29:$J$60, MATCH($L537, 'Source Data'!$B$26:$J$26,1),TRUE))=TRUE,"",VLOOKUP($E537,'Source Data'!$B$29:$J$60,MATCH($L537, 'Source Data'!$B$26:$J$26,1),TRUE))))</f>
        <v/>
      </c>
      <c r="V537" s="144" t="str">
        <f>IF(OR(AND(OR($J537="Retired",$J537="Permanent Low-Use"),$K537&lt;=2030),(AND($J537="New",$K537&gt;2030))),"N/A",IF($N537=0,0,IF(ISERROR(VLOOKUP($E537,'Source Data'!$B$29:$J$60, MATCH($L537, 'Source Data'!$B$26:$J$26,1),TRUE))=TRUE,"",VLOOKUP($E537,'Source Data'!$B$29:$J$60,MATCH($L537, 'Source Data'!$B$26:$J$26,1),TRUE))))</f>
        <v/>
      </c>
      <c r="W537" s="144" t="str">
        <f>IF(OR(AND(OR($J537="Retired",$J537="Permanent Low-Use"),$K537&lt;=2031),(AND($J537="New",$K537&gt;2031))),"N/A",IF($N537=0,0,IF(ISERROR(VLOOKUP($E537,'Source Data'!$B$29:$J$60, MATCH($L537, 'Source Data'!$B$26:$J$26,1),TRUE))=TRUE,"",VLOOKUP($E537,'Source Data'!$B$29:$J$60,MATCH($L537, 'Source Data'!$B$26:$J$26,1),TRUE))))</f>
        <v/>
      </c>
      <c r="X537" s="144" t="str">
        <f>IF(OR(AND(OR($J537="Retired",$J537="Permanent Low-Use"),$K537&lt;=2032),(AND($J537="New",$K537&gt;2032))),"N/A",IF($N537=0,0,IF(ISERROR(VLOOKUP($E537,'Source Data'!$B$29:$J$60, MATCH($L537, 'Source Data'!$B$26:$J$26,1),TRUE))=TRUE,"",VLOOKUP($E537,'Source Data'!$B$29:$J$60,MATCH($L537, 'Source Data'!$B$26:$J$26,1),TRUE))))</f>
        <v/>
      </c>
      <c r="Y537" s="144" t="str">
        <f>IF(OR(AND(OR($J537="Retired",$J537="Permanent Low-Use"),$K537&lt;=2033),(AND($J537="New",$K537&gt;2033))),"N/A",IF($N537=0,0,IF(ISERROR(VLOOKUP($E537,'Source Data'!$B$29:$J$60, MATCH($L537, 'Source Data'!$B$26:$J$26,1),TRUE))=TRUE,"",VLOOKUP($E537,'Source Data'!$B$29:$J$60,MATCH($L537, 'Source Data'!$B$26:$J$26,1),TRUE))))</f>
        <v/>
      </c>
      <c r="Z537" s="145" t="str">
        <f>IF(ISNUMBER($L537),IF(OR(AND(OR($J537="Retired",$J537="Permanent Low-Use"),$K537&lt;=2023),(AND($J537="New",$K537&gt;2023))),"N/A",VLOOKUP($F537,'Source Data'!$B$15:$I$22,7)),"")</f>
        <v/>
      </c>
      <c r="AA537" s="145" t="str">
        <f>IF(ISNUMBER($L537),IF(OR(AND(OR($J537="Retired",$J537="Permanent Low-Use"),$K537&lt;=2024),(AND($J537="New",$K537&gt;2024))),"N/A",VLOOKUP($F537,'Source Data'!$B$15:$I$22,7)),"")</f>
        <v/>
      </c>
      <c r="AB537" s="145" t="str">
        <f>IF(ISNUMBER($L537),IF(OR(AND(OR($J537="Retired",$J537="Permanent Low-Use"),$K537&lt;=2025),(AND($J537="New",$K537&gt;2025))),"N/A",VLOOKUP($F537,'Source Data'!$B$15:$I$22,5)),"")</f>
        <v/>
      </c>
      <c r="AC537" s="145" t="str">
        <f>IF(ISNUMBER($L537),IF(OR(AND(OR($J537="Retired",$J537="Permanent Low-Use"),$K537&lt;=2026),(AND($J537="New",$K537&gt;2026))),"N/A",VLOOKUP($F537,'Source Data'!$B$15:$I$22,5)),"")</f>
        <v/>
      </c>
      <c r="AD537" s="145" t="str">
        <f>IF(ISNUMBER($L537),IF(OR(AND(OR($J537="Retired",$J537="Permanent Low-Use"),$K537&lt;=2027),(AND($J537="New",$K537&gt;2027))),"N/A",VLOOKUP($F537,'Source Data'!$B$15:$I$22,5)),"")</f>
        <v/>
      </c>
      <c r="AE537" s="145" t="str">
        <f>IF(ISNUMBER($L537),IF(OR(AND(OR($J537="Retired",$J537="Permanent Low-Use"),$K537&lt;=2028),(AND($J537="New",$K537&gt;2028))),"N/A",VLOOKUP($F537,'Source Data'!$B$15:$I$22,5)),"")</f>
        <v/>
      </c>
      <c r="AF537" s="145" t="str">
        <f>IF(ISNUMBER($L537),IF(OR(AND(OR($J537="Retired",$J537="Permanent Low-Use"),$K537&lt;=2029),(AND($J537="New",$K537&gt;2029))),"N/A",VLOOKUP($F537,'Source Data'!$B$15:$I$22,5)),"")</f>
        <v/>
      </c>
      <c r="AG537" s="145" t="str">
        <f>IF(ISNUMBER($L537),IF(OR(AND(OR($J537="Retired",$J537="Permanent Low-Use"),$K537&lt;=2030),(AND($J537="New",$K537&gt;2030))),"N/A",VLOOKUP($F537,'Source Data'!$B$15:$I$22,5)),"")</f>
        <v/>
      </c>
      <c r="AH537" s="145" t="str">
        <f>IF(ISNUMBER($L537),IF(OR(AND(OR($J537="Retired",$J537="Permanent Low-Use"),$K537&lt;=2031),(AND($J537="New",$K537&gt;2031))),"N/A",VLOOKUP($F537,'Source Data'!$B$15:$I$22,5)),"")</f>
        <v/>
      </c>
      <c r="AI537" s="145" t="str">
        <f>IF(ISNUMBER($L537),IF(OR(AND(OR($J537="Retired",$J537="Permanent Low-Use"),$K537&lt;=2032),(AND($J537="New",$K537&gt;2032))),"N/A",VLOOKUP($F537,'Source Data'!$B$15:$I$22,5)),"")</f>
        <v/>
      </c>
      <c r="AJ537" s="145" t="str">
        <f>IF(ISNUMBER($L537),IF(OR(AND(OR($J537="Retired",$J537="Permanent Low-Use"),$K537&lt;=2033),(AND($J537="New",$K537&gt;2033))),"N/A",VLOOKUP($F537,'Source Data'!$B$15:$I$22,5)),"")</f>
        <v/>
      </c>
      <c r="AK537" s="145" t="str">
        <f>IF($N537= 0, "N/A", IF(ISERROR(VLOOKUP($F537, 'Source Data'!$B$4:$C$11,2)), "", VLOOKUP($F537, 'Source Data'!$B$4:$C$11,2)))</f>
        <v/>
      </c>
      <c r="AL537" s="158"/>
    </row>
    <row r="538" spans="1:38">
      <c r="A538" s="158"/>
      <c r="B538" s="80"/>
      <c r="C538" s="80"/>
      <c r="D538" s="80"/>
      <c r="E538" s="81"/>
      <c r="F538" s="81"/>
      <c r="G538" s="78"/>
      <c r="H538" s="79"/>
      <c r="I538" s="78"/>
      <c r="J538" s="78"/>
      <c r="K538" s="78"/>
      <c r="L538" s="142" t="str">
        <f t="shared" si="22"/>
        <v/>
      </c>
      <c r="M538" s="142" t="str">
        <f>IF(ISERROR(VLOOKUP(E538,'Source Data'!$B$67:$J$97, MATCH(F538, 'Source Data'!$B$64:$J$64,1),TRUE))=TRUE,"",VLOOKUP(E538,'Source Data'!$B$67:$J$97,MATCH(F538, 'Source Data'!$B$64:$J$64,1),TRUE))</f>
        <v/>
      </c>
      <c r="N538" s="143" t="str">
        <f t="shared" si="23"/>
        <v/>
      </c>
      <c r="O538" s="144" t="str">
        <f>IF(OR(AND(OR($J538="Retired",$J538="Permanent Low-Use"),$K538&lt;=2023),(AND($J538="New",$K538&gt;2023))),"N/A",IF($N538=0,0,IF(ISERROR(VLOOKUP($E538,'Source Data'!$B$29:$J$60, MATCH($L538, 'Source Data'!$B$26:$J$26,1),TRUE))=TRUE,"",VLOOKUP($E538,'Source Data'!$B$29:$J$60,MATCH($L538, 'Source Data'!$B$26:$J$26,1),TRUE))))</f>
        <v/>
      </c>
      <c r="P538" s="144" t="str">
        <f>IF(OR(AND(OR($J538="Retired",$J538="Permanent Low-Use"),$K538&lt;=2024),(AND($J538="New",$K538&gt;2024))),"N/A",IF($N538=0,0,IF(ISERROR(VLOOKUP($E538,'Source Data'!$B$29:$J$60, MATCH($L538, 'Source Data'!$B$26:$J$26,1),TRUE))=TRUE,"",VLOOKUP($E538,'Source Data'!$B$29:$J$60,MATCH($L538, 'Source Data'!$B$26:$J$26,1),TRUE))))</f>
        <v/>
      </c>
      <c r="Q538" s="144" t="str">
        <f>IF(OR(AND(OR($J538="Retired",$J538="Permanent Low-Use"),$K538&lt;=2025),(AND($J538="New",$K538&gt;2025))),"N/A",IF($N538=0,0,IF(ISERROR(VLOOKUP($E538,'Source Data'!$B$29:$J$60, MATCH($L538, 'Source Data'!$B$26:$J$26,1),TRUE))=TRUE,"",VLOOKUP($E538,'Source Data'!$B$29:$J$60,MATCH($L538, 'Source Data'!$B$26:$J$26,1),TRUE))))</f>
        <v/>
      </c>
      <c r="R538" s="144" t="str">
        <f>IF(OR(AND(OR($J538="Retired",$J538="Permanent Low-Use"),$K538&lt;=2026),(AND($J538="New",$K538&gt;2026))),"N/A",IF($N538=0,0,IF(ISERROR(VLOOKUP($E538,'Source Data'!$B$29:$J$60, MATCH($L538, 'Source Data'!$B$26:$J$26,1),TRUE))=TRUE,"",VLOOKUP($E538,'Source Data'!$B$29:$J$60,MATCH($L538, 'Source Data'!$B$26:$J$26,1),TRUE))))</f>
        <v/>
      </c>
      <c r="S538" s="144" t="str">
        <f>IF(OR(AND(OR($J538="Retired",$J538="Permanent Low-Use"),$K538&lt;=2027),(AND($J538="New",$K538&gt;2027))),"N/A",IF($N538=0,0,IF(ISERROR(VLOOKUP($E538,'Source Data'!$B$29:$J$60, MATCH($L538, 'Source Data'!$B$26:$J$26,1),TRUE))=TRUE,"",VLOOKUP($E538,'Source Data'!$B$29:$J$60,MATCH($L538, 'Source Data'!$B$26:$J$26,1),TRUE))))</f>
        <v/>
      </c>
      <c r="T538" s="144" t="str">
        <f>IF(OR(AND(OR($J538="Retired",$J538="Permanent Low-Use"),$K538&lt;=2028),(AND($J538="New",$K538&gt;2028))),"N/A",IF($N538=0,0,IF(ISERROR(VLOOKUP($E538,'Source Data'!$B$29:$J$60, MATCH($L538, 'Source Data'!$B$26:$J$26,1),TRUE))=TRUE,"",VLOOKUP($E538,'Source Data'!$B$29:$J$60,MATCH($L538, 'Source Data'!$B$26:$J$26,1),TRUE))))</f>
        <v/>
      </c>
      <c r="U538" s="144" t="str">
        <f>IF(OR(AND(OR($J538="Retired",$J538="Permanent Low-Use"),$K538&lt;=2029),(AND($J538="New",$K538&gt;2029))),"N/A",IF($N538=0,0,IF(ISERROR(VLOOKUP($E538,'Source Data'!$B$29:$J$60, MATCH($L538, 'Source Data'!$B$26:$J$26,1),TRUE))=TRUE,"",VLOOKUP($E538,'Source Data'!$B$29:$J$60,MATCH($L538, 'Source Data'!$B$26:$J$26,1),TRUE))))</f>
        <v/>
      </c>
      <c r="V538" s="144" t="str">
        <f>IF(OR(AND(OR($J538="Retired",$J538="Permanent Low-Use"),$K538&lt;=2030),(AND($J538="New",$K538&gt;2030))),"N/A",IF($N538=0,0,IF(ISERROR(VLOOKUP($E538,'Source Data'!$B$29:$J$60, MATCH($L538, 'Source Data'!$B$26:$J$26,1),TRUE))=TRUE,"",VLOOKUP($E538,'Source Data'!$B$29:$J$60,MATCH($L538, 'Source Data'!$B$26:$J$26,1),TRUE))))</f>
        <v/>
      </c>
      <c r="W538" s="144" t="str">
        <f>IF(OR(AND(OR($J538="Retired",$J538="Permanent Low-Use"),$K538&lt;=2031),(AND($J538="New",$K538&gt;2031))),"N/A",IF($N538=0,0,IF(ISERROR(VLOOKUP($E538,'Source Data'!$B$29:$J$60, MATCH($L538, 'Source Data'!$B$26:$J$26,1),TRUE))=TRUE,"",VLOOKUP($E538,'Source Data'!$B$29:$J$60,MATCH($L538, 'Source Data'!$B$26:$J$26,1),TRUE))))</f>
        <v/>
      </c>
      <c r="X538" s="144" t="str">
        <f>IF(OR(AND(OR($J538="Retired",$J538="Permanent Low-Use"),$K538&lt;=2032),(AND($J538="New",$K538&gt;2032))),"N/A",IF($N538=0,0,IF(ISERROR(VLOOKUP($E538,'Source Data'!$B$29:$J$60, MATCH($L538, 'Source Data'!$B$26:$J$26,1),TRUE))=TRUE,"",VLOOKUP($E538,'Source Data'!$B$29:$J$60,MATCH($L538, 'Source Data'!$B$26:$J$26,1),TRUE))))</f>
        <v/>
      </c>
      <c r="Y538" s="144" t="str">
        <f>IF(OR(AND(OR($J538="Retired",$J538="Permanent Low-Use"),$K538&lt;=2033),(AND($J538="New",$K538&gt;2033))),"N/A",IF($N538=0,0,IF(ISERROR(VLOOKUP($E538,'Source Data'!$B$29:$J$60, MATCH($L538, 'Source Data'!$B$26:$J$26,1),TRUE))=TRUE,"",VLOOKUP($E538,'Source Data'!$B$29:$J$60,MATCH($L538, 'Source Data'!$B$26:$J$26,1),TRUE))))</f>
        <v/>
      </c>
      <c r="Z538" s="145" t="str">
        <f>IF(ISNUMBER($L538),IF(OR(AND(OR($J538="Retired",$J538="Permanent Low-Use"),$K538&lt;=2023),(AND($J538="New",$K538&gt;2023))),"N/A",VLOOKUP($F538,'Source Data'!$B$15:$I$22,7)),"")</f>
        <v/>
      </c>
      <c r="AA538" s="145" t="str">
        <f>IF(ISNUMBER($L538),IF(OR(AND(OR($J538="Retired",$J538="Permanent Low-Use"),$K538&lt;=2024),(AND($J538="New",$K538&gt;2024))),"N/A",VLOOKUP($F538,'Source Data'!$B$15:$I$22,7)),"")</f>
        <v/>
      </c>
      <c r="AB538" s="145" t="str">
        <f>IF(ISNUMBER($L538),IF(OR(AND(OR($J538="Retired",$J538="Permanent Low-Use"),$K538&lt;=2025),(AND($J538="New",$K538&gt;2025))),"N/A",VLOOKUP($F538,'Source Data'!$B$15:$I$22,5)),"")</f>
        <v/>
      </c>
      <c r="AC538" s="145" t="str">
        <f>IF(ISNUMBER($L538),IF(OR(AND(OR($J538="Retired",$J538="Permanent Low-Use"),$K538&lt;=2026),(AND($J538="New",$K538&gt;2026))),"N/A",VLOOKUP($F538,'Source Data'!$B$15:$I$22,5)),"")</f>
        <v/>
      </c>
      <c r="AD538" s="145" t="str">
        <f>IF(ISNUMBER($L538),IF(OR(AND(OR($J538="Retired",$J538="Permanent Low-Use"),$K538&lt;=2027),(AND($J538="New",$K538&gt;2027))),"N/A",VLOOKUP($F538,'Source Data'!$B$15:$I$22,5)),"")</f>
        <v/>
      </c>
      <c r="AE538" s="145" t="str">
        <f>IF(ISNUMBER($L538),IF(OR(AND(OR($J538="Retired",$J538="Permanent Low-Use"),$K538&lt;=2028),(AND($J538="New",$K538&gt;2028))),"N/A",VLOOKUP($F538,'Source Data'!$B$15:$I$22,5)),"")</f>
        <v/>
      </c>
      <c r="AF538" s="145" t="str">
        <f>IF(ISNUMBER($L538),IF(OR(AND(OR($J538="Retired",$J538="Permanent Low-Use"),$K538&lt;=2029),(AND($J538="New",$K538&gt;2029))),"N/A",VLOOKUP($F538,'Source Data'!$B$15:$I$22,5)),"")</f>
        <v/>
      </c>
      <c r="AG538" s="145" t="str">
        <f>IF(ISNUMBER($L538),IF(OR(AND(OR($J538="Retired",$J538="Permanent Low-Use"),$K538&lt;=2030),(AND($J538="New",$K538&gt;2030))),"N/A",VLOOKUP($F538,'Source Data'!$B$15:$I$22,5)),"")</f>
        <v/>
      </c>
      <c r="AH538" s="145" t="str">
        <f>IF(ISNUMBER($L538),IF(OR(AND(OR($J538="Retired",$J538="Permanent Low-Use"),$K538&lt;=2031),(AND($J538="New",$K538&gt;2031))),"N/A",VLOOKUP($F538,'Source Data'!$B$15:$I$22,5)),"")</f>
        <v/>
      </c>
      <c r="AI538" s="145" t="str">
        <f>IF(ISNUMBER($L538),IF(OR(AND(OR($J538="Retired",$J538="Permanent Low-Use"),$K538&lt;=2032),(AND($J538="New",$K538&gt;2032))),"N/A",VLOOKUP($F538,'Source Data'!$B$15:$I$22,5)),"")</f>
        <v/>
      </c>
      <c r="AJ538" s="145" t="str">
        <f>IF(ISNUMBER($L538),IF(OR(AND(OR($J538="Retired",$J538="Permanent Low-Use"),$K538&lt;=2033),(AND($J538="New",$K538&gt;2033))),"N/A",VLOOKUP($F538,'Source Data'!$B$15:$I$22,5)),"")</f>
        <v/>
      </c>
      <c r="AK538" s="145" t="str">
        <f>IF($N538= 0, "N/A", IF(ISERROR(VLOOKUP($F538, 'Source Data'!$B$4:$C$11,2)), "", VLOOKUP($F538, 'Source Data'!$B$4:$C$11,2)))</f>
        <v/>
      </c>
      <c r="AL538" s="158"/>
    </row>
    <row r="539" spans="1:38">
      <c r="A539" s="158"/>
      <c r="B539" s="80"/>
      <c r="C539" s="80"/>
      <c r="D539" s="80"/>
      <c r="E539" s="81"/>
      <c r="F539" s="81"/>
      <c r="G539" s="78"/>
      <c r="H539" s="79"/>
      <c r="I539" s="78"/>
      <c r="J539" s="78"/>
      <c r="K539" s="78"/>
      <c r="L539" s="142" t="str">
        <f t="shared" si="22"/>
        <v/>
      </c>
      <c r="M539" s="142" t="str">
        <f>IF(ISERROR(VLOOKUP(E539,'Source Data'!$B$67:$J$97, MATCH(F539, 'Source Data'!$B$64:$J$64,1),TRUE))=TRUE,"",VLOOKUP(E539,'Source Data'!$B$67:$J$97,MATCH(F539, 'Source Data'!$B$64:$J$64,1),TRUE))</f>
        <v/>
      </c>
      <c r="N539" s="143" t="str">
        <f t="shared" si="23"/>
        <v/>
      </c>
      <c r="O539" s="144" t="str">
        <f>IF(OR(AND(OR($J539="Retired",$J539="Permanent Low-Use"),$K539&lt;=2023),(AND($J539="New",$K539&gt;2023))),"N/A",IF($N539=0,0,IF(ISERROR(VLOOKUP($E539,'Source Data'!$B$29:$J$60, MATCH($L539, 'Source Data'!$B$26:$J$26,1),TRUE))=TRUE,"",VLOOKUP($E539,'Source Data'!$B$29:$J$60,MATCH($L539, 'Source Data'!$B$26:$J$26,1),TRUE))))</f>
        <v/>
      </c>
      <c r="P539" s="144" t="str">
        <f>IF(OR(AND(OR($J539="Retired",$J539="Permanent Low-Use"),$K539&lt;=2024),(AND($J539="New",$K539&gt;2024))),"N/A",IF($N539=0,0,IF(ISERROR(VLOOKUP($E539,'Source Data'!$B$29:$J$60, MATCH($L539, 'Source Data'!$B$26:$J$26,1),TRUE))=TRUE,"",VLOOKUP($E539,'Source Data'!$B$29:$J$60,MATCH($L539, 'Source Data'!$B$26:$J$26,1),TRUE))))</f>
        <v/>
      </c>
      <c r="Q539" s="144" t="str">
        <f>IF(OR(AND(OR($J539="Retired",$J539="Permanent Low-Use"),$K539&lt;=2025),(AND($J539="New",$K539&gt;2025))),"N/A",IF($N539=0,0,IF(ISERROR(VLOOKUP($E539,'Source Data'!$B$29:$J$60, MATCH($L539, 'Source Data'!$B$26:$J$26,1),TRUE))=TRUE,"",VLOOKUP($E539,'Source Data'!$B$29:$J$60,MATCH($L539, 'Source Data'!$B$26:$J$26,1),TRUE))))</f>
        <v/>
      </c>
      <c r="R539" s="144" t="str">
        <f>IF(OR(AND(OR($J539="Retired",$J539="Permanent Low-Use"),$K539&lt;=2026),(AND($J539="New",$K539&gt;2026))),"N/A",IF($N539=0,0,IF(ISERROR(VLOOKUP($E539,'Source Data'!$B$29:$J$60, MATCH($L539, 'Source Data'!$B$26:$J$26,1),TRUE))=TRUE,"",VLOOKUP($E539,'Source Data'!$B$29:$J$60,MATCH($L539, 'Source Data'!$B$26:$J$26,1),TRUE))))</f>
        <v/>
      </c>
      <c r="S539" s="144" t="str">
        <f>IF(OR(AND(OR($J539="Retired",$J539="Permanent Low-Use"),$K539&lt;=2027),(AND($J539="New",$K539&gt;2027))),"N/A",IF($N539=0,0,IF(ISERROR(VLOOKUP($E539,'Source Data'!$B$29:$J$60, MATCH($L539, 'Source Data'!$B$26:$J$26,1),TRUE))=TRUE,"",VLOOKUP($E539,'Source Data'!$B$29:$J$60,MATCH($L539, 'Source Data'!$B$26:$J$26,1),TRUE))))</f>
        <v/>
      </c>
      <c r="T539" s="144" t="str">
        <f>IF(OR(AND(OR($J539="Retired",$J539="Permanent Low-Use"),$K539&lt;=2028),(AND($J539="New",$K539&gt;2028))),"N/A",IF($N539=0,0,IF(ISERROR(VLOOKUP($E539,'Source Data'!$B$29:$J$60, MATCH($L539, 'Source Data'!$B$26:$J$26,1),TRUE))=TRUE,"",VLOOKUP($E539,'Source Data'!$B$29:$J$60,MATCH($L539, 'Source Data'!$B$26:$J$26,1),TRUE))))</f>
        <v/>
      </c>
      <c r="U539" s="144" t="str">
        <f>IF(OR(AND(OR($J539="Retired",$J539="Permanent Low-Use"),$K539&lt;=2029),(AND($J539="New",$K539&gt;2029))),"N/A",IF($N539=0,0,IF(ISERROR(VLOOKUP($E539,'Source Data'!$B$29:$J$60, MATCH($L539, 'Source Data'!$B$26:$J$26,1),TRUE))=TRUE,"",VLOOKUP($E539,'Source Data'!$B$29:$J$60,MATCH($L539, 'Source Data'!$B$26:$J$26,1),TRUE))))</f>
        <v/>
      </c>
      <c r="V539" s="144" t="str">
        <f>IF(OR(AND(OR($J539="Retired",$J539="Permanent Low-Use"),$K539&lt;=2030),(AND($J539="New",$K539&gt;2030))),"N/A",IF($N539=0,0,IF(ISERROR(VLOOKUP($E539,'Source Data'!$B$29:$J$60, MATCH($L539, 'Source Data'!$B$26:$J$26,1),TRUE))=TRUE,"",VLOOKUP($E539,'Source Data'!$B$29:$J$60,MATCH($L539, 'Source Data'!$B$26:$J$26,1),TRUE))))</f>
        <v/>
      </c>
      <c r="W539" s="144" t="str">
        <f>IF(OR(AND(OR($J539="Retired",$J539="Permanent Low-Use"),$K539&lt;=2031),(AND($J539="New",$K539&gt;2031))),"N/A",IF($N539=0,0,IF(ISERROR(VLOOKUP($E539,'Source Data'!$B$29:$J$60, MATCH($L539, 'Source Data'!$B$26:$J$26,1),TRUE))=TRUE,"",VLOOKUP($E539,'Source Data'!$B$29:$J$60,MATCH($L539, 'Source Data'!$B$26:$J$26,1),TRUE))))</f>
        <v/>
      </c>
      <c r="X539" s="144" t="str">
        <f>IF(OR(AND(OR($J539="Retired",$J539="Permanent Low-Use"),$K539&lt;=2032),(AND($J539="New",$K539&gt;2032))),"N/A",IF($N539=0,0,IF(ISERROR(VLOOKUP($E539,'Source Data'!$B$29:$J$60, MATCH($L539, 'Source Data'!$B$26:$J$26,1),TRUE))=TRUE,"",VLOOKUP($E539,'Source Data'!$B$29:$J$60,MATCH($L539, 'Source Data'!$B$26:$J$26,1),TRUE))))</f>
        <v/>
      </c>
      <c r="Y539" s="144" t="str">
        <f>IF(OR(AND(OR($J539="Retired",$J539="Permanent Low-Use"),$K539&lt;=2033),(AND($J539="New",$K539&gt;2033))),"N/A",IF($N539=0,0,IF(ISERROR(VLOOKUP($E539,'Source Data'!$B$29:$J$60, MATCH($L539, 'Source Data'!$B$26:$J$26,1),TRUE))=TRUE,"",VLOOKUP($E539,'Source Data'!$B$29:$J$60,MATCH($L539, 'Source Data'!$B$26:$J$26,1),TRUE))))</f>
        <v/>
      </c>
      <c r="Z539" s="145" t="str">
        <f>IF(ISNUMBER($L539),IF(OR(AND(OR($J539="Retired",$J539="Permanent Low-Use"),$K539&lt;=2023),(AND($J539="New",$K539&gt;2023))),"N/A",VLOOKUP($F539,'Source Data'!$B$15:$I$22,7)),"")</f>
        <v/>
      </c>
      <c r="AA539" s="145" t="str">
        <f>IF(ISNUMBER($L539),IF(OR(AND(OR($J539="Retired",$J539="Permanent Low-Use"),$K539&lt;=2024),(AND($J539="New",$K539&gt;2024))),"N/A",VLOOKUP($F539,'Source Data'!$B$15:$I$22,7)),"")</f>
        <v/>
      </c>
      <c r="AB539" s="145" t="str">
        <f>IF(ISNUMBER($L539),IF(OR(AND(OR($J539="Retired",$J539="Permanent Low-Use"),$K539&lt;=2025),(AND($J539="New",$K539&gt;2025))),"N/A",VLOOKUP($F539,'Source Data'!$B$15:$I$22,5)),"")</f>
        <v/>
      </c>
      <c r="AC539" s="145" t="str">
        <f>IF(ISNUMBER($L539),IF(OR(AND(OR($J539="Retired",$J539="Permanent Low-Use"),$K539&lt;=2026),(AND($J539="New",$K539&gt;2026))),"N/A",VLOOKUP($F539,'Source Data'!$B$15:$I$22,5)),"")</f>
        <v/>
      </c>
      <c r="AD539" s="145" t="str">
        <f>IF(ISNUMBER($L539),IF(OR(AND(OR($J539="Retired",$J539="Permanent Low-Use"),$K539&lt;=2027),(AND($J539="New",$K539&gt;2027))),"N/A",VLOOKUP($F539,'Source Data'!$B$15:$I$22,5)),"")</f>
        <v/>
      </c>
      <c r="AE539" s="145" t="str">
        <f>IF(ISNUMBER($L539),IF(OR(AND(OR($J539="Retired",$J539="Permanent Low-Use"),$K539&lt;=2028),(AND($J539="New",$K539&gt;2028))),"N/A",VLOOKUP($F539,'Source Data'!$B$15:$I$22,5)),"")</f>
        <v/>
      </c>
      <c r="AF539" s="145" t="str">
        <f>IF(ISNUMBER($L539),IF(OR(AND(OR($J539="Retired",$J539="Permanent Low-Use"),$K539&lt;=2029),(AND($J539="New",$K539&gt;2029))),"N/A",VLOOKUP($F539,'Source Data'!$B$15:$I$22,5)),"")</f>
        <v/>
      </c>
      <c r="AG539" s="145" t="str">
        <f>IF(ISNUMBER($L539),IF(OR(AND(OR($J539="Retired",$J539="Permanent Low-Use"),$K539&lt;=2030),(AND($J539="New",$K539&gt;2030))),"N/A",VLOOKUP($F539,'Source Data'!$B$15:$I$22,5)),"")</f>
        <v/>
      </c>
      <c r="AH539" s="145" t="str">
        <f>IF(ISNUMBER($L539),IF(OR(AND(OR($J539="Retired",$J539="Permanent Low-Use"),$K539&lt;=2031),(AND($J539="New",$K539&gt;2031))),"N/A",VLOOKUP($F539,'Source Data'!$B$15:$I$22,5)),"")</f>
        <v/>
      </c>
      <c r="AI539" s="145" t="str">
        <f>IF(ISNUMBER($L539),IF(OR(AND(OR($J539="Retired",$J539="Permanent Low-Use"),$K539&lt;=2032),(AND($J539="New",$K539&gt;2032))),"N/A",VLOOKUP($F539,'Source Data'!$B$15:$I$22,5)),"")</f>
        <v/>
      </c>
      <c r="AJ539" s="145" t="str">
        <f>IF(ISNUMBER($L539),IF(OR(AND(OR($J539="Retired",$J539="Permanent Low-Use"),$K539&lt;=2033),(AND($J539="New",$K539&gt;2033))),"N/A",VLOOKUP($F539,'Source Data'!$B$15:$I$22,5)),"")</f>
        <v/>
      </c>
      <c r="AK539" s="145" t="str">
        <f>IF($N539= 0, "N/A", IF(ISERROR(VLOOKUP($F539, 'Source Data'!$B$4:$C$11,2)), "", VLOOKUP($F539, 'Source Data'!$B$4:$C$11,2)))</f>
        <v/>
      </c>
      <c r="AL539" s="158"/>
    </row>
    <row r="540" spans="1:38">
      <c r="A540" s="158"/>
      <c r="B540" s="80"/>
      <c r="C540" s="80"/>
      <c r="D540" s="80"/>
      <c r="E540" s="81"/>
      <c r="F540" s="81"/>
      <c r="G540" s="78"/>
      <c r="H540" s="79"/>
      <c r="I540" s="78"/>
      <c r="J540" s="78"/>
      <c r="K540" s="78"/>
      <c r="L540" s="142" t="str">
        <f t="shared" si="22"/>
        <v/>
      </c>
      <c r="M540" s="142" t="str">
        <f>IF(ISERROR(VLOOKUP(E540,'Source Data'!$B$67:$J$97, MATCH(F540, 'Source Data'!$B$64:$J$64,1),TRUE))=TRUE,"",VLOOKUP(E540,'Source Data'!$B$67:$J$97,MATCH(F540, 'Source Data'!$B$64:$J$64,1),TRUE))</f>
        <v/>
      </c>
      <c r="N540" s="143" t="str">
        <f t="shared" si="23"/>
        <v/>
      </c>
      <c r="O540" s="144" t="str">
        <f>IF(OR(AND(OR($J540="Retired",$J540="Permanent Low-Use"),$K540&lt;=2023),(AND($J540="New",$K540&gt;2023))),"N/A",IF($N540=0,0,IF(ISERROR(VLOOKUP($E540,'Source Data'!$B$29:$J$60, MATCH($L540, 'Source Data'!$B$26:$J$26,1),TRUE))=TRUE,"",VLOOKUP($E540,'Source Data'!$B$29:$J$60,MATCH($L540, 'Source Data'!$B$26:$J$26,1),TRUE))))</f>
        <v/>
      </c>
      <c r="P540" s="144" t="str">
        <f>IF(OR(AND(OR($J540="Retired",$J540="Permanent Low-Use"),$K540&lt;=2024),(AND($J540="New",$K540&gt;2024))),"N/A",IF($N540=0,0,IF(ISERROR(VLOOKUP($E540,'Source Data'!$B$29:$J$60, MATCH($L540, 'Source Data'!$B$26:$J$26,1),TRUE))=TRUE,"",VLOOKUP($E540,'Source Data'!$B$29:$J$60,MATCH($L540, 'Source Data'!$B$26:$J$26,1),TRUE))))</f>
        <v/>
      </c>
      <c r="Q540" s="144" t="str">
        <f>IF(OR(AND(OR($J540="Retired",$J540="Permanent Low-Use"),$K540&lt;=2025),(AND($J540="New",$K540&gt;2025))),"N/A",IF($N540=0,0,IF(ISERROR(VLOOKUP($E540,'Source Data'!$B$29:$J$60, MATCH($L540, 'Source Data'!$B$26:$J$26,1),TRUE))=TRUE,"",VLOOKUP($E540,'Source Data'!$B$29:$J$60,MATCH($L540, 'Source Data'!$B$26:$J$26,1),TRUE))))</f>
        <v/>
      </c>
      <c r="R540" s="144" t="str">
        <f>IF(OR(AND(OR($J540="Retired",$J540="Permanent Low-Use"),$K540&lt;=2026),(AND($J540="New",$K540&gt;2026))),"N/A",IF($N540=0,0,IF(ISERROR(VLOOKUP($E540,'Source Data'!$B$29:$J$60, MATCH($L540, 'Source Data'!$B$26:$J$26,1),TRUE))=TRUE,"",VLOOKUP($E540,'Source Data'!$B$29:$J$60,MATCH($L540, 'Source Data'!$B$26:$J$26,1),TRUE))))</f>
        <v/>
      </c>
      <c r="S540" s="144" t="str">
        <f>IF(OR(AND(OR($J540="Retired",$J540="Permanent Low-Use"),$K540&lt;=2027),(AND($J540="New",$K540&gt;2027))),"N/A",IF($N540=0,0,IF(ISERROR(VLOOKUP($E540,'Source Data'!$B$29:$J$60, MATCH($L540, 'Source Data'!$B$26:$J$26,1),TRUE))=TRUE,"",VLOOKUP($E540,'Source Data'!$B$29:$J$60,MATCH($L540, 'Source Data'!$B$26:$J$26,1),TRUE))))</f>
        <v/>
      </c>
      <c r="T540" s="144" t="str">
        <f>IF(OR(AND(OR($J540="Retired",$J540="Permanent Low-Use"),$K540&lt;=2028),(AND($J540="New",$K540&gt;2028))),"N/A",IF($N540=0,0,IF(ISERROR(VLOOKUP($E540,'Source Data'!$B$29:$J$60, MATCH($L540, 'Source Data'!$B$26:$J$26,1),TRUE))=TRUE,"",VLOOKUP($E540,'Source Data'!$B$29:$J$60,MATCH($L540, 'Source Data'!$B$26:$J$26,1),TRUE))))</f>
        <v/>
      </c>
      <c r="U540" s="144" t="str">
        <f>IF(OR(AND(OR($J540="Retired",$J540="Permanent Low-Use"),$K540&lt;=2029),(AND($J540="New",$K540&gt;2029))),"N/A",IF($N540=0,0,IF(ISERROR(VLOOKUP($E540,'Source Data'!$B$29:$J$60, MATCH($L540, 'Source Data'!$B$26:$J$26,1),TRUE))=TRUE,"",VLOOKUP($E540,'Source Data'!$B$29:$J$60,MATCH($L540, 'Source Data'!$B$26:$J$26,1),TRUE))))</f>
        <v/>
      </c>
      <c r="V540" s="144" t="str">
        <f>IF(OR(AND(OR($J540="Retired",$J540="Permanent Low-Use"),$K540&lt;=2030),(AND($J540="New",$K540&gt;2030))),"N/A",IF($N540=0,0,IF(ISERROR(VLOOKUP($E540,'Source Data'!$B$29:$J$60, MATCH($L540, 'Source Data'!$B$26:$J$26,1),TRUE))=TRUE,"",VLOOKUP($E540,'Source Data'!$B$29:$J$60,MATCH($L540, 'Source Data'!$B$26:$J$26,1),TRUE))))</f>
        <v/>
      </c>
      <c r="W540" s="144" t="str">
        <f>IF(OR(AND(OR($J540="Retired",$J540="Permanent Low-Use"),$K540&lt;=2031),(AND($J540="New",$K540&gt;2031))),"N/A",IF($N540=0,0,IF(ISERROR(VLOOKUP($E540,'Source Data'!$B$29:$J$60, MATCH($L540, 'Source Data'!$B$26:$J$26,1),TRUE))=TRUE,"",VLOOKUP($E540,'Source Data'!$B$29:$J$60,MATCH($L540, 'Source Data'!$B$26:$J$26,1),TRUE))))</f>
        <v/>
      </c>
      <c r="X540" s="144" t="str">
        <f>IF(OR(AND(OR($J540="Retired",$J540="Permanent Low-Use"),$K540&lt;=2032),(AND($J540="New",$K540&gt;2032))),"N/A",IF($N540=0,0,IF(ISERROR(VLOOKUP($E540,'Source Data'!$B$29:$J$60, MATCH($L540, 'Source Data'!$B$26:$J$26,1),TRUE))=TRUE,"",VLOOKUP($E540,'Source Data'!$B$29:$J$60,MATCH($L540, 'Source Data'!$B$26:$J$26,1),TRUE))))</f>
        <v/>
      </c>
      <c r="Y540" s="144" t="str">
        <f>IF(OR(AND(OR($J540="Retired",$J540="Permanent Low-Use"),$K540&lt;=2033),(AND($J540="New",$K540&gt;2033))),"N/A",IF($N540=0,0,IF(ISERROR(VLOOKUP($E540,'Source Data'!$B$29:$J$60, MATCH($L540, 'Source Data'!$B$26:$J$26,1),TRUE))=TRUE,"",VLOOKUP($E540,'Source Data'!$B$29:$J$60,MATCH($L540, 'Source Data'!$B$26:$J$26,1),TRUE))))</f>
        <v/>
      </c>
      <c r="Z540" s="145" t="str">
        <f>IF(ISNUMBER($L540),IF(OR(AND(OR($J540="Retired",$J540="Permanent Low-Use"),$K540&lt;=2023),(AND($J540="New",$K540&gt;2023))),"N/A",VLOOKUP($F540,'Source Data'!$B$15:$I$22,7)),"")</f>
        <v/>
      </c>
      <c r="AA540" s="145" t="str">
        <f>IF(ISNUMBER($L540),IF(OR(AND(OR($J540="Retired",$J540="Permanent Low-Use"),$K540&lt;=2024),(AND($J540="New",$K540&gt;2024))),"N/A",VLOOKUP($F540,'Source Data'!$B$15:$I$22,7)),"")</f>
        <v/>
      </c>
      <c r="AB540" s="145" t="str">
        <f>IF(ISNUMBER($L540),IF(OR(AND(OR($J540="Retired",$J540="Permanent Low-Use"),$K540&lt;=2025),(AND($J540="New",$K540&gt;2025))),"N/A",VLOOKUP($F540,'Source Data'!$B$15:$I$22,5)),"")</f>
        <v/>
      </c>
      <c r="AC540" s="145" t="str">
        <f>IF(ISNUMBER($L540),IF(OR(AND(OR($J540="Retired",$J540="Permanent Low-Use"),$K540&lt;=2026),(AND($J540="New",$K540&gt;2026))),"N/A",VLOOKUP($F540,'Source Data'!$B$15:$I$22,5)),"")</f>
        <v/>
      </c>
      <c r="AD540" s="145" t="str">
        <f>IF(ISNUMBER($L540),IF(OR(AND(OR($J540="Retired",$J540="Permanent Low-Use"),$K540&lt;=2027),(AND($J540="New",$K540&gt;2027))),"N/A",VLOOKUP($F540,'Source Data'!$B$15:$I$22,5)),"")</f>
        <v/>
      </c>
      <c r="AE540" s="145" t="str">
        <f>IF(ISNUMBER($L540),IF(OR(AND(OR($J540="Retired",$J540="Permanent Low-Use"),$K540&lt;=2028),(AND($J540="New",$K540&gt;2028))),"N/A",VLOOKUP($F540,'Source Data'!$B$15:$I$22,5)),"")</f>
        <v/>
      </c>
      <c r="AF540" s="145" t="str">
        <f>IF(ISNUMBER($L540),IF(OR(AND(OR($J540="Retired",$J540="Permanent Low-Use"),$K540&lt;=2029),(AND($J540="New",$K540&gt;2029))),"N/A",VLOOKUP($F540,'Source Data'!$B$15:$I$22,5)),"")</f>
        <v/>
      </c>
      <c r="AG540" s="145" t="str">
        <f>IF(ISNUMBER($L540),IF(OR(AND(OR($J540="Retired",$J540="Permanent Low-Use"),$K540&lt;=2030),(AND($J540="New",$K540&gt;2030))),"N/A",VLOOKUP($F540,'Source Data'!$B$15:$I$22,5)),"")</f>
        <v/>
      </c>
      <c r="AH540" s="145" t="str">
        <f>IF(ISNUMBER($L540),IF(OR(AND(OR($J540="Retired",$J540="Permanent Low-Use"),$K540&lt;=2031),(AND($J540="New",$K540&gt;2031))),"N/A",VLOOKUP($F540,'Source Data'!$B$15:$I$22,5)),"")</f>
        <v/>
      </c>
      <c r="AI540" s="145" t="str">
        <f>IF(ISNUMBER($L540),IF(OR(AND(OR($J540="Retired",$J540="Permanent Low-Use"),$K540&lt;=2032),(AND($J540="New",$K540&gt;2032))),"N/A",VLOOKUP($F540,'Source Data'!$B$15:$I$22,5)),"")</f>
        <v/>
      </c>
      <c r="AJ540" s="145" t="str">
        <f>IF(ISNUMBER($L540),IF(OR(AND(OR($J540="Retired",$J540="Permanent Low-Use"),$K540&lt;=2033),(AND($J540="New",$K540&gt;2033))),"N/A",VLOOKUP($F540,'Source Data'!$B$15:$I$22,5)),"")</f>
        <v/>
      </c>
      <c r="AK540" s="145" t="str">
        <f>IF($N540= 0, "N/A", IF(ISERROR(VLOOKUP($F540, 'Source Data'!$B$4:$C$11,2)), "", VLOOKUP($F540, 'Source Data'!$B$4:$C$11,2)))</f>
        <v/>
      </c>
      <c r="AL540" s="158"/>
    </row>
    <row r="541" spans="1:38">
      <c r="A541" s="158"/>
      <c r="B541" s="80"/>
      <c r="C541" s="80"/>
      <c r="D541" s="80"/>
      <c r="E541" s="81"/>
      <c r="F541" s="81"/>
      <c r="G541" s="78"/>
      <c r="H541" s="79"/>
      <c r="I541" s="78"/>
      <c r="J541" s="78"/>
      <c r="K541" s="78"/>
      <c r="L541" s="142" t="str">
        <f t="shared" si="22"/>
        <v/>
      </c>
      <c r="M541" s="142" t="str">
        <f>IF(ISERROR(VLOOKUP(E541,'Source Data'!$B$67:$J$97, MATCH(F541, 'Source Data'!$B$64:$J$64,1),TRUE))=TRUE,"",VLOOKUP(E541,'Source Data'!$B$67:$J$97,MATCH(F541, 'Source Data'!$B$64:$J$64,1),TRUE))</f>
        <v/>
      </c>
      <c r="N541" s="143" t="str">
        <f t="shared" si="23"/>
        <v/>
      </c>
      <c r="O541" s="144" t="str">
        <f>IF(OR(AND(OR($J541="Retired",$J541="Permanent Low-Use"),$K541&lt;=2023),(AND($J541="New",$K541&gt;2023))),"N/A",IF($N541=0,0,IF(ISERROR(VLOOKUP($E541,'Source Data'!$B$29:$J$60, MATCH($L541, 'Source Data'!$B$26:$J$26,1),TRUE))=TRUE,"",VLOOKUP($E541,'Source Data'!$B$29:$J$60,MATCH($L541, 'Source Data'!$B$26:$J$26,1),TRUE))))</f>
        <v/>
      </c>
      <c r="P541" s="144" t="str">
        <f>IF(OR(AND(OR($J541="Retired",$J541="Permanent Low-Use"),$K541&lt;=2024),(AND($J541="New",$K541&gt;2024))),"N/A",IF($N541=0,0,IF(ISERROR(VLOOKUP($E541,'Source Data'!$B$29:$J$60, MATCH($L541, 'Source Data'!$B$26:$J$26,1),TRUE))=TRUE,"",VLOOKUP($E541,'Source Data'!$B$29:$J$60,MATCH($L541, 'Source Data'!$B$26:$J$26,1),TRUE))))</f>
        <v/>
      </c>
      <c r="Q541" s="144" t="str">
        <f>IF(OR(AND(OR($J541="Retired",$J541="Permanent Low-Use"),$K541&lt;=2025),(AND($J541="New",$K541&gt;2025))),"N/A",IF($N541=0,0,IF(ISERROR(VLOOKUP($E541,'Source Data'!$B$29:$J$60, MATCH($L541, 'Source Data'!$B$26:$J$26,1),TRUE))=TRUE,"",VLOOKUP($E541,'Source Data'!$B$29:$J$60,MATCH($L541, 'Source Data'!$B$26:$J$26,1),TRUE))))</f>
        <v/>
      </c>
      <c r="R541" s="144" t="str">
        <f>IF(OR(AND(OR($J541="Retired",$J541="Permanent Low-Use"),$K541&lt;=2026),(AND($J541="New",$K541&gt;2026))),"N/A",IF($N541=0,0,IF(ISERROR(VLOOKUP($E541,'Source Data'!$B$29:$J$60, MATCH($L541, 'Source Data'!$B$26:$J$26,1),TRUE))=TRUE,"",VLOOKUP($E541,'Source Data'!$B$29:$J$60,MATCH($L541, 'Source Data'!$B$26:$J$26,1),TRUE))))</f>
        <v/>
      </c>
      <c r="S541" s="144" t="str">
        <f>IF(OR(AND(OR($J541="Retired",$J541="Permanent Low-Use"),$K541&lt;=2027),(AND($J541="New",$K541&gt;2027))),"N/A",IF($N541=0,0,IF(ISERROR(VLOOKUP($E541,'Source Data'!$B$29:$J$60, MATCH($L541, 'Source Data'!$B$26:$J$26,1),TRUE))=TRUE,"",VLOOKUP($E541,'Source Data'!$B$29:$J$60,MATCH($L541, 'Source Data'!$B$26:$J$26,1),TRUE))))</f>
        <v/>
      </c>
      <c r="T541" s="144" t="str">
        <f>IF(OR(AND(OR($J541="Retired",$J541="Permanent Low-Use"),$K541&lt;=2028),(AND($J541="New",$K541&gt;2028))),"N/A",IF($N541=0,0,IF(ISERROR(VLOOKUP($E541,'Source Data'!$B$29:$J$60, MATCH($L541, 'Source Data'!$B$26:$J$26,1),TRUE))=TRUE,"",VLOOKUP($E541,'Source Data'!$B$29:$J$60,MATCH($L541, 'Source Data'!$B$26:$J$26,1),TRUE))))</f>
        <v/>
      </c>
      <c r="U541" s="144" t="str">
        <f>IF(OR(AND(OR($J541="Retired",$J541="Permanent Low-Use"),$K541&lt;=2029),(AND($J541="New",$K541&gt;2029))),"N/A",IF($N541=0,0,IF(ISERROR(VLOOKUP($E541,'Source Data'!$B$29:$J$60, MATCH($L541, 'Source Data'!$B$26:$J$26,1),TRUE))=TRUE,"",VLOOKUP($E541,'Source Data'!$B$29:$J$60,MATCH($L541, 'Source Data'!$B$26:$J$26,1),TRUE))))</f>
        <v/>
      </c>
      <c r="V541" s="144" t="str">
        <f>IF(OR(AND(OR($J541="Retired",$J541="Permanent Low-Use"),$K541&lt;=2030),(AND($J541="New",$K541&gt;2030))),"N/A",IF($N541=0,0,IF(ISERROR(VLOOKUP($E541,'Source Data'!$B$29:$J$60, MATCH($L541, 'Source Data'!$B$26:$J$26,1),TRUE))=TRUE,"",VLOOKUP($E541,'Source Data'!$B$29:$J$60,MATCH($L541, 'Source Data'!$B$26:$J$26,1),TRUE))))</f>
        <v/>
      </c>
      <c r="W541" s="144" t="str">
        <f>IF(OR(AND(OR($J541="Retired",$J541="Permanent Low-Use"),$K541&lt;=2031),(AND($J541="New",$K541&gt;2031))),"N/A",IF($N541=0,0,IF(ISERROR(VLOOKUP($E541,'Source Data'!$B$29:$J$60, MATCH($L541, 'Source Data'!$B$26:$J$26,1),TRUE))=TRUE,"",VLOOKUP($E541,'Source Data'!$B$29:$J$60,MATCH($L541, 'Source Data'!$B$26:$J$26,1),TRUE))))</f>
        <v/>
      </c>
      <c r="X541" s="144" t="str">
        <f>IF(OR(AND(OR($J541="Retired",$J541="Permanent Low-Use"),$K541&lt;=2032),(AND($J541="New",$K541&gt;2032))),"N/A",IF($N541=0,0,IF(ISERROR(VLOOKUP($E541,'Source Data'!$B$29:$J$60, MATCH($L541, 'Source Data'!$B$26:$J$26,1),TRUE))=TRUE,"",VLOOKUP($E541,'Source Data'!$B$29:$J$60,MATCH($L541, 'Source Data'!$B$26:$J$26,1),TRUE))))</f>
        <v/>
      </c>
      <c r="Y541" s="144" t="str">
        <f>IF(OR(AND(OR($J541="Retired",$J541="Permanent Low-Use"),$K541&lt;=2033),(AND($J541="New",$K541&gt;2033))),"N/A",IF($N541=0,0,IF(ISERROR(VLOOKUP($E541,'Source Data'!$B$29:$J$60, MATCH($L541, 'Source Data'!$B$26:$J$26,1),TRUE))=TRUE,"",VLOOKUP($E541,'Source Data'!$B$29:$J$60,MATCH($L541, 'Source Data'!$B$26:$J$26,1),TRUE))))</f>
        <v/>
      </c>
      <c r="Z541" s="145" t="str">
        <f>IF(ISNUMBER($L541),IF(OR(AND(OR($J541="Retired",$J541="Permanent Low-Use"),$K541&lt;=2023),(AND($J541="New",$K541&gt;2023))),"N/A",VLOOKUP($F541,'Source Data'!$B$15:$I$22,7)),"")</f>
        <v/>
      </c>
      <c r="AA541" s="145" t="str">
        <f>IF(ISNUMBER($L541),IF(OR(AND(OR($J541="Retired",$J541="Permanent Low-Use"),$K541&lt;=2024),(AND($J541="New",$K541&gt;2024))),"N/A",VLOOKUP($F541,'Source Data'!$B$15:$I$22,7)),"")</f>
        <v/>
      </c>
      <c r="AB541" s="145" t="str">
        <f>IF(ISNUMBER($L541),IF(OR(AND(OR($J541="Retired",$J541="Permanent Low-Use"),$K541&lt;=2025),(AND($J541="New",$K541&gt;2025))),"N/A",VLOOKUP($F541,'Source Data'!$B$15:$I$22,5)),"")</f>
        <v/>
      </c>
      <c r="AC541" s="145" t="str">
        <f>IF(ISNUMBER($L541),IF(OR(AND(OR($J541="Retired",$J541="Permanent Low-Use"),$K541&lt;=2026),(AND($J541="New",$K541&gt;2026))),"N/A",VLOOKUP($F541,'Source Data'!$B$15:$I$22,5)),"")</f>
        <v/>
      </c>
      <c r="AD541" s="145" t="str">
        <f>IF(ISNUMBER($L541),IF(OR(AND(OR($J541="Retired",$J541="Permanent Low-Use"),$K541&lt;=2027),(AND($J541="New",$K541&gt;2027))),"N/A",VLOOKUP($F541,'Source Data'!$B$15:$I$22,5)),"")</f>
        <v/>
      </c>
      <c r="AE541" s="145" t="str">
        <f>IF(ISNUMBER($L541),IF(OR(AND(OR($J541="Retired",$J541="Permanent Low-Use"),$K541&lt;=2028),(AND($J541="New",$K541&gt;2028))),"N/A",VLOOKUP($F541,'Source Data'!$B$15:$I$22,5)),"")</f>
        <v/>
      </c>
      <c r="AF541" s="145" t="str">
        <f>IF(ISNUMBER($L541),IF(OR(AND(OR($J541="Retired",$J541="Permanent Low-Use"),$K541&lt;=2029),(AND($J541="New",$K541&gt;2029))),"N/A",VLOOKUP($F541,'Source Data'!$B$15:$I$22,5)),"")</f>
        <v/>
      </c>
      <c r="AG541" s="145" t="str">
        <f>IF(ISNUMBER($L541),IF(OR(AND(OR($J541="Retired",$J541="Permanent Low-Use"),$K541&lt;=2030),(AND($J541="New",$K541&gt;2030))),"N/A",VLOOKUP($F541,'Source Data'!$B$15:$I$22,5)),"")</f>
        <v/>
      </c>
      <c r="AH541" s="145" t="str">
        <f>IF(ISNUMBER($L541),IF(OR(AND(OR($J541="Retired",$J541="Permanent Low-Use"),$K541&lt;=2031),(AND($J541="New",$K541&gt;2031))),"N/A",VLOOKUP($F541,'Source Data'!$B$15:$I$22,5)),"")</f>
        <v/>
      </c>
      <c r="AI541" s="145" t="str">
        <f>IF(ISNUMBER($L541),IF(OR(AND(OR($J541="Retired",$J541="Permanent Low-Use"),$K541&lt;=2032),(AND($J541="New",$K541&gt;2032))),"N/A",VLOOKUP($F541,'Source Data'!$B$15:$I$22,5)),"")</f>
        <v/>
      </c>
      <c r="AJ541" s="145" t="str">
        <f>IF(ISNUMBER($L541),IF(OR(AND(OR($J541="Retired",$J541="Permanent Low-Use"),$K541&lt;=2033),(AND($J541="New",$K541&gt;2033))),"N/A",VLOOKUP($F541,'Source Data'!$B$15:$I$22,5)),"")</f>
        <v/>
      </c>
      <c r="AK541" s="145" t="str">
        <f>IF($N541= 0, "N/A", IF(ISERROR(VLOOKUP($F541, 'Source Data'!$B$4:$C$11,2)), "", VLOOKUP($F541, 'Source Data'!$B$4:$C$11,2)))</f>
        <v/>
      </c>
      <c r="AL541" s="158"/>
    </row>
    <row r="542" spans="1:38">
      <c r="A542" s="158"/>
      <c r="B542" s="80"/>
      <c r="C542" s="80"/>
      <c r="D542" s="80"/>
      <c r="E542" s="81"/>
      <c r="F542" s="81"/>
      <c r="G542" s="78"/>
      <c r="H542" s="79"/>
      <c r="I542" s="78"/>
      <c r="J542" s="78"/>
      <c r="K542" s="78"/>
      <c r="L542" s="142" t="str">
        <f t="shared" si="22"/>
        <v/>
      </c>
      <c r="M542" s="142" t="str">
        <f>IF(ISERROR(VLOOKUP(E542,'Source Data'!$B$67:$J$97, MATCH(F542, 'Source Data'!$B$64:$J$64,1),TRUE))=TRUE,"",VLOOKUP(E542,'Source Data'!$B$67:$J$97,MATCH(F542, 'Source Data'!$B$64:$J$64,1),TRUE))</f>
        <v/>
      </c>
      <c r="N542" s="143" t="str">
        <f t="shared" si="23"/>
        <v/>
      </c>
      <c r="O542" s="144" t="str">
        <f>IF(OR(AND(OR($J542="Retired",$J542="Permanent Low-Use"),$K542&lt;=2023),(AND($J542="New",$K542&gt;2023))),"N/A",IF($N542=0,0,IF(ISERROR(VLOOKUP($E542,'Source Data'!$B$29:$J$60, MATCH($L542, 'Source Data'!$B$26:$J$26,1),TRUE))=TRUE,"",VLOOKUP($E542,'Source Data'!$B$29:$J$60,MATCH($L542, 'Source Data'!$B$26:$J$26,1),TRUE))))</f>
        <v/>
      </c>
      <c r="P542" s="144" t="str">
        <f>IF(OR(AND(OR($J542="Retired",$J542="Permanent Low-Use"),$K542&lt;=2024),(AND($J542="New",$K542&gt;2024))),"N/A",IF($N542=0,0,IF(ISERROR(VLOOKUP($E542,'Source Data'!$B$29:$J$60, MATCH($L542, 'Source Data'!$B$26:$J$26,1),TRUE))=TRUE,"",VLOOKUP($E542,'Source Data'!$B$29:$J$60,MATCH($L542, 'Source Data'!$B$26:$J$26,1),TRUE))))</f>
        <v/>
      </c>
      <c r="Q542" s="144" t="str">
        <f>IF(OR(AND(OR($J542="Retired",$J542="Permanent Low-Use"),$K542&lt;=2025),(AND($J542="New",$K542&gt;2025))),"N/A",IF($N542=0,0,IF(ISERROR(VLOOKUP($E542,'Source Data'!$B$29:$J$60, MATCH($L542, 'Source Data'!$B$26:$J$26,1),TRUE))=TRUE,"",VLOOKUP($E542,'Source Data'!$B$29:$J$60,MATCH($L542, 'Source Data'!$B$26:$J$26,1),TRUE))))</f>
        <v/>
      </c>
      <c r="R542" s="144" t="str">
        <f>IF(OR(AND(OR($J542="Retired",$J542="Permanent Low-Use"),$K542&lt;=2026),(AND($J542="New",$K542&gt;2026))),"N/A",IF($N542=0,0,IF(ISERROR(VLOOKUP($E542,'Source Data'!$B$29:$J$60, MATCH($L542, 'Source Data'!$B$26:$J$26,1),TRUE))=TRUE,"",VLOOKUP($E542,'Source Data'!$B$29:$J$60,MATCH($L542, 'Source Data'!$B$26:$J$26,1),TRUE))))</f>
        <v/>
      </c>
      <c r="S542" s="144" t="str">
        <f>IF(OR(AND(OR($J542="Retired",$J542="Permanent Low-Use"),$K542&lt;=2027),(AND($J542="New",$K542&gt;2027))),"N/A",IF($N542=0,0,IF(ISERROR(VLOOKUP($E542,'Source Data'!$B$29:$J$60, MATCH($L542, 'Source Data'!$B$26:$J$26,1),TRUE))=TRUE,"",VLOOKUP($E542,'Source Data'!$B$29:$J$60,MATCH($L542, 'Source Data'!$B$26:$J$26,1),TRUE))))</f>
        <v/>
      </c>
      <c r="T542" s="144" t="str">
        <f>IF(OR(AND(OR($J542="Retired",$J542="Permanent Low-Use"),$K542&lt;=2028),(AND($J542="New",$K542&gt;2028))),"N/A",IF($N542=0,0,IF(ISERROR(VLOOKUP($E542,'Source Data'!$B$29:$J$60, MATCH($L542, 'Source Data'!$B$26:$J$26,1),TRUE))=TRUE,"",VLOOKUP($E542,'Source Data'!$B$29:$J$60,MATCH($L542, 'Source Data'!$B$26:$J$26,1),TRUE))))</f>
        <v/>
      </c>
      <c r="U542" s="144" t="str">
        <f>IF(OR(AND(OR($J542="Retired",$J542="Permanent Low-Use"),$K542&lt;=2029),(AND($J542="New",$K542&gt;2029))),"N/A",IF($N542=0,0,IF(ISERROR(VLOOKUP($E542,'Source Data'!$B$29:$J$60, MATCH($L542, 'Source Data'!$B$26:$J$26,1),TRUE))=TRUE,"",VLOOKUP($E542,'Source Data'!$B$29:$J$60,MATCH($L542, 'Source Data'!$B$26:$J$26,1),TRUE))))</f>
        <v/>
      </c>
      <c r="V542" s="144" t="str">
        <f>IF(OR(AND(OR($J542="Retired",$J542="Permanent Low-Use"),$K542&lt;=2030),(AND($J542="New",$K542&gt;2030))),"N/A",IF($N542=0,0,IF(ISERROR(VLOOKUP($E542,'Source Data'!$B$29:$J$60, MATCH($L542, 'Source Data'!$B$26:$J$26,1),TRUE))=TRUE,"",VLOOKUP($E542,'Source Data'!$B$29:$J$60,MATCH($L542, 'Source Data'!$B$26:$J$26,1),TRUE))))</f>
        <v/>
      </c>
      <c r="W542" s="144" t="str">
        <f>IF(OR(AND(OR($J542="Retired",$J542="Permanent Low-Use"),$K542&lt;=2031),(AND($J542="New",$K542&gt;2031))),"N/A",IF($N542=0,0,IF(ISERROR(VLOOKUP($E542,'Source Data'!$B$29:$J$60, MATCH($L542, 'Source Data'!$B$26:$J$26,1),TRUE))=TRUE,"",VLOOKUP($E542,'Source Data'!$B$29:$J$60,MATCH($L542, 'Source Data'!$B$26:$J$26,1),TRUE))))</f>
        <v/>
      </c>
      <c r="X542" s="144" t="str">
        <f>IF(OR(AND(OR($J542="Retired",$J542="Permanent Low-Use"),$K542&lt;=2032),(AND($J542="New",$K542&gt;2032))),"N/A",IF($N542=0,0,IF(ISERROR(VLOOKUP($E542,'Source Data'!$B$29:$J$60, MATCH($L542, 'Source Data'!$B$26:$J$26,1),TRUE))=TRUE,"",VLOOKUP($E542,'Source Data'!$B$29:$J$60,MATCH($L542, 'Source Data'!$B$26:$J$26,1),TRUE))))</f>
        <v/>
      </c>
      <c r="Y542" s="144" t="str">
        <f>IF(OR(AND(OR($J542="Retired",$J542="Permanent Low-Use"),$K542&lt;=2033),(AND($J542="New",$K542&gt;2033))),"N/A",IF($N542=0,0,IF(ISERROR(VLOOKUP($E542,'Source Data'!$B$29:$J$60, MATCH($L542, 'Source Data'!$B$26:$J$26,1),TRUE))=TRUE,"",VLOOKUP($E542,'Source Data'!$B$29:$J$60,MATCH($L542, 'Source Data'!$B$26:$J$26,1),TRUE))))</f>
        <v/>
      </c>
      <c r="Z542" s="145" t="str">
        <f>IF(ISNUMBER($L542),IF(OR(AND(OR($J542="Retired",$J542="Permanent Low-Use"),$K542&lt;=2023),(AND($J542="New",$K542&gt;2023))),"N/A",VLOOKUP($F542,'Source Data'!$B$15:$I$22,7)),"")</f>
        <v/>
      </c>
      <c r="AA542" s="145" t="str">
        <f>IF(ISNUMBER($L542),IF(OR(AND(OR($J542="Retired",$J542="Permanent Low-Use"),$K542&lt;=2024),(AND($J542="New",$K542&gt;2024))),"N/A",VLOOKUP($F542,'Source Data'!$B$15:$I$22,7)),"")</f>
        <v/>
      </c>
      <c r="AB542" s="145" t="str">
        <f>IF(ISNUMBER($L542),IF(OR(AND(OR($J542="Retired",$J542="Permanent Low-Use"),$K542&lt;=2025),(AND($J542="New",$K542&gt;2025))),"N/A",VLOOKUP($F542,'Source Data'!$B$15:$I$22,5)),"")</f>
        <v/>
      </c>
      <c r="AC542" s="145" t="str">
        <f>IF(ISNUMBER($L542),IF(OR(AND(OR($J542="Retired",$J542="Permanent Low-Use"),$K542&lt;=2026),(AND($J542="New",$K542&gt;2026))),"N/A",VLOOKUP($F542,'Source Data'!$B$15:$I$22,5)),"")</f>
        <v/>
      </c>
      <c r="AD542" s="145" t="str">
        <f>IF(ISNUMBER($L542),IF(OR(AND(OR($J542="Retired",$J542="Permanent Low-Use"),$K542&lt;=2027),(AND($J542="New",$K542&gt;2027))),"N/A",VLOOKUP($F542,'Source Data'!$B$15:$I$22,5)),"")</f>
        <v/>
      </c>
      <c r="AE542" s="145" t="str">
        <f>IF(ISNUMBER($L542),IF(OR(AND(OR($J542="Retired",$J542="Permanent Low-Use"),$K542&lt;=2028),(AND($J542="New",$K542&gt;2028))),"N/A",VLOOKUP($F542,'Source Data'!$B$15:$I$22,5)),"")</f>
        <v/>
      </c>
      <c r="AF542" s="145" t="str">
        <f>IF(ISNUMBER($L542),IF(OR(AND(OR($J542="Retired",$J542="Permanent Low-Use"),$K542&lt;=2029),(AND($J542="New",$K542&gt;2029))),"N/A",VLOOKUP($F542,'Source Data'!$B$15:$I$22,5)),"")</f>
        <v/>
      </c>
      <c r="AG542" s="145" t="str">
        <f>IF(ISNUMBER($L542),IF(OR(AND(OR($J542="Retired",$J542="Permanent Low-Use"),$K542&lt;=2030),(AND($J542="New",$K542&gt;2030))),"N/A",VLOOKUP($F542,'Source Data'!$B$15:$I$22,5)),"")</f>
        <v/>
      </c>
      <c r="AH542" s="145" t="str">
        <f>IF(ISNUMBER($L542),IF(OR(AND(OR($J542="Retired",$J542="Permanent Low-Use"),$K542&lt;=2031),(AND($J542="New",$K542&gt;2031))),"N/A",VLOOKUP($F542,'Source Data'!$B$15:$I$22,5)),"")</f>
        <v/>
      </c>
      <c r="AI542" s="145" t="str">
        <f>IF(ISNUMBER($L542),IF(OR(AND(OR($J542="Retired",$J542="Permanent Low-Use"),$K542&lt;=2032),(AND($J542="New",$K542&gt;2032))),"N/A",VLOOKUP($F542,'Source Data'!$B$15:$I$22,5)),"")</f>
        <v/>
      </c>
      <c r="AJ542" s="145" t="str">
        <f>IF(ISNUMBER($L542),IF(OR(AND(OR($J542="Retired",$J542="Permanent Low-Use"),$K542&lt;=2033),(AND($J542="New",$K542&gt;2033))),"N/A",VLOOKUP($F542,'Source Data'!$B$15:$I$22,5)),"")</f>
        <v/>
      </c>
      <c r="AK542" s="145" t="str">
        <f>IF($N542= 0, "N/A", IF(ISERROR(VLOOKUP($F542, 'Source Data'!$B$4:$C$11,2)), "", VLOOKUP($F542, 'Source Data'!$B$4:$C$11,2)))</f>
        <v/>
      </c>
      <c r="AL542" s="158"/>
    </row>
    <row r="543" spans="1:38">
      <c r="A543" s="158"/>
      <c r="B543" s="80"/>
      <c r="C543" s="80"/>
      <c r="D543" s="80"/>
      <c r="E543" s="81"/>
      <c r="F543" s="81"/>
      <c r="G543" s="78"/>
      <c r="H543" s="79"/>
      <c r="I543" s="78"/>
      <c r="J543" s="78"/>
      <c r="K543" s="78"/>
      <c r="L543" s="142" t="str">
        <f t="shared" si="22"/>
        <v/>
      </c>
      <c r="M543" s="142" t="str">
        <f>IF(ISERROR(VLOOKUP(E543,'Source Data'!$B$67:$J$97, MATCH(F543, 'Source Data'!$B$64:$J$64,1),TRUE))=TRUE,"",VLOOKUP(E543,'Source Data'!$B$67:$J$97,MATCH(F543, 'Source Data'!$B$64:$J$64,1),TRUE))</f>
        <v/>
      </c>
      <c r="N543" s="143" t="str">
        <f t="shared" si="23"/>
        <v/>
      </c>
      <c r="O543" s="144" t="str">
        <f>IF(OR(AND(OR($J543="Retired",$J543="Permanent Low-Use"),$K543&lt;=2023),(AND($J543="New",$K543&gt;2023))),"N/A",IF($N543=0,0,IF(ISERROR(VLOOKUP($E543,'Source Data'!$B$29:$J$60, MATCH($L543, 'Source Data'!$B$26:$J$26,1),TRUE))=TRUE,"",VLOOKUP($E543,'Source Data'!$B$29:$J$60,MATCH($L543, 'Source Data'!$B$26:$J$26,1),TRUE))))</f>
        <v/>
      </c>
      <c r="P543" s="144" t="str">
        <f>IF(OR(AND(OR($J543="Retired",$J543="Permanent Low-Use"),$K543&lt;=2024),(AND($J543="New",$K543&gt;2024))),"N/A",IF($N543=0,0,IF(ISERROR(VLOOKUP($E543,'Source Data'!$B$29:$J$60, MATCH($L543, 'Source Data'!$B$26:$J$26,1),TRUE))=TRUE,"",VLOOKUP($E543,'Source Data'!$B$29:$J$60,MATCH($L543, 'Source Data'!$B$26:$J$26,1),TRUE))))</f>
        <v/>
      </c>
      <c r="Q543" s="144" t="str">
        <f>IF(OR(AND(OR($J543="Retired",$J543="Permanent Low-Use"),$K543&lt;=2025),(AND($J543="New",$K543&gt;2025))),"N/A",IF($N543=0,0,IF(ISERROR(VLOOKUP($E543,'Source Data'!$B$29:$J$60, MATCH($L543, 'Source Data'!$B$26:$J$26,1),TRUE))=TRUE,"",VLOOKUP($E543,'Source Data'!$B$29:$J$60,MATCH($L543, 'Source Data'!$B$26:$J$26,1),TRUE))))</f>
        <v/>
      </c>
      <c r="R543" s="144" t="str">
        <f>IF(OR(AND(OR($J543="Retired",$J543="Permanent Low-Use"),$K543&lt;=2026),(AND($J543="New",$K543&gt;2026))),"N/A",IF($N543=0,0,IF(ISERROR(VLOOKUP($E543,'Source Data'!$B$29:$J$60, MATCH($L543, 'Source Data'!$B$26:$J$26,1),TRUE))=TRUE,"",VLOOKUP($E543,'Source Data'!$B$29:$J$60,MATCH($L543, 'Source Data'!$B$26:$J$26,1),TRUE))))</f>
        <v/>
      </c>
      <c r="S543" s="144" t="str">
        <f>IF(OR(AND(OR($J543="Retired",$J543="Permanent Low-Use"),$K543&lt;=2027),(AND($J543="New",$K543&gt;2027))),"N/A",IF($N543=0,0,IF(ISERROR(VLOOKUP($E543,'Source Data'!$B$29:$J$60, MATCH($L543, 'Source Data'!$B$26:$J$26,1),TRUE))=TRUE,"",VLOOKUP($E543,'Source Data'!$B$29:$J$60,MATCH($L543, 'Source Data'!$B$26:$J$26,1),TRUE))))</f>
        <v/>
      </c>
      <c r="T543" s="144" t="str">
        <f>IF(OR(AND(OR($J543="Retired",$J543="Permanent Low-Use"),$K543&lt;=2028),(AND($J543="New",$K543&gt;2028))),"N/A",IF($N543=0,0,IF(ISERROR(VLOOKUP($E543,'Source Data'!$B$29:$J$60, MATCH($L543, 'Source Data'!$B$26:$J$26,1),TRUE))=TRUE,"",VLOOKUP($E543,'Source Data'!$B$29:$J$60,MATCH($L543, 'Source Data'!$B$26:$J$26,1),TRUE))))</f>
        <v/>
      </c>
      <c r="U543" s="144" t="str">
        <f>IF(OR(AND(OR($J543="Retired",$J543="Permanent Low-Use"),$K543&lt;=2029),(AND($J543="New",$K543&gt;2029))),"N/A",IF($N543=0,0,IF(ISERROR(VLOOKUP($E543,'Source Data'!$B$29:$J$60, MATCH($L543, 'Source Data'!$B$26:$J$26,1),TRUE))=TRUE,"",VLOOKUP($E543,'Source Data'!$B$29:$J$60,MATCH($L543, 'Source Data'!$B$26:$J$26,1),TRUE))))</f>
        <v/>
      </c>
      <c r="V543" s="144" t="str">
        <f>IF(OR(AND(OR($J543="Retired",$J543="Permanent Low-Use"),$K543&lt;=2030),(AND($J543="New",$K543&gt;2030))),"N/A",IF($N543=0,0,IF(ISERROR(VLOOKUP($E543,'Source Data'!$B$29:$J$60, MATCH($L543, 'Source Data'!$B$26:$J$26,1),TRUE))=TRUE,"",VLOOKUP($E543,'Source Data'!$B$29:$J$60,MATCH($L543, 'Source Data'!$B$26:$J$26,1),TRUE))))</f>
        <v/>
      </c>
      <c r="W543" s="144" t="str">
        <f>IF(OR(AND(OR($J543="Retired",$J543="Permanent Low-Use"),$K543&lt;=2031),(AND($J543="New",$K543&gt;2031))),"N/A",IF($N543=0,0,IF(ISERROR(VLOOKUP($E543,'Source Data'!$B$29:$J$60, MATCH($L543, 'Source Data'!$B$26:$J$26,1),TRUE))=TRUE,"",VLOOKUP($E543,'Source Data'!$B$29:$J$60,MATCH($L543, 'Source Data'!$B$26:$J$26,1),TRUE))))</f>
        <v/>
      </c>
      <c r="X543" s="144" t="str">
        <f>IF(OR(AND(OR($J543="Retired",$J543="Permanent Low-Use"),$K543&lt;=2032),(AND($J543="New",$K543&gt;2032))),"N/A",IF($N543=0,0,IF(ISERROR(VLOOKUP($E543,'Source Data'!$B$29:$J$60, MATCH($L543, 'Source Data'!$B$26:$J$26,1),TRUE))=TRUE,"",VLOOKUP($E543,'Source Data'!$B$29:$J$60,MATCH($L543, 'Source Data'!$B$26:$J$26,1),TRUE))))</f>
        <v/>
      </c>
      <c r="Y543" s="144" t="str">
        <f>IF(OR(AND(OR($J543="Retired",$J543="Permanent Low-Use"),$K543&lt;=2033),(AND($J543="New",$K543&gt;2033))),"N/A",IF($N543=0,0,IF(ISERROR(VLOOKUP($E543,'Source Data'!$B$29:$J$60, MATCH($L543, 'Source Data'!$B$26:$J$26,1),TRUE))=TRUE,"",VLOOKUP($E543,'Source Data'!$B$29:$J$60,MATCH($L543, 'Source Data'!$B$26:$J$26,1),TRUE))))</f>
        <v/>
      </c>
      <c r="Z543" s="145" t="str">
        <f>IF(ISNUMBER($L543),IF(OR(AND(OR($J543="Retired",$J543="Permanent Low-Use"),$K543&lt;=2023),(AND($J543="New",$K543&gt;2023))),"N/A",VLOOKUP($F543,'Source Data'!$B$15:$I$22,7)),"")</f>
        <v/>
      </c>
      <c r="AA543" s="145" t="str">
        <f>IF(ISNUMBER($L543),IF(OR(AND(OR($J543="Retired",$J543="Permanent Low-Use"),$K543&lt;=2024),(AND($J543="New",$K543&gt;2024))),"N/A",VLOOKUP($F543,'Source Data'!$B$15:$I$22,7)),"")</f>
        <v/>
      </c>
      <c r="AB543" s="145" t="str">
        <f>IF(ISNUMBER($L543),IF(OR(AND(OR($J543="Retired",$J543="Permanent Low-Use"),$K543&lt;=2025),(AND($J543="New",$K543&gt;2025))),"N/A",VLOOKUP($F543,'Source Data'!$B$15:$I$22,5)),"")</f>
        <v/>
      </c>
      <c r="AC543" s="145" t="str">
        <f>IF(ISNUMBER($L543),IF(OR(AND(OR($J543="Retired",$J543="Permanent Low-Use"),$K543&lt;=2026),(AND($J543="New",$K543&gt;2026))),"N/A",VLOOKUP($F543,'Source Data'!$B$15:$I$22,5)),"")</f>
        <v/>
      </c>
      <c r="AD543" s="145" t="str">
        <f>IF(ISNUMBER($L543),IF(OR(AND(OR($J543="Retired",$J543="Permanent Low-Use"),$K543&lt;=2027),(AND($J543="New",$K543&gt;2027))),"N/A",VLOOKUP($F543,'Source Data'!$B$15:$I$22,5)),"")</f>
        <v/>
      </c>
      <c r="AE543" s="145" t="str">
        <f>IF(ISNUMBER($L543),IF(OR(AND(OR($J543="Retired",$J543="Permanent Low-Use"),$K543&lt;=2028),(AND($J543="New",$K543&gt;2028))),"N/A",VLOOKUP($F543,'Source Data'!$B$15:$I$22,5)),"")</f>
        <v/>
      </c>
      <c r="AF543" s="145" t="str">
        <f>IF(ISNUMBER($L543),IF(OR(AND(OR($J543="Retired",$J543="Permanent Low-Use"),$K543&lt;=2029),(AND($J543="New",$K543&gt;2029))),"N/A",VLOOKUP($F543,'Source Data'!$B$15:$I$22,5)),"")</f>
        <v/>
      </c>
      <c r="AG543" s="145" t="str">
        <f>IF(ISNUMBER($L543),IF(OR(AND(OR($J543="Retired",$J543="Permanent Low-Use"),$K543&lt;=2030),(AND($J543="New",$K543&gt;2030))),"N/A",VLOOKUP($F543,'Source Data'!$B$15:$I$22,5)),"")</f>
        <v/>
      </c>
      <c r="AH543" s="145" t="str">
        <f>IF(ISNUMBER($L543),IF(OR(AND(OR($J543="Retired",$J543="Permanent Low-Use"),$K543&lt;=2031),(AND($J543="New",$K543&gt;2031))),"N/A",VLOOKUP($F543,'Source Data'!$B$15:$I$22,5)),"")</f>
        <v/>
      </c>
      <c r="AI543" s="145" t="str">
        <f>IF(ISNUMBER($L543),IF(OR(AND(OR($J543="Retired",$J543="Permanent Low-Use"),$K543&lt;=2032),(AND($J543="New",$K543&gt;2032))),"N/A",VLOOKUP($F543,'Source Data'!$B$15:$I$22,5)),"")</f>
        <v/>
      </c>
      <c r="AJ543" s="145" t="str">
        <f>IF(ISNUMBER($L543),IF(OR(AND(OR($J543="Retired",$J543="Permanent Low-Use"),$K543&lt;=2033),(AND($J543="New",$K543&gt;2033))),"N/A",VLOOKUP($F543,'Source Data'!$B$15:$I$22,5)),"")</f>
        <v/>
      </c>
      <c r="AK543" s="145" t="str">
        <f>IF($N543= 0, "N/A", IF(ISERROR(VLOOKUP($F543, 'Source Data'!$B$4:$C$11,2)), "", VLOOKUP($F543, 'Source Data'!$B$4:$C$11,2)))</f>
        <v/>
      </c>
      <c r="AL543" s="158"/>
    </row>
    <row r="544" spans="1:38">
      <c r="A544" s="158"/>
      <c r="B544" s="80"/>
      <c r="C544" s="80"/>
      <c r="D544" s="80"/>
      <c r="E544" s="81"/>
      <c r="F544" s="81"/>
      <c r="G544" s="78"/>
      <c r="H544" s="79"/>
      <c r="I544" s="78"/>
      <c r="J544" s="78"/>
      <c r="K544" s="78"/>
      <c r="L544" s="142" t="str">
        <f t="shared" si="22"/>
        <v/>
      </c>
      <c r="M544" s="142" t="str">
        <f>IF(ISERROR(VLOOKUP(E544,'Source Data'!$B$67:$J$97, MATCH(F544, 'Source Data'!$B$64:$J$64,1),TRUE))=TRUE,"",VLOOKUP(E544,'Source Data'!$B$67:$J$97,MATCH(F544, 'Source Data'!$B$64:$J$64,1),TRUE))</f>
        <v/>
      </c>
      <c r="N544" s="143" t="str">
        <f t="shared" si="23"/>
        <v/>
      </c>
      <c r="O544" s="144" t="str">
        <f>IF(OR(AND(OR($J544="Retired",$J544="Permanent Low-Use"),$K544&lt;=2023),(AND($J544="New",$K544&gt;2023))),"N/A",IF($N544=0,0,IF(ISERROR(VLOOKUP($E544,'Source Data'!$B$29:$J$60, MATCH($L544, 'Source Data'!$B$26:$J$26,1),TRUE))=TRUE,"",VLOOKUP($E544,'Source Data'!$B$29:$J$60,MATCH($L544, 'Source Data'!$B$26:$J$26,1),TRUE))))</f>
        <v/>
      </c>
      <c r="P544" s="144" t="str">
        <f>IF(OR(AND(OR($J544="Retired",$J544="Permanent Low-Use"),$K544&lt;=2024),(AND($J544="New",$K544&gt;2024))),"N/A",IF($N544=0,0,IF(ISERROR(VLOOKUP($E544,'Source Data'!$B$29:$J$60, MATCH($L544, 'Source Data'!$B$26:$J$26,1),TRUE))=TRUE,"",VLOOKUP($E544,'Source Data'!$B$29:$J$60,MATCH($L544, 'Source Data'!$B$26:$J$26,1),TRUE))))</f>
        <v/>
      </c>
      <c r="Q544" s="144" t="str">
        <f>IF(OR(AND(OR($J544="Retired",$J544="Permanent Low-Use"),$K544&lt;=2025),(AND($J544="New",$K544&gt;2025))),"N/A",IF($N544=0,0,IF(ISERROR(VLOOKUP($E544,'Source Data'!$B$29:$J$60, MATCH($L544, 'Source Data'!$B$26:$J$26,1),TRUE))=TRUE,"",VLOOKUP($E544,'Source Data'!$B$29:$J$60,MATCH($L544, 'Source Data'!$B$26:$J$26,1),TRUE))))</f>
        <v/>
      </c>
      <c r="R544" s="144" t="str">
        <f>IF(OR(AND(OR($J544="Retired",$J544="Permanent Low-Use"),$K544&lt;=2026),(AND($J544="New",$K544&gt;2026))),"N/A",IF($N544=0,0,IF(ISERROR(VLOOKUP($E544,'Source Data'!$B$29:$J$60, MATCH($L544, 'Source Data'!$B$26:$J$26,1),TRUE))=TRUE,"",VLOOKUP($E544,'Source Data'!$B$29:$J$60,MATCH($L544, 'Source Data'!$B$26:$J$26,1),TRUE))))</f>
        <v/>
      </c>
      <c r="S544" s="144" t="str">
        <f>IF(OR(AND(OR($J544="Retired",$J544="Permanent Low-Use"),$K544&lt;=2027),(AND($J544="New",$K544&gt;2027))),"N/A",IF($N544=0,0,IF(ISERROR(VLOOKUP($E544,'Source Data'!$B$29:$J$60, MATCH($L544, 'Source Data'!$B$26:$J$26,1),TRUE))=TRUE,"",VLOOKUP($E544,'Source Data'!$B$29:$J$60,MATCH($L544, 'Source Data'!$B$26:$J$26,1),TRUE))))</f>
        <v/>
      </c>
      <c r="T544" s="144" t="str">
        <f>IF(OR(AND(OR($J544="Retired",$J544="Permanent Low-Use"),$K544&lt;=2028),(AND($J544="New",$K544&gt;2028))),"N/A",IF($N544=0,0,IF(ISERROR(VLOOKUP($E544,'Source Data'!$B$29:$J$60, MATCH($L544, 'Source Data'!$B$26:$J$26,1),TRUE))=TRUE,"",VLOOKUP($E544,'Source Data'!$B$29:$J$60,MATCH($L544, 'Source Data'!$B$26:$J$26,1),TRUE))))</f>
        <v/>
      </c>
      <c r="U544" s="144" t="str">
        <f>IF(OR(AND(OR($J544="Retired",$J544="Permanent Low-Use"),$K544&lt;=2029),(AND($J544="New",$K544&gt;2029))),"N/A",IF($N544=0,0,IF(ISERROR(VLOOKUP($E544,'Source Data'!$B$29:$J$60, MATCH($L544, 'Source Data'!$B$26:$J$26,1),TRUE))=TRUE,"",VLOOKUP($E544,'Source Data'!$B$29:$J$60,MATCH($L544, 'Source Data'!$B$26:$J$26,1),TRUE))))</f>
        <v/>
      </c>
      <c r="V544" s="144" t="str">
        <f>IF(OR(AND(OR($J544="Retired",$J544="Permanent Low-Use"),$K544&lt;=2030),(AND($J544="New",$K544&gt;2030))),"N/A",IF($N544=0,0,IF(ISERROR(VLOOKUP($E544,'Source Data'!$B$29:$J$60, MATCH($L544, 'Source Data'!$B$26:$J$26,1),TRUE))=TRUE,"",VLOOKUP($E544,'Source Data'!$B$29:$J$60,MATCH($L544, 'Source Data'!$B$26:$J$26,1),TRUE))))</f>
        <v/>
      </c>
      <c r="W544" s="144" t="str">
        <f>IF(OR(AND(OR($J544="Retired",$J544="Permanent Low-Use"),$K544&lt;=2031),(AND($J544="New",$K544&gt;2031))),"N/A",IF($N544=0,0,IF(ISERROR(VLOOKUP($E544,'Source Data'!$B$29:$J$60, MATCH($L544, 'Source Data'!$B$26:$J$26,1),TRUE))=TRUE,"",VLOOKUP($E544,'Source Data'!$B$29:$J$60,MATCH($L544, 'Source Data'!$B$26:$J$26,1),TRUE))))</f>
        <v/>
      </c>
      <c r="X544" s="144" t="str">
        <f>IF(OR(AND(OR($J544="Retired",$J544="Permanent Low-Use"),$K544&lt;=2032),(AND($J544="New",$K544&gt;2032))),"N/A",IF($N544=0,0,IF(ISERROR(VLOOKUP($E544,'Source Data'!$B$29:$J$60, MATCH($L544, 'Source Data'!$B$26:$J$26,1),TRUE))=TRUE,"",VLOOKUP($E544,'Source Data'!$B$29:$J$60,MATCH($L544, 'Source Data'!$B$26:$J$26,1),TRUE))))</f>
        <v/>
      </c>
      <c r="Y544" s="144" t="str">
        <f>IF(OR(AND(OR($J544="Retired",$J544="Permanent Low-Use"),$K544&lt;=2033),(AND($J544="New",$K544&gt;2033))),"N/A",IF($N544=0,0,IF(ISERROR(VLOOKUP($E544,'Source Data'!$B$29:$J$60, MATCH($L544, 'Source Data'!$B$26:$J$26,1),TRUE))=TRUE,"",VLOOKUP($E544,'Source Data'!$B$29:$J$60,MATCH($L544, 'Source Data'!$B$26:$J$26,1),TRUE))))</f>
        <v/>
      </c>
      <c r="Z544" s="145" t="str">
        <f>IF(ISNUMBER($L544),IF(OR(AND(OR($J544="Retired",$J544="Permanent Low-Use"),$K544&lt;=2023),(AND($J544="New",$K544&gt;2023))),"N/A",VLOOKUP($F544,'Source Data'!$B$15:$I$22,7)),"")</f>
        <v/>
      </c>
      <c r="AA544" s="145" t="str">
        <f>IF(ISNUMBER($L544),IF(OR(AND(OR($J544="Retired",$J544="Permanent Low-Use"),$K544&lt;=2024),(AND($J544="New",$K544&gt;2024))),"N/A",VLOOKUP($F544,'Source Data'!$B$15:$I$22,7)),"")</f>
        <v/>
      </c>
      <c r="AB544" s="145" t="str">
        <f>IF(ISNUMBER($L544),IF(OR(AND(OR($J544="Retired",$J544="Permanent Low-Use"),$K544&lt;=2025),(AND($J544="New",$K544&gt;2025))),"N/A",VLOOKUP($F544,'Source Data'!$B$15:$I$22,5)),"")</f>
        <v/>
      </c>
      <c r="AC544" s="145" t="str">
        <f>IF(ISNUMBER($L544),IF(OR(AND(OR($J544="Retired",$J544="Permanent Low-Use"),$K544&lt;=2026),(AND($J544="New",$K544&gt;2026))),"N/A",VLOOKUP($F544,'Source Data'!$B$15:$I$22,5)),"")</f>
        <v/>
      </c>
      <c r="AD544" s="145" t="str">
        <f>IF(ISNUMBER($L544),IF(OR(AND(OR($J544="Retired",$J544="Permanent Low-Use"),$K544&lt;=2027),(AND($J544="New",$K544&gt;2027))),"N/A",VLOOKUP($F544,'Source Data'!$B$15:$I$22,5)),"")</f>
        <v/>
      </c>
      <c r="AE544" s="145" t="str">
        <f>IF(ISNUMBER($L544),IF(OR(AND(OR($J544="Retired",$J544="Permanent Low-Use"),$K544&lt;=2028),(AND($J544="New",$K544&gt;2028))),"N/A",VLOOKUP($F544,'Source Data'!$B$15:$I$22,5)),"")</f>
        <v/>
      </c>
      <c r="AF544" s="145" t="str">
        <f>IF(ISNUMBER($L544),IF(OR(AND(OR($J544="Retired",$J544="Permanent Low-Use"),$K544&lt;=2029),(AND($J544="New",$K544&gt;2029))),"N/A",VLOOKUP($F544,'Source Data'!$B$15:$I$22,5)),"")</f>
        <v/>
      </c>
      <c r="AG544" s="145" t="str">
        <f>IF(ISNUMBER($L544),IF(OR(AND(OR($J544="Retired",$J544="Permanent Low-Use"),$K544&lt;=2030),(AND($J544="New",$K544&gt;2030))),"N/A",VLOOKUP($F544,'Source Data'!$B$15:$I$22,5)),"")</f>
        <v/>
      </c>
      <c r="AH544" s="145" t="str">
        <f>IF(ISNUMBER($L544),IF(OR(AND(OR($J544="Retired",$J544="Permanent Low-Use"),$K544&lt;=2031),(AND($J544="New",$K544&gt;2031))),"N/A",VLOOKUP($F544,'Source Data'!$B$15:$I$22,5)),"")</f>
        <v/>
      </c>
      <c r="AI544" s="145" t="str">
        <f>IF(ISNUMBER($L544),IF(OR(AND(OR($J544="Retired",$J544="Permanent Low-Use"),$K544&lt;=2032),(AND($J544="New",$K544&gt;2032))),"N/A",VLOOKUP($F544,'Source Data'!$B$15:$I$22,5)),"")</f>
        <v/>
      </c>
      <c r="AJ544" s="145" t="str">
        <f>IF(ISNUMBER($L544),IF(OR(AND(OR($J544="Retired",$J544="Permanent Low-Use"),$K544&lt;=2033),(AND($J544="New",$K544&gt;2033))),"N/A",VLOOKUP($F544,'Source Data'!$B$15:$I$22,5)),"")</f>
        <v/>
      </c>
      <c r="AK544" s="145" t="str">
        <f>IF($N544= 0, "N/A", IF(ISERROR(VLOOKUP($F544, 'Source Data'!$B$4:$C$11,2)), "", VLOOKUP($F544, 'Source Data'!$B$4:$C$11,2)))</f>
        <v/>
      </c>
      <c r="AL544" s="158"/>
    </row>
    <row r="545" spans="1:38">
      <c r="A545" s="158"/>
      <c r="B545" s="80"/>
      <c r="C545" s="80"/>
      <c r="D545" s="80"/>
      <c r="E545" s="81"/>
      <c r="F545" s="81"/>
      <c r="G545" s="78"/>
      <c r="H545" s="79"/>
      <c r="I545" s="78"/>
      <c r="J545" s="78"/>
      <c r="K545" s="78"/>
      <c r="L545" s="142" t="str">
        <f t="shared" si="22"/>
        <v/>
      </c>
      <c r="M545" s="142" t="str">
        <f>IF(ISERROR(VLOOKUP(E545,'Source Data'!$B$67:$J$97, MATCH(F545, 'Source Data'!$B$64:$J$64,1),TRUE))=TRUE,"",VLOOKUP(E545,'Source Data'!$B$67:$J$97,MATCH(F545, 'Source Data'!$B$64:$J$64,1),TRUE))</f>
        <v/>
      </c>
      <c r="N545" s="143" t="str">
        <f t="shared" si="23"/>
        <v/>
      </c>
      <c r="O545" s="144" t="str">
        <f>IF(OR(AND(OR($J545="Retired",$J545="Permanent Low-Use"),$K545&lt;=2023),(AND($J545="New",$K545&gt;2023))),"N/A",IF($N545=0,0,IF(ISERROR(VLOOKUP($E545,'Source Data'!$B$29:$J$60, MATCH($L545, 'Source Data'!$B$26:$J$26,1),TRUE))=TRUE,"",VLOOKUP($E545,'Source Data'!$B$29:$J$60,MATCH($L545, 'Source Data'!$B$26:$J$26,1),TRUE))))</f>
        <v/>
      </c>
      <c r="P545" s="144" t="str">
        <f>IF(OR(AND(OR($J545="Retired",$J545="Permanent Low-Use"),$K545&lt;=2024),(AND($J545="New",$K545&gt;2024))),"N/A",IF($N545=0,0,IF(ISERROR(VLOOKUP($E545,'Source Data'!$B$29:$J$60, MATCH($L545, 'Source Data'!$B$26:$J$26,1),TRUE))=TRUE,"",VLOOKUP($E545,'Source Data'!$B$29:$J$60,MATCH($L545, 'Source Data'!$B$26:$J$26,1),TRUE))))</f>
        <v/>
      </c>
      <c r="Q545" s="144" t="str">
        <f>IF(OR(AND(OR($J545="Retired",$J545="Permanent Low-Use"),$K545&lt;=2025),(AND($J545="New",$K545&gt;2025))),"N/A",IF($N545=0,0,IF(ISERROR(VLOOKUP($E545,'Source Data'!$B$29:$J$60, MATCH($L545, 'Source Data'!$B$26:$J$26,1),TRUE))=TRUE,"",VLOOKUP($E545,'Source Data'!$B$29:$J$60,MATCH($L545, 'Source Data'!$B$26:$J$26,1),TRUE))))</f>
        <v/>
      </c>
      <c r="R545" s="144" t="str">
        <f>IF(OR(AND(OR($J545="Retired",$J545="Permanent Low-Use"),$K545&lt;=2026),(AND($J545="New",$K545&gt;2026))),"N/A",IF($N545=0,0,IF(ISERROR(VLOOKUP($E545,'Source Data'!$B$29:$J$60, MATCH($L545, 'Source Data'!$B$26:$J$26,1),TRUE))=TRUE,"",VLOOKUP($E545,'Source Data'!$B$29:$J$60,MATCH($L545, 'Source Data'!$B$26:$J$26,1),TRUE))))</f>
        <v/>
      </c>
      <c r="S545" s="144" t="str">
        <f>IF(OR(AND(OR($J545="Retired",$J545="Permanent Low-Use"),$K545&lt;=2027),(AND($J545="New",$K545&gt;2027))),"N/A",IF($N545=0,0,IF(ISERROR(VLOOKUP($E545,'Source Data'!$B$29:$J$60, MATCH($L545, 'Source Data'!$B$26:$J$26,1),TRUE))=TRUE,"",VLOOKUP($E545,'Source Data'!$B$29:$J$60,MATCH($L545, 'Source Data'!$B$26:$J$26,1),TRUE))))</f>
        <v/>
      </c>
      <c r="T545" s="144" t="str">
        <f>IF(OR(AND(OR($J545="Retired",$J545="Permanent Low-Use"),$K545&lt;=2028),(AND($J545="New",$K545&gt;2028))),"N/A",IF($N545=0,0,IF(ISERROR(VLOOKUP($E545,'Source Data'!$B$29:$J$60, MATCH($L545, 'Source Data'!$B$26:$J$26,1),TRUE))=TRUE,"",VLOOKUP($E545,'Source Data'!$B$29:$J$60,MATCH($L545, 'Source Data'!$B$26:$J$26,1),TRUE))))</f>
        <v/>
      </c>
      <c r="U545" s="144" t="str">
        <f>IF(OR(AND(OR($J545="Retired",$J545="Permanent Low-Use"),$K545&lt;=2029),(AND($J545="New",$K545&gt;2029))),"N/A",IF($N545=0,0,IF(ISERROR(VLOOKUP($E545,'Source Data'!$B$29:$J$60, MATCH($L545, 'Source Data'!$B$26:$J$26,1),TRUE))=TRUE,"",VLOOKUP($E545,'Source Data'!$B$29:$J$60,MATCH($L545, 'Source Data'!$B$26:$J$26,1),TRUE))))</f>
        <v/>
      </c>
      <c r="V545" s="144" t="str">
        <f>IF(OR(AND(OR($J545="Retired",$J545="Permanent Low-Use"),$K545&lt;=2030),(AND($J545="New",$K545&gt;2030))),"N/A",IF($N545=0,0,IF(ISERROR(VLOOKUP($E545,'Source Data'!$B$29:$J$60, MATCH($L545, 'Source Data'!$B$26:$J$26,1),TRUE))=TRUE,"",VLOOKUP($E545,'Source Data'!$B$29:$J$60,MATCH($L545, 'Source Data'!$B$26:$J$26,1),TRUE))))</f>
        <v/>
      </c>
      <c r="W545" s="144" t="str">
        <f>IF(OR(AND(OR($J545="Retired",$J545="Permanent Low-Use"),$K545&lt;=2031),(AND($J545="New",$K545&gt;2031))),"N/A",IF($N545=0,0,IF(ISERROR(VLOOKUP($E545,'Source Data'!$B$29:$J$60, MATCH($L545, 'Source Data'!$B$26:$J$26,1),TRUE))=TRUE,"",VLOOKUP($E545,'Source Data'!$B$29:$J$60,MATCH($L545, 'Source Data'!$B$26:$J$26,1),TRUE))))</f>
        <v/>
      </c>
      <c r="X545" s="144" t="str">
        <f>IF(OR(AND(OR($J545="Retired",$J545="Permanent Low-Use"),$K545&lt;=2032),(AND($J545="New",$K545&gt;2032))),"N/A",IF($N545=0,0,IF(ISERROR(VLOOKUP($E545,'Source Data'!$B$29:$J$60, MATCH($L545, 'Source Data'!$B$26:$J$26,1),TRUE))=TRUE,"",VLOOKUP($E545,'Source Data'!$B$29:$J$60,MATCH($L545, 'Source Data'!$B$26:$J$26,1),TRUE))))</f>
        <v/>
      </c>
      <c r="Y545" s="144" t="str">
        <f>IF(OR(AND(OR($J545="Retired",$J545="Permanent Low-Use"),$K545&lt;=2033),(AND($J545="New",$K545&gt;2033))),"N/A",IF($N545=0,0,IF(ISERROR(VLOOKUP($E545,'Source Data'!$B$29:$J$60, MATCH($L545, 'Source Data'!$B$26:$J$26,1),TRUE))=TRUE,"",VLOOKUP($E545,'Source Data'!$B$29:$J$60,MATCH($L545, 'Source Data'!$B$26:$J$26,1),TRUE))))</f>
        <v/>
      </c>
      <c r="Z545" s="145" t="str">
        <f>IF(ISNUMBER($L545),IF(OR(AND(OR($J545="Retired",$J545="Permanent Low-Use"),$K545&lt;=2023),(AND($J545="New",$K545&gt;2023))),"N/A",VLOOKUP($F545,'Source Data'!$B$15:$I$22,7)),"")</f>
        <v/>
      </c>
      <c r="AA545" s="145" t="str">
        <f>IF(ISNUMBER($L545),IF(OR(AND(OR($J545="Retired",$J545="Permanent Low-Use"),$K545&lt;=2024),(AND($J545="New",$K545&gt;2024))),"N/A",VLOOKUP($F545,'Source Data'!$B$15:$I$22,7)),"")</f>
        <v/>
      </c>
      <c r="AB545" s="145" t="str">
        <f>IF(ISNUMBER($L545),IF(OR(AND(OR($J545="Retired",$J545="Permanent Low-Use"),$K545&lt;=2025),(AND($J545="New",$K545&gt;2025))),"N/A",VLOOKUP($F545,'Source Data'!$B$15:$I$22,5)),"")</f>
        <v/>
      </c>
      <c r="AC545" s="145" t="str">
        <f>IF(ISNUMBER($L545),IF(OR(AND(OR($J545="Retired",$J545="Permanent Low-Use"),$K545&lt;=2026),(AND($J545="New",$K545&gt;2026))),"N/A",VLOOKUP($F545,'Source Data'!$B$15:$I$22,5)),"")</f>
        <v/>
      </c>
      <c r="AD545" s="145" t="str">
        <f>IF(ISNUMBER($L545),IF(OR(AND(OR($J545="Retired",$J545="Permanent Low-Use"),$K545&lt;=2027),(AND($J545="New",$K545&gt;2027))),"N/A",VLOOKUP($F545,'Source Data'!$B$15:$I$22,5)),"")</f>
        <v/>
      </c>
      <c r="AE545" s="145" t="str">
        <f>IF(ISNUMBER($L545),IF(OR(AND(OR($J545="Retired",$J545="Permanent Low-Use"),$K545&lt;=2028),(AND($J545="New",$K545&gt;2028))),"N/A",VLOOKUP($F545,'Source Data'!$B$15:$I$22,5)),"")</f>
        <v/>
      </c>
      <c r="AF545" s="145" t="str">
        <f>IF(ISNUMBER($L545),IF(OR(AND(OR($J545="Retired",$J545="Permanent Low-Use"),$K545&lt;=2029),(AND($J545="New",$K545&gt;2029))),"N/A",VLOOKUP($F545,'Source Data'!$B$15:$I$22,5)),"")</f>
        <v/>
      </c>
      <c r="AG545" s="145" t="str">
        <f>IF(ISNUMBER($L545),IF(OR(AND(OR($J545="Retired",$J545="Permanent Low-Use"),$K545&lt;=2030),(AND($J545="New",$K545&gt;2030))),"N/A",VLOOKUP($F545,'Source Data'!$B$15:$I$22,5)),"")</f>
        <v/>
      </c>
      <c r="AH545" s="145" t="str">
        <f>IF(ISNUMBER($L545),IF(OR(AND(OR($J545="Retired",$J545="Permanent Low-Use"),$K545&lt;=2031),(AND($J545="New",$K545&gt;2031))),"N/A",VLOOKUP($F545,'Source Data'!$B$15:$I$22,5)),"")</f>
        <v/>
      </c>
      <c r="AI545" s="145" t="str">
        <f>IF(ISNUMBER($L545),IF(OR(AND(OR($J545="Retired",$J545="Permanent Low-Use"),$K545&lt;=2032),(AND($J545="New",$K545&gt;2032))),"N/A",VLOOKUP($F545,'Source Data'!$B$15:$I$22,5)),"")</f>
        <v/>
      </c>
      <c r="AJ545" s="145" t="str">
        <f>IF(ISNUMBER($L545),IF(OR(AND(OR($J545="Retired",$J545="Permanent Low-Use"),$K545&lt;=2033),(AND($J545="New",$K545&gt;2033))),"N/A",VLOOKUP($F545,'Source Data'!$B$15:$I$22,5)),"")</f>
        <v/>
      </c>
      <c r="AK545" s="145" t="str">
        <f>IF($N545= 0, "N/A", IF(ISERROR(VLOOKUP($F545, 'Source Data'!$B$4:$C$11,2)), "", VLOOKUP($F545, 'Source Data'!$B$4:$C$11,2)))</f>
        <v/>
      </c>
      <c r="AL545" s="158"/>
    </row>
    <row r="546" spans="1:38">
      <c r="A546" s="158"/>
      <c r="B546" s="80"/>
      <c r="C546" s="80"/>
      <c r="D546" s="80"/>
      <c r="E546" s="81"/>
      <c r="F546" s="81"/>
      <c r="G546" s="78"/>
      <c r="H546" s="79"/>
      <c r="I546" s="78"/>
      <c r="J546" s="78"/>
      <c r="K546" s="78"/>
      <c r="L546" s="142" t="str">
        <f t="shared" si="22"/>
        <v/>
      </c>
      <c r="M546" s="142" t="str">
        <f>IF(ISERROR(VLOOKUP(E546,'Source Data'!$B$67:$J$97, MATCH(F546, 'Source Data'!$B$64:$J$64,1),TRUE))=TRUE,"",VLOOKUP(E546,'Source Data'!$B$67:$J$97,MATCH(F546, 'Source Data'!$B$64:$J$64,1),TRUE))</f>
        <v/>
      </c>
      <c r="N546" s="143" t="str">
        <f t="shared" si="23"/>
        <v/>
      </c>
      <c r="O546" s="144" t="str">
        <f>IF(OR(AND(OR($J546="Retired",$J546="Permanent Low-Use"),$K546&lt;=2023),(AND($J546="New",$K546&gt;2023))),"N/A",IF($N546=0,0,IF(ISERROR(VLOOKUP($E546,'Source Data'!$B$29:$J$60, MATCH($L546, 'Source Data'!$B$26:$J$26,1),TRUE))=TRUE,"",VLOOKUP($E546,'Source Data'!$B$29:$J$60,MATCH($L546, 'Source Data'!$B$26:$J$26,1),TRUE))))</f>
        <v/>
      </c>
      <c r="P546" s="144" t="str">
        <f>IF(OR(AND(OR($J546="Retired",$J546="Permanent Low-Use"),$K546&lt;=2024),(AND($J546="New",$K546&gt;2024))),"N/A",IF($N546=0,0,IF(ISERROR(VLOOKUP($E546,'Source Data'!$B$29:$J$60, MATCH($L546, 'Source Data'!$B$26:$J$26,1),TRUE))=TRUE,"",VLOOKUP($E546,'Source Data'!$B$29:$J$60,MATCH($L546, 'Source Data'!$B$26:$J$26,1),TRUE))))</f>
        <v/>
      </c>
      <c r="Q546" s="144" t="str">
        <f>IF(OR(AND(OR($J546="Retired",$J546="Permanent Low-Use"),$K546&lt;=2025),(AND($J546="New",$K546&gt;2025))),"N/A",IF($N546=0,0,IF(ISERROR(VLOOKUP($E546,'Source Data'!$B$29:$J$60, MATCH($L546, 'Source Data'!$B$26:$J$26,1),TRUE))=TRUE,"",VLOOKUP($E546,'Source Data'!$B$29:$J$60,MATCH($L546, 'Source Data'!$B$26:$J$26,1),TRUE))))</f>
        <v/>
      </c>
      <c r="R546" s="144" t="str">
        <f>IF(OR(AND(OR($J546="Retired",$J546="Permanent Low-Use"),$K546&lt;=2026),(AND($J546="New",$K546&gt;2026))),"N/A",IF($N546=0,0,IF(ISERROR(VLOOKUP($E546,'Source Data'!$B$29:$J$60, MATCH($L546, 'Source Data'!$B$26:$J$26,1),TRUE))=TRUE,"",VLOOKUP($E546,'Source Data'!$B$29:$J$60,MATCH($L546, 'Source Data'!$B$26:$J$26,1),TRUE))))</f>
        <v/>
      </c>
      <c r="S546" s="144" t="str">
        <f>IF(OR(AND(OR($J546="Retired",$J546="Permanent Low-Use"),$K546&lt;=2027),(AND($J546="New",$K546&gt;2027))),"N/A",IF($N546=0,0,IF(ISERROR(VLOOKUP($E546,'Source Data'!$B$29:$J$60, MATCH($L546, 'Source Data'!$B$26:$J$26,1),TRUE))=TRUE,"",VLOOKUP($E546,'Source Data'!$B$29:$J$60,MATCH($L546, 'Source Data'!$B$26:$J$26,1),TRUE))))</f>
        <v/>
      </c>
      <c r="T546" s="144" t="str">
        <f>IF(OR(AND(OR($J546="Retired",$J546="Permanent Low-Use"),$K546&lt;=2028),(AND($J546="New",$K546&gt;2028))),"N/A",IF($N546=0,0,IF(ISERROR(VLOOKUP($E546,'Source Data'!$B$29:$J$60, MATCH($L546, 'Source Data'!$B$26:$J$26,1),TRUE))=TRUE,"",VLOOKUP($E546,'Source Data'!$B$29:$J$60,MATCH($L546, 'Source Data'!$B$26:$J$26,1),TRUE))))</f>
        <v/>
      </c>
      <c r="U546" s="144" t="str">
        <f>IF(OR(AND(OR($J546="Retired",$J546="Permanent Low-Use"),$K546&lt;=2029),(AND($J546="New",$K546&gt;2029))),"N/A",IF($N546=0,0,IF(ISERROR(VLOOKUP($E546,'Source Data'!$B$29:$J$60, MATCH($L546, 'Source Data'!$B$26:$J$26,1),TRUE))=TRUE,"",VLOOKUP($E546,'Source Data'!$B$29:$J$60,MATCH($L546, 'Source Data'!$B$26:$J$26,1),TRUE))))</f>
        <v/>
      </c>
      <c r="V546" s="144" t="str">
        <f>IF(OR(AND(OR($J546="Retired",$J546="Permanent Low-Use"),$K546&lt;=2030),(AND($J546="New",$K546&gt;2030))),"N/A",IF($N546=0,0,IF(ISERROR(VLOOKUP($E546,'Source Data'!$B$29:$J$60, MATCH($L546, 'Source Data'!$B$26:$J$26,1),TRUE))=TRUE,"",VLOOKUP($E546,'Source Data'!$B$29:$J$60,MATCH($L546, 'Source Data'!$B$26:$J$26,1),TRUE))))</f>
        <v/>
      </c>
      <c r="W546" s="144" t="str">
        <f>IF(OR(AND(OR($J546="Retired",$J546="Permanent Low-Use"),$K546&lt;=2031),(AND($J546="New",$K546&gt;2031))),"N/A",IF($N546=0,0,IF(ISERROR(VLOOKUP($E546,'Source Data'!$B$29:$J$60, MATCH($L546, 'Source Data'!$B$26:$J$26,1),TRUE))=TRUE,"",VLOOKUP($E546,'Source Data'!$B$29:$J$60,MATCH($L546, 'Source Data'!$B$26:$J$26,1),TRUE))))</f>
        <v/>
      </c>
      <c r="X546" s="144" t="str">
        <f>IF(OR(AND(OR($J546="Retired",$J546="Permanent Low-Use"),$K546&lt;=2032),(AND($J546="New",$K546&gt;2032))),"N/A",IF($N546=0,0,IF(ISERROR(VLOOKUP($E546,'Source Data'!$B$29:$J$60, MATCH($L546, 'Source Data'!$B$26:$J$26,1),TRUE))=TRUE,"",VLOOKUP($E546,'Source Data'!$B$29:$J$60,MATCH($L546, 'Source Data'!$B$26:$J$26,1),TRUE))))</f>
        <v/>
      </c>
      <c r="Y546" s="144" t="str">
        <f>IF(OR(AND(OR($J546="Retired",$J546="Permanent Low-Use"),$K546&lt;=2033),(AND($J546="New",$K546&gt;2033))),"N/A",IF($N546=0,0,IF(ISERROR(VLOOKUP($E546,'Source Data'!$B$29:$J$60, MATCH($L546, 'Source Data'!$B$26:$J$26,1),TRUE))=TRUE,"",VLOOKUP($E546,'Source Data'!$B$29:$J$60,MATCH($L546, 'Source Data'!$B$26:$J$26,1),TRUE))))</f>
        <v/>
      </c>
      <c r="Z546" s="145" t="str">
        <f>IF(ISNUMBER($L546),IF(OR(AND(OR($J546="Retired",$J546="Permanent Low-Use"),$K546&lt;=2023),(AND($J546="New",$K546&gt;2023))),"N/A",VLOOKUP($F546,'Source Data'!$B$15:$I$22,7)),"")</f>
        <v/>
      </c>
      <c r="AA546" s="145" t="str">
        <f>IF(ISNUMBER($L546),IF(OR(AND(OR($J546="Retired",$J546="Permanent Low-Use"),$K546&lt;=2024),(AND($J546="New",$K546&gt;2024))),"N/A",VLOOKUP($F546,'Source Data'!$B$15:$I$22,7)),"")</f>
        <v/>
      </c>
      <c r="AB546" s="145" t="str">
        <f>IF(ISNUMBER($L546),IF(OR(AND(OR($J546="Retired",$J546="Permanent Low-Use"),$K546&lt;=2025),(AND($J546="New",$K546&gt;2025))),"N/A",VLOOKUP($F546,'Source Data'!$B$15:$I$22,5)),"")</f>
        <v/>
      </c>
      <c r="AC546" s="145" t="str">
        <f>IF(ISNUMBER($L546),IF(OR(AND(OR($J546="Retired",$J546="Permanent Low-Use"),$K546&lt;=2026),(AND($J546="New",$K546&gt;2026))),"N/A",VLOOKUP($F546,'Source Data'!$B$15:$I$22,5)),"")</f>
        <v/>
      </c>
      <c r="AD546" s="145" t="str">
        <f>IF(ISNUMBER($L546),IF(OR(AND(OR($J546="Retired",$J546="Permanent Low-Use"),$K546&lt;=2027),(AND($J546="New",$K546&gt;2027))),"N/A",VLOOKUP($F546,'Source Data'!$B$15:$I$22,5)),"")</f>
        <v/>
      </c>
      <c r="AE546" s="145" t="str">
        <f>IF(ISNUMBER($L546),IF(OR(AND(OR($J546="Retired",$J546="Permanent Low-Use"),$K546&lt;=2028),(AND($J546="New",$K546&gt;2028))),"N/A",VLOOKUP($F546,'Source Data'!$B$15:$I$22,5)),"")</f>
        <v/>
      </c>
      <c r="AF546" s="145" t="str">
        <f>IF(ISNUMBER($L546),IF(OR(AND(OR($J546="Retired",$J546="Permanent Low-Use"),$K546&lt;=2029),(AND($J546="New",$K546&gt;2029))),"N/A",VLOOKUP($F546,'Source Data'!$B$15:$I$22,5)),"")</f>
        <v/>
      </c>
      <c r="AG546" s="145" t="str">
        <f>IF(ISNUMBER($L546),IF(OR(AND(OR($J546="Retired",$J546="Permanent Low-Use"),$K546&lt;=2030),(AND($J546="New",$K546&gt;2030))),"N/A",VLOOKUP($F546,'Source Data'!$B$15:$I$22,5)),"")</f>
        <v/>
      </c>
      <c r="AH546" s="145" t="str">
        <f>IF(ISNUMBER($L546),IF(OR(AND(OR($J546="Retired",$J546="Permanent Low-Use"),$K546&lt;=2031),(AND($J546="New",$K546&gt;2031))),"N/A",VLOOKUP($F546,'Source Data'!$B$15:$I$22,5)),"")</f>
        <v/>
      </c>
      <c r="AI546" s="145" t="str">
        <f>IF(ISNUMBER($L546),IF(OR(AND(OR($J546="Retired",$J546="Permanent Low-Use"),$K546&lt;=2032),(AND($J546="New",$K546&gt;2032))),"N/A",VLOOKUP($F546,'Source Data'!$B$15:$I$22,5)),"")</f>
        <v/>
      </c>
      <c r="AJ546" s="145" t="str">
        <f>IF(ISNUMBER($L546),IF(OR(AND(OR($J546="Retired",$J546="Permanent Low-Use"),$K546&lt;=2033),(AND($J546="New",$K546&gt;2033))),"N/A",VLOOKUP($F546,'Source Data'!$B$15:$I$22,5)),"")</f>
        <v/>
      </c>
      <c r="AK546" s="145" t="str">
        <f>IF($N546= 0, "N/A", IF(ISERROR(VLOOKUP($F546, 'Source Data'!$B$4:$C$11,2)), "", VLOOKUP($F546, 'Source Data'!$B$4:$C$11,2)))</f>
        <v/>
      </c>
      <c r="AL546" s="158"/>
    </row>
    <row r="547" spans="1:38">
      <c r="A547" s="158"/>
      <c r="B547" s="80"/>
      <c r="C547" s="80"/>
      <c r="D547" s="80"/>
      <c r="E547" s="81"/>
      <c r="F547" s="81"/>
      <c r="G547" s="78"/>
      <c r="H547" s="79"/>
      <c r="I547" s="78"/>
      <c r="J547" s="78"/>
      <c r="K547" s="78"/>
      <c r="L547" s="142" t="str">
        <f t="shared" si="22"/>
        <v/>
      </c>
      <c r="M547" s="142" t="str">
        <f>IF(ISERROR(VLOOKUP(E547,'Source Data'!$B$67:$J$97, MATCH(F547, 'Source Data'!$B$64:$J$64,1),TRUE))=TRUE,"",VLOOKUP(E547,'Source Data'!$B$67:$J$97,MATCH(F547, 'Source Data'!$B$64:$J$64,1),TRUE))</f>
        <v/>
      </c>
      <c r="N547" s="143" t="str">
        <f t="shared" si="23"/>
        <v/>
      </c>
      <c r="O547" s="144" t="str">
        <f>IF(OR(AND(OR($J547="Retired",$J547="Permanent Low-Use"),$K547&lt;=2023),(AND($J547="New",$K547&gt;2023))),"N/A",IF($N547=0,0,IF(ISERROR(VLOOKUP($E547,'Source Data'!$B$29:$J$60, MATCH($L547, 'Source Data'!$B$26:$J$26,1),TRUE))=TRUE,"",VLOOKUP($E547,'Source Data'!$B$29:$J$60,MATCH($L547, 'Source Data'!$B$26:$J$26,1),TRUE))))</f>
        <v/>
      </c>
      <c r="P547" s="144" t="str">
        <f>IF(OR(AND(OR($J547="Retired",$J547="Permanent Low-Use"),$K547&lt;=2024),(AND($J547="New",$K547&gt;2024))),"N/A",IF($N547=0,0,IF(ISERROR(VLOOKUP($E547,'Source Data'!$B$29:$J$60, MATCH($L547, 'Source Data'!$B$26:$J$26,1),TRUE))=TRUE,"",VLOOKUP($E547,'Source Data'!$B$29:$J$60,MATCH($L547, 'Source Data'!$B$26:$J$26,1),TRUE))))</f>
        <v/>
      </c>
      <c r="Q547" s="144" t="str">
        <f>IF(OR(AND(OR($J547="Retired",$J547="Permanent Low-Use"),$K547&lt;=2025),(AND($J547="New",$K547&gt;2025))),"N/A",IF($N547=0,0,IF(ISERROR(VLOOKUP($E547,'Source Data'!$B$29:$J$60, MATCH($L547, 'Source Data'!$B$26:$J$26,1),TRUE))=TRUE,"",VLOOKUP($E547,'Source Data'!$B$29:$J$60,MATCH($L547, 'Source Data'!$B$26:$J$26,1),TRUE))))</f>
        <v/>
      </c>
      <c r="R547" s="144" t="str">
        <f>IF(OR(AND(OR($J547="Retired",$J547="Permanent Low-Use"),$K547&lt;=2026),(AND($J547="New",$K547&gt;2026))),"N/A",IF($N547=0,0,IF(ISERROR(VLOOKUP($E547,'Source Data'!$B$29:$J$60, MATCH($L547, 'Source Data'!$B$26:$J$26,1),TRUE))=TRUE,"",VLOOKUP($E547,'Source Data'!$B$29:$J$60,MATCH($L547, 'Source Data'!$B$26:$J$26,1),TRUE))))</f>
        <v/>
      </c>
      <c r="S547" s="144" t="str">
        <f>IF(OR(AND(OR($J547="Retired",$J547="Permanent Low-Use"),$K547&lt;=2027),(AND($J547="New",$K547&gt;2027))),"N/A",IF($N547=0,0,IF(ISERROR(VLOOKUP($E547,'Source Data'!$B$29:$J$60, MATCH($L547, 'Source Data'!$B$26:$J$26,1),TRUE))=TRUE,"",VLOOKUP($E547,'Source Data'!$B$29:$J$60,MATCH($L547, 'Source Data'!$B$26:$J$26,1),TRUE))))</f>
        <v/>
      </c>
      <c r="T547" s="144" t="str">
        <f>IF(OR(AND(OR($J547="Retired",$J547="Permanent Low-Use"),$K547&lt;=2028),(AND($J547="New",$K547&gt;2028))),"N/A",IF($N547=0,0,IF(ISERROR(VLOOKUP($E547,'Source Data'!$B$29:$J$60, MATCH($L547, 'Source Data'!$B$26:$J$26,1),TRUE))=TRUE,"",VLOOKUP($E547,'Source Data'!$B$29:$J$60,MATCH($L547, 'Source Data'!$B$26:$J$26,1),TRUE))))</f>
        <v/>
      </c>
      <c r="U547" s="144" t="str">
        <f>IF(OR(AND(OR($J547="Retired",$J547="Permanent Low-Use"),$K547&lt;=2029),(AND($J547="New",$K547&gt;2029))),"N/A",IF($N547=0,0,IF(ISERROR(VLOOKUP($E547,'Source Data'!$B$29:$J$60, MATCH($L547, 'Source Data'!$B$26:$J$26,1),TRUE))=TRUE,"",VLOOKUP($E547,'Source Data'!$B$29:$J$60,MATCH($L547, 'Source Data'!$B$26:$J$26,1),TRUE))))</f>
        <v/>
      </c>
      <c r="V547" s="144" t="str">
        <f>IF(OR(AND(OR($J547="Retired",$J547="Permanent Low-Use"),$K547&lt;=2030),(AND($J547="New",$K547&gt;2030))),"N/A",IF($N547=0,0,IF(ISERROR(VLOOKUP($E547,'Source Data'!$B$29:$J$60, MATCH($L547, 'Source Data'!$B$26:$J$26,1),TRUE))=TRUE,"",VLOOKUP($E547,'Source Data'!$B$29:$J$60,MATCH($L547, 'Source Data'!$B$26:$J$26,1),TRUE))))</f>
        <v/>
      </c>
      <c r="W547" s="144" t="str">
        <f>IF(OR(AND(OR($J547="Retired",$J547="Permanent Low-Use"),$K547&lt;=2031),(AND($J547="New",$K547&gt;2031))),"N/A",IF($N547=0,0,IF(ISERROR(VLOOKUP($E547,'Source Data'!$B$29:$J$60, MATCH($L547, 'Source Data'!$B$26:$J$26,1),TRUE))=TRUE,"",VLOOKUP($E547,'Source Data'!$B$29:$J$60,MATCH($L547, 'Source Data'!$B$26:$J$26,1),TRUE))))</f>
        <v/>
      </c>
      <c r="X547" s="144" t="str">
        <f>IF(OR(AND(OR($J547="Retired",$J547="Permanent Low-Use"),$K547&lt;=2032),(AND($J547="New",$K547&gt;2032))),"N/A",IF($N547=0,0,IF(ISERROR(VLOOKUP($E547,'Source Data'!$B$29:$J$60, MATCH($L547, 'Source Data'!$B$26:$J$26,1),TRUE))=TRUE,"",VLOOKUP($E547,'Source Data'!$B$29:$J$60,MATCH($L547, 'Source Data'!$B$26:$J$26,1),TRUE))))</f>
        <v/>
      </c>
      <c r="Y547" s="144" t="str">
        <f>IF(OR(AND(OR($J547="Retired",$J547="Permanent Low-Use"),$K547&lt;=2033),(AND($J547="New",$K547&gt;2033))),"N/A",IF($N547=0,0,IF(ISERROR(VLOOKUP($E547,'Source Data'!$B$29:$J$60, MATCH($L547, 'Source Data'!$B$26:$J$26,1),TRUE))=TRUE,"",VLOOKUP($E547,'Source Data'!$B$29:$J$60,MATCH($L547, 'Source Data'!$B$26:$J$26,1),TRUE))))</f>
        <v/>
      </c>
      <c r="Z547" s="145" t="str">
        <f>IF(ISNUMBER($L547),IF(OR(AND(OR($J547="Retired",$J547="Permanent Low-Use"),$K547&lt;=2023),(AND($J547="New",$K547&gt;2023))),"N/A",VLOOKUP($F547,'Source Data'!$B$15:$I$22,7)),"")</f>
        <v/>
      </c>
      <c r="AA547" s="145" t="str">
        <f>IF(ISNUMBER($L547),IF(OR(AND(OR($J547="Retired",$J547="Permanent Low-Use"),$K547&lt;=2024),(AND($J547="New",$K547&gt;2024))),"N/A",VLOOKUP($F547,'Source Data'!$B$15:$I$22,7)),"")</f>
        <v/>
      </c>
      <c r="AB547" s="145" t="str">
        <f>IF(ISNUMBER($L547),IF(OR(AND(OR($J547="Retired",$J547="Permanent Low-Use"),$K547&lt;=2025),(AND($J547="New",$K547&gt;2025))),"N/A",VLOOKUP($F547,'Source Data'!$B$15:$I$22,5)),"")</f>
        <v/>
      </c>
      <c r="AC547" s="145" t="str">
        <f>IF(ISNUMBER($L547),IF(OR(AND(OR($J547="Retired",$J547="Permanent Low-Use"),$K547&lt;=2026),(AND($J547="New",$K547&gt;2026))),"N/A",VLOOKUP($F547,'Source Data'!$B$15:$I$22,5)),"")</f>
        <v/>
      </c>
      <c r="AD547" s="145" t="str">
        <f>IF(ISNUMBER($L547),IF(OR(AND(OR($J547="Retired",$J547="Permanent Low-Use"),$K547&lt;=2027),(AND($J547="New",$K547&gt;2027))),"N/A",VLOOKUP($F547,'Source Data'!$B$15:$I$22,5)),"")</f>
        <v/>
      </c>
      <c r="AE547" s="145" t="str">
        <f>IF(ISNUMBER($L547),IF(OR(AND(OR($J547="Retired",$J547="Permanent Low-Use"),$K547&lt;=2028),(AND($J547="New",$K547&gt;2028))),"N/A",VLOOKUP($F547,'Source Data'!$B$15:$I$22,5)),"")</f>
        <v/>
      </c>
      <c r="AF547" s="145" t="str">
        <f>IF(ISNUMBER($L547),IF(OR(AND(OR($J547="Retired",$J547="Permanent Low-Use"),$K547&lt;=2029),(AND($J547="New",$K547&gt;2029))),"N/A",VLOOKUP($F547,'Source Data'!$B$15:$I$22,5)),"")</f>
        <v/>
      </c>
      <c r="AG547" s="145" t="str">
        <f>IF(ISNUMBER($L547),IF(OR(AND(OR($J547="Retired",$J547="Permanent Low-Use"),$K547&lt;=2030),(AND($J547="New",$K547&gt;2030))),"N/A",VLOOKUP($F547,'Source Data'!$B$15:$I$22,5)),"")</f>
        <v/>
      </c>
      <c r="AH547" s="145" t="str">
        <f>IF(ISNUMBER($L547),IF(OR(AND(OR($J547="Retired",$J547="Permanent Low-Use"),$K547&lt;=2031),(AND($J547="New",$K547&gt;2031))),"N/A",VLOOKUP($F547,'Source Data'!$B$15:$I$22,5)),"")</f>
        <v/>
      </c>
      <c r="AI547" s="145" t="str">
        <f>IF(ISNUMBER($L547),IF(OR(AND(OR($J547="Retired",$J547="Permanent Low-Use"),$K547&lt;=2032),(AND($J547="New",$K547&gt;2032))),"N/A",VLOOKUP($F547,'Source Data'!$B$15:$I$22,5)),"")</f>
        <v/>
      </c>
      <c r="AJ547" s="145" t="str">
        <f>IF(ISNUMBER($L547),IF(OR(AND(OR($J547="Retired",$J547="Permanent Low-Use"),$K547&lt;=2033),(AND($J547="New",$K547&gt;2033))),"N/A",VLOOKUP($F547,'Source Data'!$B$15:$I$22,5)),"")</f>
        <v/>
      </c>
      <c r="AK547" s="145" t="str">
        <f>IF($N547= 0, "N/A", IF(ISERROR(VLOOKUP($F547, 'Source Data'!$B$4:$C$11,2)), "", VLOOKUP($F547, 'Source Data'!$B$4:$C$11,2)))</f>
        <v/>
      </c>
      <c r="AL547" s="158"/>
    </row>
    <row r="548" spans="1:38">
      <c r="A548" s="158"/>
      <c r="B548" s="80"/>
      <c r="C548" s="80"/>
      <c r="D548" s="80"/>
      <c r="E548" s="81"/>
      <c r="F548" s="81"/>
      <c r="G548" s="78"/>
      <c r="H548" s="79"/>
      <c r="I548" s="78"/>
      <c r="J548" s="78"/>
      <c r="K548" s="78"/>
      <c r="L548" s="142" t="str">
        <f t="shared" si="22"/>
        <v/>
      </c>
      <c r="M548" s="142" t="str">
        <f>IF(ISERROR(VLOOKUP(E548,'Source Data'!$B$67:$J$97, MATCH(F548, 'Source Data'!$B$64:$J$64,1),TRUE))=TRUE,"",VLOOKUP(E548,'Source Data'!$B$67:$J$97,MATCH(F548, 'Source Data'!$B$64:$J$64,1),TRUE))</f>
        <v/>
      </c>
      <c r="N548" s="143" t="str">
        <f t="shared" si="23"/>
        <v/>
      </c>
      <c r="O548" s="144" t="str">
        <f>IF(OR(AND(OR($J548="Retired",$J548="Permanent Low-Use"),$K548&lt;=2023),(AND($J548="New",$K548&gt;2023))),"N/A",IF($N548=0,0,IF(ISERROR(VLOOKUP($E548,'Source Data'!$B$29:$J$60, MATCH($L548, 'Source Data'!$B$26:$J$26,1),TRUE))=TRUE,"",VLOOKUP($E548,'Source Data'!$B$29:$J$60,MATCH($L548, 'Source Data'!$B$26:$J$26,1),TRUE))))</f>
        <v/>
      </c>
      <c r="P548" s="144" t="str">
        <f>IF(OR(AND(OR($J548="Retired",$J548="Permanent Low-Use"),$K548&lt;=2024),(AND($J548="New",$K548&gt;2024))),"N/A",IF($N548=0,0,IF(ISERROR(VLOOKUP($E548,'Source Data'!$B$29:$J$60, MATCH($L548, 'Source Data'!$B$26:$J$26,1),TRUE))=TRUE,"",VLOOKUP($E548,'Source Data'!$B$29:$J$60,MATCH($L548, 'Source Data'!$B$26:$J$26,1),TRUE))))</f>
        <v/>
      </c>
      <c r="Q548" s="144" t="str">
        <f>IF(OR(AND(OR($J548="Retired",$J548="Permanent Low-Use"),$K548&lt;=2025),(AND($J548="New",$K548&gt;2025))),"N/A",IF($N548=0,0,IF(ISERROR(VLOOKUP($E548,'Source Data'!$B$29:$J$60, MATCH($L548, 'Source Data'!$B$26:$J$26,1),TRUE))=TRUE,"",VLOOKUP($E548,'Source Data'!$B$29:$J$60,MATCH($L548, 'Source Data'!$B$26:$J$26,1),TRUE))))</f>
        <v/>
      </c>
      <c r="R548" s="144" t="str">
        <f>IF(OR(AND(OR($J548="Retired",$J548="Permanent Low-Use"),$K548&lt;=2026),(AND($J548="New",$K548&gt;2026))),"N/A",IF($N548=0,0,IF(ISERROR(VLOOKUP($E548,'Source Data'!$B$29:$J$60, MATCH($L548, 'Source Data'!$B$26:$J$26,1),TRUE))=TRUE,"",VLOOKUP($E548,'Source Data'!$B$29:$J$60,MATCH($L548, 'Source Data'!$B$26:$J$26,1),TRUE))))</f>
        <v/>
      </c>
      <c r="S548" s="144" t="str">
        <f>IF(OR(AND(OR($J548="Retired",$J548="Permanent Low-Use"),$K548&lt;=2027),(AND($J548="New",$K548&gt;2027))),"N/A",IF($N548=0,0,IF(ISERROR(VLOOKUP($E548,'Source Data'!$B$29:$J$60, MATCH($L548, 'Source Data'!$B$26:$J$26,1),TRUE))=TRUE,"",VLOOKUP($E548,'Source Data'!$B$29:$J$60,MATCH($L548, 'Source Data'!$B$26:$J$26,1),TRUE))))</f>
        <v/>
      </c>
      <c r="T548" s="144" t="str">
        <f>IF(OR(AND(OR($J548="Retired",$J548="Permanent Low-Use"),$K548&lt;=2028),(AND($J548="New",$K548&gt;2028))),"N/A",IF($N548=0,0,IF(ISERROR(VLOOKUP($E548,'Source Data'!$B$29:$J$60, MATCH($L548, 'Source Data'!$B$26:$J$26,1),TRUE))=TRUE,"",VLOOKUP($E548,'Source Data'!$B$29:$J$60,MATCH($L548, 'Source Data'!$B$26:$J$26,1),TRUE))))</f>
        <v/>
      </c>
      <c r="U548" s="144" t="str">
        <f>IF(OR(AND(OR($J548="Retired",$J548="Permanent Low-Use"),$K548&lt;=2029),(AND($J548="New",$K548&gt;2029))),"N/A",IF($N548=0,0,IF(ISERROR(VLOOKUP($E548,'Source Data'!$B$29:$J$60, MATCH($L548, 'Source Data'!$B$26:$J$26,1),TRUE))=TRUE,"",VLOOKUP($E548,'Source Data'!$B$29:$J$60,MATCH($L548, 'Source Data'!$B$26:$J$26,1),TRUE))))</f>
        <v/>
      </c>
      <c r="V548" s="144" t="str">
        <f>IF(OR(AND(OR($J548="Retired",$J548="Permanent Low-Use"),$K548&lt;=2030),(AND($J548="New",$K548&gt;2030))),"N/A",IF($N548=0,0,IF(ISERROR(VLOOKUP($E548,'Source Data'!$B$29:$J$60, MATCH($L548, 'Source Data'!$B$26:$J$26,1),TRUE))=TRUE,"",VLOOKUP($E548,'Source Data'!$B$29:$J$60,MATCH($L548, 'Source Data'!$B$26:$J$26,1),TRUE))))</f>
        <v/>
      </c>
      <c r="W548" s="144" t="str">
        <f>IF(OR(AND(OR($J548="Retired",$J548="Permanent Low-Use"),$K548&lt;=2031),(AND($J548="New",$K548&gt;2031))),"N/A",IF($N548=0,0,IF(ISERROR(VLOOKUP($E548,'Source Data'!$B$29:$J$60, MATCH($L548, 'Source Data'!$B$26:$J$26,1),TRUE))=TRUE,"",VLOOKUP($E548,'Source Data'!$B$29:$J$60,MATCH($L548, 'Source Data'!$B$26:$J$26,1),TRUE))))</f>
        <v/>
      </c>
      <c r="X548" s="144" t="str">
        <f>IF(OR(AND(OR($J548="Retired",$J548="Permanent Low-Use"),$K548&lt;=2032),(AND($J548="New",$K548&gt;2032))),"N/A",IF($N548=0,0,IF(ISERROR(VLOOKUP($E548,'Source Data'!$B$29:$J$60, MATCH($L548, 'Source Data'!$B$26:$J$26,1),TRUE))=TRUE,"",VLOOKUP($E548,'Source Data'!$B$29:$J$60,MATCH($L548, 'Source Data'!$B$26:$J$26,1),TRUE))))</f>
        <v/>
      </c>
      <c r="Y548" s="144" t="str">
        <f>IF(OR(AND(OR($J548="Retired",$J548="Permanent Low-Use"),$K548&lt;=2033),(AND($J548="New",$K548&gt;2033))),"N/A",IF($N548=0,0,IF(ISERROR(VLOOKUP($E548,'Source Data'!$B$29:$J$60, MATCH($L548, 'Source Data'!$B$26:$J$26,1),TRUE))=TRUE,"",VLOOKUP($E548,'Source Data'!$B$29:$J$60,MATCH($L548, 'Source Data'!$B$26:$J$26,1),TRUE))))</f>
        <v/>
      </c>
      <c r="Z548" s="145" t="str">
        <f>IF(ISNUMBER($L548),IF(OR(AND(OR($J548="Retired",$J548="Permanent Low-Use"),$K548&lt;=2023),(AND($J548="New",$K548&gt;2023))),"N/A",VLOOKUP($F548,'Source Data'!$B$15:$I$22,7)),"")</f>
        <v/>
      </c>
      <c r="AA548" s="145" t="str">
        <f>IF(ISNUMBER($L548),IF(OR(AND(OR($J548="Retired",$J548="Permanent Low-Use"),$K548&lt;=2024),(AND($J548="New",$K548&gt;2024))),"N/A",VLOOKUP($F548,'Source Data'!$B$15:$I$22,7)),"")</f>
        <v/>
      </c>
      <c r="AB548" s="145" t="str">
        <f>IF(ISNUMBER($L548),IF(OR(AND(OR($J548="Retired",$J548="Permanent Low-Use"),$K548&lt;=2025),(AND($J548="New",$K548&gt;2025))),"N/A",VLOOKUP($F548,'Source Data'!$B$15:$I$22,5)),"")</f>
        <v/>
      </c>
      <c r="AC548" s="145" t="str">
        <f>IF(ISNUMBER($L548),IF(OR(AND(OR($J548="Retired",$J548="Permanent Low-Use"),$K548&lt;=2026),(AND($J548="New",$K548&gt;2026))),"N/A",VLOOKUP($F548,'Source Data'!$B$15:$I$22,5)),"")</f>
        <v/>
      </c>
      <c r="AD548" s="145" t="str">
        <f>IF(ISNUMBER($L548),IF(OR(AND(OR($J548="Retired",$J548="Permanent Low-Use"),$K548&lt;=2027),(AND($J548="New",$K548&gt;2027))),"N/A",VLOOKUP($F548,'Source Data'!$B$15:$I$22,5)),"")</f>
        <v/>
      </c>
      <c r="AE548" s="145" t="str">
        <f>IF(ISNUMBER($L548),IF(OR(AND(OR($J548="Retired",$J548="Permanent Low-Use"),$K548&lt;=2028),(AND($J548="New",$K548&gt;2028))),"N/A",VLOOKUP($F548,'Source Data'!$B$15:$I$22,5)),"")</f>
        <v/>
      </c>
      <c r="AF548" s="145" t="str">
        <f>IF(ISNUMBER($L548),IF(OR(AND(OR($J548="Retired",$J548="Permanent Low-Use"),$K548&lt;=2029),(AND($J548="New",$K548&gt;2029))),"N/A",VLOOKUP($F548,'Source Data'!$B$15:$I$22,5)),"")</f>
        <v/>
      </c>
      <c r="AG548" s="145" t="str">
        <f>IF(ISNUMBER($L548),IF(OR(AND(OR($J548="Retired",$J548="Permanent Low-Use"),$K548&lt;=2030),(AND($J548="New",$K548&gt;2030))),"N/A",VLOOKUP($F548,'Source Data'!$B$15:$I$22,5)),"")</f>
        <v/>
      </c>
      <c r="AH548" s="145" t="str">
        <f>IF(ISNUMBER($L548),IF(OR(AND(OR($J548="Retired",$J548="Permanent Low-Use"),$K548&lt;=2031),(AND($J548="New",$K548&gt;2031))),"N/A",VLOOKUP($F548,'Source Data'!$B$15:$I$22,5)),"")</f>
        <v/>
      </c>
      <c r="AI548" s="145" t="str">
        <f>IF(ISNUMBER($L548),IF(OR(AND(OR($J548="Retired",$J548="Permanent Low-Use"),$K548&lt;=2032),(AND($J548="New",$K548&gt;2032))),"N/A",VLOOKUP($F548,'Source Data'!$B$15:$I$22,5)),"")</f>
        <v/>
      </c>
      <c r="AJ548" s="145" t="str">
        <f>IF(ISNUMBER($L548),IF(OR(AND(OR($J548="Retired",$J548="Permanent Low-Use"),$K548&lt;=2033),(AND($J548="New",$K548&gt;2033))),"N/A",VLOOKUP($F548,'Source Data'!$B$15:$I$22,5)),"")</f>
        <v/>
      </c>
      <c r="AK548" s="145" t="str">
        <f>IF($N548= 0, "N/A", IF(ISERROR(VLOOKUP($F548, 'Source Data'!$B$4:$C$11,2)), "", VLOOKUP($F548, 'Source Data'!$B$4:$C$11,2)))</f>
        <v/>
      </c>
      <c r="AL548" s="158"/>
    </row>
    <row r="549" spans="1:38">
      <c r="A549" s="158"/>
      <c r="B549" s="80"/>
      <c r="C549" s="80"/>
      <c r="D549" s="80"/>
      <c r="E549" s="81"/>
      <c r="F549" s="81"/>
      <c r="G549" s="78"/>
      <c r="H549" s="79"/>
      <c r="I549" s="78"/>
      <c r="J549" s="78"/>
      <c r="K549" s="78"/>
      <c r="L549" s="142" t="str">
        <f t="shared" si="22"/>
        <v/>
      </c>
      <c r="M549" s="142" t="str">
        <f>IF(ISERROR(VLOOKUP(E549,'Source Data'!$B$67:$J$97, MATCH(F549, 'Source Data'!$B$64:$J$64,1),TRUE))=TRUE,"",VLOOKUP(E549,'Source Data'!$B$67:$J$97,MATCH(F549, 'Source Data'!$B$64:$J$64,1),TRUE))</f>
        <v/>
      </c>
      <c r="N549" s="143" t="str">
        <f t="shared" si="23"/>
        <v/>
      </c>
      <c r="O549" s="144" t="str">
        <f>IF(OR(AND(OR($J549="Retired",$J549="Permanent Low-Use"),$K549&lt;=2023),(AND($J549="New",$K549&gt;2023))),"N/A",IF($N549=0,0,IF(ISERROR(VLOOKUP($E549,'Source Data'!$B$29:$J$60, MATCH($L549, 'Source Data'!$B$26:$J$26,1),TRUE))=TRUE,"",VLOOKUP($E549,'Source Data'!$B$29:$J$60,MATCH($L549, 'Source Data'!$B$26:$J$26,1),TRUE))))</f>
        <v/>
      </c>
      <c r="P549" s="144" t="str">
        <f>IF(OR(AND(OR($J549="Retired",$J549="Permanent Low-Use"),$K549&lt;=2024),(AND($J549="New",$K549&gt;2024))),"N/A",IF($N549=0,0,IF(ISERROR(VLOOKUP($E549,'Source Data'!$B$29:$J$60, MATCH($L549, 'Source Data'!$B$26:$J$26,1),TRUE))=TRUE,"",VLOOKUP($E549,'Source Data'!$B$29:$J$60,MATCH($L549, 'Source Data'!$B$26:$J$26,1),TRUE))))</f>
        <v/>
      </c>
      <c r="Q549" s="144" t="str">
        <f>IF(OR(AND(OR($J549="Retired",$J549="Permanent Low-Use"),$K549&lt;=2025),(AND($J549="New",$K549&gt;2025))),"N/A",IF($N549=0,0,IF(ISERROR(VLOOKUP($E549,'Source Data'!$B$29:$J$60, MATCH($L549, 'Source Data'!$B$26:$J$26,1),TRUE))=TRUE,"",VLOOKUP($E549,'Source Data'!$B$29:$J$60,MATCH($L549, 'Source Data'!$B$26:$J$26,1),TRUE))))</f>
        <v/>
      </c>
      <c r="R549" s="144" t="str">
        <f>IF(OR(AND(OR($J549="Retired",$J549="Permanent Low-Use"),$K549&lt;=2026),(AND($J549="New",$K549&gt;2026))),"N/A",IF($N549=0,0,IF(ISERROR(VLOOKUP($E549,'Source Data'!$B$29:$J$60, MATCH($L549, 'Source Data'!$B$26:$J$26,1),TRUE))=TRUE,"",VLOOKUP($E549,'Source Data'!$B$29:$J$60,MATCH($L549, 'Source Data'!$B$26:$J$26,1),TRUE))))</f>
        <v/>
      </c>
      <c r="S549" s="144" t="str">
        <f>IF(OR(AND(OR($J549="Retired",$J549="Permanent Low-Use"),$K549&lt;=2027),(AND($J549="New",$K549&gt;2027))),"N/A",IF($N549=0,0,IF(ISERROR(VLOOKUP($E549,'Source Data'!$B$29:$J$60, MATCH($L549, 'Source Data'!$B$26:$J$26,1),TRUE))=TRUE,"",VLOOKUP($E549,'Source Data'!$B$29:$J$60,MATCH($L549, 'Source Data'!$B$26:$J$26,1),TRUE))))</f>
        <v/>
      </c>
      <c r="T549" s="144" t="str">
        <f>IF(OR(AND(OR($J549="Retired",$J549="Permanent Low-Use"),$K549&lt;=2028),(AND($J549="New",$K549&gt;2028))),"N/A",IF($N549=0,0,IF(ISERROR(VLOOKUP($E549,'Source Data'!$B$29:$J$60, MATCH($L549, 'Source Data'!$B$26:$J$26,1),TRUE))=TRUE,"",VLOOKUP($E549,'Source Data'!$B$29:$J$60,MATCH($L549, 'Source Data'!$B$26:$J$26,1),TRUE))))</f>
        <v/>
      </c>
      <c r="U549" s="144" t="str">
        <f>IF(OR(AND(OR($J549="Retired",$J549="Permanent Low-Use"),$K549&lt;=2029),(AND($J549="New",$K549&gt;2029))),"N/A",IF($N549=0,0,IF(ISERROR(VLOOKUP($E549,'Source Data'!$B$29:$J$60, MATCH($L549, 'Source Data'!$B$26:$J$26,1),TRUE))=TRUE,"",VLOOKUP($E549,'Source Data'!$B$29:$J$60,MATCH($L549, 'Source Data'!$B$26:$J$26,1),TRUE))))</f>
        <v/>
      </c>
      <c r="V549" s="144" t="str">
        <f>IF(OR(AND(OR($J549="Retired",$J549="Permanent Low-Use"),$K549&lt;=2030),(AND($J549="New",$K549&gt;2030))),"N/A",IF($N549=0,0,IF(ISERROR(VLOOKUP($E549,'Source Data'!$B$29:$J$60, MATCH($L549, 'Source Data'!$B$26:$J$26,1),TRUE))=TRUE,"",VLOOKUP($E549,'Source Data'!$B$29:$J$60,MATCH($L549, 'Source Data'!$B$26:$J$26,1),TRUE))))</f>
        <v/>
      </c>
      <c r="W549" s="144" t="str">
        <f>IF(OR(AND(OR($J549="Retired",$J549="Permanent Low-Use"),$K549&lt;=2031),(AND($J549="New",$K549&gt;2031))),"N/A",IF($N549=0,0,IF(ISERROR(VLOOKUP($E549,'Source Data'!$B$29:$J$60, MATCH($L549, 'Source Data'!$B$26:$J$26,1),TRUE))=TRUE,"",VLOOKUP($E549,'Source Data'!$B$29:$J$60,MATCH($L549, 'Source Data'!$B$26:$J$26,1),TRUE))))</f>
        <v/>
      </c>
      <c r="X549" s="144" t="str">
        <f>IF(OR(AND(OR($J549="Retired",$J549="Permanent Low-Use"),$K549&lt;=2032),(AND($J549="New",$K549&gt;2032))),"N/A",IF($N549=0,0,IF(ISERROR(VLOOKUP($E549,'Source Data'!$B$29:$J$60, MATCH($L549, 'Source Data'!$B$26:$J$26,1),TRUE))=TRUE,"",VLOOKUP($E549,'Source Data'!$B$29:$J$60,MATCH($L549, 'Source Data'!$B$26:$J$26,1),TRUE))))</f>
        <v/>
      </c>
      <c r="Y549" s="144" t="str">
        <f>IF(OR(AND(OR($J549="Retired",$J549="Permanent Low-Use"),$K549&lt;=2033),(AND($J549="New",$K549&gt;2033))),"N/A",IF($N549=0,0,IF(ISERROR(VLOOKUP($E549,'Source Data'!$B$29:$J$60, MATCH($L549, 'Source Data'!$B$26:$J$26,1),TRUE))=TRUE,"",VLOOKUP($E549,'Source Data'!$B$29:$J$60,MATCH($L549, 'Source Data'!$B$26:$J$26,1),TRUE))))</f>
        <v/>
      </c>
      <c r="Z549" s="145" t="str">
        <f>IF(ISNUMBER($L549),IF(OR(AND(OR($J549="Retired",$J549="Permanent Low-Use"),$K549&lt;=2023),(AND($J549="New",$K549&gt;2023))),"N/A",VLOOKUP($F549,'Source Data'!$B$15:$I$22,7)),"")</f>
        <v/>
      </c>
      <c r="AA549" s="145" t="str">
        <f>IF(ISNUMBER($L549),IF(OR(AND(OR($J549="Retired",$J549="Permanent Low-Use"),$K549&lt;=2024),(AND($J549="New",$K549&gt;2024))),"N/A",VLOOKUP($F549,'Source Data'!$B$15:$I$22,7)),"")</f>
        <v/>
      </c>
      <c r="AB549" s="145" t="str">
        <f>IF(ISNUMBER($L549),IF(OR(AND(OR($J549="Retired",$J549="Permanent Low-Use"),$K549&lt;=2025),(AND($J549="New",$K549&gt;2025))),"N/A",VLOOKUP($F549,'Source Data'!$B$15:$I$22,5)),"")</f>
        <v/>
      </c>
      <c r="AC549" s="145" t="str">
        <f>IF(ISNUMBER($L549),IF(OR(AND(OR($J549="Retired",$J549="Permanent Low-Use"),$K549&lt;=2026),(AND($J549="New",$K549&gt;2026))),"N/A",VLOOKUP($F549,'Source Data'!$B$15:$I$22,5)),"")</f>
        <v/>
      </c>
      <c r="AD549" s="145" t="str">
        <f>IF(ISNUMBER($L549),IF(OR(AND(OR($J549="Retired",$J549="Permanent Low-Use"),$K549&lt;=2027),(AND($J549="New",$K549&gt;2027))),"N/A",VLOOKUP($F549,'Source Data'!$B$15:$I$22,5)),"")</f>
        <v/>
      </c>
      <c r="AE549" s="145" t="str">
        <f>IF(ISNUMBER($L549),IF(OR(AND(OR($J549="Retired",$J549="Permanent Low-Use"),$K549&lt;=2028),(AND($J549="New",$K549&gt;2028))),"N/A",VLOOKUP($F549,'Source Data'!$B$15:$I$22,5)),"")</f>
        <v/>
      </c>
      <c r="AF549" s="145" t="str">
        <f>IF(ISNUMBER($L549),IF(OR(AND(OR($J549="Retired",$J549="Permanent Low-Use"),$K549&lt;=2029),(AND($J549="New",$K549&gt;2029))),"N/A",VLOOKUP($F549,'Source Data'!$B$15:$I$22,5)),"")</f>
        <v/>
      </c>
      <c r="AG549" s="145" t="str">
        <f>IF(ISNUMBER($L549),IF(OR(AND(OR($J549="Retired",$J549="Permanent Low-Use"),$K549&lt;=2030),(AND($J549="New",$K549&gt;2030))),"N/A",VLOOKUP($F549,'Source Data'!$B$15:$I$22,5)),"")</f>
        <v/>
      </c>
      <c r="AH549" s="145" t="str">
        <f>IF(ISNUMBER($L549),IF(OR(AND(OR($J549="Retired",$J549="Permanent Low-Use"),$K549&lt;=2031),(AND($J549="New",$K549&gt;2031))),"N/A",VLOOKUP($F549,'Source Data'!$B$15:$I$22,5)),"")</f>
        <v/>
      </c>
      <c r="AI549" s="145" t="str">
        <f>IF(ISNUMBER($L549),IF(OR(AND(OR($J549="Retired",$J549="Permanent Low-Use"),$K549&lt;=2032),(AND($J549="New",$K549&gt;2032))),"N/A",VLOOKUP($F549,'Source Data'!$B$15:$I$22,5)),"")</f>
        <v/>
      </c>
      <c r="AJ549" s="145" t="str">
        <f>IF(ISNUMBER($L549),IF(OR(AND(OR($J549="Retired",$J549="Permanent Low-Use"),$K549&lt;=2033),(AND($J549="New",$K549&gt;2033))),"N/A",VLOOKUP($F549,'Source Data'!$B$15:$I$22,5)),"")</f>
        <v/>
      </c>
      <c r="AK549" s="145" t="str">
        <f>IF($N549= 0, "N/A", IF(ISERROR(VLOOKUP($F549, 'Source Data'!$B$4:$C$11,2)), "", VLOOKUP($F549, 'Source Data'!$B$4:$C$11,2)))</f>
        <v/>
      </c>
      <c r="AL549" s="158"/>
    </row>
    <row r="550" spans="1:38">
      <c r="A550" s="158"/>
      <c r="B550" s="80"/>
      <c r="C550" s="80"/>
      <c r="D550" s="80"/>
      <c r="E550" s="81"/>
      <c r="F550" s="81"/>
      <c r="G550" s="78"/>
      <c r="H550" s="79"/>
      <c r="I550" s="78"/>
      <c r="J550" s="78"/>
      <c r="K550" s="78"/>
      <c r="L550" s="142" t="str">
        <f t="shared" si="22"/>
        <v/>
      </c>
      <c r="M550" s="142" t="str">
        <f>IF(ISERROR(VLOOKUP(E550,'Source Data'!$B$67:$J$97, MATCH(F550, 'Source Data'!$B$64:$J$64,1),TRUE))=TRUE,"",VLOOKUP(E550,'Source Data'!$B$67:$J$97,MATCH(F550, 'Source Data'!$B$64:$J$64,1),TRUE))</f>
        <v/>
      </c>
      <c r="N550" s="143" t="str">
        <f t="shared" si="23"/>
        <v/>
      </c>
      <c r="O550" s="144" t="str">
        <f>IF(OR(AND(OR($J550="Retired",$J550="Permanent Low-Use"),$K550&lt;=2023),(AND($J550="New",$K550&gt;2023))),"N/A",IF($N550=0,0,IF(ISERROR(VLOOKUP($E550,'Source Data'!$B$29:$J$60, MATCH($L550, 'Source Data'!$B$26:$J$26,1),TRUE))=TRUE,"",VLOOKUP($E550,'Source Data'!$B$29:$J$60,MATCH($L550, 'Source Data'!$B$26:$J$26,1),TRUE))))</f>
        <v/>
      </c>
      <c r="P550" s="144" t="str">
        <f>IF(OR(AND(OR($J550="Retired",$J550="Permanent Low-Use"),$K550&lt;=2024),(AND($J550="New",$K550&gt;2024))),"N/A",IF($N550=0,0,IF(ISERROR(VLOOKUP($E550,'Source Data'!$B$29:$J$60, MATCH($L550, 'Source Data'!$B$26:$J$26,1),TRUE))=TRUE,"",VLOOKUP($E550,'Source Data'!$B$29:$J$60,MATCH($L550, 'Source Data'!$B$26:$J$26,1),TRUE))))</f>
        <v/>
      </c>
      <c r="Q550" s="144" t="str">
        <f>IF(OR(AND(OR($J550="Retired",$J550="Permanent Low-Use"),$K550&lt;=2025),(AND($J550="New",$K550&gt;2025))),"N/A",IF($N550=0,0,IF(ISERROR(VLOOKUP($E550,'Source Data'!$B$29:$J$60, MATCH($L550, 'Source Data'!$B$26:$J$26,1),TRUE))=TRUE,"",VLOOKUP($E550,'Source Data'!$B$29:$J$60,MATCH($L550, 'Source Data'!$B$26:$J$26,1),TRUE))))</f>
        <v/>
      </c>
      <c r="R550" s="144" t="str">
        <f>IF(OR(AND(OR($J550="Retired",$J550="Permanent Low-Use"),$K550&lt;=2026),(AND($J550="New",$K550&gt;2026))),"N/A",IF($N550=0,0,IF(ISERROR(VLOOKUP($E550,'Source Data'!$B$29:$J$60, MATCH($L550, 'Source Data'!$B$26:$J$26,1),TRUE))=TRUE,"",VLOOKUP($E550,'Source Data'!$B$29:$J$60,MATCH($L550, 'Source Data'!$B$26:$J$26,1),TRUE))))</f>
        <v/>
      </c>
      <c r="S550" s="144" t="str">
        <f>IF(OR(AND(OR($J550="Retired",$J550="Permanent Low-Use"),$K550&lt;=2027),(AND($J550="New",$K550&gt;2027))),"N/A",IF($N550=0,0,IF(ISERROR(VLOOKUP($E550,'Source Data'!$B$29:$J$60, MATCH($L550, 'Source Data'!$B$26:$J$26,1),TRUE))=TRUE,"",VLOOKUP($E550,'Source Data'!$B$29:$J$60,MATCH($L550, 'Source Data'!$B$26:$J$26,1),TRUE))))</f>
        <v/>
      </c>
      <c r="T550" s="144" t="str">
        <f>IF(OR(AND(OR($J550="Retired",$J550="Permanent Low-Use"),$K550&lt;=2028),(AND($J550="New",$K550&gt;2028))),"N/A",IF($N550=0,0,IF(ISERROR(VLOOKUP($E550,'Source Data'!$B$29:$J$60, MATCH($L550, 'Source Data'!$B$26:$J$26,1),TRUE))=TRUE,"",VLOOKUP($E550,'Source Data'!$B$29:$J$60,MATCH($L550, 'Source Data'!$B$26:$J$26,1),TRUE))))</f>
        <v/>
      </c>
      <c r="U550" s="144" t="str">
        <f>IF(OR(AND(OR($J550="Retired",$J550="Permanent Low-Use"),$K550&lt;=2029),(AND($J550="New",$K550&gt;2029))),"N/A",IF($N550=0,0,IF(ISERROR(VLOOKUP($E550,'Source Data'!$B$29:$J$60, MATCH($L550, 'Source Data'!$B$26:$J$26,1),TRUE))=TRUE,"",VLOOKUP($E550,'Source Data'!$B$29:$J$60,MATCH($L550, 'Source Data'!$B$26:$J$26,1),TRUE))))</f>
        <v/>
      </c>
      <c r="V550" s="144" t="str">
        <f>IF(OR(AND(OR($J550="Retired",$J550="Permanent Low-Use"),$K550&lt;=2030),(AND($J550="New",$K550&gt;2030))),"N/A",IF($N550=0,0,IF(ISERROR(VLOOKUP($E550,'Source Data'!$B$29:$J$60, MATCH($L550, 'Source Data'!$B$26:$J$26,1),TRUE))=TRUE,"",VLOOKUP($E550,'Source Data'!$B$29:$J$60,MATCH($L550, 'Source Data'!$B$26:$J$26,1),TRUE))))</f>
        <v/>
      </c>
      <c r="W550" s="144" t="str">
        <f>IF(OR(AND(OR($J550="Retired",$J550="Permanent Low-Use"),$K550&lt;=2031),(AND($J550="New",$K550&gt;2031))),"N/A",IF($N550=0,0,IF(ISERROR(VLOOKUP($E550,'Source Data'!$B$29:$J$60, MATCH($L550, 'Source Data'!$B$26:$J$26,1),TRUE))=TRUE,"",VLOOKUP($E550,'Source Data'!$B$29:$J$60,MATCH($L550, 'Source Data'!$B$26:$J$26,1),TRUE))))</f>
        <v/>
      </c>
      <c r="X550" s="144" t="str">
        <f>IF(OR(AND(OR($J550="Retired",$J550="Permanent Low-Use"),$K550&lt;=2032),(AND($J550="New",$K550&gt;2032))),"N/A",IF($N550=0,0,IF(ISERROR(VLOOKUP($E550,'Source Data'!$B$29:$J$60, MATCH($L550, 'Source Data'!$B$26:$J$26,1),TRUE))=TRUE,"",VLOOKUP($E550,'Source Data'!$B$29:$J$60,MATCH($L550, 'Source Data'!$B$26:$J$26,1),TRUE))))</f>
        <v/>
      </c>
      <c r="Y550" s="144" t="str">
        <f>IF(OR(AND(OR($J550="Retired",$J550="Permanent Low-Use"),$K550&lt;=2033),(AND($J550="New",$K550&gt;2033))),"N/A",IF($N550=0,0,IF(ISERROR(VLOOKUP($E550,'Source Data'!$B$29:$J$60, MATCH($L550, 'Source Data'!$B$26:$J$26,1),TRUE))=TRUE,"",VLOOKUP($E550,'Source Data'!$B$29:$J$60,MATCH($L550, 'Source Data'!$B$26:$J$26,1),TRUE))))</f>
        <v/>
      </c>
      <c r="Z550" s="145" t="str">
        <f>IF(ISNUMBER($L550),IF(OR(AND(OR($J550="Retired",$J550="Permanent Low-Use"),$K550&lt;=2023),(AND($J550="New",$K550&gt;2023))),"N/A",VLOOKUP($F550,'Source Data'!$B$15:$I$22,7)),"")</f>
        <v/>
      </c>
      <c r="AA550" s="145" t="str">
        <f>IF(ISNUMBER($L550),IF(OR(AND(OR($J550="Retired",$J550="Permanent Low-Use"),$K550&lt;=2024),(AND($J550="New",$K550&gt;2024))),"N/A",VLOOKUP($F550,'Source Data'!$B$15:$I$22,7)),"")</f>
        <v/>
      </c>
      <c r="AB550" s="145" t="str">
        <f>IF(ISNUMBER($L550),IF(OR(AND(OR($J550="Retired",$J550="Permanent Low-Use"),$K550&lt;=2025),(AND($J550="New",$K550&gt;2025))),"N/A",VLOOKUP($F550,'Source Data'!$B$15:$I$22,5)),"")</f>
        <v/>
      </c>
      <c r="AC550" s="145" t="str">
        <f>IF(ISNUMBER($L550),IF(OR(AND(OR($J550="Retired",$J550="Permanent Low-Use"),$K550&lt;=2026),(AND($J550="New",$K550&gt;2026))),"N/A",VLOOKUP($F550,'Source Data'!$B$15:$I$22,5)),"")</f>
        <v/>
      </c>
      <c r="AD550" s="145" t="str">
        <f>IF(ISNUMBER($L550),IF(OR(AND(OR($J550="Retired",$J550="Permanent Low-Use"),$K550&lt;=2027),(AND($J550="New",$K550&gt;2027))),"N/A",VLOOKUP($F550,'Source Data'!$B$15:$I$22,5)),"")</f>
        <v/>
      </c>
      <c r="AE550" s="145" t="str">
        <f>IF(ISNUMBER($L550),IF(OR(AND(OR($J550="Retired",$J550="Permanent Low-Use"),$K550&lt;=2028),(AND($J550="New",$K550&gt;2028))),"N/A",VLOOKUP($F550,'Source Data'!$B$15:$I$22,5)),"")</f>
        <v/>
      </c>
      <c r="AF550" s="145" t="str">
        <f>IF(ISNUMBER($L550),IF(OR(AND(OR($J550="Retired",$J550="Permanent Low-Use"),$K550&lt;=2029),(AND($J550="New",$K550&gt;2029))),"N/A",VLOOKUP($F550,'Source Data'!$B$15:$I$22,5)),"")</f>
        <v/>
      </c>
      <c r="AG550" s="145" t="str">
        <f>IF(ISNUMBER($L550),IF(OR(AND(OR($J550="Retired",$J550="Permanent Low-Use"),$K550&lt;=2030),(AND($J550="New",$K550&gt;2030))),"N/A",VLOOKUP($F550,'Source Data'!$B$15:$I$22,5)),"")</f>
        <v/>
      </c>
      <c r="AH550" s="145" t="str">
        <f>IF(ISNUMBER($L550),IF(OR(AND(OR($J550="Retired",$J550="Permanent Low-Use"),$K550&lt;=2031),(AND($J550="New",$K550&gt;2031))),"N/A",VLOOKUP($F550,'Source Data'!$B$15:$I$22,5)),"")</f>
        <v/>
      </c>
      <c r="AI550" s="145" t="str">
        <f>IF(ISNUMBER($L550),IF(OR(AND(OR($J550="Retired",$J550="Permanent Low-Use"),$K550&lt;=2032),(AND($J550="New",$K550&gt;2032))),"N/A",VLOOKUP($F550,'Source Data'!$B$15:$I$22,5)),"")</f>
        <v/>
      </c>
      <c r="AJ550" s="145" t="str">
        <f>IF(ISNUMBER($L550),IF(OR(AND(OR($J550="Retired",$J550="Permanent Low-Use"),$K550&lt;=2033),(AND($J550="New",$K550&gt;2033))),"N/A",VLOOKUP($F550,'Source Data'!$B$15:$I$22,5)),"")</f>
        <v/>
      </c>
      <c r="AK550" s="145" t="str">
        <f>IF($N550= 0, "N/A", IF(ISERROR(VLOOKUP($F550, 'Source Data'!$B$4:$C$11,2)), "", VLOOKUP($F550, 'Source Data'!$B$4:$C$11,2)))</f>
        <v/>
      </c>
      <c r="AL550" s="158"/>
    </row>
    <row r="551" spans="1:38">
      <c r="A551" s="158"/>
      <c r="B551" s="80"/>
      <c r="C551" s="80"/>
      <c r="D551" s="80"/>
      <c r="E551" s="81"/>
      <c r="F551" s="81"/>
      <c r="G551" s="78"/>
      <c r="H551" s="79"/>
      <c r="I551" s="78"/>
      <c r="J551" s="78"/>
      <c r="K551" s="78"/>
      <c r="L551" s="142" t="str">
        <f t="shared" si="22"/>
        <v/>
      </c>
      <c r="M551" s="142" t="str">
        <f>IF(ISERROR(VLOOKUP(E551,'Source Data'!$B$67:$J$97, MATCH(F551, 'Source Data'!$B$64:$J$64,1),TRUE))=TRUE,"",VLOOKUP(E551,'Source Data'!$B$67:$J$97,MATCH(F551, 'Source Data'!$B$64:$J$64,1),TRUE))</f>
        <v/>
      </c>
      <c r="N551" s="143" t="str">
        <f t="shared" si="23"/>
        <v/>
      </c>
      <c r="O551" s="144" t="str">
        <f>IF(OR(AND(OR($J551="Retired",$J551="Permanent Low-Use"),$K551&lt;=2023),(AND($J551="New",$K551&gt;2023))),"N/A",IF($N551=0,0,IF(ISERROR(VLOOKUP($E551,'Source Data'!$B$29:$J$60, MATCH($L551, 'Source Data'!$B$26:$J$26,1),TRUE))=TRUE,"",VLOOKUP($E551,'Source Data'!$B$29:$J$60,MATCH($L551, 'Source Data'!$B$26:$J$26,1),TRUE))))</f>
        <v/>
      </c>
      <c r="P551" s="144" t="str">
        <f>IF(OR(AND(OR($J551="Retired",$J551="Permanent Low-Use"),$K551&lt;=2024),(AND($J551="New",$K551&gt;2024))),"N/A",IF($N551=0,0,IF(ISERROR(VLOOKUP($E551,'Source Data'!$B$29:$J$60, MATCH($L551, 'Source Data'!$B$26:$J$26,1),TRUE))=TRUE,"",VLOOKUP($E551,'Source Data'!$B$29:$J$60,MATCH($L551, 'Source Data'!$B$26:$J$26,1),TRUE))))</f>
        <v/>
      </c>
      <c r="Q551" s="144" t="str">
        <f>IF(OR(AND(OR($J551="Retired",$J551="Permanent Low-Use"),$K551&lt;=2025),(AND($J551="New",$K551&gt;2025))),"N/A",IF($N551=0,0,IF(ISERROR(VLOOKUP($E551,'Source Data'!$B$29:$J$60, MATCH($L551, 'Source Data'!$B$26:$J$26,1),TRUE))=TRUE,"",VLOOKUP($E551,'Source Data'!$B$29:$J$60,MATCH($L551, 'Source Data'!$B$26:$J$26,1),TRUE))))</f>
        <v/>
      </c>
      <c r="R551" s="144" t="str">
        <f>IF(OR(AND(OR($J551="Retired",$J551="Permanent Low-Use"),$K551&lt;=2026),(AND($J551="New",$K551&gt;2026))),"N/A",IF($N551=0,0,IF(ISERROR(VLOOKUP($E551,'Source Data'!$B$29:$J$60, MATCH($L551, 'Source Data'!$B$26:$J$26,1),TRUE))=TRUE,"",VLOOKUP($E551,'Source Data'!$B$29:$J$60,MATCH($L551, 'Source Data'!$B$26:$J$26,1),TRUE))))</f>
        <v/>
      </c>
      <c r="S551" s="144" t="str">
        <f>IF(OR(AND(OR($J551="Retired",$J551="Permanent Low-Use"),$K551&lt;=2027),(AND($J551="New",$K551&gt;2027))),"N/A",IF($N551=0,0,IF(ISERROR(VLOOKUP($E551,'Source Data'!$B$29:$J$60, MATCH($L551, 'Source Data'!$B$26:$J$26,1),TRUE))=TRUE,"",VLOOKUP($E551,'Source Data'!$B$29:$J$60,MATCH($L551, 'Source Data'!$B$26:$J$26,1),TRUE))))</f>
        <v/>
      </c>
      <c r="T551" s="144" t="str">
        <f>IF(OR(AND(OR($J551="Retired",$J551="Permanent Low-Use"),$K551&lt;=2028),(AND($J551="New",$K551&gt;2028))),"N/A",IF($N551=0,0,IF(ISERROR(VLOOKUP($E551,'Source Data'!$B$29:$J$60, MATCH($L551, 'Source Data'!$B$26:$J$26,1),TRUE))=TRUE,"",VLOOKUP($E551,'Source Data'!$B$29:$J$60,MATCH($L551, 'Source Data'!$B$26:$J$26,1),TRUE))))</f>
        <v/>
      </c>
      <c r="U551" s="144" t="str">
        <f>IF(OR(AND(OR($J551="Retired",$J551="Permanent Low-Use"),$K551&lt;=2029),(AND($J551="New",$K551&gt;2029))),"N/A",IF($N551=0,0,IF(ISERROR(VLOOKUP($E551,'Source Data'!$B$29:$J$60, MATCH($L551, 'Source Data'!$B$26:$J$26,1),TRUE))=TRUE,"",VLOOKUP($E551,'Source Data'!$B$29:$J$60,MATCH($L551, 'Source Data'!$B$26:$J$26,1),TRUE))))</f>
        <v/>
      </c>
      <c r="V551" s="144" t="str">
        <f>IF(OR(AND(OR($J551="Retired",$J551="Permanent Low-Use"),$K551&lt;=2030),(AND($J551="New",$K551&gt;2030))),"N/A",IF($N551=0,0,IF(ISERROR(VLOOKUP($E551,'Source Data'!$B$29:$J$60, MATCH($L551, 'Source Data'!$B$26:$J$26,1),TRUE))=TRUE,"",VLOOKUP($E551,'Source Data'!$B$29:$J$60,MATCH($L551, 'Source Data'!$B$26:$J$26,1),TRUE))))</f>
        <v/>
      </c>
      <c r="W551" s="144" t="str">
        <f>IF(OR(AND(OR($J551="Retired",$J551="Permanent Low-Use"),$K551&lt;=2031),(AND($J551="New",$K551&gt;2031))),"N/A",IF($N551=0,0,IF(ISERROR(VLOOKUP($E551,'Source Data'!$B$29:$J$60, MATCH($L551, 'Source Data'!$B$26:$J$26,1),TRUE))=TRUE,"",VLOOKUP($E551,'Source Data'!$B$29:$J$60,MATCH($L551, 'Source Data'!$B$26:$J$26,1),TRUE))))</f>
        <v/>
      </c>
      <c r="X551" s="144" t="str">
        <f>IF(OR(AND(OR($J551="Retired",$J551="Permanent Low-Use"),$K551&lt;=2032),(AND($J551="New",$K551&gt;2032))),"N/A",IF($N551=0,0,IF(ISERROR(VLOOKUP($E551,'Source Data'!$B$29:$J$60, MATCH($L551, 'Source Data'!$B$26:$J$26,1),TRUE))=TRUE,"",VLOOKUP($E551,'Source Data'!$B$29:$J$60,MATCH($L551, 'Source Data'!$B$26:$J$26,1),TRUE))))</f>
        <v/>
      </c>
      <c r="Y551" s="144" t="str">
        <f>IF(OR(AND(OR($J551="Retired",$J551="Permanent Low-Use"),$K551&lt;=2033),(AND($J551="New",$K551&gt;2033))),"N/A",IF($N551=0,0,IF(ISERROR(VLOOKUP($E551,'Source Data'!$B$29:$J$60, MATCH($L551, 'Source Data'!$B$26:$J$26,1),TRUE))=TRUE,"",VLOOKUP($E551,'Source Data'!$B$29:$J$60,MATCH($L551, 'Source Data'!$B$26:$J$26,1),TRUE))))</f>
        <v/>
      </c>
      <c r="Z551" s="145" t="str">
        <f>IF(ISNUMBER($L551),IF(OR(AND(OR($J551="Retired",$J551="Permanent Low-Use"),$K551&lt;=2023),(AND($J551="New",$K551&gt;2023))),"N/A",VLOOKUP($F551,'Source Data'!$B$15:$I$22,7)),"")</f>
        <v/>
      </c>
      <c r="AA551" s="145" t="str">
        <f>IF(ISNUMBER($L551),IF(OR(AND(OR($J551="Retired",$J551="Permanent Low-Use"),$K551&lt;=2024),(AND($J551="New",$K551&gt;2024))),"N/A",VLOOKUP($F551,'Source Data'!$B$15:$I$22,7)),"")</f>
        <v/>
      </c>
      <c r="AB551" s="145" t="str">
        <f>IF(ISNUMBER($L551),IF(OR(AND(OR($J551="Retired",$J551="Permanent Low-Use"),$K551&lt;=2025),(AND($J551="New",$K551&gt;2025))),"N/A",VLOOKUP($F551,'Source Data'!$B$15:$I$22,5)),"")</f>
        <v/>
      </c>
      <c r="AC551" s="145" t="str">
        <f>IF(ISNUMBER($L551),IF(OR(AND(OR($J551="Retired",$J551="Permanent Low-Use"),$K551&lt;=2026),(AND($J551="New",$K551&gt;2026))),"N/A",VLOOKUP($F551,'Source Data'!$B$15:$I$22,5)),"")</f>
        <v/>
      </c>
      <c r="AD551" s="145" t="str">
        <f>IF(ISNUMBER($L551),IF(OR(AND(OR($J551="Retired",$J551="Permanent Low-Use"),$K551&lt;=2027),(AND($J551="New",$K551&gt;2027))),"N/A",VLOOKUP($F551,'Source Data'!$B$15:$I$22,5)),"")</f>
        <v/>
      </c>
      <c r="AE551" s="145" t="str">
        <f>IF(ISNUMBER($L551),IF(OR(AND(OR($J551="Retired",$J551="Permanent Low-Use"),$K551&lt;=2028),(AND($J551="New",$K551&gt;2028))),"N/A",VLOOKUP($F551,'Source Data'!$B$15:$I$22,5)),"")</f>
        <v/>
      </c>
      <c r="AF551" s="145" t="str">
        <f>IF(ISNUMBER($L551),IF(OR(AND(OR($J551="Retired",$J551="Permanent Low-Use"),$K551&lt;=2029),(AND($J551="New",$K551&gt;2029))),"N/A",VLOOKUP($F551,'Source Data'!$B$15:$I$22,5)),"")</f>
        <v/>
      </c>
      <c r="AG551" s="145" t="str">
        <f>IF(ISNUMBER($L551),IF(OR(AND(OR($J551="Retired",$J551="Permanent Low-Use"),$K551&lt;=2030),(AND($J551="New",$K551&gt;2030))),"N/A",VLOOKUP($F551,'Source Data'!$B$15:$I$22,5)),"")</f>
        <v/>
      </c>
      <c r="AH551" s="145" t="str">
        <f>IF(ISNUMBER($L551),IF(OR(AND(OR($J551="Retired",$J551="Permanent Low-Use"),$K551&lt;=2031),(AND($J551="New",$K551&gt;2031))),"N/A",VLOOKUP($F551,'Source Data'!$B$15:$I$22,5)),"")</f>
        <v/>
      </c>
      <c r="AI551" s="145" t="str">
        <f>IF(ISNUMBER($L551),IF(OR(AND(OR($J551="Retired",$J551="Permanent Low-Use"),$K551&lt;=2032),(AND($J551="New",$K551&gt;2032))),"N/A",VLOOKUP($F551,'Source Data'!$B$15:$I$22,5)),"")</f>
        <v/>
      </c>
      <c r="AJ551" s="145" t="str">
        <f>IF(ISNUMBER($L551),IF(OR(AND(OR($J551="Retired",$J551="Permanent Low-Use"),$K551&lt;=2033),(AND($J551="New",$K551&gt;2033))),"N/A",VLOOKUP($F551,'Source Data'!$B$15:$I$22,5)),"")</f>
        <v/>
      </c>
      <c r="AK551" s="145" t="str">
        <f>IF($N551= 0, "N/A", IF(ISERROR(VLOOKUP($F551, 'Source Data'!$B$4:$C$11,2)), "", VLOOKUP($F551, 'Source Data'!$B$4:$C$11,2)))</f>
        <v/>
      </c>
      <c r="AL551" s="158"/>
    </row>
    <row r="552" spans="1:38">
      <c r="A552" s="158"/>
      <c r="B552" s="80"/>
      <c r="C552" s="80"/>
      <c r="D552" s="80"/>
      <c r="E552" s="81"/>
      <c r="F552" s="81"/>
      <c r="G552" s="78"/>
      <c r="H552" s="79"/>
      <c r="I552" s="78"/>
      <c r="J552" s="78"/>
      <c r="K552" s="78"/>
      <c r="L552" s="142" t="str">
        <f t="shared" si="22"/>
        <v/>
      </c>
      <c r="M552" s="142" t="str">
        <f>IF(ISERROR(VLOOKUP(E552,'Source Data'!$B$67:$J$97, MATCH(F552, 'Source Data'!$B$64:$J$64,1),TRUE))=TRUE,"",VLOOKUP(E552,'Source Data'!$B$67:$J$97,MATCH(F552, 'Source Data'!$B$64:$J$64,1),TRUE))</f>
        <v/>
      </c>
      <c r="N552" s="143" t="str">
        <f t="shared" si="23"/>
        <v/>
      </c>
      <c r="O552" s="144" t="str">
        <f>IF(OR(AND(OR($J552="Retired",$J552="Permanent Low-Use"),$K552&lt;=2023),(AND($J552="New",$K552&gt;2023))),"N/A",IF($N552=0,0,IF(ISERROR(VLOOKUP($E552,'Source Data'!$B$29:$J$60, MATCH($L552, 'Source Data'!$B$26:$J$26,1),TRUE))=TRUE,"",VLOOKUP($E552,'Source Data'!$B$29:$J$60,MATCH($L552, 'Source Data'!$B$26:$J$26,1),TRUE))))</f>
        <v/>
      </c>
      <c r="P552" s="144" t="str">
        <f>IF(OR(AND(OR($J552="Retired",$J552="Permanent Low-Use"),$K552&lt;=2024),(AND($J552="New",$K552&gt;2024))),"N/A",IF($N552=0,0,IF(ISERROR(VLOOKUP($E552,'Source Data'!$B$29:$J$60, MATCH($L552, 'Source Data'!$B$26:$J$26,1),TRUE))=TRUE,"",VLOOKUP($E552,'Source Data'!$B$29:$J$60,MATCH($L552, 'Source Data'!$B$26:$J$26,1),TRUE))))</f>
        <v/>
      </c>
      <c r="Q552" s="144" t="str">
        <f>IF(OR(AND(OR($J552="Retired",$J552="Permanent Low-Use"),$K552&lt;=2025),(AND($J552="New",$K552&gt;2025))),"N/A",IF($N552=0,0,IF(ISERROR(VLOOKUP($E552,'Source Data'!$B$29:$J$60, MATCH($L552, 'Source Data'!$B$26:$J$26,1),TRUE))=TRUE,"",VLOOKUP($E552,'Source Data'!$B$29:$J$60,MATCH($L552, 'Source Data'!$B$26:$J$26,1),TRUE))))</f>
        <v/>
      </c>
      <c r="R552" s="144" t="str">
        <f>IF(OR(AND(OR($J552="Retired",$J552="Permanent Low-Use"),$K552&lt;=2026),(AND($J552="New",$K552&gt;2026))),"N/A",IF($N552=0,0,IF(ISERROR(VLOOKUP($E552,'Source Data'!$B$29:$J$60, MATCH($L552, 'Source Data'!$B$26:$J$26,1),TRUE))=TRUE,"",VLOOKUP($E552,'Source Data'!$B$29:$J$60,MATCH($L552, 'Source Data'!$B$26:$J$26,1),TRUE))))</f>
        <v/>
      </c>
      <c r="S552" s="144" t="str">
        <f>IF(OR(AND(OR($J552="Retired",$J552="Permanent Low-Use"),$K552&lt;=2027),(AND($J552="New",$K552&gt;2027))),"N/A",IF($N552=0,0,IF(ISERROR(VLOOKUP($E552,'Source Data'!$B$29:$J$60, MATCH($L552, 'Source Data'!$B$26:$J$26,1),TRUE))=TRUE,"",VLOOKUP($E552,'Source Data'!$B$29:$J$60,MATCH($L552, 'Source Data'!$B$26:$J$26,1),TRUE))))</f>
        <v/>
      </c>
      <c r="T552" s="144" t="str">
        <f>IF(OR(AND(OR($J552="Retired",$J552="Permanent Low-Use"),$K552&lt;=2028),(AND($J552="New",$K552&gt;2028))),"N/A",IF($N552=0,0,IF(ISERROR(VLOOKUP($E552,'Source Data'!$B$29:$J$60, MATCH($L552, 'Source Data'!$B$26:$J$26,1),TRUE))=TRUE,"",VLOOKUP($E552,'Source Data'!$B$29:$J$60,MATCH($L552, 'Source Data'!$B$26:$J$26,1),TRUE))))</f>
        <v/>
      </c>
      <c r="U552" s="144" t="str">
        <f>IF(OR(AND(OR($J552="Retired",$J552="Permanent Low-Use"),$K552&lt;=2029),(AND($J552="New",$K552&gt;2029))),"N/A",IF($N552=0,0,IF(ISERROR(VLOOKUP($E552,'Source Data'!$B$29:$J$60, MATCH($L552, 'Source Data'!$B$26:$J$26,1),TRUE))=TRUE,"",VLOOKUP($E552,'Source Data'!$B$29:$J$60,MATCH($L552, 'Source Data'!$B$26:$J$26,1),TRUE))))</f>
        <v/>
      </c>
      <c r="V552" s="144" t="str">
        <f>IF(OR(AND(OR($J552="Retired",$J552="Permanent Low-Use"),$K552&lt;=2030),(AND($J552="New",$K552&gt;2030))),"N/A",IF($N552=0,0,IF(ISERROR(VLOOKUP($E552,'Source Data'!$B$29:$J$60, MATCH($L552, 'Source Data'!$B$26:$J$26,1),TRUE))=TRUE,"",VLOOKUP($E552,'Source Data'!$B$29:$J$60,MATCH($L552, 'Source Data'!$B$26:$J$26,1),TRUE))))</f>
        <v/>
      </c>
      <c r="W552" s="144" t="str">
        <f>IF(OR(AND(OR($J552="Retired",$J552="Permanent Low-Use"),$K552&lt;=2031),(AND($J552="New",$K552&gt;2031))),"N/A",IF($N552=0,0,IF(ISERROR(VLOOKUP($E552,'Source Data'!$B$29:$J$60, MATCH($L552, 'Source Data'!$B$26:$J$26,1),TRUE))=TRUE,"",VLOOKUP($E552,'Source Data'!$B$29:$J$60,MATCH($L552, 'Source Data'!$B$26:$J$26,1),TRUE))))</f>
        <v/>
      </c>
      <c r="X552" s="144" t="str">
        <f>IF(OR(AND(OR($J552="Retired",$J552="Permanent Low-Use"),$K552&lt;=2032),(AND($J552="New",$K552&gt;2032))),"N/A",IF($N552=0,0,IF(ISERROR(VLOOKUP($E552,'Source Data'!$B$29:$J$60, MATCH($L552, 'Source Data'!$B$26:$J$26,1),TRUE))=TRUE,"",VLOOKUP($E552,'Source Data'!$B$29:$J$60,MATCH($L552, 'Source Data'!$B$26:$J$26,1),TRUE))))</f>
        <v/>
      </c>
      <c r="Y552" s="144" t="str">
        <f>IF(OR(AND(OR($J552="Retired",$J552="Permanent Low-Use"),$K552&lt;=2033),(AND($J552="New",$K552&gt;2033))),"N/A",IF($N552=0,0,IF(ISERROR(VLOOKUP($E552,'Source Data'!$B$29:$J$60, MATCH($L552, 'Source Data'!$B$26:$J$26,1),TRUE))=TRUE,"",VLOOKUP($E552,'Source Data'!$B$29:$J$60,MATCH($L552, 'Source Data'!$B$26:$J$26,1),TRUE))))</f>
        <v/>
      </c>
      <c r="Z552" s="145" t="str">
        <f>IF(ISNUMBER($L552),IF(OR(AND(OR($J552="Retired",$J552="Permanent Low-Use"),$K552&lt;=2023),(AND($J552="New",$K552&gt;2023))),"N/A",VLOOKUP($F552,'Source Data'!$B$15:$I$22,7)),"")</f>
        <v/>
      </c>
      <c r="AA552" s="145" t="str">
        <f>IF(ISNUMBER($L552),IF(OR(AND(OR($J552="Retired",$J552="Permanent Low-Use"),$K552&lt;=2024),(AND($J552="New",$K552&gt;2024))),"N/A",VLOOKUP($F552,'Source Data'!$B$15:$I$22,7)),"")</f>
        <v/>
      </c>
      <c r="AB552" s="145" t="str">
        <f>IF(ISNUMBER($L552),IF(OR(AND(OR($J552="Retired",$J552="Permanent Low-Use"),$K552&lt;=2025),(AND($J552="New",$K552&gt;2025))),"N/A",VLOOKUP($F552,'Source Data'!$B$15:$I$22,5)),"")</f>
        <v/>
      </c>
      <c r="AC552" s="145" t="str">
        <f>IF(ISNUMBER($L552),IF(OR(AND(OR($J552="Retired",$J552="Permanent Low-Use"),$K552&lt;=2026),(AND($J552="New",$K552&gt;2026))),"N/A",VLOOKUP($F552,'Source Data'!$B$15:$I$22,5)),"")</f>
        <v/>
      </c>
      <c r="AD552" s="145" t="str">
        <f>IF(ISNUMBER($L552),IF(OR(AND(OR($J552="Retired",$J552="Permanent Low-Use"),$K552&lt;=2027),(AND($J552="New",$K552&gt;2027))),"N/A",VLOOKUP($F552,'Source Data'!$B$15:$I$22,5)),"")</f>
        <v/>
      </c>
      <c r="AE552" s="145" t="str">
        <f>IF(ISNUMBER($L552),IF(OR(AND(OR($J552="Retired",$J552="Permanent Low-Use"),$K552&lt;=2028),(AND($J552="New",$K552&gt;2028))),"N/A",VLOOKUP($F552,'Source Data'!$B$15:$I$22,5)),"")</f>
        <v/>
      </c>
      <c r="AF552" s="145" t="str">
        <f>IF(ISNUMBER($L552),IF(OR(AND(OR($J552="Retired",$J552="Permanent Low-Use"),$K552&lt;=2029),(AND($J552="New",$K552&gt;2029))),"N/A",VLOOKUP($F552,'Source Data'!$B$15:$I$22,5)),"")</f>
        <v/>
      </c>
      <c r="AG552" s="145" t="str">
        <f>IF(ISNUMBER($L552),IF(OR(AND(OR($J552="Retired",$J552="Permanent Low-Use"),$K552&lt;=2030),(AND($J552="New",$K552&gt;2030))),"N/A",VLOOKUP($F552,'Source Data'!$B$15:$I$22,5)),"")</f>
        <v/>
      </c>
      <c r="AH552" s="145" t="str">
        <f>IF(ISNUMBER($L552),IF(OR(AND(OR($J552="Retired",$J552="Permanent Low-Use"),$K552&lt;=2031),(AND($J552="New",$K552&gt;2031))),"N/A",VLOOKUP($F552,'Source Data'!$B$15:$I$22,5)),"")</f>
        <v/>
      </c>
      <c r="AI552" s="145" t="str">
        <f>IF(ISNUMBER($L552),IF(OR(AND(OR($J552="Retired",$J552="Permanent Low-Use"),$K552&lt;=2032),(AND($J552="New",$K552&gt;2032))),"N/A",VLOOKUP($F552,'Source Data'!$B$15:$I$22,5)),"")</f>
        <v/>
      </c>
      <c r="AJ552" s="145" t="str">
        <f>IF(ISNUMBER($L552),IF(OR(AND(OR($J552="Retired",$J552="Permanent Low-Use"),$K552&lt;=2033),(AND($J552="New",$K552&gt;2033))),"N/A",VLOOKUP($F552,'Source Data'!$B$15:$I$22,5)),"")</f>
        <v/>
      </c>
      <c r="AK552" s="145" t="str">
        <f>IF($N552= 0, "N/A", IF(ISERROR(VLOOKUP($F552, 'Source Data'!$B$4:$C$11,2)), "", VLOOKUP($F552, 'Source Data'!$B$4:$C$11,2)))</f>
        <v/>
      </c>
      <c r="AL552" s="158"/>
    </row>
    <row r="553" spans="1:38">
      <c r="A553" s="158"/>
      <c r="B553" s="80"/>
      <c r="C553" s="80"/>
      <c r="D553" s="80"/>
      <c r="E553" s="81"/>
      <c r="F553" s="81"/>
      <c r="G553" s="78"/>
      <c r="H553" s="79"/>
      <c r="I553" s="78"/>
      <c r="J553" s="78"/>
      <c r="K553" s="78"/>
      <c r="L553" s="142" t="str">
        <f t="shared" si="22"/>
        <v/>
      </c>
      <c r="M553" s="142" t="str">
        <f>IF(ISERROR(VLOOKUP(E553,'Source Data'!$B$67:$J$97, MATCH(F553, 'Source Data'!$B$64:$J$64,1),TRUE))=TRUE,"",VLOOKUP(E553,'Source Data'!$B$67:$J$97,MATCH(F553, 'Source Data'!$B$64:$J$64,1),TRUE))</f>
        <v/>
      </c>
      <c r="N553" s="143" t="str">
        <f t="shared" si="23"/>
        <v/>
      </c>
      <c r="O553" s="144" t="str">
        <f>IF(OR(AND(OR($J553="Retired",$J553="Permanent Low-Use"),$K553&lt;=2023),(AND($J553="New",$K553&gt;2023))),"N/A",IF($N553=0,0,IF(ISERROR(VLOOKUP($E553,'Source Data'!$B$29:$J$60, MATCH($L553, 'Source Data'!$B$26:$J$26,1),TRUE))=TRUE,"",VLOOKUP($E553,'Source Data'!$B$29:$J$60,MATCH($L553, 'Source Data'!$B$26:$J$26,1),TRUE))))</f>
        <v/>
      </c>
      <c r="P553" s="144" t="str">
        <f>IF(OR(AND(OR($J553="Retired",$J553="Permanent Low-Use"),$K553&lt;=2024),(AND($J553="New",$K553&gt;2024))),"N/A",IF($N553=0,0,IF(ISERROR(VLOOKUP($E553,'Source Data'!$B$29:$J$60, MATCH($L553, 'Source Data'!$B$26:$J$26,1),TRUE))=TRUE,"",VLOOKUP($E553,'Source Data'!$B$29:$J$60,MATCH($L553, 'Source Data'!$B$26:$J$26,1),TRUE))))</f>
        <v/>
      </c>
      <c r="Q553" s="144" t="str">
        <f>IF(OR(AND(OR($J553="Retired",$J553="Permanent Low-Use"),$K553&lt;=2025),(AND($J553="New",$K553&gt;2025))),"N/A",IF($N553=0,0,IF(ISERROR(VLOOKUP($E553,'Source Data'!$B$29:$J$60, MATCH($L553, 'Source Data'!$B$26:$J$26,1),TRUE))=TRUE,"",VLOOKUP($E553,'Source Data'!$B$29:$J$60,MATCH($L553, 'Source Data'!$B$26:$J$26,1),TRUE))))</f>
        <v/>
      </c>
      <c r="R553" s="144" t="str">
        <f>IF(OR(AND(OR($J553="Retired",$J553="Permanent Low-Use"),$K553&lt;=2026),(AND($J553="New",$K553&gt;2026))),"N/A",IF($N553=0,0,IF(ISERROR(VLOOKUP($E553,'Source Data'!$B$29:$J$60, MATCH($L553, 'Source Data'!$B$26:$J$26,1),TRUE))=TRUE,"",VLOOKUP($E553,'Source Data'!$B$29:$J$60,MATCH($L553, 'Source Data'!$B$26:$J$26,1),TRUE))))</f>
        <v/>
      </c>
      <c r="S553" s="144" t="str">
        <f>IF(OR(AND(OR($J553="Retired",$J553="Permanent Low-Use"),$K553&lt;=2027),(AND($J553="New",$K553&gt;2027))),"N/A",IF($N553=0,0,IF(ISERROR(VLOOKUP($E553,'Source Data'!$B$29:$J$60, MATCH($L553, 'Source Data'!$B$26:$J$26,1),TRUE))=TRUE,"",VLOOKUP($E553,'Source Data'!$B$29:$J$60,MATCH($L553, 'Source Data'!$B$26:$J$26,1),TRUE))))</f>
        <v/>
      </c>
      <c r="T553" s="144" t="str">
        <f>IF(OR(AND(OR($J553="Retired",$J553="Permanent Low-Use"),$K553&lt;=2028),(AND($J553="New",$K553&gt;2028))),"N/A",IF($N553=0,0,IF(ISERROR(VLOOKUP($E553,'Source Data'!$B$29:$J$60, MATCH($L553, 'Source Data'!$B$26:$J$26,1),TRUE))=TRUE,"",VLOOKUP($E553,'Source Data'!$B$29:$J$60,MATCH($L553, 'Source Data'!$B$26:$J$26,1),TRUE))))</f>
        <v/>
      </c>
      <c r="U553" s="144" t="str">
        <f>IF(OR(AND(OR($J553="Retired",$J553="Permanent Low-Use"),$K553&lt;=2029),(AND($J553="New",$K553&gt;2029))),"N/A",IF($N553=0,0,IF(ISERROR(VLOOKUP($E553,'Source Data'!$B$29:$J$60, MATCH($L553, 'Source Data'!$B$26:$J$26,1),TRUE))=TRUE,"",VLOOKUP($E553,'Source Data'!$B$29:$J$60,MATCH($L553, 'Source Data'!$B$26:$J$26,1),TRUE))))</f>
        <v/>
      </c>
      <c r="V553" s="144" t="str">
        <f>IF(OR(AND(OR($J553="Retired",$J553="Permanent Low-Use"),$K553&lt;=2030),(AND($J553="New",$K553&gt;2030))),"N/A",IF($N553=0,0,IF(ISERROR(VLOOKUP($E553,'Source Data'!$B$29:$J$60, MATCH($L553, 'Source Data'!$B$26:$J$26,1),TRUE))=TRUE,"",VLOOKUP($E553,'Source Data'!$B$29:$J$60,MATCH($L553, 'Source Data'!$B$26:$J$26,1),TRUE))))</f>
        <v/>
      </c>
      <c r="W553" s="144" t="str">
        <f>IF(OR(AND(OR($J553="Retired",$J553="Permanent Low-Use"),$K553&lt;=2031),(AND($J553="New",$K553&gt;2031))),"N/A",IF($N553=0,0,IF(ISERROR(VLOOKUP($E553,'Source Data'!$B$29:$J$60, MATCH($L553, 'Source Data'!$B$26:$J$26,1),TRUE))=TRUE,"",VLOOKUP($E553,'Source Data'!$B$29:$J$60,MATCH($L553, 'Source Data'!$B$26:$J$26,1),TRUE))))</f>
        <v/>
      </c>
      <c r="X553" s="144" t="str">
        <f>IF(OR(AND(OR($J553="Retired",$J553="Permanent Low-Use"),$K553&lt;=2032),(AND($J553="New",$K553&gt;2032))),"N/A",IF($N553=0,0,IF(ISERROR(VLOOKUP($E553,'Source Data'!$B$29:$J$60, MATCH($L553, 'Source Data'!$B$26:$J$26,1),TRUE))=TRUE,"",VLOOKUP($E553,'Source Data'!$B$29:$J$60,MATCH($L553, 'Source Data'!$B$26:$J$26,1),TRUE))))</f>
        <v/>
      </c>
      <c r="Y553" s="144" t="str">
        <f>IF(OR(AND(OR($J553="Retired",$J553="Permanent Low-Use"),$K553&lt;=2033),(AND($J553="New",$K553&gt;2033))),"N/A",IF($N553=0,0,IF(ISERROR(VLOOKUP($E553,'Source Data'!$B$29:$J$60, MATCH($L553, 'Source Data'!$B$26:$J$26,1),TRUE))=TRUE,"",VLOOKUP($E553,'Source Data'!$B$29:$J$60,MATCH($L553, 'Source Data'!$B$26:$J$26,1),TRUE))))</f>
        <v/>
      </c>
      <c r="Z553" s="145" t="str">
        <f>IF(ISNUMBER($L553),IF(OR(AND(OR($J553="Retired",$J553="Permanent Low-Use"),$K553&lt;=2023),(AND($J553="New",$K553&gt;2023))),"N/A",VLOOKUP($F553,'Source Data'!$B$15:$I$22,7)),"")</f>
        <v/>
      </c>
      <c r="AA553" s="145" t="str">
        <f>IF(ISNUMBER($L553),IF(OR(AND(OR($J553="Retired",$J553="Permanent Low-Use"),$K553&lt;=2024),(AND($J553="New",$K553&gt;2024))),"N/A",VLOOKUP($F553,'Source Data'!$B$15:$I$22,7)),"")</f>
        <v/>
      </c>
      <c r="AB553" s="145" t="str">
        <f>IF(ISNUMBER($L553),IF(OR(AND(OR($J553="Retired",$J553="Permanent Low-Use"),$K553&lt;=2025),(AND($J553="New",$K553&gt;2025))),"N/A",VLOOKUP($F553,'Source Data'!$B$15:$I$22,5)),"")</f>
        <v/>
      </c>
      <c r="AC553" s="145" t="str">
        <f>IF(ISNUMBER($L553),IF(OR(AND(OR($J553="Retired",$J553="Permanent Low-Use"),$K553&lt;=2026),(AND($J553="New",$K553&gt;2026))),"N/A",VLOOKUP($F553,'Source Data'!$B$15:$I$22,5)),"")</f>
        <v/>
      </c>
      <c r="AD553" s="145" t="str">
        <f>IF(ISNUMBER($L553),IF(OR(AND(OR($J553="Retired",$J553="Permanent Low-Use"),$K553&lt;=2027),(AND($J553="New",$K553&gt;2027))),"N/A",VLOOKUP($F553,'Source Data'!$B$15:$I$22,5)),"")</f>
        <v/>
      </c>
      <c r="AE553" s="145" t="str">
        <f>IF(ISNUMBER($L553),IF(OR(AND(OR($J553="Retired",$J553="Permanent Low-Use"),$K553&lt;=2028),(AND($J553="New",$K553&gt;2028))),"N/A",VLOOKUP($F553,'Source Data'!$B$15:$I$22,5)),"")</f>
        <v/>
      </c>
      <c r="AF553" s="145" t="str">
        <f>IF(ISNUMBER($L553),IF(OR(AND(OR($J553="Retired",$J553="Permanent Low-Use"),$K553&lt;=2029),(AND($J553="New",$K553&gt;2029))),"N/A",VLOOKUP($F553,'Source Data'!$B$15:$I$22,5)),"")</f>
        <v/>
      </c>
      <c r="AG553" s="145" t="str">
        <f>IF(ISNUMBER($L553),IF(OR(AND(OR($J553="Retired",$J553="Permanent Low-Use"),$K553&lt;=2030),(AND($J553="New",$K553&gt;2030))),"N/A",VLOOKUP($F553,'Source Data'!$B$15:$I$22,5)),"")</f>
        <v/>
      </c>
      <c r="AH553" s="145" t="str">
        <f>IF(ISNUMBER($L553),IF(OR(AND(OR($J553="Retired",$J553="Permanent Low-Use"),$K553&lt;=2031),(AND($J553="New",$K553&gt;2031))),"N/A",VLOOKUP($F553,'Source Data'!$B$15:$I$22,5)),"")</f>
        <v/>
      </c>
      <c r="AI553" s="145" t="str">
        <f>IF(ISNUMBER($L553),IF(OR(AND(OR($J553="Retired",$J553="Permanent Low-Use"),$K553&lt;=2032),(AND($J553="New",$K553&gt;2032))),"N/A",VLOOKUP($F553,'Source Data'!$B$15:$I$22,5)),"")</f>
        <v/>
      </c>
      <c r="AJ553" s="145" t="str">
        <f>IF(ISNUMBER($L553),IF(OR(AND(OR($J553="Retired",$J553="Permanent Low-Use"),$K553&lt;=2033),(AND($J553="New",$K553&gt;2033))),"N/A",VLOOKUP($F553,'Source Data'!$B$15:$I$22,5)),"")</f>
        <v/>
      </c>
      <c r="AK553" s="145" t="str">
        <f>IF($N553= 0, "N/A", IF(ISERROR(VLOOKUP($F553, 'Source Data'!$B$4:$C$11,2)), "", VLOOKUP($F553, 'Source Data'!$B$4:$C$11,2)))</f>
        <v/>
      </c>
      <c r="AL553" s="158"/>
    </row>
    <row r="554" spans="1:38">
      <c r="A554" s="158"/>
      <c r="B554" s="80"/>
      <c r="C554" s="80"/>
      <c r="D554" s="80"/>
      <c r="E554" s="81"/>
      <c r="F554" s="81"/>
      <c r="G554" s="78"/>
      <c r="H554" s="79"/>
      <c r="I554" s="78"/>
      <c r="J554" s="78"/>
      <c r="K554" s="78"/>
      <c r="L554" s="142" t="str">
        <f t="shared" si="22"/>
        <v/>
      </c>
      <c r="M554" s="142" t="str">
        <f>IF(ISERROR(VLOOKUP(E554,'Source Data'!$B$67:$J$97, MATCH(F554, 'Source Data'!$B$64:$J$64,1),TRUE))=TRUE,"",VLOOKUP(E554,'Source Data'!$B$67:$J$97,MATCH(F554, 'Source Data'!$B$64:$J$64,1),TRUE))</f>
        <v/>
      </c>
      <c r="N554" s="143" t="str">
        <f t="shared" si="23"/>
        <v/>
      </c>
      <c r="O554" s="144" t="str">
        <f>IF(OR(AND(OR($J554="Retired",$J554="Permanent Low-Use"),$K554&lt;=2023),(AND($J554="New",$K554&gt;2023))),"N/A",IF($N554=0,0,IF(ISERROR(VLOOKUP($E554,'Source Data'!$B$29:$J$60, MATCH($L554, 'Source Data'!$B$26:$J$26,1),TRUE))=TRUE,"",VLOOKUP($E554,'Source Data'!$B$29:$J$60,MATCH($L554, 'Source Data'!$B$26:$J$26,1),TRUE))))</f>
        <v/>
      </c>
      <c r="P554" s="144" t="str">
        <f>IF(OR(AND(OR($J554="Retired",$J554="Permanent Low-Use"),$K554&lt;=2024),(AND($J554="New",$K554&gt;2024))),"N/A",IF($N554=0,0,IF(ISERROR(VLOOKUP($E554,'Source Data'!$B$29:$J$60, MATCH($L554, 'Source Data'!$B$26:$J$26,1),TRUE))=TRUE,"",VLOOKUP($E554,'Source Data'!$B$29:$J$60,MATCH($L554, 'Source Data'!$B$26:$J$26,1),TRUE))))</f>
        <v/>
      </c>
      <c r="Q554" s="144" t="str">
        <f>IF(OR(AND(OR($J554="Retired",$J554="Permanent Low-Use"),$K554&lt;=2025),(AND($J554="New",$K554&gt;2025))),"N/A",IF($N554=0,0,IF(ISERROR(VLOOKUP($E554,'Source Data'!$B$29:$J$60, MATCH($L554, 'Source Data'!$B$26:$J$26,1),TRUE))=TRUE,"",VLOOKUP($E554,'Source Data'!$B$29:$J$60,MATCH($L554, 'Source Data'!$B$26:$J$26,1),TRUE))))</f>
        <v/>
      </c>
      <c r="R554" s="144" t="str">
        <f>IF(OR(AND(OR($J554="Retired",$J554="Permanent Low-Use"),$K554&lt;=2026),(AND($J554="New",$K554&gt;2026))),"N/A",IF($N554=0,0,IF(ISERROR(VLOOKUP($E554,'Source Data'!$B$29:$J$60, MATCH($L554, 'Source Data'!$B$26:$J$26,1),TRUE))=TRUE,"",VLOOKUP($E554,'Source Data'!$B$29:$J$60,MATCH($L554, 'Source Data'!$B$26:$J$26,1),TRUE))))</f>
        <v/>
      </c>
      <c r="S554" s="144" t="str">
        <f>IF(OR(AND(OR($J554="Retired",$J554="Permanent Low-Use"),$K554&lt;=2027),(AND($J554="New",$K554&gt;2027))),"N/A",IF($N554=0,0,IF(ISERROR(VLOOKUP($E554,'Source Data'!$B$29:$J$60, MATCH($L554, 'Source Data'!$B$26:$J$26,1),TRUE))=TRUE,"",VLOOKUP($E554,'Source Data'!$B$29:$J$60,MATCH($L554, 'Source Data'!$B$26:$J$26,1),TRUE))))</f>
        <v/>
      </c>
      <c r="T554" s="144" t="str">
        <f>IF(OR(AND(OR($J554="Retired",$J554="Permanent Low-Use"),$K554&lt;=2028),(AND($J554="New",$K554&gt;2028))),"N/A",IF($N554=0,0,IF(ISERROR(VLOOKUP($E554,'Source Data'!$B$29:$J$60, MATCH($L554, 'Source Data'!$B$26:$J$26,1),TRUE))=TRUE,"",VLOOKUP($E554,'Source Data'!$B$29:$J$60,MATCH($L554, 'Source Data'!$B$26:$J$26,1),TRUE))))</f>
        <v/>
      </c>
      <c r="U554" s="144" t="str">
        <f>IF(OR(AND(OR($J554="Retired",$J554="Permanent Low-Use"),$K554&lt;=2029),(AND($J554="New",$K554&gt;2029))),"N/A",IF($N554=0,0,IF(ISERROR(VLOOKUP($E554,'Source Data'!$B$29:$J$60, MATCH($L554, 'Source Data'!$B$26:$J$26,1),TRUE))=TRUE,"",VLOOKUP($E554,'Source Data'!$B$29:$J$60,MATCH($L554, 'Source Data'!$B$26:$J$26,1),TRUE))))</f>
        <v/>
      </c>
      <c r="V554" s="144" t="str">
        <f>IF(OR(AND(OR($J554="Retired",$J554="Permanent Low-Use"),$K554&lt;=2030),(AND($J554="New",$K554&gt;2030))),"N/A",IF($N554=0,0,IF(ISERROR(VLOOKUP($E554,'Source Data'!$B$29:$J$60, MATCH($L554, 'Source Data'!$B$26:$J$26,1),TRUE))=TRUE,"",VLOOKUP($E554,'Source Data'!$B$29:$J$60,MATCH($L554, 'Source Data'!$B$26:$J$26,1),TRUE))))</f>
        <v/>
      </c>
      <c r="W554" s="144" t="str">
        <f>IF(OR(AND(OR($J554="Retired",$J554="Permanent Low-Use"),$K554&lt;=2031),(AND($J554="New",$K554&gt;2031))),"N/A",IF($N554=0,0,IF(ISERROR(VLOOKUP($E554,'Source Data'!$B$29:$J$60, MATCH($L554, 'Source Data'!$B$26:$J$26,1),TRUE))=TRUE,"",VLOOKUP($E554,'Source Data'!$B$29:$J$60,MATCH($L554, 'Source Data'!$B$26:$J$26,1),TRUE))))</f>
        <v/>
      </c>
      <c r="X554" s="144" t="str">
        <f>IF(OR(AND(OR($J554="Retired",$J554="Permanent Low-Use"),$K554&lt;=2032),(AND($J554="New",$K554&gt;2032))),"N/A",IF($N554=0,0,IF(ISERROR(VLOOKUP($E554,'Source Data'!$B$29:$J$60, MATCH($L554, 'Source Data'!$B$26:$J$26,1),TRUE))=TRUE,"",VLOOKUP($E554,'Source Data'!$B$29:$J$60,MATCH($L554, 'Source Data'!$B$26:$J$26,1),TRUE))))</f>
        <v/>
      </c>
      <c r="Y554" s="144" t="str">
        <f>IF(OR(AND(OR($J554="Retired",$J554="Permanent Low-Use"),$K554&lt;=2033),(AND($J554="New",$K554&gt;2033))),"N/A",IF($N554=0,0,IF(ISERROR(VLOOKUP($E554,'Source Data'!$B$29:$J$60, MATCH($L554, 'Source Data'!$B$26:$J$26,1),TRUE))=TRUE,"",VLOOKUP($E554,'Source Data'!$B$29:$J$60,MATCH($L554, 'Source Data'!$B$26:$J$26,1),TRUE))))</f>
        <v/>
      </c>
      <c r="Z554" s="145" t="str">
        <f>IF(ISNUMBER($L554),IF(OR(AND(OR($J554="Retired",$J554="Permanent Low-Use"),$K554&lt;=2023),(AND($J554="New",$K554&gt;2023))),"N/A",VLOOKUP($F554,'Source Data'!$B$15:$I$22,7)),"")</f>
        <v/>
      </c>
      <c r="AA554" s="145" t="str">
        <f>IF(ISNUMBER($L554),IF(OR(AND(OR($J554="Retired",$J554="Permanent Low-Use"),$K554&lt;=2024),(AND($J554="New",$K554&gt;2024))),"N/A",VLOOKUP($F554,'Source Data'!$B$15:$I$22,7)),"")</f>
        <v/>
      </c>
      <c r="AB554" s="145" t="str">
        <f>IF(ISNUMBER($L554),IF(OR(AND(OR($J554="Retired",$J554="Permanent Low-Use"),$K554&lt;=2025),(AND($J554="New",$K554&gt;2025))),"N/A",VLOOKUP($F554,'Source Data'!$B$15:$I$22,5)),"")</f>
        <v/>
      </c>
      <c r="AC554" s="145" t="str">
        <f>IF(ISNUMBER($L554),IF(OR(AND(OR($J554="Retired",$J554="Permanent Low-Use"),$K554&lt;=2026),(AND($J554="New",$K554&gt;2026))),"N/A",VLOOKUP($F554,'Source Data'!$B$15:$I$22,5)),"")</f>
        <v/>
      </c>
      <c r="AD554" s="146"/>
      <c r="AE554" s="145" t="str">
        <f>IF(ISNUMBER($L554),IF(OR(AND(OR($J554="Retired",$J554="Permanent Low-Use"),$K554&lt;=2028),(AND($J554="New",$K554&gt;2028))),"N/A",VLOOKUP($F554,'Source Data'!$B$15:$I$22,5)),"")</f>
        <v/>
      </c>
      <c r="AF554" s="145" t="str">
        <f>IF(ISNUMBER($L554),IF(OR(AND(OR($J554="Retired",$J554="Permanent Low-Use"),$K554&lt;=2029),(AND($J554="New",$K554&gt;2029))),"N/A",VLOOKUP($F554,'Source Data'!$B$15:$I$22,5)),"")</f>
        <v/>
      </c>
      <c r="AG554" s="145" t="str">
        <f>IF(ISNUMBER($L554),IF(OR(AND(OR($J554="Retired",$J554="Permanent Low-Use"),$K554&lt;=2030),(AND($J554="New",$K554&gt;2030))),"N/A",VLOOKUP($F554,'Source Data'!$B$15:$I$22,5)),"")</f>
        <v/>
      </c>
      <c r="AH554" s="145" t="str">
        <f>IF(ISNUMBER($L554),IF(OR(AND(OR($J554="Retired",$J554="Permanent Low-Use"),$K554&lt;=2031),(AND($J554="New",$K554&gt;2031))),"N/A",VLOOKUP($F554,'Source Data'!$B$15:$I$22,5)),"")</f>
        <v/>
      </c>
      <c r="AI554" s="145" t="str">
        <f>IF(ISNUMBER($L554),IF(OR(AND(OR($J554="Retired",$J554="Permanent Low-Use"),$K554&lt;=2032),(AND($J554="New",$K554&gt;2032))),"N/A",VLOOKUP($F554,'Source Data'!$B$15:$I$22,5)),"")</f>
        <v/>
      </c>
      <c r="AJ554" s="145" t="str">
        <f>IF(ISNUMBER($L554),IF(OR(AND(OR($J554="Retired",$J554="Permanent Low-Use"),$K554&lt;=2033),(AND($J554="New",$K554&gt;2033))),"N/A",VLOOKUP($F554,'Source Data'!$B$15:$I$22,5)),"")</f>
        <v/>
      </c>
      <c r="AK554" s="145" t="str">
        <f>IF($N554= 0, "N/A", IF(ISERROR(VLOOKUP($F554, 'Source Data'!$B$4:$C$11,2)), "", VLOOKUP($F554, 'Source Data'!$B$4:$C$11,2)))</f>
        <v/>
      </c>
      <c r="AL554" s="158"/>
    </row>
    <row r="555" spans="1:38">
      <c r="A555" s="158"/>
      <c r="B555" s="80"/>
      <c r="C555" s="80"/>
      <c r="D555" s="80"/>
      <c r="E555" s="81"/>
      <c r="F555" s="81"/>
      <c r="G555" s="78"/>
      <c r="H555" s="79"/>
      <c r="I555" s="78"/>
      <c r="J555" s="78"/>
      <c r="K555" s="78"/>
      <c r="L555" s="142" t="str">
        <f t="shared" si="22"/>
        <v/>
      </c>
      <c r="M555" s="142" t="str">
        <f>IF(ISERROR(VLOOKUP(E555,'Source Data'!$B$67:$J$97, MATCH(F555, 'Source Data'!$B$64:$J$64,1),TRUE))=TRUE,"",VLOOKUP(E555,'Source Data'!$B$67:$J$97,MATCH(F555, 'Source Data'!$B$64:$J$64,1),TRUE))</f>
        <v/>
      </c>
      <c r="N555" s="143" t="str">
        <f t="shared" si="23"/>
        <v/>
      </c>
      <c r="O555" s="144" t="str">
        <f>IF(OR(AND(OR($J555="Retired",$J555="Permanent Low-Use"),$K555&lt;=2023),(AND($J555="New",$K555&gt;2023))),"N/A",IF($N555=0,0,IF(ISERROR(VLOOKUP($E555,'Source Data'!$B$29:$J$60, MATCH($L555, 'Source Data'!$B$26:$J$26,1),TRUE))=TRUE,"",VLOOKUP($E555,'Source Data'!$B$29:$J$60,MATCH($L555, 'Source Data'!$B$26:$J$26,1),TRUE))))</f>
        <v/>
      </c>
      <c r="P555" s="144" t="str">
        <f>IF(OR(AND(OR($J555="Retired",$J555="Permanent Low-Use"),$K555&lt;=2024),(AND($J555="New",$K555&gt;2024))),"N/A",IF($N555=0,0,IF(ISERROR(VLOOKUP($E555,'Source Data'!$B$29:$J$60, MATCH($L555, 'Source Data'!$B$26:$J$26,1),TRUE))=TRUE,"",VLOOKUP($E555,'Source Data'!$B$29:$J$60,MATCH($L555, 'Source Data'!$B$26:$J$26,1),TRUE))))</f>
        <v/>
      </c>
      <c r="Q555" s="144" t="str">
        <f>IF(OR(AND(OR($J555="Retired",$J555="Permanent Low-Use"),$K555&lt;=2025),(AND($J555="New",$K555&gt;2025))),"N/A",IF($N555=0,0,IF(ISERROR(VLOOKUP($E555,'Source Data'!$B$29:$J$60, MATCH($L555, 'Source Data'!$B$26:$J$26,1),TRUE))=TRUE,"",VLOOKUP($E555,'Source Data'!$B$29:$J$60,MATCH($L555, 'Source Data'!$B$26:$J$26,1),TRUE))))</f>
        <v/>
      </c>
      <c r="R555" s="144" t="str">
        <f>IF(OR(AND(OR($J555="Retired",$J555="Permanent Low-Use"),$K555&lt;=2026),(AND($J555="New",$K555&gt;2026))),"N/A",IF($N555=0,0,IF(ISERROR(VLOOKUP($E555,'Source Data'!$B$29:$J$60, MATCH($L555, 'Source Data'!$B$26:$J$26,1),TRUE))=TRUE,"",VLOOKUP($E555,'Source Data'!$B$29:$J$60,MATCH($L555, 'Source Data'!$B$26:$J$26,1),TRUE))))</f>
        <v/>
      </c>
      <c r="S555" s="144" t="str">
        <f>IF(OR(AND(OR($J555="Retired",$J555="Permanent Low-Use"),$K555&lt;=2027),(AND($J555="New",$K555&gt;2027))),"N/A",IF($N555=0,0,IF(ISERROR(VLOOKUP($E555,'Source Data'!$B$29:$J$60, MATCH($L555, 'Source Data'!$B$26:$J$26,1),TRUE))=TRUE,"",VLOOKUP($E555,'Source Data'!$B$29:$J$60,MATCH($L555, 'Source Data'!$B$26:$J$26,1),TRUE))))</f>
        <v/>
      </c>
      <c r="T555" s="144" t="str">
        <f>IF(OR(AND(OR($J555="Retired",$J555="Permanent Low-Use"),$K555&lt;=2028),(AND($J555="New",$K555&gt;2028))),"N/A",IF($N555=0,0,IF(ISERROR(VLOOKUP($E555,'Source Data'!$B$29:$J$60, MATCH($L555, 'Source Data'!$B$26:$J$26,1),TRUE))=TRUE,"",VLOOKUP($E555,'Source Data'!$B$29:$J$60,MATCH($L555, 'Source Data'!$B$26:$J$26,1),TRUE))))</f>
        <v/>
      </c>
      <c r="U555" s="144" t="str">
        <f>IF(OR(AND(OR($J555="Retired",$J555="Permanent Low-Use"),$K555&lt;=2029),(AND($J555="New",$K555&gt;2029))),"N/A",IF($N555=0,0,IF(ISERROR(VLOOKUP($E555,'Source Data'!$B$29:$J$60, MATCH($L555, 'Source Data'!$B$26:$J$26,1),TRUE))=TRUE,"",VLOOKUP($E555,'Source Data'!$B$29:$J$60,MATCH($L555, 'Source Data'!$B$26:$J$26,1),TRUE))))</f>
        <v/>
      </c>
      <c r="V555" s="144" t="str">
        <f>IF(OR(AND(OR($J555="Retired",$J555="Permanent Low-Use"),$K555&lt;=2030),(AND($J555="New",$K555&gt;2030))),"N/A",IF($N555=0,0,IF(ISERROR(VLOOKUP($E555,'Source Data'!$B$29:$J$60, MATCH($L555, 'Source Data'!$B$26:$J$26,1),TRUE))=TRUE,"",VLOOKUP($E555,'Source Data'!$B$29:$J$60,MATCH($L555, 'Source Data'!$B$26:$J$26,1),TRUE))))</f>
        <v/>
      </c>
      <c r="W555" s="144" t="str">
        <f>IF(OR(AND(OR($J555="Retired",$J555="Permanent Low-Use"),$K555&lt;=2031),(AND($J555="New",$K555&gt;2031))),"N/A",IF($N555=0,0,IF(ISERROR(VLOOKUP($E555,'Source Data'!$B$29:$J$60, MATCH($L555, 'Source Data'!$B$26:$J$26,1),TRUE))=TRUE,"",VLOOKUP($E555,'Source Data'!$B$29:$J$60,MATCH($L555, 'Source Data'!$B$26:$J$26,1),TRUE))))</f>
        <v/>
      </c>
      <c r="X555" s="144" t="str">
        <f>IF(OR(AND(OR($J555="Retired",$J555="Permanent Low-Use"),$K555&lt;=2032),(AND($J555="New",$K555&gt;2032))),"N/A",IF($N555=0,0,IF(ISERROR(VLOOKUP($E555,'Source Data'!$B$29:$J$60, MATCH($L555, 'Source Data'!$B$26:$J$26,1),TRUE))=TRUE,"",VLOOKUP($E555,'Source Data'!$B$29:$J$60,MATCH($L555, 'Source Data'!$B$26:$J$26,1),TRUE))))</f>
        <v/>
      </c>
      <c r="Y555" s="144" t="str">
        <f>IF(OR(AND(OR($J555="Retired",$J555="Permanent Low-Use"),$K555&lt;=2033),(AND($J555="New",$K555&gt;2033))),"N/A",IF($N555=0,0,IF(ISERROR(VLOOKUP($E555,'Source Data'!$B$29:$J$60, MATCH($L555, 'Source Data'!$B$26:$J$26,1),TRUE))=TRUE,"",VLOOKUP($E555,'Source Data'!$B$29:$J$60,MATCH($L555, 'Source Data'!$B$26:$J$26,1),TRUE))))</f>
        <v/>
      </c>
      <c r="Z555" s="145" t="str">
        <f>IF(ISNUMBER($L555),IF(OR(AND(OR($J555="Retired",$J555="Permanent Low-Use"),$K555&lt;=2023),(AND($J555="New",$K555&gt;2023))),"N/A",VLOOKUP($F555,'Source Data'!$B$15:$I$22,7)),"")</f>
        <v/>
      </c>
      <c r="AA555" s="145" t="str">
        <f>IF(ISNUMBER($L555),IF(OR(AND(OR($J555="Retired",$J555="Permanent Low-Use"),$K555&lt;=2024),(AND($J555="New",$K555&gt;2024))),"N/A",VLOOKUP($F555,'Source Data'!$B$15:$I$22,7)),"")</f>
        <v/>
      </c>
      <c r="AB555" s="145" t="str">
        <f>IF(ISNUMBER($L555),IF(OR(AND(OR($J555="Retired",$J555="Permanent Low-Use"),$K555&lt;=2025),(AND($J555="New",$K555&gt;2025))),"N/A",VLOOKUP($F555,'Source Data'!$B$15:$I$22,5)),"")</f>
        <v/>
      </c>
      <c r="AC555" s="145" t="str">
        <f>IF(ISNUMBER($L555),IF(OR(AND(OR($J555="Retired",$J555="Permanent Low-Use"),$K555&lt;=2026),(AND($J555="New",$K555&gt;2026))),"N/A",VLOOKUP($F555,'Source Data'!$B$15:$I$22,5)),"")</f>
        <v/>
      </c>
      <c r="AD555" s="146"/>
      <c r="AE555" s="145" t="str">
        <f>IF(ISNUMBER($L555),IF(OR(AND(OR($J555="Retired",$J555="Permanent Low-Use"),$K555&lt;=2028),(AND($J555="New",$K555&gt;2028))),"N/A",VLOOKUP($F555,'Source Data'!$B$15:$I$22,5)),"")</f>
        <v/>
      </c>
      <c r="AF555" s="145" t="str">
        <f>IF(ISNUMBER($L555),IF(OR(AND(OR($J555="Retired",$J555="Permanent Low-Use"),$K555&lt;=2029),(AND($J555="New",$K555&gt;2029))),"N/A",VLOOKUP($F555,'Source Data'!$B$15:$I$22,5)),"")</f>
        <v/>
      </c>
      <c r="AG555" s="145" t="str">
        <f>IF(ISNUMBER($L555),IF(OR(AND(OR($J555="Retired",$J555="Permanent Low-Use"),$K555&lt;=2030),(AND($J555="New",$K555&gt;2030))),"N/A",VLOOKUP($F555,'Source Data'!$B$15:$I$22,5)),"")</f>
        <v/>
      </c>
      <c r="AH555" s="145" t="str">
        <f>IF(ISNUMBER($L555),IF(OR(AND(OR($J555="Retired",$J555="Permanent Low-Use"),$K555&lt;=2031),(AND($J555="New",$K555&gt;2031))),"N/A",VLOOKUP($F555,'Source Data'!$B$15:$I$22,5)),"")</f>
        <v/>
      </c>
      <c r="AI555" s="145" t="str">
        <f>IF(ISNUMBER($L555),IF(OR(AND(OR($J555="Retired",$J555="Permanent Low-Use"),$K555&lt;=2032),(AND($J555="New",$K555&gt;2032))),"N/A",VLOOKUP($F555,'Source Data'!$B$15:$I$22,5)),"")</f>
        <v/>
      </c>
      <c r="AJ555" s="145" t="str">
        <f>IF(ISNUMBER($L555),IF(OR(AND(OR($J555="Retired",$J555="Permanent Low-Use"),$K555&lt;=2033),(AND($J555="New",$K555&gt;2033))),"N/A",VLOOKUP($F555,'Source Data'!$B$15:$I$22,5)),"")</f>
        <v/>
      </c>
      <c r="AK555" s="145" t="str">
        <f>IF($N555= 0, "N/A", IF(ISERROR(VLOOKUP($F555, 'Source Data'!$B$4:$C$11,2)), "", VLOOKUP($F555, 'Source Data'!$B$4:$C$11,2)))</f>
        <v/>
      </c>
      <c r="AL555" s="158"/>
    </row>
    <row r="556" spans="1:38">
      <c r="A556" s="158"/>
      <c r="B556" s="80"/>
      <c r="C556" s="80"/>
      <c r="D556" s="80"/>
      <c r="E556" s="81"/>
      <c r="F556" s="81"/>
      <c r="G556" s="78"/>
      <c r="H556" s="79"/>
      <c r="I556" s="78"/>
      <c r="J556" s="78"/>
      <c r="K556" s="78"/>
      <c r="L556" s="142" t="str">
        <f t="shared" si="22"/>
        <v/>
      </c>
      <c r="M556" s="142" t="str">
        <f>IF(ISERROR(VLOOKUP(E556,'Source Data'!$B$67:$J$97, MATCH(F556, 'Source Data'!$B$64:$J$64,1),TRUE))=TRUE,"",VLOOKUP(E556,'Source Data'!$B$67:$J$97,MATCH(F556, 'Source Data'!$B$64:$J$64,1),TRUE))</f>
        <v/>
      </c>
      <c r="N556" s="143" t="str">
        <f t="shared" si="23"/>
        <v/>
      </c>
      <c r="O556" s="144" t="str">
        <f>IF(OR(AND(OR($J556="Retired",$J556="Permanent Low-Use"),$K556&lt;=2023),(AND($J556="New",$K556&gt;2023))),"N/A",IF($N556=0,0,IF(ISERROR(VLOOKUP($E556,'Source Data'!$B$29:$J$60, MATCH($L556, 'Source Data'!$B$26:$J$26,1),TRUE))=TRUE,"",VLOOKUP($E556,'Source Data'!$B$29:$J$60,MATCH($L556, 'Source Data'!$B$26:$J$26,1),TRUE))))</f>
        <v/>
      </c>
      <c r="P556" s="144" t="str">
        <f>IF(OR(AND(OR($J556="Retired",$J556="Permanent Low-Use"),$K556&lt;=2024),(AND($J556="New",$K556&gt;2024))),"N/A",IF($N556=0,0,IF(ISERROR(VLOOKUP($E556,'Source Data'!$B$29:$J$60, MATCH($L556, 'Source Data'!$B$26:$J$26,1),TRUE))=TRUE,"",VLOOKUP($E556,'Source Data'!$B$29:$J$60,MATCH($L556, 'Source Data'!$B$26:$J$26,1),TRUE))))</f>
        <v/>
      </c>
      <c r="Q556" s="144" t="str">
        <f>IF(OR(AND(OR($J556="Retired",$J556="Permanent Low-Use"),$K556&lt;=2025),(AND($J556="New",$K556&gt;2025))),"N/A",IF($N556=0,0,IF(ISERROR(VLOOKUP($E556,'Source Data'!$B$29:$J$60, MATCH($L556, 'Source Data'!$B$26:$J$26,1),TRUE))=TRUE,"",VLOOKUP($E556,'Source Data'!$B$29:$J$60,MATCH($L556, 'Source Data'!$B$26:$J$26,1),TRUE))))</f>
        <v/>
      </c>
      <c r="R556" s="144" t="str">
        <f>IF(OR(AND(OR($J556="Retired",$J556="Permanent Low-Use"),$K556&lt;=2026),(AND($J556="New",$K556&gt;2026))),"N/A",IF($N556=0,0,IF(ISERROR(VLOOKUP($E556,'Source Data'!$B$29:$J$60, MATCH($L556, 'Source Data'!$B$26:$J$26,1),TRUE))=TRUE,"",VLOOKUP($E556,'Source Data'!$B$29:$J$60,MATCH($L556, 'Source Data'!$B$26:$J$26,1),TRUE))))</f>
        <v/>
      </c>
      <c r="S556" s="144" t="str">
        <f>IF(OR(AND(OR($J556="Retired",$J556="Permanent Low-Use"),$K556&lt;=2027),(AND($J556="New",$K556&gt;2027))),"N/A",IF($N556=0,0,IF(ISERROR(VLOOKUP($E556,'Source Data'!$B$29:$J$60, MATCH($L556, 'Source Data'!$B$26:$J$26,1),TRUE))=TRUE,"",VLOOKUP($E556,'Source Data'!$B$29:$J$60,MATCH($L556, 'Source Data'!$B$26:$J$26,1),TRUE))))</f>
        <v/>
      </c>
      <c r="T556" s="144" t="str">
        <f>IF(OR(AND(OR($J556="Retired",$J556="Permanent Low-Use"),$K556&lt;=2028),(AND($J556="New",$K556&gt;2028))),"N/A",IF($N556=0,0,IF(ISERROR(VLOOKUP($E556,'Source Data'!$B$29:$J$60, MATCH($L556, 'Source Data'!$B$26:$J$26,1),TRUE))=TRUE,"",VLOOKUP($E556,'Source Data'!$B$29:$J$60,MATCH($L556, 'Source Data'!$B$26:$J$26,1),TRUE))))</f>
        <v/>
      </c>
      <c r="U556" s="144" t="str">
        <f>IF(OR(AND(OR($J556="Retired",$J556="Permanent Low-Use"),$K556&lt;=2029),(AND($J556="New",$K556&gt;2029))),"N/A",IF($N556=0,0,IF(ISERROR(VLOOKUP($E556,'Source Data'!$B$29:$J$60, MATCH($L556, 'Source Data'!$B$26:$J$26,1),TRUE))=TRUE,"",VLOOKUP($E556,'Source Data'!$B$29:$J$60,MATCH($L556, 'Source Data'!$B$26:$J$26,1),TRUE))))</f>
        <v/>
      </c>
      <c r="V556" s="144" t="str">
        <f>IF(OR(AND(OR($J556="Retired",$J556="Permanent Low-Use"),$K556&lt;=2030),(AND($J556="New",$K556&gt;2030))),"N/A",IF($N556=0,0,IF(ISERROR(VLOOKUP($E556,'Source Data'!$B$29:$J$60, MATCH($L556, 'Source Data'!$B$26:$J$26,1),TRUE))=TRUE,"",VLOOKUP($E556,'Source Data'!$B$29:$J$60,MATCH($L556, 'Source Data'!$B$26:$J$26,1),TRUE))))</f>
        <v/>
      </c>
      <c r="W556" s="144" t="str">
        <f>IF(OR(AND(OR($J556="Retired",$J556="Permanent Low-Use"),$K556&lt;=2031),(AND($J556="New",$K556&gt;2031))),"N/A",IF($N556=0,0,IF(ISERROR(VLOOKUP($E556,'Source Data'!$B$29:$J$60, MATCH($L556, 'Source Data'!$B$26:$J$26,1),TRUE))=TRUE,"",VLOOKUP($E556,'Source Data'!$B$29:$J$60,MATCH($L556, 'Source Data'!$B$26:$J$26,1),TRUE))))</f>
        <v/>
      </c>
      <c r="X556" s="144" t="str">
        <f>IF(OR(AND(OR($J556="Retired",$J556="Permanent Low-Use"),$K556&lt;=2032),(AND($J556="New",$K556&gt;2032))),"N/A",IF($N556=0,0,IF(ISERROR(VLOOKUP($E556,'Source Data'!$B$29:$J$60, MATCH($L556, 'Source Data'!$B$26:$J$26,1),TRUE))=TRUE,"",VLOOKUP($E556,'Source Data'!$B$29:$J$60,MATCH($L556, 'Source Data'!$B$26:$J$26,1),TRUE))))</f>
        <v/>
      </c>
      <c r="Y556" s="144" t="str">
        <f>IF(OR(AND(OR($J556="Retired",$J556="Permanent Low-Use"),$K556&lt;=2033),(AND($J556="New",$K556&gt;2033))),"N/A",IF($N556=0,0,IF(ISERROR(VLOOKUP($E556,'Source Data'!$B$29:$J$60, MATCH($L556, 'Source Data'!$B$26:$J$26,1),TRUE))=TRUE,"",VLOOKUP($E556,'Source Data'!$B$29:$J$60,MATCH($L556, 'Source Data'!$B$26:$J$26,1),TRUE))))</f>
        <v/>
      </c>
      <c r="Z556" s="145" t="str">
        <f>IF(ISNUMBER($L556),IF(OR(AND(OR($J556="Retired",$J556="Permanent Low-Use"),$K556&lt;=2023),(AND($J556="New",$K556&gt;2023))),"N/A",VLOOKUP($F556,'Source Data'!$B$15:$I$22,7)),"")</f>
        <v/>
      </c>
      <c r="AA556" s="145" t="str">
        <f>IF(ISNUMBER($L556),IF(OR(AND(OR($J556="Retired",$J556="Permanent Low-Use"),$K556&lt;=2024),(AND($J556="New",$K556&gt;2024))),"N/A",VLOOKUP($F556,'Source Data'!$B$15:$I$22,7)),"")</f>
        <v/>
      </c>
      <c r="AB556" s="145" t="str">
        <f>IF(ISNUMBER($L556),IF(OR(AND(OR($J556="Retired",$J556="Permanent Low-Use"),$K556&lt;=2025),(AND($J556="New",$K556&gt;2025))),"N/A",VLOOKUP($F556,'Source Data'!$B$15:$I$22,5)),"")</f>
        <v/>
      </c>
      <c r="AC556" s="145" t="str">
        <f>IF(ISNUMBER($L556),IF(OR(AND(OR($J556="Retired",$J556="Permanent Low-Use"),$K556&lt;=2026),(AND($J556="New",$K556&gt;2026))),"N/A",VLOOKUP($F556,'Source Data'!$B$15:$I$22,5)),"")</f>
        <v/>
      </c>
      <c r="AD556" s="147"/>
      <c r="AE556" s="145" t="str">
        <f>IF(ISNUMBER($L556),IF(OR(AND(OR($J556="Retired",$J556="Permanent Low-Use"),$K556&lt;=2028),(AND($J556="New",$K556&gt;2028))),"N/A",VLOOKUP($F556,'Source Data'!$B$15:$I$22,5)),"")</f>
        <v/>
      </c>
      <c r="AF556" s="145" t="str">
        <f>IF(ISNUMBER($L556),IF(OR(AND(OR($J556="Retired",$J556="Permanent Low-Use"),$K556&lt;=2029),(AND($J556="New",$K556&gt;2029))),"N/A",VLOOKUP($F556,'Source Data'!$B$15:$I$22,5)),"")</f>
        <v/>
      </c>
      <c r="AG556" s="145" t="str">
        <f>IF(ISNUMBER($L556),IF(OR(AND(OR($J556="Retired",$J556="Permanent Low-Use"),$K556&lt;=2030),(AND($J556="New",$K556&gt;2030))),"N/A",VLOOKUP($F556,'Source Data'!$B$15:$I$22,5)),"")</f>
        <v/>
      </c>
      <c r="AH556" s="145" t="str">
        <f>IF(ISNUMBER($L556),IF(OR(AND(OR($J556="Retired",$J556="Permanent Low-Use"),$K556&lt;=2031),(AND($J556="New",$K556&gt;2031))),"N/A",VLOOKUP($F556,'Source Data'!$B$15:$I$22,5)),"")</f>
        <v/>
      </c>
      <c r="AI556" s="145" t="str">
        <f>IF(ISNUMBER($L556),IF(OR(AND(OR($J556="Retired",$J556="Permanent Low-Use"),$K556&lt;=2032),(AND($J556="New",$K556&gt;2032))),"N/A",VLOOKUP($F556,'Source Data'!$B$15:$I$22,5)),"")</f>
        <v/>
      </c>
      <c r="AJ556" s="145" t="str">
        <f>IF(ISNUMBER($L556),IF(OR(AND(OR($J556="Retired",$J556="Permanent Low-Use"),$K556&lt;=2033),(AND($J556="New",$K556&gt;2033))),"N/A",VLOOKUP($F556,'Source Data'!$B$15:$I$22,5)),"")</f>
        <v/>
      </c>
      <c r="AK556" s="145" t="str">
        <f>IF($N556= 0, "N/A", IF(ISERROR(VLOOKUP($F556, 'Source Data'!$B$4:$C$11,2)), "", VLOOKUP($F556, 'Source Data'!$B$4:$C$11,2)))</f>
        <v/>
      </c>
      <c r="AL556" s="158"/>
    </row>
    <row r="557" spans="1:38">
      <c r="A557" s="158"/>
      <c r="B557" s="96"/>
      <c r="C557" s="96"/>
      <c r="D557" s="96"/>
      <c r="E557" s="97"/>
      <c r="F557" s="97"/>
      <c r="G557" s="98"/>
      <c r="H557" s="99"/>
      <c r="I557" s="98"/>
      <c r="J557" s="98"/>
      <c r="K557" s="98"/>
      <c r="L557" s="142" t="str">
        <f t="shared" si="22"/>
        <v/>
      </c>
      <c r="M557" s="142"/>
      <c r="N557" s="143" t="str">
        <f t="shared" si="23"/>
        <v/>
      </c>
      <c r="O557" s="144" t="str">
        <f>IF(OR(AND(OR($J557="Retired",$J557="Permanent Low-Use"),$K557&lt;=2023),(AND($J557="New",$K557&gt;2023))),"N/A",IF($N557=0,0,IF(ISERROR(VLOOKUP($E557,'Source Data'!$B$29:$J$60, MATCH($L557, 'Source Data'!$B$26:$J$26,1),TRUE))=TRUE,"",VLOOKUP($E557,'Source Data'!$B$29:$J$60,MATCH($L557, 'Source Data'!$B$26:$J$26,1),TRUE))))</f>
        <v/>
      </c>
      <c r="P557" s="144" t="str">
        <f>IF(OR(AND(OR($J557="Retired",$J557="Permanent Low-Use"),$K557&lt;=2024),(AND($J557="New",$K557&gt;2024))),"N/A",IF($N557=0,0,IF(ISERROR(VLOOKUP($E557,'Source Data'!$B$29:$J$60, MATCH($L557, 'Source Data'!$B$26:$J$26,1),TRUE))=TRUE,"",VLOOKUP($E557,'Source Data'!$B$29:$J$60,MATCH($L557, 'Source Data'!$B$26:$J$26,1),TRUE))))</f>
        <v/>
      </c>
      <c r="Q557" s="144" t="str">
        <f>IF(OR(AND(OR($J557="Retired",$J557="Permanent Low-Use"),$K557&lt;=2025),(AND($J557="New",$K557&gt;2025))),"N/A",IF($N557=0,0,IF(ISERROR(VLOOKUP($E557,'Source Data'!$B$29:$J$60, MATCH($L557, 'Source Data'!$B$26:$J$26,1),TRUE))=TRUE,"",VLOOKUP($E557,'Source Data'!$B$29:$J$60,MATCH($L557, 'Source Data'!$B$26:$J$26,1),TRUE))))</f>
        <v/>
      </c>
      <c r="R557" s="144" t="str">
        <f>IF(OR(AND(OR($J557="Retired",$J557="Permanent Low-Use"),$K557&lt;=2026),(AND($J557="New",$K557&gt;2026))),"N/A",IF($N557=0,0,IF(ISERROR(VLOOKUP($E557,'Source Data'!$B$29:$J$60, MATCH($L557, 'Source Data'!$B$26:$J$26,1),TRUE))=TRUE,"",VLOOKUP($E557,'Source Data'!$B$29:$J$60,MATCH($L557, 'Source Data'!$B$26:$J$26,1),TRUE))))</f>
        <v/>
      </c>
      <c r="S557" s="144" t="str">
        <f>IF(OR(AND(OR($J557="Retired",$J557="Permanent Low-Use"),$K557&lt;=2027),(AND($J557="New",$K557&gt;2027))),"N/A",IF($N557=0,0,IF(ISERROR(VLOOKUP($E557,'Source Data'!$B$29:$J$60, MATCH($L557, 'Source Data'!$B$26:$J$26,1),TRUE))=TRUE,"",VLOOKUP($E557,'Source Data'!$B$29:$J$60,MATCH($L557, 'Source Data'!$B$26:$J$26,1),TRUE))))</f>
        <v/>
      </c>
      <c r="T557" s="144" t="str">
        <f>IF(OR(AND(OR($J557="Retired",$J557="Permanent Low-Use"),$K557&lt;=2028),(AND($J557="New",$K557&gt;2028))),"N/A",IF($N557=0,0,IF(ISERROR(VLOOKUP($E557,'Source Data'!$B$29:$J$60, MATCH($L557, 'Source Data'!$B$26:$J$26,1),TRUE))=TRUE,"",VLOOKUP($E557,'Source Data'!$B$29:$J$60,MATCH($L557, 'Source Data'!$B$26:$J$26,1),TRUE))))</f>
        <v/>
      </c>
      <c r="U557" s="144" t="str">
        <f>IF(OR(AND(OR($J557="Retired",$J557="Permanent Low-Use"),$K557&lt;=2029),(AND($J557="New",$K557&gt;2029))),"N/A",IF($N557=0,0,IF(ISERROR(VLOOKUP($E557,'Source Data'!$B$29:$J$60, MATCH($L557, 'Source Data'!$B$26:$J$26,1),TRUE))=TRUE,"",VLOOKUP($E557,'Source Data'!$B$29:$J$60,MATCH($L557, 'Source Data'!$B$26:$J$26,1),TRUE))))</f>
        <v/>
      </c>
      <c r="V557" s="144" t="str">
        <f>IF(OR(AND(OR($J557="Retired",$J557="Permanent Low-Use"),$K557&lt;=2030),(AND($J557="New",$K557&gt;2030))),"N/A",IF($N557=0,0,IF(ISERROR(VLOOKUP($E557,'Source Data'!$B$29:$J$60, MATCH($L557, 'Source Data'!$B$26:$J$26,1),TRUE))=TRUE,"",VLOOKUP($E557,'Source Data'!$B$29:$J$60,MATCH($L557, 'Source Data'!$B$26:$J$26,1),TRUE))))</f>
        <v/>
      </c>
      <c r="W557" s="144" t="str">
        <f>IF(OR(AND(OR($J557="Retired",$J557="Permanent Low-Use"),$K557&lt;=2031),(AND($J557="New",$K557&gt;2031))),"N/A",IF($N557=0,0,IF(ISERROR(VLOOKUP($E557,'Source Data'!$B$29:$J$60, MATCH($L557, 'Source Data'!$B$26:$J$26,1),TRUE))=TRUE,"",VLOOKUP($E557,'Source Data'!$B$29:$J$60,MATCH($L557, 'Source Data'!$B$26:$J$26,1),TRUE))))</f>
        <v/>
      </c>
      <c r="X557" s="144" t="str">
        <f>IF(OR(AND(OR($J557="Retired",$J557="Permanent Low-Use"),$K557&lt;=2032),(AND($J557="New",$K557&gt;2032))),"N/A",IF($N557=0,0,IF(ISERROR(VLOOKUP($E557,'Source Data'!$B$29:$J$60, MATCH($L557, 'Source Data'!$B$26:$J$26,1),TRUE))=TRUE,"",VLOOKUP($E557,'Source Data'!$B$29:$J$60,MATCH($L557, 'Source Data'!$B$26:$J$26,1),TRUE))))</f>
        <v/>
      </c>
      <c r="Y557" s="144" t="str">
        <f>IF(OR(AND(OR($J557="Retired",$J557="Permanent Low-Use"),$K557&lt;=2033),(AND($J557="New",$K557&gt;2033))),"N/A",IF($N557=0,0,IF(ISERROR(VLOOKUP($E557,'Source Data'!$B$29:$J$60, MATCH($L557, 'Source Data'!$B$26:$J$26,1),TRUE))=TRUE,"",VLOOKUP($E557,'Source Data'!$B$29:$J$60,MATCH($L557, 'Source Data'!$B$26:$J$26,1),TRUE))))</f>
        <v/>
      </c>
      <c r="Z557" s="145" t="str">
        <f>IF(ISNUMBER($L557),IF(OR(AND(OR($J557="Retired",$J557="Permanent Low-Use"),$K557&lt;=2023),(AND($J557="New",$K557&gt;2023))),"N/A",VLOOKUP($F557,'Source Data'!$B$15:$I$22,7)),"")</f>
        <v/>
      </c>
      <c r="AA557" s="145" t="str">
        <f>IF(ISNUMBER($L557),IF(OR(AND(OR($J557="Retired",$J557="Permanent Low-Use"),$K557&lt;=2024),(AND($J557="New",$K557&gt;2024))),"N/A",VLOOKUP($F557,'Source Data'!$B$15:$I$22,7)),"")</f>
        <v/>
      </c>
      <c r="AB557" s="145" t="str">
        <f>IF(ISNUMBER($L557),IF(OR(AND(OR($J557="Retired",$J557="Permanent Low-Use"),$K557&lt;=2025),(AND($J557="New",$K557&gt;2025))),"N/A",VLOOKUP($F557,'Source Data'!$B$15:$I$22,5)),"")</f>
        <v/>
      </c>
      <c r="AC557" s="145" t="str">
        <f>IF(ISNUMBER($L557),IF(OR(AND(OR($J557="Retired",$J557="Permanent Low-Use"),$K557&lt;=2026),(AND($J557="New",$K557&gt;2026))),"N/A",VLOOKUP($F557,'Source Data'!$B$15:$I$22,5)),"")</f>
        <v/>
      </c>
      <c r="AD557" s="147"/>
      <c r="AE557" s="145" t="str">
        <f>IF(ISNUMBER($L557),IF(OR(AND(OR($J557="Retired",$J557="Permanent Low-Use"),$K557&lt;=2028),(AND($J557="New",$K557&gt;2028))),"N/A",VLOOKUP($F557,'Source Data'!$B$15:$I$22,5)),"")</f>
        <v/>
      </c>
      <c r="AF557" s="145" t="str">
        <f>IF(ISNUMBER($L557),IF(OR(AND(OR($J557="Retired",$J557="Permanent Low-Use"),$K557&lt;=2029),(AND($J557="New",$K557&gt;2029))),"N/A",VLOOKUP($F557,'Source Data'!$B$15:$I$22,5)),"")</f>
        <v/>
      </c>
      <c r="AG557" s="145" t="str">
        <f>IF(ISNUMBER($L557),IF(OR(AND(OR($J557="Retired",$J557="Permanent Low-Use"),$K557&lt;=2030),(AND($J557="New",$K557&gt;2030))),"N/A",VLOOKUP($F557,'Source Data'!$B$15:$I$22,5)),"")</f>
        <v/>
      </c>
      <c r="AH557" s="145" t="str">
        <f>IF(ISNUMBER($L557),IF(OR(AND(OR($J557="Retired",$J557="Permanent Low-Use"),$K557&lt;=2031),(AND($J557="New",$K557&gt;2031))),"N/A",VLOOKUP($F557,'Source Data'!$B$15:$I$22,5)),"")</f>
        <v/>
      </c>
      <c r="AI557" s="145" t="str">
        <f>IF(ISNUMBER($L557),IF(OR(AND(OR($J557="Retired",$J557="Permanent Low-Use"),$K557&lt;=2032),(AND($J557="New",$K557&gt;2032))),"N/A",VLOOKUP($F557,'Source Data'!$B$15:$I$22,5)),"")</f>
        <v/>
      </c>
      <c r="AJ557" s="145" t="str">
        <f>IF(ISNUMBER($L557),IF(OR(AND(OR($J557="Retired",$J557="Permanent Low-Use"),$K557&lt;=2033),(AND($J557="New",$K557&gt;2033))),"N/A",VLOOKUP($F557,'Source Data'!$B$15:$I$22,5)),"")</f>
        <v/>
      </c>
      <c r="AK557" s="145" t="str">
        <f>IF($N557= 0, "N/A", IF(ISERROR(VLOOKUP($F557, 'Source Data'!$B$4:$C$11,2)), "", VLOOKUP($F557, 'Source Data'!$B$4:$C$11,2)))</f>
        <v/>
      </c>
      <c r="AL557" s="158"/>
    </row>
    <row r="558" spans="1:38">
      <c r="A558" s="158"/>
      <c r="B558" s="96"/>
      <c r="C558" s="96"/>
      <c r="D558" s="96"/>
      <c r="E558" s="97"/>
      <c r="F558" s="97"/>
      <c r="G558" s="98"/>
      <c r="H558" s="99"/>
      <c r="I558" s="98"/>
      <c r="J558" s="98"/>
      <c r="K558" s="98"/>
      <c r="L558" s="142" t="str">
        <f t="shared" si="22"/>
        <v/>
      </c>
      <c r="M558" s="142"/>
      <c r="N558" s="143" t="str">
        <f t="shared" si="23"/>
        <v/>
      </c>
      <c r="O558" s="144" t="str">
        <f>IF(OR(AND(OR($J558="Retired",$J558="Permanent Low-Use"),$K558&lt;=2023),(AND($J558="New",$K558&gt;2023))),"N/A",IF($N558=0,0,IF(ISERROR(VLOOKUP($E558,'Source Data'!$B$29:$J$60, MATCH($L558, 'Source Data'!$B$26:$J$26,1),TRUE))=TRUE,"",VLOOKUP($E558,'Source Data'!$B$29:$J$60,MATCH($L558, 'Source Data'!$B$26:$J$26,1),TRUE))))</f>
        <v/>
      </c>
      <c r="P558" s="144" t="str">
        <f>IF(OR(AND(OR($J558="Retired",$J558="Permanent Low-Use"),$K558&lt;=2024),(AND($J558="New",$K558&gt;2024))),"N/A",IF($N558=0,0,IF(ISERROR(VLOOKUP($E558,'Source Data'!$B$29:$J$60, MATCH($L558, 'Source Data'!$B$26:$J$26,1),TRUE))=TRUE,"",VLOOKUP($E558,'Source Data'!$B$29:$J$60,MATCH($L558, 'Source Data'!$B$26:$J$26,1),TRUE))))</f>
        <v/>
      </c>
      <c r="Q558" s="144" t="str">
        <f>IF(OR(AND(OR($J558="Retired",$J558="Permanent Low-Use"),$K558&lt;=2025),(AND($J558="New",$K558&gt;2025))),"N/A",IF($N558=0,0,IF(ISERROR(VLOOKUP($E558,'Source Data'!$B$29:$J$60, MATCH($L558, 'Source Data'!$B$26:$J$26,1),TRUE))=TRUE,"",VLOOKUP($E558,'Source Data'!$B$29:$J$60,MATCH($L558, 'Source Data'!$B$26:$J$26,1),TRUE))))</f>
        <v/>
      </c>
      <c r="R558" s="144" t="str">
        <f>IF(OR(AND(OR($J558="Retired",$J558="Permanent Low-Use"),$K558&lt;=2026),(AND($J558="New",$K558&gt;2026))),"N/A",IF($N558=0,0,IF(ISERROR(VLOOKUP($E558,'Source Data'!$B$29:$J$60, MATCH($L558, 'Source Data'!$B$26:$J$26,1),TRUE))=TRUE,"",VLOOKUP($E558,'Source Data'!$B$29:$J$60,MATCH($L558, 'Source Data'!$B$26:$J$26,1),TRUE))))</f>
        <v/>
      </c>
      <c r="S558" s="144" t="str">
        <f>IF(OR(AND(OR($J558="Retired",$J558="Permanent Low-Use"),$K558&lt;=2027),(AND($J558="New",$K558&gt;2027))),"N/A",IF($N558=0,0,IF(ISERROR(VLOOKUP($E558,'Source Data'!$B$29:$J$60, MATCH($L558, 'Source Data'!$B$26:$J$26,1),TRUE))=TRUE,"",VLOOKUP($E558,'Source Data'!$B$29:$J$60,MATCH($L558, 'Source Data'!$B$26:$J$26,1),TRUE))))</f>
        <v/>
      </c>
      <c r="T558" s="144" t="str">
        <f>IF(OR(AND(OR($J558="Retired",$J558="Permanent Low-Use"),$K558&lt;=2028),(AND($J558="New",$K558&gt;2028))),"N/A",IF($N558=0,0,IF(ISERROR(VLOOKUP($E558,'Source Data'!$B$29:$J$60, MATCH($L558, 'Source Data'!$B$26:$J$26,1),TRUE))=TRUE,"",VLOOKUP($E558,'Source Data'!$B$29:$J$60,MATCH($L558, 'Source Data'!$B$26:$J$26,1),TRUE))))</f>
        <v/>
      </c>
      <c r="U558" s="144" t="str">
        <f>IF(OR(AND(OR($J558="Retired",$J558="Permanent Low-Use"),$K558&lt;=2029),(AND($J558="New",$K558&gt;2029))),"N/A",IF($N558=0,0,IF(ISERROR(VLOOKUP($E558,'Source Data'!$B$29:$J$60, MATCH($L558, 'Source Data'!$B$26:$J$26,1),TRUE))=TRUE,"",VLOOKUP($E558,'Source Data'!$B$29:$J$60,MATCH($L558, 'Source Data'!$B$26:$J$26,1),TRUE))))</f>
        <v/>
      </c>
      <c r="V558" s="144" t="str">
        <f>IF(OR(AND(OR($J558="Retired",$J558="Permanent Low-Use"),$K558&lt;=2030),(AND($J558="New",$K558&gt;2030))),"N/A",IF($N558=0,0,IF(ISERROR(VLOOKUP($E558,'Source Data'!$B$29:$J$60, MATCH($L558, 'Source Data'!$B$26:$J$26,1),TRUE))=TRUE,"",VLOOKUP($E558,'Source Data'!$B$29:$J$60,MATCH($L558, 'Source Data'!$B$26:$J$26,1),TRUE))))</f>
        <v/>
      </c>
      <c r="W558" s="144" t="str">
        <f>IF(OR(AND(OR($J558="Retired",$J558="Permanent Low-Use"),$K558&lt;=2031),(AND($J558="New",$K558&gt;2031))),"N/A",IF($N558=0,0,IF(ISERROR(VLOOKUP($E558,'Source Data'!$B$29:$J$60, MATCH($L558, 'Source Data'!$B$26:$J$26,1),TRUE))=TRUE,"",VLOOKUP($E558,'Source Data'!$B$29:$J$60,MATCH($L558, 'Source Data'!$B$26:$J$26,1),TRUE))))</f>
        <v/>
      </c>
      <c r="X558" s="144" t="str">
        <f>IF(OR(AND(OR($J558="Retired",$J558="Permanent Low-Use"),$K558&lt;=2032),(AND($J558="New",$K558&gt;2032))),"N/A",IF($N558=0,0,IF(ISERROR(VLOOKUP($E558,'Source Data'!$B$29:$J$60, MATCH($L558, 'Source Data'!$B$26:$J$26,1),TRUE))=TRUE,"",VLOOKUP($E558,'Source Data'!$B$29:$J$60,MATCH($L558, 'Source Data'!$B$26:$J$26,1),TRUE))))</f>
        <v/>
      </c>
      <c r="Y558" s="144" t="str">
        <f>IF(OR(AND(OR($J558="Retired",$J558="Permanent Low-Use"),$K558&lt;=2033),(AND($J558="New",$K558&gt;2033))),"N/A",IF($N558=0,0,IF(ISERROR(VLOOKUP($E558,'Source Data'!$B$29:$J$60, MATCH($L558, 'Source Data'!$B$26:$J$26,1),TRUE))=TRUE,"",VLOOKUP($E558,'Source Data'!$B$29:$J$60,MATCH($L558, 'Source Data'!$B$26:$J$26,1),TRUE))))</f>
        <v/>
      </c>
      <c r="Z558" s="145" t="str">
        <f>IF(ISNUMBER($L558),IF(OR(AND(OR($J558="Retired",$J558="Permanent Low-Use"),$K558&lt;=2023),(AND($J558="New",$K558&gt;2023))),"N/A",VLOOKUP($F558,'Source Data'!$B$15:$I$22,7)),"")</f>
        <v/>
      </c>
      <c r="AA558" s="145" t="str">
        <f>IF(ISNUMBER($L558),IF(OR(AND(OR($J558="Retired",$J558="Permanent Low-Use"),$K558&lt;=2024),(AND($J558="New",$K558&gt;2024))),"N/A",VLOOKUP($F558,'Source Data'!$B$15:$I$22,7)),"")</f>
        <v/>
      </c>
      <c r="AB558" s="145" t="str">
        <f>IF(ISNUMBER($L558),IF(OR(AND(OR($J558="Retired",$J558="Permanent Low-Use"),$K558&lt;=2025),(AND($J558="New",$K558&gt;2025))),"N/A",VLOOKUP($F558,'Source Data'!$B$15:$I$22,5)),"")</f>
        <v/>
      </c>
      <c r="AC558" s="145" t="str">
        <f>IF(ISNUMBER($L558),IF(OR(AND(OR($J558="Retired",$J558="Permanent Low-Use"),$K558&lt;=2026),(AND($J558="New",$K558&gt;2026))),"N/A",VLOOKUP($F558,'Source Data'!$B$15:$I$22,5)),"")</f>
        <v/>
      </c>
      <c r="AD558" s="147"/>
      <c r="AE558" s="145" t="str">
        <f>IF(ISNUMBER($L558),IF(OR(AND(OR($J558="Retired",$J558="Permanent Low-Use"),$K558&lt;=2028),(AND($J558="New",$K558&gt;2028))),"N/A",VLOOKUP($F558,'Source Data'!$B$15:$I$22,5)),"")</f>
        <v/>
      </c>
      <c r="AF558" s="145" t="str">
        <f>IF(ISNUMBER($L558),IF(OR(AND(OR($J558="Retired",$J558="Permanent Low-Use"),$K558&lt;=2029),(AND($J558="New",$K558&gt;2029))),"N/A",VLOOKUP($F558,'Source Data'!$B$15:$I$22,5)),"")</f>
        <v/>
      </c>
      <c r="AG558" s="145" t="str">
        <f>IF(ISNUMBER($L558),IF(OR(AND(OR($J558="Retired",$J558="Permanent Low-Use"),$K558&lt;=2030),(AND($J558="New",$K558&gt;2030))),"N/A",VLOOKUP($F558,'Source Data'!$B$15:$I$22,5)),"")</f>
        <v/>
      </c>
      <c r="AH558" s="145" t="str">
        <f>IF(ISNUMBER($L558),IF(OR(AND(OR($J558="Retired",$J558="Permanent Low-Use"),$K558&lt;=2031),(AND($J558="New",$K558&gt;2031))),"N/A",VLOOKUP($F558,'Source Data'!$B$15:$I$22,5)),"")</f>
        <v/>
      </c>
      <c r="AI558" s="145" t="str">
        <f>IF(ISNUMBER($L558),IF(OR(AND(OR($J558="Retired",$J558="Permanent Low-Use"),$K558&lt;=2032),(AND($J558="New",$K558&gt;2032))),"N/A",VLOOKUP($F558,'Source Data'!$B$15:$I$22,5)),"")</f>
        <v/>
      </c>
      <c r="AJ558" s="145" t="str">
        <f>IF(ISNUMBER($L558),IF(OR(AND(OR($J558="Retired",$J558="Permanent Low-Use"),$K558&lt;=2033),(AND($J558="New",$K558&gt;2033))),"N/A",VLOOKUP($F558,'Source Data'!$B$15:$I$22,5)),"")</f>
        <v/>
      </c>
      <c r="AK558" s="145" t="str">
        <f>IF($N558= 0, "N/A", IF(ISERROR(VLOOKUP($F558, 'Source Data'!$B$4:$C$11,2)), "", VLOOKUP($F558, 'Source Data'!$B$4:$C$11,2)))</f>
        <v/>
      </c>
      <c r="AL558" s="158"/>
    </row>
    <row r="559" spans="1:38">
      <c r="A559" s="158"/>
      <c r="B559" s="96"/>
      <c r="C559" s="96"/>
      <c r="D559" s="96"/>
      <c r="E559" s="97"/>
      <c r="F559" s="97"/>
      <c r="G559" s="98"/>
      <c r="H559" s="99"/>
      <c r="I559" s="98"/>
      <c r="J559" s="98"/>
      <c r="K559" s="98"/>
      <c r="L559" s="142" t="str">
        <f t="shared" si="22"/>
        <v/>
      </c>
      <c r="M559" s="142"/>
      <c r="N559" s="143" t="str">
        <f t="shared" si="23"/>
        <v/>
      </c>
      <c r="O559" s="144" t="str">
        <f>IF(OR(AND(OR($J559="Retired",$J559="Permanent Low-Use"),$K559&lt;=2023),(AND($J559="New",$K559&gt;2023))),"N/A",IF($N559=0,0,IF(ISERROR(VLOOKUP($E559,'Source Data'!$B$29:$J$60, MATCH($L559, 'Source Data'!$B$26:$J$26,1),TRUE))=TRUE,"",VLOOKUP($E559,'Source Data'!$B$29:$J$60,MATCH($L559, 'Source Data'!$B$26:$J$26,1),TRUE))))</f>
        <v/>
      </c>
      <c r="P559" s="144" t="str">
        <f>IF(OR(AND(OR($J559="Retired",$J559="Permanent Low-Use"),$K559&lt;=2024),(AND($J559="New",$K559&gt;2024))),"N/A",IF($N559=0,0,IF(ISERROR(VLOOKUP($E559,'Source Data'!$B$29:$J$60, MATCH($L559, 'Source Data'!$B$26:$J$26,1),TRUE))=TRUE,"",VLOOKUP($E559,'Source Data'!$B$29:$J$60,MATCH($L559, 'Source Data'!$B$26:$J$26,1),TRUE))))</f>
        <v/>
      </c>
      <c r="Q559" s="144" t="str">
        <f>IF(OR(AND(OR($J559="Retired",$J559="Permanent Low-Use"),$K559&lt;=2025),(AND($J559="New",$K559&gt;2025))),"N/A",IF($N559=0,0,IF(ISERROR(VLOOKUP($E559,'Source Data'!$B$29:$J$60, MATCH($L559, 'Source Data'!$B$26:$J$26,1),TRUE))=TRUE,"",VLOOKUP($E559,'Source Data'!$B$29:$J$60,MATCH($L559, 'Source Data'!$B$26:$J$26,1),TRUE))))</f>
        <v/>
      </c>
      <c r="R559" s="144" t="str">
        <f>IF(OR(AND(OR($J559="Retired",$J559="Permanent Low-Use"),$K559&lt;=2026),(AND($J559="New",$K559&gt;2026))),"N/A",IF($N559=0,0,IF(ISERROR(VLOOKUP($E559,'Source Data'!$B$29:$J$60, MATCH($L559, 'Source Data'!$B$26:$J$26,1),TRUE))=TRUE,"",VLOOKUP($E559,'Source Data'!$B$29:$J$60,MATCH($L559, 'Source Data'!$B$26:$J$26,1),TRUE))))</f>
        <v/>
      </c>
      <c r="S559" s="144" t="str">
        <f>IF(OR(AND(OR($J559="Retired",$J559="Permanent Low-Use"),$K559&lt;=2027),(AND($J559="New",$K559&gt;2027))),"N/A",IF($N559=0,0,IF(ISERROR(VLOOKUP($E559,'Source Data'!$B$29:$J$60, MATCH($L559, 'Source Data'!$B$26:$J$26,1),TRUE))=TRUE,"",VLOOKUP($E559,'Source Data'!$B$29:$J$60,MATCH($L559, 'Source Data'!$B$26:$J$26,1),TRUE))))</f>
        <v/>
      </c>
      <c r="T559" s="144" t="str">
        <f>IF(OR(AND(OR($J559="Retired",$J559="Permanent Low-Use"),$K559&lt;=2028),(AND($J559="New",$K559&gt;2028))),"N/A",IF($N559=0,0,IF(ISERROR(VLOOKUP($E559,'Source Data'!$B$29:$J$60, MATCH($L559, 'Source Data'!$B$26:$J$26,1),TRUE))=TRUE,"",VLOOKUP($E559,'Source Data'!$B$29:$J$60,MATCH($L559, 'Source Data'!$B$26:$J$26,1),TRUE))))</f>
        <v/>
      </c>
      <c r="U559" s="144" t="str">
        <f>IF(OR(AND(OR($J559="Retired",$J559="Permanent Low-Use"),$K559&lt;=2029),(AND($J559="New",$K559&gt;2029))),"N/A",IF($N559=0,0,IF(ISERROR(VLOOKUP($E559,'Source Data'!$B$29:$J$60, MATCH($L559, 'Source Data'!$B$26:$J$26,1),TRUE))=TRUE,"",VLOOKUP($E559,'Source Data'!$B$29:$J$60,MATCH($L559, 'Source Data'!$B$26:$J$26,1),TRUE))))</f>
        <v/>
      </c>
      <c r="V559" s="144" t="str">
        <f>IF(OR(AND(OR($J559="Retired",$J559="Permanent Low-Use"),$K559&lt;=2030),(AND($J559="New",$K559&gt;2030))),"N/A",IF($N559=0,0,IF(ISERROR(VLOOKUP($E559,'Source Data'!$B$29:$J$60, MATCH($L559, 'Source Data'!$B$26:$J$26,1),TRUE))=TRUE,"",VLOOKUP($E559,'Source Data'!$B$29:$J$60,MATCH($L559, 'Source Data'!$B$26:$J$26,1),TRUE))))</f>
        <v/>
      </c>
      <c r="W559" s="144" t="str">
        <f>IF(OR(AND(OR($J559="Retired",$J559="Permanent Low-Use"),$K559&lt;=2031),(AND($J559="New",$K559&gt;2031))),"N/A",IF($N559=0,0,IF(ISERROR(VLOOKUP($E559,'Source Data'!$B$29:$J$60, MATCH($L559, 'Source Data'!$B$26:$J$26,1),TRUE))=TRUE,"",VLOOKUP($E559,'Source Data'!$B$29:$J$60,MATCH($L559, 'Source Data'!$B$26:$J$26,1),TRUE))))</f>
        <v/>
      </c>
      <c r="X559" s="144" t="str">
        <f>IF(OR(AND(OR($J559="Retired",$J559="Permanent Low-Use"),$K559&lt;=2032),(AND($J559="New",$K559&gt;2032))),"N/A",IF($N559=0,0,IF(ISERROR(VLOOKUP($E559,'Source Data'!$B$29:$J$60, MATCH($L559, 'Source Data'!$B$26:$J$26,1),TRUE))=TRUE,"",VLOOKUP($E559,'Source Data'!$B$29:$J$60,MATCH($L559, 'Source Data'!$B$26:$J$26,1),TRUE))))</f>
        <v/>
      </c>
      <c r="Y559" s="144" t="str">
        <f>IF(OR(AND(OR($J559="Retired",$J559="Permanent Low-Use"),$K559&lt;=2033),(AND($J559="New",$K559&gt;2033))),"N/A",IF($N559=0,0,IF(ISERROR(VLOOKUP($E559,'Source Data'!$B$29:$J$60, MATCH($L559, 'Source Data'!$B$26:$J$26,1),TRUE))=TRUE,"",VLOOKUP($E559,'Source Data'!$B$29:$J$60,MATCH($L559, 'Source Data'!$B$26:$J$26,1),TRUE))))</f>
        <v/>
      </c>
      <c r="Z559" s="145" t="str">
        <f>IF(ISNUMBER($L559),IF(OR(AND(OR($J559="Retired",$J559="Permanent Low-Use"),$K559&lt;=2023),(AND($J559="New",$K559&gt;2023))),"N/A",VLOOKUP($F559,'Source Data'!$B$15:$I$22,7)),"")</f>
        <v/>
      </c>
      <c r="AA559" s="145" t="str">
        <f>IF(ISNUMBER($L559),IF(OR(AND(OR($J559="Retired",$J559="Permanent Low-Use"),$K559&lt;=2024),(AND($J559="New",$K559&gt;2024))),"N/A",VLOOKUP($F559,'Source Data'!$B$15:$I$22,7)),"")</f>
        <v/>
      </c>
      <c r="AB559" s="145" t="str">
        <f>IF(ISNUMBER($L559),IF(OR(AND(OR($J559="Retired",$J559="Permanent Low-Use"),$K559&lt;=2025),(AND($J559="New",$K559&gt;2025))),"N/A",VLOOKUP($F559,'Source Data'!$B$15:$I$22,5)),"")</f>
        <v/>
      </c>
      <c r="AC559" s="145" t="str">
        <f>IF(ISNUMBER($L559),IF(OR(AND(OR($J559="Retired",$J559="Permanent Low-Use"),$K559&lt;=2026),(AND($J559="New",$K559&gt;2026))),"N/A",VLOOKUP($F559,'Source Data'!$B$15:$I$22,5)),"")</f>
        <v/>
      </c>
      <c r="AD559" s="147"/>
      <c r="AE559" s="145" t="str">
        <f>IF(ISNUMBER($L559),IF(OR(AND(OR($J559="Retired",$J559="Permanent Low-Use"),$K559&lt;=2028),(AND($J559="New",$K559&gt;2028))),"N/A",VLOOKUP($F559,'Source Data'!$B$15:$I$22,5)),"")</f>
        <v/>
      </c>
      <c r="AF559" s="145" t="str">
        <f>IF(ISNUMBER($L559),IF(OR(AND(OR($J559="Retired",$J559="Permanent Low-Use"),$K559&lt;=2029),(AND($J559="New",$K559&gt;2029))),"N/A",VLOOKUP($F559,'Source Data'!$B$15:$I$22,5)),"")</f>
        <v/>
      </c>
      <c r="AG559" s="145" t="str">
        <f>IF(ISNUMBER($L559),IF(OR(AND(OR($J559="Retired",$J559="Permanent Low-Use"),$K559&lt;=2030),(AND($J559="New",$K559&gt;2030))),"N/A",VLOOKUP($F559,'Source Data'!$B$15:$I$22,5)),"")</f>
        <v/>
      </c>
      <c r="AH559" s="145" t="str">
        <f>IF(ISNUMBER($L559),IF(OR(AND(OR($J559="Retired",$J559="Permanent Low-Use"),$K559&lt;=2031),(AND($J559="New",$K559&gt;2031))),"N/A",VLOOKUP($F559,'Source Data'!$B$15:$I$22,5)),"")</f>
        <v/>
      </c>
      <c r="AI559" s="145" t="str">
        <f>IF(ISNUMBER($L559),IF(OR(AND(OR($J559="Retired",$J559="Permanent Low-Use"),$K559&lt;=2032),(AND($J559="New",$K559&gt;2032))),"N/A",VLOOKUP($F559,'Source Data'!$B$15:$I$22,5)),"")</f>
        <v/>
      </c>
      <c r="AJ559" s="145" t="str">
        <f>IF(ISNUMBER($L559),IF(OR(AND(OR($J559="Retired",$J559="Permanent Low-Use"),$K559&lt;=2033),(AND($J559="New",$K559&gt;2033))),"N/A",VLOOKUP($F559,'Source Data'!$B$15:$I$22,5)),"")</f>
        <v/>
      </c>
      <c r="AK559" s="145" t="str">
        <f>IF($N559= 0, "N/A", IF(ISERROR(VLOOKUP($F559, 'Source Data'!$B$4:$C$11,2)), "", VLOOKUP($F559, 'Source Data'!$B$4:$C$11,2)))</f>
        <v/>
      </c>
      <c r="AL559" s="158"/>
    </row>
    <row r="560" spans="1:38">
      <c r="A560" s="158"/>
      <c r="B560" s="96"/>
      <c r="C560" s="96"/>
      <c r="D560" s="96"/>
      <c r="E560" s="97"/>
      <c r="F560" s="97"/>
      <c r="G560" s="98"/>
      <c r="H560" s="99"/>
      <c r="I560" s="98"/>
      <c r="J560" s="98"/>
      <c r="K560" s="98"/>
      <c r="L560" s="142" t="str">
        <f t="shared" si="22"/>
        <v/>
      </c>
      <c r="M560" s="142"/>
      <c r="N560" s="143" t="str">
        <f t="shared" si="23"/>
        <v/>
      </c>
      <c r="O560" s="144" t="str">
        <f>IF(OR(AND(OR($J560="Retired",$J560="Permanent Low-Use"),$K560&lt;=2023),(AND($J560="New",$K560&gt;2023))),"N/A",IF($N560=0,0,IF(ISERROR(VLOOKUP($E560,'Source Data'!$B$29:$J$60, MATCH($L560, 'Source Data'!$B$26:$J$26,1),TRUE))=TRUE,"",VLOOKUP($E560,'Source Data'!$B$29:$J$60,MATCH($L560, 'Source Data'!$B$26:$J$26,1),TRUE))))</f>
        <v/>
      </c>
      <c r="P560" s="144" t="str">
        <f>IF(OR(AND(OR($J560="Retired",$J560="Permanent Low-Use"),$K560&lt;=2024),(AND($J560="New",$K560&gt;2024))),"N/A",IF($N560=0,0,IF(ISERROR(VLOOKUP($E560,'Source Data'!$B$29:$J$60, MATCH($L560, 'Source Data'!$B$26:$J$26,1),TRUE))=TRUE,"",VLOOKUP($E560,'Source Data'!$B$29:$J$60,MATCH($L560, 'Source Data'!$B$26:$J$26,1),TRUE))))</f>
        <v/>
      </c>
      <c r="Q560" s="144" t="str">
        <f>IF(OR(AND(OR($J560="Retired",$J560="Permanent Low-Use"),$K560&lt;=2025),(AND($J560="New",$K560&gt;2025))),"N/A",IF($N560=0,0,IF(ISERROR(VLOOKUP($E560,'Source Data'!$B$29:$J$60, MATCH($L560, 'Source Data'!$B$26:$J$26,1),TRUE))=TRUE,"",VLOOKUP($E560,'Source Data'!$B$29:$J$60,MATCH($L560, 'Source Data'!$B$26:$J$26,1),TRUE))))</f>
        <v/>
      </c>
      <c r="R560" s="144" t="str">
        <f>IF(OR(AND(OR($J560="Retired",$J560="Permanent Low-Use"),$K560&lt;=2026),(AND($J560="New",$K560&gt;2026))),"N/A",IF($N560=0,0,IF(ISERROR(VLOOKUP($E560,'Source Data'!$B$29:$J$60, MATCH($L560, 'Source Data'!$B$26:$J$26,1),TRUE))=TRUE,"",VLOOKUP($E560,'Source Data'!$B$29:$J$60,MATCH($L560, 'Source Data'!$B$26:$J$26,1),TRUE))))</f>
        <v/>
      </c>
      <c r="S560" s="144" t="str">
        <f>IF(OR(AND(OR($J560="Retired",$J560="Permanent Low-Use"),$K560&lt;=2027),(AND($J560="New",$K560&gt;2027))),"N/A",IF($N560=0,0,IF(ISERROR(VLOOKUP($E560,'Source Data'!$B$29:$J$60, MATCH($L560, 'Source Data'!$B$26:$J$26,1),TRUE))=TRUE,"",VLOOKUP($E560,'Source Data'!$B$29:$J$60,MATCH($L560, 'Source Data'!$B$26:$J$26,1),TRUE))))</f>
        <v/>
      </c>
      <c r="T560" s="144" t="str">
        <f>IF(OR(AND(OR($J560="Retired",$J560="Permanent Low-Use"),$K560&lt;=2028),(AND($J560="New",$K560&gt;2028))),"N/A",IF($N560=0,0,IF(ISERROR(VLOOKUP($E560,'Source Data'!$B$29:$J$60, MATCH($L560, 'Source Data'!$B$26:$J$26,1),TRUE))=TRUE,"",VLOOKUP($E560,'Source Data'!$B$29:$J$60,MATCH($L560, 'Source Data'!$B$26:$J$26,1),TRUE))))</f>
        <v/>
      </c>
      <c r="U560" s="144" t="str">
        <f>IF(OR(AND(OR($J560="Retired",$J560="Permanent Low-Use"),$K560&lt;=2029),(AND($J560="New",$K560&gt;2029))),"N/A",IF($N560=0,0,IF(ISERROR(VLOOKUP($E560,'Source Data'!$B$29:$J$60, MATCH($L560, 'Source Data'!$B$26:$J$26,1),TRUE))=TRUE,"",VLOOKUP($E560,'Source Data'!$B$29:$J$60,MATCH($L560, 'Source Data'!$B$26:$J$26,1),TRUE))))</f>
        <v/>
      </c>
      <c r="V560" s="144" t="str">
        <f>IF(OR(AND(OR($J560="Retired",$J560="Permanent Low-Use"),$K560&lt;=2030),(AND($J560="New",$K560&gt;2030))),"N/A",IF($N560=0,0,IF(ISERROR(VLOOKUP($E560,'Source Data'!$B$29:$J$60, MATCH($L560, 'Source Data'!$B$26:$J$26,1),TRUE))=TRUE,"",VLOOKUP($E560,'Source Data'!$B$29:$J$60,MATCH($L560, 'Source Data'!$B$26:$J$26,1),TRUE))))</f>
        <v/>
      </c>
      <c r="W560" s="144" t="str">
        <f>IF(OR(AND(OR($J560="Retired",$J560="Permanent Low-Use"),$K560&lt;=2031),(AND($J560="New",$K560&gt;2031))),"N/A",IF($N560=0,0,IF(ISERROR(VLOOKUP($E560,'Source Data'!$B$29:$J$60, MATCH($L560, 'Source Data'!$B$26:$J$26,1),TRUE))=TRUE,"",VLOOKUP($E560,'Source Data'!$B$29:$J$60,MATCH($L560, 'Source Data'!$B$26:$J$26,1),TRUE))))</f>
        <v/>
      </c>
      <c r="X560" s="144" t="str">
        <f>IF(OR(AND(OR($J560="Retired",$J560="Permanent Low-Use"),$K560&lt;=2032),(AND($J560="New",$K560&gt;2032))),"N/A",IF($N560=0,0,IF(ISERROR(VLOOKUP($E560,'Source Data'!$B$29:$J$60, MATCH($L560, 'Source Data'!$B$26:$J$26,1),TRUE))=TRUE,"",VLOOKUP($E560,'Source Data'!$B$29:$J$60,MATCH($L560, 'Source Data'!$B$26:$J$26,1),TRUE))))</f>
        <v/>
      </c>
      <c r="Y560" s="144" t="str">
        <f>IF(OR(AND(OR($J560="Retired",$J560="Permanent Low-Use"),$K560&lt;=2033),(AND($J560="New",$K560&gt;2033))),"N/A",IF($N560=0,0,IF(ISERROR(VLOOKUP($E560,'Source Data'!$B$29:$J$60, MATCH($L560, 'Source Data'!$B$26:$J$26,1),TRUE))=TRUE,"",VLOOKUP($E560,'Source Data'!$B$29:$J$60,MATCH($L560, 'Source Data'!$B$26:$J$26,1),TRUE))))</f>
        <v/>
      </c>
      <c r="Z560" s="145" t="str">
        <f>IF(ISNUMBER($L560),IF(OR(AND(OR($J560="Retired",$J560="Permanent Low-Use"),$K560&lt;=2023),(AND($J560="New",$K560&gt;2023))),"N/A",VLOOKUP($F560,'Source Data'!$B$15:$I$22,7)),"")</f>
        <v/>
      </c>
      <c r="AA560" s="145" t="str">
        <f>IF(ISNUMBER($L560),IF(OR(AND(OR($J560="Retired",$J560="Permanent Low-Use"),$K560&lt;=2024),(AND($J560="New",$K560&gt;2024))),"N/A",VLOOKUP($F560,'Source Data'!$B$15:$I$22,7)),"")</f>
        <v/>
      </c>
      <c r="AB560" s="145" t="str">
        <f>IF(ISNUMBER($L560),IF(OR(AND(OR($J560="Retired",$J560="Permanent Low-Use"),$K560&lt;=2025),(AND($J560="New",$K560&gt;2025))),"N/A",VLOOKUP($F560,'Source Data'!$B$15:$I$22,5)),"")</f>
        <v/>
      </c>
      <c r="AC560" s="145" t="str">
        <f>IF(ISNUMBER($L560),IF(OR(AND(OR($J560="Retired",$J560="Permanent Low-Use"),$K560&lt;=2026),(AND($J560="New",$K560&gt;2026))),"N/A",VLOOKUP($F560,'Source Data'!$B$15:$I$22,5)),"")</f>
        <v/>
      </c>
      <c r="AD560" s="147"/>
      <c r="AE560" s="145" t="str">
        <f>IF(ISNUMBER($L560),IF(OR(AND(OR($J560="Retired",$J560="Permanent Low-Use"),$K560&lt;=2028),(AND($J560="New",$K560&gt;2028))),"N/A",VLOOKUP($F560,'Source Data'!$B$15:$I$22,5)),"")</f>
        <v/>
      </c>
      <c r="AF560" s="145" t="str">
        <f>IF(ISNUMBER($L560),IF(OR(AND(OR($J560="Retired",$J560="Permanent Low-Use"),$K560&lt;=2029),(AND($J560="New",$K560&gt;2029))),"N/A",VLOOKUP($F560,'Source Data'!$B$15:$I$22,5)),"")</f>
        <v/>
      </c>
      <c r="AG560" s="145" t="str">
        <f>IF(ISNUMBER($L560),IF(OR(AND(OR($J560="Retired",$J560="Permanent Low-Use"),$K560&lt;=2030),(AND($J560="New",$K560&gt;2030))),"N/A",VLOOKUP($F560,'Source Data'!$B$15:$I$22,5)),"")</f>
        <v/>
      </c>
      <c r="AH560" s="145" t="str">
        <f>IF(ISNUMBER($L560),IF(OR(AND(OR($J560="Retired",$J560="Permanent Low-Use"),$K560&lt;=2031),(AND($J560="New",$K560&gt;2031))),"N/A",VLOOKUP($F560,'Source Data'!$B$15:$I$22,5)),"")</f>
        <v/>
      </c>
      <c r="AI560" s="145" t="str">
        <f>IF(ISNUMBER($L560),IF(OR(AND(OR($J560="Retired",$J560="Permanent Low-Use"),$K560&lt;=2032),(AND($J560="New",$K560&gt;2032))),"N/A",VLOOKUP($F560,'Source Data'!$B$15:$I$22,5)),"")</f>
        <v/>
      </c>
      <c r="AJ560" s="145" t="str">
        <f>IF(ISNUMBER($L560),IF(OR(AND(OR($J560="Retired",$J560="Permanent Low-Use"),$K560&lt;=2033),(AND($J560="New",$K560&gt;2033))),"N/A",VLOOKUP($F560,'Source Data'!$B$15:$I$22,5)),"")</f>
        <v/>
      </c>
      <c r="AK560" s="145" t="str">
        <f>IF($N560= 0, "N/A", IF(ISERROR(VLOOKUP($F560, 'Source Data'!$B$4:$C$11,2)), "", VLOOKUP($F560, 'Source Data'!$B$4:$C$11,2)))</f>
        <v/>
      </c>
      <c r="AL560" s="158"/>
    </row>
    <row r="561" spans="1:38">
      <c r="A561" s="158"/>
      <c r="B561" s="96"/>
      <c r="C561" s="96"/>
      <c r="D561" s="96"/>
      <c r="E561" s="97"/>
      <c r="F561" s="97"/>
      <c r="G561" s="98"/>
      <c r="H561" s="99"/>
      <c r="I561" s="98"/>
      <c r="J561" s="98"/>
      <c r="K561" s="98"/>
      <c r="L561" s="142" t="str">
        <f t="shared" si="22"/>
        <v/>
      </c>
      <c r="M561" s="142"/>
      <c r="N561" s="143" t="str">
        <f t="shared" si="23"/>
        <v/>
      </c>
      <c r="O561" s="144" t="str">
        <f>IF(OR(AND(OR($J561="Retired",$J561="Permanent Low-Use"),$K561&lt;=2023),(AND($J561="New",$K561&gt;2023))),"N/A",IF($N561=0,0,IF(ISERROR(VLOOKUP($E561,'Source Data'!$B$29:$J$60, MATCH($L561, 'Source Data'!$B$26:$J$26,1),TRUE))=TRUE,"",VLOOKUP($E561,'Source Data'!$B$29:$J$60,MATCH($L561, 'Source Data'!$B$26:$J$26,1),TRUE))))</f>
        <v/>
      </c>
      <c r="P561" s="144" t="str">
        <f>IF(OR(AND(OR($J561="Retired",$J561="Permanent Low-Use"),$K561&lt;=2024),(AND($J561="New",$K561&gt;2024))),"N/A",IF($N561=0,0,IF(ISERROR(VLOOKUP($E561,'Source Data'!$B$29:$J$60, MATCH($L561, 'Source Data'!$B$26:$J$26,1),TRUE))=TRUE,"",VLOOKUP($E561,'Source Data'!$B$29:$J$60,MATCH($L561, 'Source Data'!$B$26:$J$26,1),TRUE))))</f>
        <v/>
      </c>
      <c r="Q561" s="144" t="str">
        <f>IF(OR(AND(OR($J561="Retired",$J561="Permanent Low-Use"),$K561&lt;=2025),(AND($J561="New",$K561&gt;2025))),"N/A",IF($N561=0,0,IF(ISERROR(VLOOKUP($E561,'Source Data'!$B$29:$J$60, MATCH($L561, 'Source Data'!$B$26:$J$26,1),TRUE))=TRUE,"",VLOOKUP($E561,'Source Data'!$B$29:$J$60,MATCH($L561, 'Source Data'!$B$26:$J$26,1),TRUE))))</f>
        <v/>
      </c>
      <c r="R561" s="144" t="str">
        <f>IF(OR(AND(OR($J561="Retired",$J561="Permanent Low-Use"),$K561&lt;=2026),(AND($J561="New",$K561&gt;2026))),"N/A",IF($N561=0,0,IF(ISERROR(VLOOKUP($E561,'Source Data'!$B$29:$J$60, MATCH($L561, 'Source Data'!$B$26:$J$26,1),TRUE))=TRUE,"",VLOOKUP($E561,'Source Data'!$B$29:$J$60,MATCH($L561, 'Source Data'!$B$26:$J$26,1),TRUE))))</f>
        <v/>
      </c>
      <c r="S561" s="144" t="str">
        <f>IF(OR(AND(OR($J561="Retired",$J561="Permanent Low-Use"),$K561&lt;=2027),(AND($J561="New",$K561&gt;2027))),"N/A",IF($N561=0,0,IF(ISERROR(VLOOKUP($E561,'Source Data'!$B$29:$J$60, MATCH($L561, 'Source Data'!$B$26:$J$26,1),TRUE))=TRUE,"",VLOOKUP($E561,'Source Data'!$B$29:$J$60,MATCH($L561, 'Source Data'!$B$26:$J$26,1),TRUE))))</f>
        <v/>
      </c>
      <c r="T561" s="144" t="str">
        <f>IF(OR(AND(OR($J561="Retired",$J561="Permanent Low-Use"),$K561&lt;=2028),(AND($J561="New",$K561&gt;2028))),"N/A",IF($N561=0,0,IF(ISERROR(VLOOKUP($E561,'Source Data'!$B$29:$J$60, MATCH($L561, 'Source Data'!$B$26:$J$26,1),TRUE))=TRUE,"",VLOOKUP($E561,'Source Data'!$B$29:$J$60,MATCH($L561, 'Source Data'!$B$26:$J$26,1),TRUE))))</f>
        <v/>
      </c>
      <c r="U561" s="144" t="str">
        <f>IF(OR(AND(OR($J561="Retired",$J561="Permanent Low-Use"),$K561&lt;=2029),(AND($J561="New",$K561&gt;2029))),"N/A",IF($N561=0,0,IF(ISERROR(VLOOKUP($E561,'Source Data'!$B$29:$J$60, MATCH($L561, 'Source Data'!$B$26:$J$26,1),TRUE))=TRUE,"",VLOOKUP($E561,'Source Data'!$B$29:$J$60,MATCH($L561, 'Source Data'!$B$26:$J$26,1),TRUE))))</f>
        <v/>
      </c>
      <c r="V561" s="144" t="str">
        <f>IF(OR(AND(OR($J561="Retired",$J561="Permanent Low-Use"),$K561&lt;=2030),(AND($J561="New",$K561&gt;2030))),"N/A",IF($N561=0,0,IF(ISERROR(VLOOKUP($E561,'Source Data'!$B$29:$J$60, MATCH($L561, 'Source Data'!$B$26:$J$26,1),TRUE))=TRUE,"",VLOOKUP($E561,'Source Data'!$B$29:$J$60,MATCH($L561, 'Source Data'!$B$26:$J$26,1),TRUE))))</f>
        <v/>
      </c>
      <c r="W561" s="144" t="str">
        <f>IF(OR(AND(OR($J561="Retired",$J561="Permanent Low-Use"),$K561&lt;=2031),(AND($J561="New",$K561&gt;2031))),"N/A",IF($N561=0,0,IF(ISERROR(VLOOKUP($E561,'Source Data'!$B$29:$J$60, MATCH($L561, 'Source Data'!$B$26:$J$26,1),TRUE))=TRUE,"",VLOOKUP($E561,'Source Data'!$B$29:$J$60,MATCH($L561, 'Source Data'!$B$26:$J$26,1),TRUE))))</f>
        <v/>
      </c>
      <c r="X561" s="144" t="str">
        <f>IF(OR(AND(OR($J561="Retired",$J561="Permanent Low-Use"),$K561&lt;=2032),(AND($J561="New",$K561&gt;2032))),"N/A",IF($N561=0,0,IF(ISERROR(VLOOKUP($E561,'Source Data'!$B$29:$J$60, MATCH($L561, 'Source Data'!$B$26:$J$26,1),TRUE))=TRUE,"",VLOOKUP($E561,'Source Data'!$B$29:$J$60,MATCH($L561, 'Source Data'!$B$26:$J$26,1),TRUE))))</f>
        <v/>
      </c>
      <c r="Y561" s="144" t="str">
        <f>IF(OR(AND(OR($J561="Retired",$J561="Permanent Low-Use"),$K561&lt;=2033),(AND($J561="New",$K561&gt;2033))),"N/A",IF($N561=0,0,IF(ISERROR(VLOOKUP($E561,'Source Data'!$B$29:$J$60, MATCH($L561, 'Source Data'!$B$26:$J$26,1),TRUE))=TRUE,"",VLOOKUP($E561,'Source Data'!$B$29:$J$60,MATCH($L561, 'Source Data'!$B$26:$J$26,1),TRUE))))</f>
        <v/>
      </c>
      <c r="Z561" s="145" t="str">
        <f>IF(ISNUMBER($L561),IF(OR(AND(OR($J561="Retired",$J561="Permanent Low-Use"),$K561&lt;=2023),(AND($J561="New",$K561&gt;2023))),"N/A",VLOOKUP($F561,'Source Data'!$B$15:$I$22,7)),"")</f>
        <v/>
      </c>
      <c r="AA561" s="145" t="str">
        <f>IF(ISNUMBER($L561),IF(OR(AND(OR($J561="Retired",$J561="Permanent Low-Use"),$K561&lt;=2024),(AND($J561="New",$K561&gt;2024))),"N/A",VLOOKUP($F561,'Source Data'!$B$15:$I$22,7)),"")</f>
        <v/>
      </c>
      <c r="AB561" s="145" t="str">
        <f>IF(ISNUMBER($L561),IF(OR(AND(OR($J561="Retired",$J561="Permanent Low-Use"),$K561&lt;=2025),(AND($J561="New",$K561&gt;2025))),"N/A",VLOOKUP($F561,'Source Data'!$B$15:$I$22,5)),"")</f>
        <v/>
      </c>
      <c r="AC561" s="145" t="str">
        <f>IF(ISNUMBER($L561),IF(OR(AND(OR($J561="Retired",$J561="Permanent Low-Use"),$K561&lt;=2026),(AND($J561="New",$K561&gt;2026))),"N/A",VLOOKUP($F561,'Source Data'!$B$15:$I$22,5)),"")</f>
        <v/>
      </c>
      <c r="AD561" s="147"/>
      <c r="AE561" s="145" t="str">
        <f>IF(ISNUMBER($L561),IF(OR(AND(OR($J561="Retired",$J561="Permanent Low-Use"),$K561&lt;=2028),(AND($J561="New",$K561&gt;2028))),"N/A",VLOOKUP($F561,'Source Data'!$B$15:$I$22,5)),"")</f>
        <v/>
      </c>
      <c r="AF561" s="145" t="str">
        <f>IF(ISNUMBER($L561),IF(OR(AND(OR($J561="Retired",$J561="Permanent Low-Use"),$K561&lt;=2029),(AND($J561="New",$K561&gt;2029))),"N/A",VLOOKUP($F561,'Source Data'!$B$15:$I$22,5)),"")</f>
        <v/>
      </c>
      <c r="AG561" s="145" t="str">
        <f>IF(ISNUMBER($L561),IF(OR(AND(OR($J561="Retired",$J561="Permanent Low-Use"),$K561&lt;=2030),(AND($J561="New",$K561&gt;2030))),"N/A",VLOOKUP($F561,'Source Data'!$B$15:$I$22,5)),"")</f>
        <v/>
      </c>
      <c r="AH561" s="145" t="str">
        <f>IF(ISNUMBER($L561),IF(OR(AND(OR($J561="Retired",$J561="Permanent Low-Use"),$K561&lt;=2031),(AND($J561="New",$K561&gt;2031))),"N/A",VLOOKUP($F561,'Source Data'!$B$15:$I$22,5)),"")</f>
        <v/>
      </c>
      <c r="AI561" s="145" t="str">
        <f>IF(ISNUMBER($L561),IF(OR(AND(OR($J561="Retired",$J561="Permanent Low-Use"),$K561&lt;=2032),(AND($J561="New",$K561&gt;2032))),"N/A",VLOOKUP($F561,'Source Data'!$B$15:$I$22,5)),"")</f>
        <v/>
      </c>
      <c r="AJ561" s="145" t="str">
        <f>IF(ISNUMBER($L561),IF(OR(AND(OR($J561="Retired",$J561="Permanent Low-Use"),$K561&lt;=2033),(AND($J561="New",$K561&gt;2033))),"N/A",VLOOKUP($F561,'Source Data'!$B$15:$I$22,5)),"")</f>
        <v/>
      </c>
      <c r="AK561" s="145" t="str">
        <f>IF($N561= 0, "N/A", IF(ISERROR(VLOOKUP($F561, 'Source Data'!$B$4:$C$11,2)), "", VLOOKUP($F561, 'Source Data'!$B$4:$C$11,2)))</f>
        <v/>
      </c>
      <c r="AL561" s="158"/>
    </row>
    <row r="562" spans="1:38">
      <c r="A562" s="158"/>
      <c r="B562" s="96"/>
      <c r="C562" s="96"/>
      <c r="D562" s="96"/>
      <c r="E562" s="97"/>
      <c r="F562" s="97"/>
      <c r="G562" s="98"/>
      <c r="H562" s="99"/>
      <c r="I562" s="98"/>
      <c r="J562" s="98"/>
      <c r="K562" s="98"/>
      <c r="L562" s="142" t="str">
        <f t="shared" si="22"/>
        <v/>
      </c>
      <c r="M562" s="142"/>
      <c r="N562" s="143" t="str">
        <f t="shared" si="23"/>
        <v/>
      </c>
      <c r="O562" s="144" t="str">
        <f>IF(OR(AND(OR($J562="Retired",$J562="Permanent Low-Use"),$K562&lt;=2023),(AND($J562="New",$K562&gt;2023))),"N/A",IF($N562=0,0,IF(ISERROR(VLOOKUP($E562,'Source Data'!$B$29:$J$60, MATCH($L562, 'Source Data'!$B$26:$J$26,1),TRUE))=TRUE,"",VLOOKUP($E562,'Source Data'!$B$29:$J$60,MATCH($L562, 'Source Data'!$B$26:$J$26,1),TRUE))))</f>
        <v/>
      </c>
      <c r="P562" s="144" t="str">
        <f>IF(OR(AND(OR($J562="Retired",$J562="Permanent Low-Use"),$K562&lt;=2024),(AND($J562="New",$K562&gt;2024))),"N/A",IF($N562=0,0,IF(ISERROR(VLOOKUP($E562,'Source Data'!$B$29:$J$60, MATCH($L562, 'Source Data'!$B$26:$J$26,1),TRUE))=TRUE,"",VLOOKUP($E562,'Source Data'!$B$29:$J$60,MATCH($L562, 'Source Data'!$B$26:$J$26,1),TRUE))))</f>
        <v/>
      </c>
      <c r="Q562" s="144" t="str">
        <f>IF(OR(AND(OR($J562="Retired",$J562="Permanent Low-Use"),$K562&lt;=2025),(AND($J562="New",$K562&gt;2025))),"N/A",IF($N562=0,0,IF(ISERROR(VLOOKUP($E562,'Source Data'!$B$29:$J$60, MATCH($L562, 'Source Data'!$B$26:$J$26,1),TRUE))=TRUE,"",VLOOKUP($E562,'Source Data'!$B$29:$J$60,MATCH($L562, 'Source Data'!$B$26:$J$26,1),TRUE))))</f>
        <v/>
      </c>
      <c r="R562" s="144" t="str">
        <f>IF(OR(AND(OR($J562="Retired",$J562="Permanent Low-Use"),$K562&lt;=2026),(AND($J562="New",$K562&gt;2026))),"N/A",IF($N562=0,0,IF(ISERROR(VLOOKUP($E562,'Source Data'!$B$29:$J$60, MATCH($L562, 'Source Data'!$B$26:$J$26,1),TRUE))=TRUE,"",VLOOKUP($E562,'Source Data'!$B$29:$J$60,MATCH($L562, 'Source Data'!$B$26:$J$26,1),TRUE))))</f>
        <v/>
      </c>
      <c r="S562" s="144" t="str">
        <f>IF(OR(AND(OR($J562="Retired",$J562="Permanent Low-Use"),$K562&lt;=2027),(AND($J562="New",$K562&gt;2027))),"N/A",IF($N562=0,0,IF(ISERROR(VLOOKUP($E562,'Source Data'!$B$29:$J$60, MATCH($L562, 'Source Data'!$B$26:$J$26,1),TRUE))=TRUE,"",VLOOKUP($E562,'Source Data'!$B$29:$J$60,MATCH($L562, 'Source Data'!$B$26:$J$26,1),TRUE))))</f>
        <v/>
      </c>
      <c r="T562" s="144" t="str">
        <f>IF(OR(AND(OR($J562="Retired",$J562="Permanent Low-Use"),$K562&lt;=2028),(AND($J562="New",$K562&gt;2028))),"N/A",IF($N562=0,0,IF(ISERROR(VLOOKUP($E562,'Source Data'!$B$29:$J$60, MATCH($L562, 'Source Data'!$B$26:$J$26,1),TRUE))=TRUE,"",VLOOKUP($E562,'Source Data'!$B$29:$J$60,MATCH($L562, 'Source Data'!$B$26:$J$26,1),TRUE))))</f>
        <v/>
      </c>
      <c r="U562" s="144" t="str">
        <f>IF(OR(AND(OR($J562="Retired",$J562="Permanent Low-Use"),$K562&lt;=2029),(AND($J562="New",$K562&gt;2029))),"N/A",IF($N562=0,0,IF(ISERROR(VLOOKUP($E562,'Source Data'!$B$29:$J$60, MATCH($L562, 'Source Data'!$B$26:$J$26,1),TRUE))=TRUE,"",VLOOKUP($E562,'Source Data'!$B$29:$J$60,MATCH($L562, 'Source Data'!$B$26:$J$26,1),TRUE))))</f>
        <v/>
      </c>
      <c r="V562" s="144" t="str">
        <f>IF(OR(AND(OR($J562="Retired",$J562="Permanent Low-Use"),$K562&lt;=2030),(AND($J562="New",$K562&gt;2030))),"N/A",IF($N562=0,0,IF(ISERROR(VLOOKUP($E562,'Source Data'!$B$29:$J$60, MATCH($L562, 'Source Data'!$B$26:$J$26,1),TRUE))=TRUE,"",VLOOKUP($E562,'Source Data'!$B$29:$J$60,MATCH($L562, 'Source Data'!$B$26:$J$26,1),TRUE))))</f>
        <v/>
      </c>
      <c r="W562" s="144" t="str">
        <f>IF(OR(AND(OR($J562="Retired",$J562="Permanent Low-Use"),$K562&lt;=2031),(AND($J562="New",$K562&gt;2031))),"N/A",IF($N562=0,0,IF(ISERROR(VLOOKUP($E562,'Source Data'!$B$29:$J$60, MATCH($L562, 'Source Data'!$B$26:$J$26,1),TRUE))=TRUE,"",VLOOKUP($E562,'Source Data'!$B$29:$J$60,MATCH($L562, 'Source Data'!$B$26:$J$26,1),TRUE))))</f>
        <v/>
      </c>
      <c r="X562" s="144" t="str">
        <f>IF(OR(AND(OR($J562="Retired",$J562="Permanent Low-Use"),$K562&lt;=2032),(AND($J562="New",$K562&gt;2032))),"N/A",IF($N562=0,0,IF(ISERROR(VLOOKUP($E562,'Source Data'!$B$29:$J$60, MATCH($L562, 'Source Data'!$B$26:$J$26,1),TRUE))=TRUE,"",VLOOKUP($E562,'Source Data'!$B$29:$J$60,MATCH($L562, 'Source Data'!$B$26:$J$26,1),TRUE))))</f>
        <v/>
      </c>
      <c r="Y562" s="144" t="str">
        <f>IF(OR(AND(OR($J562="Retired",$J562="Permanent Low-Use"),$K562&lt;=2033),(AND($J562="New",$K562&gt;2033))),"N/A",IF($N562=0,0,IF(ISERROR(VLOOKUP($E562,'Source Data'!$B$29:$J$60, MATCH($L562, 'Source Data'!$B$26:$J$26,1),TRUE))=TRUE,"",VLOOKUP($E562,'Source Data'!$B$29:$J$60,MATCH($L562, 'Source Data'!$B$26:$J$26,1),TRUE))))</f>
        <v/>
      </c>
      <c r="Z562" s="145" t="str">
        <f>IF(ISNUMBER($L562),IF(OR(AND(OR($J562="Retired",$J562="Permanent Low-Use"),$K562&lt;=2023),(AND($J562="New",$K562&gt;2023))),"N/A",VLOOKUP($F562,'Source Data'!$B$15:$I$22,7)),"")</f>
        <v/>
      </c>
      <c r="AA562" s="145" t="str">
        <f>IF(ISNUMBER($L562),IF(OR(AND(OR($J562="Retired",$J562="Permanent Low-Use"),$K562&lt;=2024),(AND($J562="New",$K562&gt;2024))),"N/A",VLOOKUP($F562,'Source Data'!$B$15:$I$22,7)),"")</f>
        <v/>
      </c>
      <c r="AB562" s="145" t="str">
        <f>IF(ISNUMBER($L562),IF(OR(AND(OR($J562="Retired",$J562="Permanent Low-Use"),$K562&lt;=2025),(AND($J562="New",$K562&gt;2025))),"N/A",VLOOKUP($F562,'Source Data'!$B$15:$I$22,5)),"")</f>
        <v/>
      </c>
      <c r="AC562" s="145" t="str">
        <f>IF(ISNUMBER($L562),IF(OR(AND(OR($J562="Retired",$J562="Permanent Low-Use"),$K562&lt;=2026),(AND($J562="New",$K562&gt;2026))),"N/A",VLOOKUP($F562,'Source Data'!$B$15:$I$22,5)),"")</f>
        <v/>
      </c>
      <c r="AD562" s="147"/>
      <c r="AE562" s="145" t="str">
        <f>IF(ISNUMBER($L562),IF(OR(AND(OR($J562="Retired",$J562="Permanent Low-Use"),$K562&lt;=2028),(AND($J562="New",$K562&gt;2028))),"N/A",VLOOKUP($F562,'Source Data'!$B$15:$I$22,5)),"")</f>
        <v/>
      </c>
      <c r="AF562" s="145" t="str">
        <f>IF(ISNUMBER($L562),IF(OR(AND(OR($J562="Retired",$J562="Permanent Low-Use"),$K562&lt;=2029),(AND($J562="New",$K562&gt;2029))),"N/A",VLOOKUP($F562,'Source Data'!$B$15:$I$22,5)),"")</f>
        <v/>
      </c>
      <c r="AG562" s="145" t="str">
        <f>IF(ISNUMBER($L562),IF(OR(AND(OR($J562="Retired",$J562="Permanent Low-Use"),$K562&lt;=2030),(AND($J562="New",$K562&gt;2030))),"N/A",VLOOKUP($F562,'Source Data'!$B$15:$I$22,5)),"")</f>
        <v/>
      </c>
      <c r="AH562" s="145" t="str">
        <f>IF(ISNUMBER($L562),IF(OR(AND(OR($J562="Retired",$J562="Permanent Low-Use"),$K562&lt;=2031),(AND($J562="New",$K562&gt;2031))),"N/A",VLOOKUP($F562,'Source Data'!$B$15:$I$22,5)),"")</f>
        <v/>
      </c>
      <c r="AI562" s="145" t="str">
        <f>IF(ISNUMBER($L562),IF(OR(AND(OR($J562="Retired",$J562="Permanent Low-Use"),$K562&lt;=2032),(AND($J562="New",$K562&gt;2032))),"N/A",VLOOKUP($F562,'Source Data'!$B$15:$I$22,5)),"")</f>
        <v/>
      </c>
      <c r="AJ562" s="145" t="str">
        <f>IF(ISNUMBER($L562),IF(OR(AND(OR($J562="Retired",$J562="Permanent Low-Use"),$K562&lt;=2033),(AND($J562="New",$K562&gt;2033))),"N/A",VLOOKUP($F562,'Source Data'!$B$15:$I$22,5)),"")</f>
        <v/>
      </c>
      <c r="AK562" s="145" t="str">
        <f>IF($N562= 0, "N/A", IF(ISERROR(VLOOKUP($F562, 'Source Data'!$B$4:$C$11,2)), "", VLOOKUP($F562, 'Source Data'!$B$4:$C$11,2)))</f>
        <v/>
      </c>
      <c r="AL562" s="158"/>
    </row>
    <row r="563" spans="1:38">
      <c r="A563" s="158"/>
      <c r="B563" s="96"/>
      <c r="C563" s="96"/>
      <c r="D563" s="96"/>
      <c r="E563" s="97"/>
      <c r="F563" s="97"/>
      <c r="G563" s="98"/>
      <c r="H563" s="99"/>
      <c r="I563" s="98"/>
      <c r="J563" s="98"/>
      <c r="K563" s="98"/>
      <c r="L563" s="142" t="str">
        <f t="shared" si="22"/>
        <v/>
      </c>
      <c r="M563" s="142"/>
      <c r="N563" s="143" t="str">
        <f t="shared" si="23"/>
        <v/>
      </c>
      <c r="O563" s="144" t="str">
        <f>IF(OR(AND(OR($J563="Retired",$J563="Permanent Low-Use"),$K563&lt;=2023),(AND($J563="New",$K563&gt;2023))),"N/A",IF($N563=0,0,IF(ISERROR(VLOOKUP($E563,'Source Data'!$B$29:$J$60, MATCH($L563, 'Source Data'!$B$26:$J$26,1),TRUE))=TRUE,"",VLOOKUP($E563,'Source Data'!$B$29:$J$60,MATCH($L563, 'Source Data'!$B$26:$J$26,1),TRUE))))</f>
        <v/>
      </c>
      <c r="P563" s="144" t="str">
        <f>IF(OR(AND(OR($J563="Retired",$J563="Permanent Low-Use"),$K563&lt;=2024),(AND($J563="New",$K563&gt;2024))),"N/A",IF($N563=0,0,IF(ISERROR(VLOOKUP($E563,'Source Data'!$B$29:$J$60, MATCH($L563, 'Source Data'!$B$26:$J$26,1),TRUE))=TRUE,"",VLOOKUP($E563,'Source Data'!$B$29:$J$60,MATCH($L563, 'Source Data'!$B$26:$J$26,1),TRUE))))</f>
        <v/>
      </c>
      <c r="Q563" s="144" t="str">
        <f>IF(OR(AND(OR($J563="Retired",$J563="Permanent Low-Use"),$K563&lt;=2025),(AND($J563="New",$K563&gt;2025))),"N/A",IF($N563=0,0,IF(ISERROR(VLOOKUP($E563,'Source Data'!$B$29:$J$60, MATCH($L563, 'Source Data'!$B$26:$J$26,1),TRUE))=TRUE,"",VLOOKUP($E563,'Source Data'!$B$29:$J$60,MATCH($L563, 'Source Data'!$B$26:$J$26,1),TRUE))))</f>
        <v/>
      </c>
      <c r="R563" s="144" t="str">
        <f>IF(OR(AND(OR($J563="Retired",$J563="Permanent Low-Use"),$K563&lt;=2026),(AND($J563="New",$K563&gt;2026))),"N/A",IF($N563=0,0,IF(ISERROR(VLOOKUP($E563,'Source Data'!$B$29:$J$60, MATCH($L563, 'Source Data'!$B$26:$J$26,1),TRUE))=TRUE,"",VLOOKUP($E563,'Source Data'!$B$29:$J$60,MATCH($L563, 'Source Data'!$B$26:$J$26,1),TRUE))))</f>
        <v/>
      </c>
      <c r="S563" s="144" t="str">
        <f>IF(OR(AND(OR($J563="Retired",$J563="Permanent Low-Use"),$K563&lt;=2027),(AND($J563="New",$K563&gt;2027))),"N/A",IF($N563=0,0,IF(ISERROR(VLOOKUP($E563,'Source Data'!$B$29:$J$60, MATCH($L563, 'Source Data'!$B$26:$J$26,1),TRUE))=TRUE,"",VLOOKUP($E563,'Source Data'!$B$29:$J$60,MATCH($L563, 'Source Data'!$B$26:$J$26,1),TRUE))))</f>
        <v/>
      </c>
      <c r="T563" s="144" t="str">
        <f>IF(OR(AND(OR($J563="Retired",$J563="Permanent Low-Use"),$K563&lt;=2028),(AND($J563="New",$K563&gt;2028))),"N/A",IF($N563=0,0,IF(ISERROR(VLOOKUP($E563,'Source Data'!$B$29:$J$60, MATCH($L563, 'Source Data'!$B$26:$J$26,1),TRUE))=TRUE,"",VLOOKUP($E563,'Source Data'!$B$29:$J$60,MATCH($L563, 'Source Data'!$B$26:$J$26,1),TRUE))))</f>
        <v/>
      </c>
      <c r="U563" s="144" t="str">
        <f>IF(OR(AND(OR($J563="Retired",$J563="Permanent Low-Use"),$K563&lt;=2029),(AND($J563="New",$K563&gt;2029))),"N/A",IF($N563=0,0,IF(ISERROR(VLOOKUP($E563,'Source Data'!$B$29:$J$60, MATCH($L563, 'Source Data'!$B$26:$J$26,1),TRUE))=TRUE,"",VLOOKUP($E563,'Source Data'!$B$29:$J$60,MATCH($L563, 'Source Data'!$B$26:$J$26,1),TRUE))))</f>
        <v/>
      </c>
      <c r="V563" s="144" t="str">
        <f>IF(OR(AND(OR($J563="Retired",$J563="Permanent Low-Use"),$K563&lt;=2030),(AND($J563="New",$K563&gt;2030))),"N/A",IF($N563=0,0,IF(ISERROR(VLOOKUP($E563,'Source Data'!$B$29:$J$60, MATCH($L563, 'Source Data'!$B$26:$J$26,1),TRUE))=TRUE,"",VLOOKUP($E563,'Source Data'!$B$29:$J$60,MATCH($L563, 'Source Data'!$B$26:$J$26,1),TRUE))))</f>
        <v/>
      </c>
      <c r="W563" s="144" t="str">
        <f>IF(OR(AND(OR($J563="Retired",$J563="Permanent Low-Use"),$K563&lt;=2031),(AND($J563="New",$K563&gt;2031))),"N/A",IF($N563=0,0,IF(ISERROR(VLOOKUP($E563,'Source Data'!$B$29:$J$60, MATCH($L563, 'Source Data'!$B$26:$J$26,1),TRUE))=TRUE,"",VLOOKUP($E563,'Source Data'!$B$29:$J$60,MATCH($L563, 'Source Data'!$B$26:$J$26,1),TRUE))))</f>
        <v/>
      </c>
      <c r="X563" s="144" t="str">
        <f>IF(OR(AND(OR($J563="Retired",$J563="Permanent Low-Use"),$K563&lt;=2032),(AND($J563="New",$K563&gt;2032))),"N/A",IF($N563=0,0,IF(ISERROR(VLOOKUP($E563,'Source Data'!$B$29:$J$60, MATCH($L563, 'Source Data'!$B$26:$J$26,1),TRUE))=TRUE,"",VLOOKUP($E563,'Source Data'!$B$29:$J$60,MATCH($L563, 'Source Data'!$B$26:$J$26,1),TRUE))))</f>
        <v/>
      </c>
      <c r="Y563" s="144" t="str">
        <f>IF(OR(AND(OR($J563="Retired",$J563="Permanent Low-Use"),$K563&lt;=2033),(AND($J563="New",$K563&gt;2033))),"N/A",IF($N563=0,0,IF(ISERROR(VLOOKUP($E563,'Source Data'!$B$29:$J$60, MATCH($L563, 'Source Data'!$B$26:$J$26,1),TRUE))=TRUE,"",VLOOKUP($E563,'Source Data'!$B$29:$J$60,MATCH($L563, 'Source Data'!$B$26:$J$26,1),TRUE))))</f>
        <v/>
      </c>
      <c r="Z563" s="145" t="str">
        <f>IF(ISNUMBER($L563),IF(OR(AND(OR($J563="Retired",$J563="Permanent Low-Use"),$K563&lt;=2023),(AND($J563="New",$K563&gt;2023))),"N/A",VLOOKUP($F563,'Source Data'!$B$15:$I$22,7)),"")</f>
        <v/>
      </c>
      <c r="AA563" s="145" t="str">
        <f>IF(ISNUMBER($L563),IF(OR(AND(OR($J563="Retired",$J563="Permanent Low-Use"),$K563&lt;=2024),(AND($J563="New",$K563&gt;2024))),"N/A",VLOOKUP($F563,'Source Data'!$B$15:$I$22,7)),"")</f>
        <v/>
      </c>
      <c r="AB563" s="145" t="str">
        <f>IF(ISNUMBER($L563),IF(OR(AND(OR($J563="Retired",$J563="Permanent Low-Use"),$K563&lt;=2025),(AND($J563="New",$K563&gt;2025))),"N/A",VLOOKUP($F563,'Source Data'!$B$15:$I$22,5)),"")</f>
        <v/>
      </c>
      <c r="AC563" s="145" t="str">
        <f>IF(ISNUMBER($L563),IF(OR(AND(OR($J563="Retired",$J563="Permanent Low-Use"),$K563&lt;=2026),(AND($J563="New",$K563&gt;2026))),"N/A",VLOOKUP($F563,'Source Data'!$B$15:$I$22,5)),"")</f>
        <v/>
      </c>
      <c r="AD563" s="147"/>
      <c r="AE563" s="145" t="str">
        <f>IF(ISNUMBER($L563),IF(OR(AND(OR($J563="Retired",$J563="Permanent Low-Use"),$K563&lt;=2028),(AND($J563="New",$K563&gt;2028))),"N/A",VLOOKUP($F563,'Source Data'!$B$15:$I$22,5)),"")</f>
        <v/>
      </c>
      <c r="AF563" s="145" t="str">
        <f>IF(ISNUMBER($L563),IF(OR(AND(OR($J563="Retired",$J563="Permanent Low-Use"),$K563&lt;=2029),(AND($J563="New",$K563&gt;2029))),"N/A",VLOOKUP($F563,'Source Data'!$B$15:$I$22,5)),"")</f>
        <v/>
      </c>
      <c r="AG563" s="145" t="str">
        <f>IF(ISNUMBER($L563),IF(OR(AND(OR($J563="Retired",$J563="Permanent Low-Use"),$K563&lt;=2030),(AND($J563="New",$K563&gt;2030))),"N/A",VLOOKUP($F563,'Source Data'!$B$15:$I$22,5)),"")</f>
        <v/>
      </c>
      <c r="AH563" s="145" t="str">
        <f>IF(ISNUMBER($L563),IF(OR(AND(OR($J563="Retired",$J563="Permanent Low-Use"),$K563&lt;=2031),(AND($J563="New",$K563&gt;2031))),"N/A",VLOOKUP($F563,'Source Data'!$B$15:$I$22,5)),"")</f>
        <v/>
      </c>
      <c r="AI563" s="145" t="str">
        <f>IF(ISNUMBER($L563),IF(OR(AND(OR($J563="Retired",$J563="Permanent Low-Use"),$K563&lt;=2032),(AND($J563="New",$K563&gt;2032))),"N/A",VLOOKUP($F563,'Source Data'!$B$15:$I$22,5)),"")</f>
        <v/>
      </c>
      <c r="AJ563" s="145" t="str">
        <f>IF(ISNUMBER($L563),IF(OR(AND(OR($J563="Retired",$J563="Permanent Low-Use"),$K563&lt;=2033),(AND($J563="New",$K563&gt;2033))),"N/A",VLOOKUP($F563,'Source Data'!$B$15:$I$22,5)),"")</f>
        <v/>
      </c>
      <c r="AK563" s="145" t="str">
        <f>IF($N563= 0, "N/A", IF(ISERROR(VLOOKUP($F563, 'Source Data'!$B$4:$C$11,2)), "", VLOOKUP($F563, 'Source Data'!$B$4:$C$11,2)))</f>
        <v/>
      </c>
      <c r="AL563" s="158"/>
    </row>
    <row r="564" spans="1:38">
      <c r="A564" s="158"/>
      <c r="B564" s="96"/>
      <c r="C564" s="96"/>
      <c r="D564" s="96"/>
      <c r="E564" s="97"/>
      <c r="F564" s="97"/>
      <c r="G564" s="98"/>
      <c r="H564" s="99"/>
      <c r="I564" s="98"/>
      <c r="J564" s="98"/>
      <c r="K564" s="98"/>
      <c r="L564" s="142" t="str">
        <f t="shared" si="22"/>
        <v/>
      </c>
      <c r="M564" s="142"/>
      <c r="N564" s="143" t="str">
        <f t="shared" si="23"/>
        <v/>
      </c>
      <c r="O564" s="144" t="str">
        <f>IF(OR(AND(OR($J564="Retired",$J564="Permanent Low-Use"),$K564&lt;=2023),(AND($J564="New",$K564&gt;2023))),"N/A",IF($N564=0,0,IF(ISERROR(VLOOKUP($E564,'Source Data'!$B$29:$J$60, MATCH($L564, 'Source Data'!$B$26:$J$26,1),TRUE))=TRUE,"",VLOOKUP($E564,'Source Data'!$B$29:$J$60,MATCH($L564, 'Source Data'!$B$26:$J$26,1),TRUE))))</f>
        <v/>
      </c>
      <c r="P564" s="144" t="str">
        <f>IF(OR(AND(OR($J564="Retired",$J564="Permanent Low-Use"),$K564&lt;=2024),(AND($J564="New",$K564&gt;2024))),"N/A",IF($N564=0,0,IF(ISERROR(VLOOKUP($E564,'Source Data'!$B$29:$J$60, MATCH($L564, 'Source Data'!$B$26:$J$26,1),TRUE))=TRUE,"",VLOOKUP($E564,'Source Data'!$B$29:$J$60,MATCH($L564, 'Source Data'!$B$26:$J$26,1),TRUE))))</f>
        <v/>
      </c>
      <c r="Q564" s="144" t="str">
        <f>IF(OR(AND(OR($J564="Retired",$J564="Permanent Low-Use"),$K564&lt;=2025),(AND($J564="New",$K564&gt;2025))),"N/A",IF($N564=0,0,IF(ISERROR(VLOOKUP($E564,'Source Data'!$B$29:$J$60, MATCH($L564, 'Source Data'!$B$26:$J$26,1),TRUE))=TRUE,"",VLOOKUP($E564,'Source Data'!$B$29:$J$60,MATCH($L564, 'Source Data'!$B$26:$J$26,1),TRUE))))</f>
        <v/>
      </c>
      <c r="R564" s="144" t="str">
        <f>IF(OR(AND(OR($J564="Retired",$J564="Permanent Low-Use"),$K564&lt;=2026),(AND($J564="New",$K564&gt;2026))),"N/A",IF($N564=0,0,IF(ISERROR(VLOOKUP($E564,'Source Data'!$B$29:$J$60, MATCH($L564, 'Source Data'!$B$26:$J$26,1),TRUE))=TRUE,"",VLOOKUP($E564,'Source Data'!$B$29:$J$60,MATCH($L564, 'Source Data'!$B$26:$J$26,1),TRUE))))</f>
        <v/>
      </c>
      <c r="S564" s="144" t="str">
        <f>IF(OR(AND(OR($J564="Retired",$J564="Permanent Low-Use"),$K564&lt;=2027),(AND($J564="New",$K564&gt;2027))),"N/A",IF($N564=0,0,IF(ISERROR(VLOOKUP($E564,'Source Data'!$B$29:$J$60, MATCH($L564, 'Source Data'!$B$26:$J$26,1),TRUE))=TRUE,"",VLOOKUP($E564,'Source Data'!$B$29:$J$60,MATCH($L564, 'Source Data'!$B$26:$J$26,1),TRUE))))</f>
        <v/>
      </c>
      <c r="T564" s="144" t="str">
        <f>IF(OR(AND(OR($J564="Retired",$J564="Permanent Low-Use"),$K564&lt;=2028),(AND($J564="New",$K564&gt;2028))),"N/A",IF($N564=0,0,IF(ISERROR(VLOOKUP($E564,'Source Data'!$B$29:$J$60, MATCH($L564, 'Source Data'!$B$26:$J$26,1),TRUE))=TRUE,"",VLOOKUP($E564,'Source Data'!$B$29:$J$60,MATCH($L564, 'Source Data'!$B$26:$J$26,1),TRUE))))</f>
        <v/>
      </c>
      <c r="U564" s="144" t="str">
        <f>IF(OR(AND(OR($J564="Retired",$J564="Permanent Low-Use"),$K564&lt;=2029),(AND($J564="New",$K564&gt;2029))),"N/A",IF($N564=0,0,IF(ISERROR(VLOOKUP($E564,'Source Data'!$B$29:$J$60, MATCH($L564, 'Source Data'!$B$26:$J$26,1),TRUE))=TRUE,"",VLOOKUP($E564,'Source Data'!$B$29:$J$60,MATCH($L564, 'Source Data'!$B$26:$J$26,1),TRUE))))</f>
        <v/>
      </c>
      <c r="V564" s="144" t="str">
        <f>IF(OR(AND(OR($J564="Retired",$J564="Permanent Low-Use"),$K564&lt;=2030),(AND($J564="New",$K564&gt;2030))),"N/A",IF($N564=0,0,IF(ISERROR(VLOOKUP($E564,'Source Data'!$B$29:$J$60, MATCH($L564, 'Source Data'!$B$26:$J$26,1),TRUE))=TRUE,"",VLOOKUP($E564,'Source Data'!$B$29:$J$60,MATCH($L564, 'Source Data'!$B$26:$J$26,1),TRUE))))</f>
        <v/>
      </c>
      <c r="W564" s="144" t="str">
        <f>IF(OR(AND(OR($J564="Retired",$J564="Permanent Low-Use"),$K564&lt;=2031),(AND($J564="New",$K564&gt;2031))),"N/A",IF($N564=0,0,IF(ISERROR(VLOOKUP($E564,'Source Data'!$B$29:$J$60, MATCH($L564, 'Source Data'!$B$26:$J$26,1),TRUE))=TRUE,"",VLOOKUP($E564,'Source Data'!$B$29:$J$60,MATCH($L564, 'Source Data'!$B$26:$J$26,1),TRUE))))</f>
        <v/>
      </c>
      <c r="X564" s="144" t="str">
        <f>IF(OR(AND(OR($J564="Retired",$J564="Permanent Low-Use"),$K564&lt;=2032),(AND($J564="New",$K564&gt;2032))),"N/A",IF($N564=0,0,IF(ISERROR(VLOOKUP($E564,'Source Data'!$B$29:$J$60, MATCH($L564, 'Source Data'!$B$26:$J$26,1),TRUE))=TRUE,"",VLOOKUP($E564,'Source Data'!$B$29:$J$60,MATCH($L564, 'Source Data'!$B$26:$J$26,1),TRUE))))</f>
        <v/>
      </c>
      <c r="Y564" s="144" t="str">
        <f>IF(OR(AND(OR($J564="Retired",$J564="Permanent Low-Use"),$K564&lt;=2033),(AND($J564="New",$K564&gt;2033))),"N/A",IF($N564=0,0,IF(ISERROR(VLOOKUP($E564,'Source Data'!$B$29:$J$60, MATCH($L564, 'Source Data'!$B$26:$J$26,1),TRUE))=TRUE,"",VLOOKUP($E564,'Source Data'!$B$29:$J$60,MATCH($L564, 'Source Data'!$B$26:$J$26,1),TRUE))))</f>
        <v/>
      </c>
      <c r="Z564" s="145" t="str">
        <f>IF(ISNUMBER($L564),IF(OR(AND(OR($J564="Retired",$J564="Permanent Low-Use"),$K564&lt;=2023),(AND($J564="New",$K564&gt;2023))),"N/A",VLOOKUP($F564,'Source Data'!$B$15:$I$22,7)),"")</f>
        <v/>
      </c>
      <c r="AA564" s="145" t="str">
        <f>IF(ISNUMBER($L564),IF(OR(AND(OR($J564="Retired",$J564="Permanent Low-Use"),$K564&lt;=2024),(AND($J564="New",$K564&gt;2024))),"N/A",VLOOKUP($F564,'Source Data'!$B$15:$I$22,7)),"")</f>
        <v/>
      </c>
      <c r="AB564" s="145" t="str">
        <f>IF(ISNUMBER($L564),IF(OR(AND(OR($J564="Retired",$J564="Permanent Low-Use"),$K564&lt;=2025),(AND($J564="New",$K564&gt;2025))),"N/A",VLOOKUP($F564,'Source Data'!$B$15:$I$22,5)),"")</f>
        <v/>
      </c>
      <c r="AC564" s="145" t="str">
        <f>IF(ISNUMBER($L564),IF(OR(AND(OR($J564="Retired",$J564="Permanent Low-Use"),$K564&lt;=2026),(AND($J564="New",$K564&gt;2026))),"N/A",VLOOKUP($F564,'Source Data'!$B$15:$I$22,5)),"")</f>
        <v/>
      </c>
      <c r="AD564" s="147"/>
      <c r="AE564" s="145" t="str">
        <f>IF(ISNUMBER($L564),IF(OR(AND(OR($J564="Retired",$J564="Permanent Low-Use"),$K564&lt;=2028),(AND($J564="New",$K564&gt;2028))),"N/A",VLOOKUP($F564,'Source Data'!$B$15:$I$22,5)),"")</f>
        <v/>
      </c>
      <c r="AF564" s="145" t="str">
        <f>IF(ISNUMBER($L564),IF(OR(AND(OR($J564="Retired",$J564="Permanent Low-Use"),$K564&lt;=2029),(AND($J564="New",$K564&gt;2029))),"N/A",VLOOKUP($F564,'Source Data'!$B$15:$I$22,5)),"")</f>
        <v/>
      </c>
      <c r="AG564" s="145" t="str">
        <f>IF(ISNUMBER($L564),IF(OR(AND(OR($J564="Retired",$J564="Permanent Low-Use"),$K564&lt;=2030),(AND($J564="New",$K564&gt;2030))),"N/A",VLOOKUP($F564,'Source Data'!$B$15:$I$22,5)),"")</f>
        <v/>
      </c>
      <c r="AH564" s="145" t="str">
        <f>IF(ISNUMBER($L564),IF(OR(AND(OR($J564="Retired",$J564="Permanent Low-Use"),$K564&lt;=2031),(AND($J564="New",$K564&gt;2031))),"N/A",VLOOKUP($F564,'Source Data'!$B$15:$I$22,5)),"")</f>
        <v/>
      </c>
      <c r="AI564" s="145" t="str">
        <f>IF(ISNUMBER($L564),IF(OR(AND(OR($J564="Retired",$J564="Permanent Low-Use"),$K564&lt;=2032),(AND($J564="New",$K564&gt;2032))),"N/A",VLOOKUP($F564,'Source Data'!$B$15:$I$22,5)),"")</f>
        <v/>
      </c>
      <c r="AJ564" s="145" t="str">
        <f>IF(ISNUMBER($L564),IF(OR(AND(OR($J564="Retired",$J564="Permanent Low-Use"),$K564&lt;=2033),(AND($J564="New",$K564&gt;2033))),"N/A",VLOOKUP($F564,'Source Data'!$B$15:$I$22,5)),"")</f>
        <v/>
      </c>
      <c r="AK564" s="145" t="str">
        <f>IF($N564= 0, "N/A", IF(ISERROR(VLOOKUP($F564, 'Source Data'!$B$4:$C$11,2)), "", VLOOKUP($F564, 'Source Data'!$B$4:$C$11,2)))</f>
        <v/>
      </c>
      <c r="AL564" s="158"/>
    </row>
    <row r="565" spans="1:38">
      <c r="A565" s="158"/>
      <c r="B565" s="96"/>
      <c r="C565" s="96"/>
      <c r="D565" s="96"/>
      <c r="E565" s="97"/>
      <c r="F565" s="97"/>
      <c r="G565" s="98"/>
      <c r="H565" s="99"/>
      <c r="I565" s="98"/>
      <c r="J565" s="98"/>
      <c r="K565" s="98"/>
      <c r="L565" s="142" t="str">
        <f t="shared" si="22"/>
        <v/>
      </c>
      <c r="M565" s="142"/>
      <c r="N565" s="143" t="str">
        <f t="shared" si="23"/>
        <v/>
      </c>
      <c r="O565" s="144" t="str">
        <f>IF(OR(AND(OR($J565="Retired",$J565="Permanent Low-Use"),$K565&lt;=2023),(AND($J565="New",$K565&gt;2023))),"N/A",IF($N565=0,0,IF(ISERROR(VLOOKUP($E565,'Source Data'!$B$29:$J$60, MATCH($L565, 'Source Data'!$B$26:$J$26,1),TRUE))=TRUE,"",VLOOKUP($E565,'Source Data'!$B$29:$J$60,MATCH($L565, 'Source Data'!$B$26:$J$26,1),TRUE))))</f>
        <v/>
      </c>
      <c r="P565" s="144" t="str">
        <f>IF(OR(AND(OR($J565="Retired",$J565="Permanent Low-Use"),$K565&lt;=2024),(AND($J565="New",$K565&gt;2024))),"N/A",IF($N565=0,0,IF(ISERROR(VLOOKUP($E565,'Source Data'!$B$29:$J$60, MATCH($L565, 'Source Data'!$B$26:$J$26,1),TRUE))=TRUE,"",VLOOKUP($E565,'Source Data'!$B$29:$J$60,MATCH($L565, 'Source Data'!$B$26:$J$26,1),TRUE))))</f>
        <v/>
      </c>
      <c r="Q565" s="144" t="str">
        <f>IF(OR(AND(OR($J565="Retired",$J565="Permanent Low-Use"),$K565&lt;=2025),(AND($J565="New",$K565&gt;2025))),"N/A",IF($N565=0,0,IF(ISERROR(VLOOKUP($E565,'Source Data'!$B$29:$J$60, MATCH($L565, 'Source Data'!$B$26:$J$26,1),TRUE))=TRUE,"",VLOOKUP($E565,'Source Data'!$B$29:$J$60,MATCH($L565, 'Source Data'!$B$26:$J$26,1),TRUE))))</f>
        <v/>
      </c>
      <c r="R565" s="144" t="str">
        <f>IF(OR(AND(OR($J565="Retired",$J565="Permanent Low-Use"),$K565&lt;=2026),(AND($J565="New",$K565&gt;2026))),"N/A",IF($N565=0,0,IF(ISERROR(VLOOKUP($E565,'Source Data'!$B$29:$J$60, MATCH($L565, 'Source Data'!$B$26:$J$26,1),TRUE))=TRUE,"",VLOOKUP($E565,'Source Data'!$B$29:$J$60,MATCH($L565, 'Source Data'!$B$26:$J$26,1),TRUE))))</f>
        <v/>
      </c>
      <c r="S565" s="144" t="str">
        <f>IF(OR(AND(OR($J565="Retired",$J565="Permanent Low-Use"),$K565&lt;=2027),(AND($J565="New",$K565&gt;2027))),"N/A",IF($N565=0,0,IF(ISERROR(VLOOKUP($E565,'Source Data'!$B$29:$J$60, MATCH($L565, 'Source Data'!$B$26:$J$26,1),TRUE))=TRUE,"",VLOOKUP($E565,'Source Data'!$B$29:$J$60,MATCH($L565, 'Source Data'!$B$26:$J$26,1),TRUE))))</f>
        <v/>
      </c>
      <c r="T565" s="144" t="str">
        <f>IF(OR(AND(OR($J565="Retired",$J565="Permanent Low-Use"),$K565&lt;=2028),(AND($J565="New",$K565&gt;2028))),"N/A",IF($N565=0,0,IF(ISERROR(VLOOKUP($E565,'Source Data'!$B$29:$J$60, MATCH($L565, 'Source Data'!$B$26:$J$26,1),TRUE))=TRUE,"",VLOOKUP($E565,'Source Data'!$B$29:$J$60,MATCH($L565, 'Source Data'!$B$26:$J$26,1),TRUE))))</f>
        <v/>
      </c>
      <c r="U565" s="144" t="str">
        <f>IF(OR(AND(OR($J565="Retired",$J565="Permanent Low-Use"),$K565&lt;=2029),(AND($J565="New",$K565&gt;2029))),"N/A",IF($N565=0,0,IF(ISERROR(VLOOKUP($E565,'Source Data'!$B$29:$J$60, MATCH($L565, 'Source Data'!$B$26:$J$26,1),TRUE))=TRUE,"",VLOOKUP($E565,'Source Data'!$B$29:$J$60,MATCH($L565, 'Source Data'!$B$26:$J$26,1),TRUE))))</f>
        <v/>
      </c>
      <c r="V565" s="144" t="str">
        <f>IF(OR(AND(OR($J565="Retired",$J565="Permanent Low-Use"),$K565&lt;=2030),(AND($J565="New",$K565&gt;2030))),"N/A",IF($N565=0,0,IF(ISERROR(VLOOKUP($E565,'Source Data'!$B$29:$J$60, MATCH($L565, 'Source Data'!$B$26:$J$26,1),TRUE))=TRUE,"",VLOOKUP($E565,'Source Data'!$B$29:$J$60,MATCH($L565, 'Source Data'!$B$26:$J$26,1),TRUE))))</f>
        <v/>
      </c>
      <c r="W565" s="144" t="str">
        <f>IF(OR(AND(OR($J565="Retired",$J565="Permanent Low-Use"),$K565&lt;=2031),(AND($J565="New",$K565&gt;2031))),"N/A",IF($N565=0,0,IF(ISERROR(VLOOKUP($E565,'Source Data'!$B$29:$J$60, MATCH($L565, 'Source Data'!$B$26:$J$26,1),TRUE))=TRUE,"",VLOOKUP($E565,'Source Data'!$B$29:$J$60,MATCH($L565, 'Source Data'!$B$26:$J$26,1),TRUE))))</f>
        <v/>
      </c>
      <c r="X565" s="144" t="str">
        <f>IF(OR(AND(OR($J565="Retired",$J565="Permanent Low-Use"),$K565&lt;=2032),(AND($J565="New",$K565&gt;2032))),"N/A",IF($N565=0,0,IF(ISERROR(VLOOKUP($E565,'Source Data'!$B$29:$J$60, MATCH($L565, 'Source Data'!$B$26:$J$26,1),TRUE))=TRUE,"",VLOOKUP($E565,'Source Data'!$B$29:$J$60,MATCH($L565, 'Source Data'!$B$26:$J$26,1),TRUE))))</f>
        <v/>
      </c>
      <c r="Y565" s="144" t="str">
        <f>IF(OR(AND(OR($J565="Retired",$J565="Permanent Low-Use"),$K565&lt;=2033),(AND($J565="New",$K565&gt;2033))),"N/A",IF($N565=0,0,IF(ISERROR(VLOOKUP($E565,'Source Data'!$B$29:$J$60, MATCH($L565, 'Source Data'!$B$26:$J$26,1),TRUE))=TRUE,"",VLOOKUP($E565,'Source Data'!$B$29:$J$60,MATCH($L565, 'Source Data'!$B$26:$J$26,1),TRUE))))</f>
        <v/>
      </c>
      <c r="Z565" s="145" t="str">
        <f>IF(ISNUMBER($L565),IF(OR(AND(OR($J565="Retired",$J565="Permanent Low-Use"),$K565&lt;=2023),(AND($J565="New",$K565&gt;2023))),"N/A",VLOOKUP($F565,'Source Data'!$B$15:$I$22,7)),"")</f>
        <v/>
      </c>
      <c r="AA565" s="145" t="str">
        <f>IF(ISNUMBER($L565),IF(OR(AND(OR($J565="Retired",$J565="Permanent Low-Use"),$K565&lt;=2024),(AND($J565="New",$K565&gt;2024))),"N/A",VLOOKUP($F565,'Source Data'!$B$15:$I$22,7)),"")</f>
        <v/>
      </c>
      <c r="AB565" s="145" t="str">
        <f>IF(ISNUMBER($L565),IF(OR(AND(OR($J565="Retired",$J565="Permanent Low-Use"),$K565&lt;=2025),(AND($J565="New",$K565&gt;2025))),"N/A",VLOOKUP($F565,'Source Data'!$B$15:$I$22,5)),"")</f>
        <v/>
      </c>
      <c r="AC565" s="145" t="str">
        <f>IF(ISNUMBER($L565),IF(OR(AND(OR($J565="Retired",$J565="Permanent Low-Use"),$K565&lt;=2026),(AND($J565="New",$K565&gt;2026))),"N/A",VLOOKUP($F565,'Source Data'!$B$15:$I$22,5)),"")</f>
        <v/>
      </c>
      <c r="AD565" s="147"/>
      <c r="AE565" s="145" t="str">
        <f>IF(ISNUMBER($L565),IF(OR(AND(OR($J565="Retired",$J565="Permanent Low-Use"),$K565&lt;=2028),(AND($J565="New",$K565&gt;2028))),"N/A",VLOOKUP($F565,'Source Data'!$B$15:$I$22,5)),"")</f>
        <v/>
      </c>
      <c r="AF565" s="145" t="str">
        <f>IF(ISNUMBER($L565),IF(OR(AND(OR($J565="Retired",$J565="Permanent Low-Use"),$K565&lt;=2029),(AND($J565="New",$K565&gt;2029))),"N/A",VLOOKUP($F565,'Source Data'!$B$15:$I$22,5)),"")</f>
        <v/>
      </c>
      <c r="AG565" s="145" t="str">
        <f>IF(ISNUMBER($L565),IF(OR(AND(OR($J565="Retired",$J565="Permanent Low-Use"),$K565&lt;=2030),(AND($J565="New",$K565&gt;2030))),"N/A",VLOOKUP($F565,'Source Data'!$B$15:$I$22,5)),"")</f>
        <v/>
      </c>
      <c r="AH565" s="145" t="str">
        <f>IF(ISNUMBER($L565),IF(OR(AND(OR($J565="Retired",$J565="Permanent Low-Use"),$K565&lt;=2031),(AND($J565="New",$K565&gt;2031))),"N/A",VLOOKUP($F565,'Source Data'!$B$15:$I$22,5)),"")</f>
        <v/>
      </c>
      <c r="AI565" s="145" t="str">
        <f>IF(ISNUMBER($L565),IF(OR(AND(OR($J565="Retired",$J565="Permanent Low-Use"),$K565&lt;=2032),(AND($J565="New",$K565&gt;2032))),"N/A",VLOOKUP($F565,'Source Data'!$B$15:$I$22,5)),"")</f>
        <v/>
      </c>
      <c r="AJ565" s="145" t="str">
        <f>IF(ISNUMBER($L565),IF(OR(AND(OR($J565="Retired",$J565="Permanent Low-Use"),$K565&lt;=2033),(AND($J565="New",$K565&gt;2033))),"N/A",VLOOKUP($F565,'Source Data'!$B$15:$I$22,5)),"")</f>
        <v/>
      </c>
      <c r="AK565" s="145" t="str">
        <f>IF($N565= 0, "N/A", IF(ISERROR(VLOOKUP($F565, 'Source Data'!$B$4:$C$11,2)), "", VLOOKUP($F565, 'Source Data'!$B$4:$C$11,2)))</f>
        <v/>
      </c>
      <c r="AL565" s="158"/>
    </row>
    <row r="566" spans="1:38">
      <c r="A566" s="158"/>
      <c r="B566" s="96"/>
      <c r="C566" s="96"/>
      <c r="D566" s="96"/>
      <c r="E566" s="97"/>
      <c r="F566" s="97"/>
      <c r="G566" s="98"/>
      <c r="H566" s="99"/>
      <c r="I566" s="98"/>
      <c r="J566" s="98"/>
      <c r="K566" s="98"/>
      <c r="L566" s="142" t="str">
        <f t="shared" si="22"/>
        <v/>
      </c>
      <c r="M566" s="142"/>
      <c r="N566" s="143" t="str">
        <f t="shared" si="23"/>
        <v/>
      </c>
      <c r="O566" s="144" t="str">
        <f>IF(OR(AND(OR($J566="Retired",$J566="Permanent Low-Use"),$K566&lt;=2023),(AND($J566="New",$K566&gt;2023))),"N/A",IF($N566=0,0,IF(ISERROR(VLOOKUP($E566,'Source Data'!$B$29:$J$60, MATCH($L566, 'Source Data'!$B$26:$J$26,1),TRUE))=TRUE,"",VLOOKUP($E566,'Source Data'!$B$29:$J$60,MATCH($L566, 'Source Data'!$B$26:$J$26,1),TRUE))))</f>
        <v/>
      </c>
      <c r="P566" s="144" t="str">
        <f>IF(OR(AND(OR($J566="Retired",$J566="Permanent Low-Use"),$K566&lt;=2024),(AND($J566="New",$K566&gt;2024))),"N/A",IF($N566=0,0,IF(ISERROR(VLOOKUP($E566,'Source Data'!$B$29:$J$60, MATCH($L566, 'Source Data'!$B$26:$J$26,1),TRUE))=TRUE,"",VLOOKUP($E566,'Source Data'!$B$29:$J$60,MATCH($L566, 'Source Data'!$B$26:$J$26,1),TRUE))))</f>
        <v/>
      </c>
      <c r="Q566" s="144" t="str">
        <f>IF(OR(AND(OR($J566="Retired",$J566="Permanent Low-Use"),$K566&lt;=2025),(AND($J566="New",$K566&gt;2025))),"N/A",IF($N566=0,0,IF(ISERROR(VLOOKUP($E566,'Source Data'!$B$29:$J$60, MATCH($L566, 'Source Data'!$B$26:$J$26,1),TRUE))=TRUE,"",VLOOKUP($E566,'Source Data'!$B$29:$J$60,MATCH($L566, 'Source Data'!$B$26:$J$26,1),TRUE))))</f>
        <v/>
      </c>
      <c r="R566" s="144" t="str">
        <f>IF(OR(AND(OR($J566="Retired",$J566="Permanent Low-Use"),$K566&lt;=2026),(AND($J566="New",$K566&gt;2026))),"N/A",IF($N566=0,0,IF(ISERROR(VLOOKUP($E566,'Source Data'!$B$29:$J$60, MATCH($L566, 'Source Data'!$B$26:$J$26,1),TRUE))=TRUE,"",VLOOKUP($E566,'Source Data'!$B$29:$J$60,MATCH($L566, 'Source Data'!$B$26:$J$26,1),TRUE))))</f>
        <v/>
      </c>
      <c r="S566" s="144" t="str">
        <f>IF(OR(AND(OR($J566="Retired",$J566="Permanent Low-Use"),$K566&lt;=2027),(AND($J566="New",$K566&gt;2027))),"N/A",IF($N566=0,0,IF(ISERROR(VLOOKUP($E566,'Source Data'!$B$29:$J$60, MATCH($L566, 'Source Data'!$B$26:$J$26,1),TRUE))=TRUE,"",VLOOKUP($E566,'Source Data'!$B$29:$J$60,MATCH($L566, 'Source Data'!$B$26:$J$26,1),TRUE))))</f>
        <v/>
      </c>
      <c r="T566" s="144" t="str">
        <f>IF(OR(AND(OR($J566="Retired",$J566="Permanent Low-Use"),$K566&lt;=2028),(AND($J566="New",$K566&gt;2028))),"N/A",IF($N566=0,0,IF(ISERROR(VLOOKUP($E566,'Source Data'!$B$29:$J$60, MATCH($L566, 'Source Data'!$B$26:$J$26,1),TRUE))=TRUE,"",VLOOKUP($E566,'Source Data'!$B$29:$J$60,MATCH($L566, 'Source Data'!$B$26:$J$26,1),TRUE))))</f>
        <v/>
      </c>
      <c r="U566" s="144" t="str">
        <f>IF(OR(AND(OR($J566="Retired",$J566="Permanent Low-Use"),$K566&lt;=2029),(AND($J566="New",$K566&gt;2029))),"N/A",IF($N566=0,0,IF(ISERROR(VLOOKUP($E566,'Source Data'!$B$29:$J$60, MATCH($L566, 'Source Data'!$B$26:$J$26,1),TRUE))=TRUE,"",VLOOKUP($E566,'Source Data'!$B$29:$J$60,MATCH($L566, 'Source Data'!$B$26:$J$26,1),TRUE))))</f>
        <v/>
      </c>
      <c r="V566" s="144" t="str">
        <f>IF(OR(AND(OR($J566="Retired",$J566="Permanent Low-Use"),$K566&lt;=2030),(AND($J566="New",$K566&gt;2030))),"N/A",IF($N566=0,0,IF(ISERROR(VLOOKUP($E566,'Source Data'!$B$29:$J$60, MATCH($L566, 'Source Data'!$B$26:$J$26,1),TRUE))=TRUE,"",VLOOKUP($E566,'Source Data'!$B$29:$J$60,MATCH($L566, 'Source Data'!$B$26:$J$26,1),TRUE))))</f>
        <v/>
      </c>
      <c r="W566" s="144" t="str">
        <f>IF(OR(AND(OR($J566="Retired",$J566="Permanent Low-Use"),$K566&lt;=2031),(AND($J566="New",$K566&gt;2031))),"N/A",IF($N566=0,0,IF(ISERROR(VLOOKUP($E566,'Source Data'!$B$29:$J$60, MATCH($L566, 'Source Data'!$B$26:$J$26,1),TRUE))=TRUE,"",VLOOKUP($E566,'Source Data'!$B$29:$J$60,MATCH($L566, 'Source Data'!$B$26:$J$26,1),TRUE))))</f>
        <v/>
      </c>
      <c r="X566" s="144" t="str">
        <f>IF(OR(AND(OR($J566="Retired",$J566="Permanent Low-Use"),$K566&lt;=2032),(AND($J566="New",$K566&gt;2032))),"N/A",IF($N566=0,0,IF(ISERROR(VLOOKUP($E566,'Source Data'!$B$29:$J$60, MATCH($L566, 'Source Data'!$B$26:$J$26,1),TRUE))=TRUE,"",VLOOKUP($E566,'Source Data'!$B$29:$J$60,MATCH($L566, 'Source Data'!$B$26:$J$26,1),TRUE))))</f>
        <v/>
      </c>
      <c r="Y566" s="144" t="str">
        <f>IF(OR(AND(OR($J566="Retired",$J566="Permanent Low-Use"),$K566&lt;=2033),(AND($J566="New",$K566&gt;2033))),"N/A",IF($N566=0,0,IF(ISERROR(VLOOKUP($E566,'Source Data'!$B$29:$J$60, MATCH($L566, 'Source Data'!$B$26:$J$26,1),TRUE))=TRUE,"",VLOOKUP($E566,'Source Data'!$B$29:$J$60,MATCH($L566, 'Source Data'!$B$26:$J$26,1),TRUE))))</f>
        <v/>
      </c>
      <c r="Z566" s="145" t="str">
        <f>IF(ISNUMBER($L566),IF(OR(AND(OR($J566="Retired",$J566="Permanent Low-Use"),$K566&lt;=2023),(AND($J566="New",$K566&gt;2023))),"N/A",VLOOKUP($F566,'Source Data'!$B$15:$I$22,7)),"")</f>
        <v/>
      </c>
      <c r="AA566" s="145" t="str">
        <f>IF(ISNUMBER($L566),IF(OR(AND(OR($J566="Retired",$J566="Permanent Low-Use"),$K566&lt;=2024),(AND($J566="New",$K566&gt;2024))),"N/A",VLOOKUP($F566,'Source Data'!$B$15:$I$22,7)),"")</f>
        <v/>
      </c>
      <c r="AB566" s="145" t="str">
        <f>IF(ISNUMBER($L566),IF(OR(AND(OR($J566="Retired",$J566="Permanent Low-Use"),$K566&lt;=2025),(AND($J566="New",$K566&gt;2025))),"N/A",VLOOKUP($F566,'Source Data'!$B$15:$I$22,5)),"")</f>
        <v/>
      </c>
      <c r="AC566" s="145" t="str">
        <f>IF(ISNUMBER($L566),IF(OR(AND(OR($J566="Retired",$J566="Permanent Low-Use"),$K566&lt;=2026),(AND($J566="New",$K566&gt;2026))),"N/A",VLOOKUP($F566,'Source Data'!$B$15:$I$22,5)),"")</f>
        <v/>
      </c>
      <c r="AD566" s="147"/>
      <c r="AE566" s="145" t="str">
        <f>IF(ISNUMBER($L566),IF(OR(AND(OR($J566="Retired",$J566="Permanent Low-Use"),$K566&lt;=2028),(AND($J566="New",$K566&gt;2028))),"N/A",VLOOKUP($F566,'Source Data'!$B$15:$I$22,5)),"")</f>
        <v/>
      </c>
      <c r="AF566" s="145" t="str">
        <f>IF(ISNUMBER($L566),IF(OR(AND(OR($J566="Retired",$J566="Permanent Low-Use"),$K566&lt;=2029),(AND($J566="New",$K566&gt;2029))),"N/A",VLOOKUP($F566,'Source Data'!$B$15:$I$22,5)),"")</f>
        <v/>
      </c>
      <c r="AG566" s="145" t="str">
        <f>IF(ISNUMBER($L566),IF(OR(AND(OR($J566="Retired",$J566="Permanent Low-Use"),$K566&lt;=2030),(AND($J566="New",$K566&gt;2030))),"N/A",VLOOKUP($F566,'Source Data'!$B$15:$I$22,5)),"")</f>
        <v/>
      </c>
      <c r="AH566" s="145" t="str">
        <f>IF(ISNUMBER($L566),IF(OR(AND(OR($J566="Retired",$J566="Permanent Low-Use"),$K566&lt;=2031),(AND($J566="New",$K566&gt;2031))),"N/A",VLOOKUP($F566,'Source Data'!$B$15:$I$22,5)),"")</f>
        <v/>
      </c>
      <c r="AI566" s="145" t="str">
        <f>IF(ISNUMBER($L566),IF(OR(AND(OR($J566="Retired",$J566="Permanent Low-Use"),$K566&lt;=2032),(AND($J566="New",$K566&gt;2032))),"N/A",VLOOKUP($F566,'Source Data'!$B$15:$I$22,5)),"")</f>
        <v/>
      </c>
      <c r="AJ566" s="145" t="str">
        <f>IF(ISNUMBER($L566),IF(OR(AND(OR($J566="Retired",$J566="Permanent Low-Use"),$K566&lt;=2033),(AND($J566="New",$K566&gt;2033))),"N/A",VLOOKUP($F566,'Source Data'!$B$15:$I$22,5)),"")</f>
        <v/>
      </c>
      <c r="AK566" s="145" t="str">
        <f>IF($N566= 0, "N/A", IF(ISERROR(VLOOKUP($F566, 'Source Data'!$B$4:$C$11,2)), "", VLOOKUP($F566, 'Source Data'!$B$4:$C$11,2)))</f>
        <v/>
      </c>
      <c r="AL566" s="158"/>
    </row>
    <row r="567" spans="1:38">
      <c r="A567" s="158"/>
      <c r="B567" s="96"/>
      <c r="C567" s="96"/>
      <c r="D567" s="96"/>
      <c r="E567" s="97"/>
      <c r="F567" s="97"/>
      <c r="G567" s="98"/>
      <c r="H567" s="99"/>
      <c r="I567" s="98"/>
      <c r="J567" s="98"/>
      <c r="K567" s="98"/>
      <c r="L567" s="142" t="str">
        <f t="shared" si="22"/>
        <v/>
      </c>
      <c r="M567" s="142"/>
      <c r="N567" s="143" t="str">
        <f t="shared" si="23"/>
        <v/>
      </c>
      <c r="O567" s="144" t="str">
        <f>IF(OR(AND(OR($J567="Retired",$J567="Permanent Low-Use"),$K567&lt;=2023),(AND($J567="New",$K567&gt;2023))),"N/A",IF($N567=0,0,IF(ISERROR(VLOOKUP($E567,'Source Data'!$B$29:$J$60, MATCH($L567, 'Source Data'!$B$26:$J$26,1),TRUE))=TRUE,"",VLOOKUP($E567,'Source Data'!$B$29:$J$60,MATCH($L567, 'Source Data'!$B$26:$J$26,1),TRUE))))</f>
        <v/>
      </c>
      <c r="P567" s="144" t="str">
        <f>IF(OR(AND(OR($J567="Retired",$J567="Permanent Low-Use"),$K567&lt;=2024),(AND($J567="New",$K567&gt;2024))),"N/A",IF($N567=0,0,IF(ISERROR(VLOOKUP($E567,'Source Data'!$B$29:$J$60, MATCH($L567, 'Source Data'!$B$26:$J$26,1),TRUE))=TRUE,"",VLOOKUP($E567,'Source Data'!$B$29:$J$60,MATCH($L567, 'Source Data'!$B$26:$J$26,1),TRUE))))</f>
        <v/>
      </c>
      <c r="Q567" s="144" t="str">
        <f>IF(OR(AND(OR($J567="Retired",$J567="Permanent Low-Use"),$K567&lt;=2025),(AND($J567="New",$K567&gt;2025))),"N/A",IF($N567=0,0,IF(ISERROR(VLOOKUP($E567,'Source Data'!$B$29:$J$60, MATCH($L567, 'Source Data'!$B$26:$J$26,1),TRUE))=TRUE,"",VLOOKUP($E567,'Source Data'!$B$29:$J$60,MATCH($L567, 'Source Data'!$B$26:$J$26,1),TRUE))))</f>
        <v/>
      </c>
      <c r="R567" s="144" t="str">
        <f>IF(OR(AND(OR($J567="Retired",$J567="Permanent Low-Use"),$K567&lt;=2026),(AND($J567="New",$K567&gt;2026))),"N/A",IF($N567=0,0,IF(ISERROR(VLOOKUP($E567,'Source Data'!$B$29:$J$60, MATCH($L567, 'Source Data'!$B$26:$J$26,1),TRUE))=TRUE,"",VLOOKUP($E567,'Source Data'!$B$29:$J$60,MATCH($L567, 'Source Data'!$B$26:$J$26,1),TRUE))))</f>
        <v/>
      </c>
      <c r="S567" s="144" t="str">
        <f>IF(OR(AND(OR($J567="Retired",$J567="Permanent Low-Use"),$K567&lt;=2027),(AND($J567="New",$K567&gt;2027))),"N/A",IF($N567=0,0,IF(ISERROR(VLOOKUP($E567,'Source Data'!$B$29:$J$60, MATCH($L567, 'Source Data'!$B$26:$J$26,1),TRUE))=TRUE,"",VLOOKUP($E567,'Source Data'!$B$29:$J$60,MATCH($L567, 'Source Data'!$B$26:$J$26,1),TRUE))))</f>
        <v/>
      </c>
      <c r="T567" s="144" t="str">
        <f>IF(OR(AND(OR($J567="Retired",$J567="Permanent Low-Use"),$K567&lt;=2028),(AND($J567="New",$K567&gt;2028))),"N/A",IF($N567=0,0,IF(ISERROR(VLOOKUP($E567,'Source Data'!$B$29:$J$60, MATCH($L567, 'Source Data'!$B$26:$J$26,1),TRUE))=TRUE,"",VLOOKUP($E567,'Source Data'!$B$29:$J$60,MATCH($L567, 'Source Data'!$B$26:$J$26,1),TRUE))))</f>
        <v/>
      </c>
      <c r="U567" s="144" t="str">
        <f>IF(OR(AND(OR($J567="Retired",$J567="Permanent Low-Use"),$K567&lt;=2029),(AND($J567="New",$K567&gt;2029))),"N/A",IF($N567=0,0,IF(ISERROR(VLOOKUP($E567,'Source Data'!$B$29:$J$60, MATCH($L567, 'Source Data'!$B$26:$J$26,1),TRUE))=TRUE,"",VLOOKUP($E567,'Source Data'!$B$29:$J$60,MATCH($L567, 'Source Data'!$B$26:$J$26,1),TRUE))))</f>
        <v/>
      </c>
      <c r="V567" s="144" t="str">
        <f>IF(OR(AND(OR($J567="Retired",$J567="Permanent Low-Use"),$K567&lt;=2030),(AND($J567="New",$K567&gt;2030))),"N/A",IF($N567=0,0,IF(ISERROR(VLOOKUP($E567,'Source Data'!$B$29:$J$60, MATCH($L567, 'Source Data'!$B$26:$J$26,1),TRUE))=TRUE,"",VLOOKUP($E567,'Source Data'!$B$29:$J$60,MATCH($L567, 'Source Data'!$B$26:$J$26,1),TRUE))))</f>
        <v/>
      </c>
      <c r="W567" s="144" t="str">
        <f>IF(OR(AND(OR($J567="Retired",$J567="Permanent Low-Use"),$K567&lt;=2031),(AND($J567="New",$K567&gt;2031))),"N/A",IF($N567=0,0,IF(ISERROR(VLOOKUP($E567,'Source Data'!$B$29:$J$60, MATCH($L567, 'Source Data'!$B$26:$J$26,1),TRUE))=TRUE,"",VLOOKUP($E567,'Source Data'!$B$29:$J$60,MATCH($L567, 'Source Data'!$B$26:$J$26,1),TRUE))))</f>
        <v/>
      </c>
      <c r="X567" s="144" t="str">
        <f>IF(OR(AND(OR($J567="Retired",$J567="Permanent Low-Use"),$K567&lt;=2032),(AND($J567="New",$K567&gt;2032))),"N/A",IF($N567=0,0,IF(ISERROR(VLOOKUP($E567,'Source Data'!$B$29:$J$60, MATCH($L567, 'Source Data'!$B$26:$J$26,1),TRUE))=TRUE,"",VLOOKUP($E567,'Source Data'!$B$29:$J$60,MATCH($L567, 'Source Data'!$B$26:$J$26,1),TRUE))))</f>
        <v/>
      </c>
      <c r="Y567" s="144" t="str">
        <f>IF(OR(AND(OR($J567="Retired",$J567="Permanent Low-Use"),$K567&lt;=2033),(AND($J567="New",$K567&gt;2033))),"N/A",IF($N567=0,0,IF(ISERROR(VLOOKUP($E567,'Source Data'!$B$29:$J$60, MATCH($L567, 'Source Data'!$B$26:$J$26,1),TRUE))=TRUE,"",VLOOKUP($E567,'Source Data'!$B$29:$J$60,MATCH($L567, 'Source Data'!$B$26:$J$26,1),TRUE))))</f>
        <v/>
      </c>
      <c r="Z567" s="145" t="str">
        <f>IF(ISNUMBER($L567),IF(OR(AND(OR($J567="Retired",$J567="Permanent Low-Use"),$K567&lt;=2023),(AND($J567="New",$K567&gt;2023))),"N/A",VLOOKUP($F567,'Source Data'!$B$15:$I$22,7)),"")</f>
        <v/>
      </c>
      <c r="AA567" s="145" t="str">
        <f>IF(ISNUMBER($L567),IF(OR(AND(OR($J567="Retired",$J567="Permanent Low-Use"),$K567&lt;=2024),(AND($J567="New",$K567&gt;2024))),"N/A",VLOOKUP($F567,'Source Data'!$B$15:$I$22,7)),"")</f>
        <v/>
      </c>
      <c r="AB567" s="145" t="str">
        <f>IF(ISNUMBER($L567),IF(OR(AND(OR($J567="Retired",$J567="Permanent Low-Use"),$K567&lt;=2025),(AND($J567="New",$K567&gt;2025))),"N/A",VLOOKUP($F567,'Source Data'!$B$15:$I$22,5)),"")</f>
        <v/>
      </c>
      <c r="AC567" s="145" t="str">
        <f>IF(ISNUMBER($L567),IF(OR(AND(OR($J567="Retired",$J567="Permanent Low-Use"),$K567&lt;=2026),(AND($J567="New",$K567&gt;2026))),"N/A",VLOOKUP($F567,'Source Data'!$B$15:$I$22,5)),"")</f>
        <v/>
      </c>
      <c r="AD567" s="147"/>
      <c r="AE567" s="145" t="str">
        <f>IF(ISNUMBER($L567),IF(OR(AND(OR($J567="Retired",$J567="Permanent Low-Use"),$K567&lt;=2028),(AND($J567="New",$K567&gt;2028))),"N/A",VLOOKUP($F567,'Source Data'!$B$15:$I$22,5)),"")</f>
        <v/>
      </c>
      <c r="AF567" s="145" t="str">
        <f>IF(ISNUMBER($L567),IF(OR(AND(OR($J567="Retired",$J567="Permanent Low-Use"),$K567&lt;=2029),(AND($J567="New",$K567&gt;2029))),"N/A",VLOOKUP($F567,'Source Data'!$B$15:$I$22,5)),"")</f>
        <v/>
      </c>
      <c r="AG567" s="145" t="str">
        <f>IF(ISNUMBER($L567),IF(OR(AND(OR($J567="Retired",$J567="Permanent Low-Use"),$K567&lt;=2030),(AND($J567="New",$K567&gt;2030))),"N/A",VLOOKUP($F567,'Source Data'!$B$15:$I$22,5)),"")</f>
        <v/>
      </c>
      <c r="AH567" s="145" t="str">
        <f>IF(ISNUMBER($L567),IF(OR(AND(OR($J567="Retired",$J567="Permanent Low-Use"),$K567&lt;=2031),(AND($J567="New",$K567&gt;2031))),"N/A",VLOOKUP($F567,'Source Data'!$B$15:$I$22,5)),"")</f>
        <v/>
      </c>
      <c r="AI567" s="145" t="str">
        <f>IF(ISNUMBER($L567),IF(OR(AND(OR($J567="Retired",$J567="Permanent Low-Use"),$K567&lt;=2032),(AND($J567="New",$K567&gt;2032))),"N/A",VLOOKUP($F567,'Source Data'!$B$15:$I$22,5)),"")</f>
        <v/>
      </c>
      <c r="AJ567" s="145" t="str">
        <f>IF(ISNUMBER($L567),IF(OR(AND(OR($J567="Retired",$J567="Permanent Low-Use"),$K567&lt;=2033),(AND($J567="New",$K567&gt;2033))),"N/A",VLOOKUP($F567,'Source Data'!$B$15:$I$22,5)),"")</f>
        <v/>
      </c>
      <c r="AK567" s="145" t="str">
        <f>IF($N567= 0, "N/A", IF(ISERROR(VLOOKUP($F567, 'Source Data'!$B$4:$C$11,2)), "", VLOOKUP($F567, 'Source Data'!$B$4:$C$11,2)))</f>
        <v/>
      </c>
      <c r="AL567" s="158"/>
    </row>
    <row r="568" spans="1:38">
      <c r="A568" s="158"/>
      <c r="B568" s="96"/>
      <c r="C568" s="96"/>
      <c r="D568" s="96"/>
      <c r="E568" s="97"/>
      <c r="F568" s="97"/>
      <c r="G568" s="98"/>
      <c r="H568" s="99"/>
      <c r="I568" s="98"/>
      <c r="J568" s="98"/>
      <c r="K568" s="98"/>
      <c r="L568" s="142" t="str">
        <f t="shared" si="22"/>
        <v/>
      </c>
      <c r="M568" s="142"/>
      <c r="N568" s="143" t="str">
        <f t="shared" si="23"/>
        <v/>
      </c>
      <c r="O568" s="144" t="str">
        <f>IF(OR(AND(OR($J568="Retired",$J568="Permanent Low-Use"),$K568&lt;=2023),(AND($J568="New",$K568&gt;2023))),"N/A",IF($N568=0,0,IF(ISERROR(VLOOKUP($E568,'Source Data'!$B$29:$J$60, MATCH($L568, 'Source Data'!$B$26:$J$26,1),TRUE))=TRUE,"",VLOOKUP($E568,'Source Data'!$B$29:$J$60,MATCH($L568, 'Source Data'!$B$26:$J$26,1),TRUE))))</f>
        <v/>
      </c>
      <c r="P568" s="144" t="str">
        <f>IF(OR(AND(OR($J568="Retired",$J568="Permanent Low-Use"),$K568&lt;=2024),(AND($J568="New",$K568&gt;2024))),"N/A",IF($N568=0,0,IF(ISERROR(VLOOKUP($E568,'Source Data'!$B$29:$J$60, MATCH($L568, 'Source Data'!$B$26:$J$26,1),TRUE))=TRUE,"",VLOOKUP($E568,'Source Data'!$B$29:$J$60,MATCH($L568, 'Source Data'!$B$26:$J$26,1),TRUE))))</f>
        <v/>
      </c>
      <c r="Q568" s="144" t="str">
        <f>IF(OR(AND(OR($J568="Retired",$J568="Permanent Low-Use"),$K568&lt;=2025),(AND($J568="New",$K568&gt;2025))),"N/A",IF($N568=0,0,IF(ISERROR(VLOOKUP($E568,'Source Data'!$B$29:$J$60, MATCH($L568, 'Source Data'!$B$26:$J$26,1),TRUE))=TRUE,"",VLOOKUP($E568,'Source Data'!$B$29:$J$60,MATCH($L568, 'Source Data'!$B$26:$J$26,1),TRUE))))</f>
        <v/>
      </c>
      <c r="R568" s="144" t="str">
        <f>IF(OR(AND(OR($J568="Retired",$J568="Permanent Low-Use"),$K568&lt;=2026),(AND($J568="New",$K568&gt;2026))),"N/A",IF($N568=0,0,IF(ISERROR(VLOOKUP($E568,'Source Data'!$B$29:$J$60, MATCH($L568, 'Source Data'!$B$26:$J$26,1),TRUE))=TRUE,"",VLOOKUP($E568,'Source Data'!$B$29:$J$60,MATCH($L568, 'Source Data'!$B$26:$J$26,1),TRUE))))</f>
        <v/>
      </c>
      <c r="S568" s="144" t="str">
        <f>IF(OR(AND(OR($J568="Retired",$J568="Permanent Low-Use"),$K568&lt;=2027),(AND($J568="New",$K568&gt;2027))),"N/A",IF($N568=0,0,IF(ISERROR(VLOOKUP($E568,'Source Data'!$B$29:$J$60, MATCH($L568, 'Source Data'!$B$26:$J$26,1),TRUE))=TRUE,"",VLOOKUP($E568,'Source Data'!$B$29:$J$60,MATCH($L568, 'Source Data'!$B$26:$J$26,1),TRUE))))</f>
        <v/>
      </c>
      <c r="T568" s="144" t="str">
        <f>IF(OR(AND(OR($J568="Retired",$J568="Permanent Low-Use"),$K568&lt;=2028),(AND($J568="New",$K568&gt;2028))),"N/A",IF($N568=0,0,IF(ISERROR(VLOOKUP($E568,'Source Data'!$B$29:$J$60, MATCH($L568, 'Source Data'!$B$26:$J$26,1),TRUE))=TRUE,"",VLOOKUP($E568,'Source Data'!$B$29:$J$60,MATCH($L568, 'Source Data'!$B$26:$J$26,1),TRUE))))</f>
        <v/>
      </c>
      <c r="U568" s="144" t="str">
        <f>IF(OR(AND(OR($J568="Retired",$J568="Permanent Low-Use"),$K568&lt;=2029),(AND($J568="New",$K568&gt;2029))),"N/A",IF($N568=0,0,IF(ISERROR(VLOOKUP($E568,'Source Data'!$B$29:$J$60, MATCH($L568, 'Source Data'!$B$26:$J$26,1),TRUE))=TRUE,"",VLOOKUP($E568,'Source Data'!$B$29:$J$60,MATCH($L568, 'Source Data'!$B$26:$J$26,1),TRUE))))</f>
        <v/>
      </c>
      <c r="V568" s="144" t="str">
        <f>IF(OR(AND(OR($J568="Retired",$J568="Permanent Low-Use"),$K568&lt;=2030),(AND($J568="New",$K568&gt;2030))),"N/A",IF($N568=0,0,IF(ISERROR(VLOOKUP($E568,'Source Data'!$B$29:$J$60, MATCH($L568, 'Source Data'!$B$26:$J$26,1),TRUE))=TRUE,"",VLOOKUP($E568,'Source Data'!$B$29:$J$60,MATCH($L568, 'Source Data'!$B$26:$J$26,1),TRUE))))</f>
        <v/>
      </c>
      <c r="W568" s="144" t="str">
        <f>IF(OR(AND(OR($J568="Retired",$J568="Permanent Low-Use"),$K568&lt;=2031),(AND($J568="New",$K568&gt;2031))),"N/A",IF($N568=0,0,IF(ISERROR(VLOOKUP($E568,'Source Data'!$B$29:$J$60, MATCH($L568, 'Source Data'!$B$26:$J$26,1),TRUE))=TRUE,"",VLOOKUP($E568,'Source Data'!$B$29:$J$60,MATCH($L568, 'Source Data'!$B$26:$J$26,1),TRUE))))</f>
        <v/>
      </c>
      <c r="X568" s="144" t="str">
        <f>IF(OR(AND(OR($J568="Retired",$J568="Permanent Low-Use"),$K568&lt;=2032),(AND($J568="New",$K568&gt;2032))),"N/A",IF($N568=0,0,IF(ISERROR(VLOOKUP($E568,'Source Data'!$B$29:$J$60, MATCH($L568, 'Source Data'!$B$26:$J$26,1),TRUE))=TRUE,"",VLOOKUP($E568,'Source Data'!$B$29:$J$60,MATCH($L568, 'Source Data'!$B$26:$J$26,1),TRUE))))</f>
        <v/>
      </c>
      <c r="Y568" s="144" t="str">
        <f>IF(OR(AND(OR($J568="Retired",$J568="Permanent Low-Use"),$K568&lt;=2033),(AND($J568="New",$K568&gt;2033))),"N/A",IF($N568=0,0,IF(ISERROR(VLOOKUP($E568,'Source Data'!$B$29:$J$60, MATCH($L568, 'Source Data'!$B$26:$J$26,1),TRUE))=TRUE,"",VLOOKUP($E568,'Source Data'!$B$29:$J$60,MATCH($L568, 'Source Data'!$B$26:$J$26,1),TRUE))))</f>
        <v/>
      </c>
      <c r="Z568" s="145" t="str">
        <f>IF(ISNUMBER($L568),IF(OR(AND(OR($J568="Retired",$J568="Permanent Low-Use"),$K568&lt;=2023),(AND($J568="New",$K568&gt;2023))),"N/A",VLOOKUP($F568,'Source Data'!$B$15:$I$22,7)),"")</f>
        <v/>
      </c>
      <c r="AA568" s="145" t="str">
        <f>IF(ISNUMBER($L568),IF(OR(AND(OR($J568="Retired",$J568="Permanent Low-Use"),$K568&lt;=2024),(AND($J568="New",$K568&gt;2024))),"N/A",VLOOKUP($F568,'Source Data'!$B$15:$I$22,7)),"")</f>
        <v/>
      </c>
      <c r="AB568" s="145" t="str">
        <f>IF(ISNUMBER($L568),IF(OR(AND(OR($J568="Retired",$J568="Permanent Low-Use"),$K568&lt;=2025),(AND($J568="New",$K568&gt;2025))),"N/A",VLOOKUP($F568,'Source Data'!$B$15:$I$22,5)),"")</f>
        <v/>
      </c>
      <c r="AC568" s="145" t="str">
        <f>IF(ISNUMBER($L568),IF(OR(AND(OR($J568="Retired",$J568="Permanent Low-Use"),$K568&lt;=2026),(AND($J568="New",$K568&gt;2026))),"N/A",VLOOKUP($F568,'Source Data'!$B$15:$I$22,5)),"")</f>
        <v/>
      </c>
      <c r="AD568" s="147"/>
      <c r="AE568" s="145" t="str">
        <f>IF(ISNUMBER($L568),IF(OR(AND(OR($J568="Retired",$J568="Permanent Low-Use"),$K568&lt;=2028),(AND($J568="New",$K568&gt;2028))),"N/A",VLOOKUP($F568,'Source Data'!$B$15:$I$22,5)),"")</f>
        <v/>
      </c>
      <c r="AF568" s="145" t="str">
        <f>IF(ISNUMBER($L568),IF(OR(AND(OR($J568="Retired",$J568="Permanent Low-Use"),$K568&lt;=2029),(AND($J568="New",$K568&gt;2029))),"N/A",VLOOKUP($F568,'Source Data'!$B$15:$I$22,5)),"")</f>
        <v/>
      </c>
      <c r="AG568" s="145" t="str">
        <f>IF(ISNUMBER($L568),IF(OR(AND(OR($J568="Retired",$J568="Permanent Low-Use"),$K568&lt;=2030),(AND($J568="New",$K568&gt;2030))),"N/A",VLOOKUP($F568,'Source Data'!$B$15:$I$22,5)),"")</f>
        <v/>
      </c>
      <c r="AH568" s="145" t="str">
        <f>IF(ISNUMBER($L568),IF(OR(AND(OR($J568="Retired",$J568="Permanent Low-Use"),$K568&lt;=2031),(AND($J568="New",$K568&gt;2031))),"N/A",VLOOKUP($F568,'Source Data'!$B$15:$I$22,5)),"")</f>
        <v/>
      </c>
      <c r="AI568" s="145" t="str">
        <f>IF(ISNUMBER($L568),IF(OR(AND(OR($J568="Retired",$J568="Permanent Low-Use"),$K568&lt;=2032),(AND($J568="New",$K568&gt;2032))),"N/A",VLOOKUP($F568,'Source Data'!$B$15:$I$22,5)),"")</f>
        <v/>
      </c>
      <c r="AJ568" s="145" t="str">
        <f>IF(ISNUMBER($L568),IF(OR(AND(OR($J568="Retired",$J568="Permanent Low-Use"),$K568&lt;=2033),(AND($J568="New",$K568&gt;2033))),"N/A",VLOOKUP($F568,'Source Data'!$B$15:$I$22,5)),"")</f>
        <v/>
      </c>
      <c r="AK568" s="145" t="str">
        <f>IF($N568= 0, "N/A", IF(ISERROR(VLOOKUP($F568, 'Source Data'!$B$4:$C$11,2)), "", VLOOKUP($F568, 'Source Data'!$B$4:$C$11,2)))</f>
        <v/>
      </c>
      <c r="AL568" s="158"/>
    </row>
    <row r="569" spans="1:38">
      <c r="A569" s="158"/>
      <c r="B569" s="96"/>
      <c r="C569" s="96"/>
      <c r="D569" s="96"/>
      <c r="E569" s="97"/>
      <c r="F569" s="97"/>
      <c r="G569" s="98"/>
      <c r="H569" s="99"/>
      <c r="I569" s="98"/>
      <c r="J569" s="98"/>
      <c r="K569" s="98"/>
      <c r="L569" s="142" t="str">
        <f t="shared" si="22"/>
        <v/>
      </c>
      <c r="M569" s="142"/>
      <c r="N569" s="143" t="str">
        <f t="shared" si="23"/>
        <v/>
      </c>
      <c r="O569" s="144" t="str">
        <f>IF(OR(AND(OR($J569="Retired",$J569="Permanent Low-Use"),$K569&lt;=2023),(AND($J569="New",$K569&gt;2023))),"N/A",IF($N569=0,0,IF(ISERROR(VLOOKUP($E569,'Source Data'!$B$29:$J$60, MATCH($L569, 'Source Data'!$B$26:$J$26,1),TRUE))=TRUE,"",VLOOKUP($E569,'Source Data'!$B$29:$J$60,MATCH($L569, 'Source Data'!$B$26:$J$26,1),TRUE))))</f>
        <v/>
      </c>
      <c r="P569" s="144" t="str">
        <f>IF(OR(AND(OR($J569="Retired",$J569="Permanent Low-Use"),$K569&lt;=2024),(AND($J569="New",$K569&gt;2024))),"N/A",IF($N569=0,0,IF(ISERROR(VLOOKUP($E569,'Source Data'!$B$29:$J$60, MATCH($L569, 'Source Data'!$B$26:$J$26,1),TRUE))=TRUE,"",VLOOKUP($E569,'Source Data'!$B$29:$J$60,MATCH($L569, 'Source Data'!$B$26:$J$26,1),TRUE))))</f>
        <v/>
      </c>
      <c r="Q569" s="144" t="str">
        <f>IF(OR(AND(OR($J569="Retired",$J569="Permanent Low-Use"),$K569&lt;=2025),(AND($J569="New",$K569&gt;2025))),"N/A",IF($N569=0,0,IF(ISERROR(VLOOKUP($E569,'Source Data'!$B$29:$J$60, MATCH($L569, 'Source Data'!$B$26:$J$26,1),TRUE))=TRUE,"",VLOOKUP($E569,'Source Data'!$B$29:$J$60,MATCH($L569, 'Source Data'!$B$26:$J$26,1),TRUE))))</f>
        <v/>
      </c>
      <c r="R569" s="144" t="str">
        <f>IF(OR(AND(OR($J569="Retired",$J569="Permanent Low-Use"),$K569&lt;=2026),(AND($J569="New",$K569&gt;2026))),"N/A",IF($N569=0,0,IF(ISERROR(VLOOKUP($E569,'Source Data'!$B$29:$J$60, MATCH($L569, 'Source Data'!$B$26:$J$26,1),TRUE))=TRUE,"",VLOOKUP($E569,'Source Data'!$B$29:$J$60,MATCH($L569, 'Source Data'!$B$26:$J$26,1),TRUE))))</f>
        <v/>
      </c>
      <c r="S569" s="144" t="str">
        <f>IF(OR(AND(OR($J569="Retired",$J569="Permanent Low-Use"),$K569&lt;=2027),(AND($J569="New",$K569&gt;2027))),"N/A",IF($N569=0,0,IF(ISERROR(VLOOKUP($E569,'Source Data'!$B$29:$J$60, MATCH($L569, 'Source Data'!$B$26:$J$26,1),TRUE))=TRUE,"",VLOOKUP($E569,'Source Data'!$B$29:$J$60,MATCH($L569, 'Source Data'!$B$26:$J$26,1),TRUE))))</f>
        <v/>
      </c>
      <c r="T569" s="144" t="str">
        <f>IF(OR(AND(OR($J569="Retired",$J569="Permanent Low-Use"),$K569&lt;=2028),(AND($J569="New",$K569&gt;2028))),"N/A",IF($N569=0,0,IF(ISERROR(VLOOKUP($E569,'Source Data'!$B$29:$J$60, MATCH($L569, 'Source Data'!$B$26:$J$26,1),TRUE))=TRUE,"",VLOOKUP($E569,'Source Data'!$B$29:$J$60,MATCH($L569, 'Source Data'!$B$26:$J$26,1),TRUE))))</f>
        <v/>
      </c>
      <c r="U569" s="144" t="str">
        <f>IF(OR(AND(OR($J569="Retired",$J569="Permanent Low-Use"),$K569&lt;=2029),(AND($J569="New",$K569&gt;2029))),"N/A",IF($N569=0,0,IF(ISERROR(VLOOKUP($E569,'Source Data'!$B$29:$J$60, MATCH($L569, 'Source Data'!$B$26:$J$26,1),TRUE))=TRUE,"",VLOOKUP($E569,'Source Data'!$B$29:$J$60,MATCH($L569, 'Source Data'!$B$26:$J$26,1),TRUE))))</f>
        <v/>
      </c>
      <c r="V569" s="144" t="str">
        <f>IF(OR(AND(OR($J569="Retired",$J569="Permanent Low-Use"),$K569&lt;=2030),(AND($J569="New",$K569&gt;2030))),"N/A",IF($N569=0,0,IF(ISERROR(VLOOKUP($E569,'Source Data'!$B$29:$J$60, MATCH($L569, 'Source Data'!$B$26:$J$26,1),TRUE))=TRUE,"",VLOOKUP($E569,'Source Data'!$B$29:$J$60,MATCH($L569, 'Source Data'!$B$26:$J$26,1),TRUE))))</f>
        <v/>
      </c>
      <c r="W569" s="144" t="str">
        <f>IF(OR(AND(OR($J569="Retired",$J569="Permanent Low-Use"),$K569&lt;=2031),(AND($J569="New",$K569&gt;2031))),"N/A",IF($N569=0,0,IF(ISERROR(VLOOKUP($E569,'Source Data'!$B$29:$J$60, MATCH($L569, 'Source Data'!$B$26:$J$26,1),TRUE))=TRUE,"",VLOOKUP($E569,'Source Data'!$B$29:$J$60,MATCH($L569, 'Source Data'!$B$26:$J$26,1),TRUE))))</f>
        <v/>
      </c>
      <c r="X569" s="144" t="str">
        <f>IF(OR(AND(OR($J569="Retired",$J569="Permanent Low-Use"),$K569&lt;=2032),(AND($J569="New",$K569&gt;2032))),"N/A",IF($N569=0,0,IF(ISERROR(VLOOKUP($E569,'Source Data'!$B$29:$J$60, MATCH($L569, 'Source Data'!$B$26:$J$26,1),TRUE))=TRUE,"",VLOOKUP($E569,'Source Data'!$B$29:$J$60,MATCH($L569, 'Source Data'!$B$26:$J$26,1),TRUE))))</f>
        <v/>
      </c>
      <c r="Y569" s="144" t="str">
        <f>IF(OR(AND(OR($J569="Retired",$J569="Permanent Low-Use"),$K569&lt;=2033),(AND($J569="New",$K569&gt;2033))),"N/A",IF($N569=0,0,IF(ISERROR(VLOOKUP($E569,'Source Data'!$B$29:$J$60, MATCH($L569, 'Source Data'!$B$26:$J$26,1),TRUE))=TRUE,"",VLOOKUP($E569,'Source Data'!$B$29:$J$60,MATCH($L569, 'Source Data'!$B$26:$J$26,1),TRUE))))</f>
        <v/>
      </c>
      <c r="Z569" s="145" t="str">
        <f>IF(ISNUMBER($L569),IF(OR(AND(OR($J569="Retired",$J569="Permanent Low-Use"),$K569&lt;=2023),(AND($J569="New",$K569&gt;2023))),"N/A",VLOOKUP($F569,'Source Data'!$B$15:$I$22,7)),"")</f>
        <v/>
      </c>
      <c r="AA569" s="145" t="str">
        <f>IF(ISNUMBER($L569),IF(OR(AND(OR($J569="Retired",$J569="Permanent Low-Use"),$K569&lt;=2024),(AND($J569="New",$K569&gt;2024))),"N/A",VLOOKUP($F569,'Source Data'!$B$15:$I$22,7)),"")</f>
        <v/>
      </c>
      <c r="AB569" s="145" t="str">
        <f>IF(ISNUMBER($L569),IF(OR(AND(OR($J569="Retired",$J569="Permanent Low-Use"),$K569&lt;=2025),(AND($J569="New",$K569&gt;2025))),"N/A",VLOOKUP($F569,'Source Data'!$B$15:$I$22,5)),"")</f>
        <v/>
      </c>
      <c r="AC569" s="145" t="str">
        <f>IF(ISNUMBER($L569),IF(OR(AND(OR($J569="Retired",$J569="Permanent Low-Use"),$K569&lt;=2026),(AND($J569="New",$K569&gt;2026))),"N/A",VLOOKUP($F569,'Source Data'!$B$15:$I$22,5)),"")</f>
        <v/>
      </c>
      <c r="AD569" s="147"/>
      <c r="AE569" s="145" t="str">
        <f>IF(ISNUMBER($L569),IF(OR(AND(OR($J569="Retired",$J569="Permanent Low-Use"),$K569&lt;=2028),(AND($J569="New",$K569&gt;2028))),"N/A",VLOOKUP($F569,'Source Data'!$B$15:$I$22,5)),"")</f>
        <v/>
      </c>
      <c r="AF569" s="145" t="str">
        <f>IF(ISNUMBER($L569),IF(OR(AND(OR($J569="Retired",$J569="Permanent Low-Use"),$K569&lt;=2029),(AND($J569="New",$K569&gt;2029))),"N/A",VLOOKUP($F569,'Source Data'!$B$15:$I$22,5)),"")</f>
        <v/>
      </c>
      <c r="AG569" s="145" t="str">
        <f>IF(ISNUMBER($L569),IF(OR(AND(OR($J569="Retired",$J569="Permanent Low-Use"),$K569&lt;=2030),(AND($J569="New",$K569&gt;2030))),"N/A",VLOOKUP($F569,'Source Data'!$B$15:$I$22,5)),"")</f>
        <v/>
      </c>
      <c r="AH569" s="145" t="str">
        <f>IF(ISNUMBER($L569),IF(OR(AND(OR($J569="Retired",$J569="Permanent Low-Use"),$K569&lt;=2031),(AND($J569="New",$K569&gt;2031))),"N/A",VLOOKUP($F569,'Source Data'!$B$15:$I$22,5)),"")</f>
        <v/>
      </c>
      <c r="AI569" s="145" t="str">
        <f>IF(ISNUMBER($L569),IF(OR(AND(OR($J569="Retired",$J569="Permanent Low-Use"),$K569&lt;=2032),(AND($J569="New",$K569&gt;2032))),"N/A",VLOOKUP($F569,'Source Data'!$B$15:$I$22,5)),"")</f>
        <v/>
      </c>
      <c r="AJ569" s="145" t="str">
        <f>IF(ISNUMBER($L569),IF(OR(AND(OR($J569="Retired",$J569="Permanent Low-Use"),$K569&lt;=2033),(AND($J569="New",$K569&gt;2033))),"N/A",VLOOKUP($F569,'Source Data'!$B$15:$I$22,5)),"")</f>
        <v/>
      </c>
      <c r="AK569" s="145" t="str">
        <f>IF($N569= 0, "N/A", IF(ISERROR(VLOOKUP($F569, 'Source Data'!$B$4:$C$11,2)), "", VLOOKUP($F569, 'Source Data'!$B$4:$C$11,2)))</f>
        <v/>
      </c>
      <c r="AL569" s="158"/>
    </row>
    <row r="570" spans="1:38">
      <c r="A570" s="158"/>
      <c r="B570" s="96"/>
      <c r="C570" s="96"/>
      <c r="D570" s="96"/>
      <c r="E570" s="97"/>
      <c r="F570" s="97"/>
      <c r="G570" s="98"/>
      <c r="H570" s="99"/>
      <c r="I570" s="98"/>
      <c r="J570" s="98"/>
      <c r="K570" s="98"/>
      <c r="L570" s="142" t="str">
        <f t="shared" si="22"/>
        <v/>
      </c>
      <c r="M570" s="142"/>
      <c r="N570" s="143" t="str">
        <f t="shared" si="23"/>
        <v/>
      </c>
      <c r="O570" s="144" t="str">
        <f>IF(OR(AND(OR($J570="Retired",$J570="Permanent Low-Use"),$K570&lt;=2023),(AND($J570="New",$K570&gt;2023))),"N/A",IF($N570=0,0,IF(ISERROR(VLOOKUP($E570,'Source Data'!$B$29:$J$60, MATCH($L570, 'Source Data'!$B$26:$J$26,1),TRUE))=TRUE,"",VLOOKUP($E570,'Source Data'!$B$29:$J$60,MATCH($L570, 'Source Data'!$B$26:$J$26,1),TRUE))))</f>
        <v/>
      </c>
      <c r="P570" s="144" t="str">
        <f>IF(OR(AND(OR($J570="Retired",$J570="Permanent Low-Use"),$K570&lt;=2024),(AND($J570="New",$K570&gt;2024))),"N/A",IF($N570=0,0,IF(ISERROR(VLOOKUP($E570,'Source Data'!$B$29:$J$60, MATCH($L570, 'Source Data'!$B$26:$J$26,1),TRUE))=TRUE,"",VLOOKUP($E570,'Source Data'!$B$29:$J$60,MATCH($L570, 'Source Data'!$B$26:$J$26,1),TRUE))))</f>
        <v/>
      </c>
      <c r="Q570" s="144" t="str">
        <f>IF(OR(AND(OR($J570="Retired",$J570="Permanent Low-Use"),$K570&lt;=2025),(AND($J570="New",$K570&gt;2025))),"N/A",IF($N570=0,0,IF(ISERROR(VLOOKUP($E570,'Source Data'!$B$29:$J$60, MATCH($L570, 'Source Data'!$B$26:$J$26,1),TRUE))=TRUE,"",VLOOKUP($E570,'Source Data'!$B$29:$J$60,MATCH($L570, 'Source Data'!$B$26:$J$26,1),TRUE))))</f>
        <v/>
      </c>
      <c r="R570" s="144" t="str">
        <f>IF(OR(AND(OR($J570="Retired",$J570="Permanent Low-Use"),$K570&lt;=2026),(AND($J570="New",$K570&gt;2026))),"N/A",IF($N570=0,0,IF(ISERROR(VLOOKUP($E570,'Source Data'!$B$29:$J$60, MATCH($L570, 'Source Data'!$B$26:$J$26,1),TRUE))=TRUE,"",VLOOKUP($E570,'Source Data'!$B$29:$J$60,MATCH($L570, 'Source Data'!$B$26:$J$26,1),TRUE))))</f>
        <v/>
      </c>
      <c r="S570" s="144" t="str">
        <f>IF(OR(AND(OR($J570="Retired",$J570="Permanent Low-Use"),$K570&lt;=2027),(AND($J570="New",$K570&gt;2027))),"N/A",IF($N570=0,0,IF(ISERROR(VLOOKUP($E570,'Source Data'!$B$29:$J$60, MATCH($L570, 'Source Data'!$B$26:$J$26,1),TRUE))=TRUE,"",VLOOKUP($E570,'Source Data'!$B$29:$J$60,MATCH($L570, 'Source Data'!$B$26:$J$26,1),TRUE))))</f>
        <v/>
      </c>
      <c r="T570" s="144" t="str">
        <f>IF(OR(AND(OR($J570="Retired",$J570="Permanent Low-Use"),$K570&lt;=2028),(AND($J570="New",$K570&gt;2028))),"N/A",IF($N570=0,0,IF(ISERROR(VLOOKUP($E570,'Source Data'!$B$29:$J$60, MATCH($L570, 'Source Data'!$B$26:$J$26,1),TRUE))=TRUE,"",VLOOKUP($E570,'Source Data'!$B$29:$J$60,MATCH($L570, 'Source Data'!$B$26:$J$26,1),TRUE))))</f>
        <v/>
      </c>
      <c r="U570" s="144" t="str">
        <f>IF(OR(AND(OR($J570="Retired",$J570="Permanent Low-Use"),$K570&lt;=2029),(AND($J570="New",$K570&gt;2029))),"N/A",IF($N570=0,0,IF(ISERROR(VLOOKUP($E570,'Source Data'!$B$29:$J$60, MATCH($L570, 'Source Data'!$B$26:$J$26,1),TRUE))=TRUE,"",VLOOKUP($E570,'Source Data'!$B$29:$J$60,MATCH($L570, 'Source Data'!$B$26:$J$26,1),TRUE))))</f>
        <v/>
      </c>
      <c r="V570" s="144" t="str">
        <f>IF(OR(AND(OR($J570="Retired",$J570="Permanent Low-Use"),$K570&lt;=2030),(AND($J570="New",$K570&gt;2030))),"N/A",IF($N570=0,0,IF(ISERROR(VLOOKUP($E570,'Source Data'!$B$29:$J$60, MATCH($L570, 'Source Data'!$B$26:$J$26,1),TRUE))=TRUE,"",VLOOKUP($E570,'Source Data'!$B$29:$J$60,MATCH($L570, 'Source Data'!$B$26:$J$26,1),TRUE))))</f>
        <v/>
      </c>
      <c r="W570" s="144" t="str">
        <f>IF(OR(AND(OR($J570="Retired",$J570="Permanent Low-Use"),$K570&lt;=2031),(AND($J570="New",$K570&gt;2031))),"N/A",IF($N570=0,0,IF(ISERROR(VLOOKUP($E570,'Source Data'!$B$29:$J$60, MATCH($L570, 'Source Data'!$B$26:$J$26,1),TRUE))=TRUE,"",VLOOKUP($E570,'Source Data'!$B$29:$J$60,MATCH($L570, 'Source Data'!$B$26:$J$26,1),TRUE))))</f>
        <v/>
      </c>
      <c r="X570" s="144" t="str">
        <f>IF(OR(AND(OR($J570="Retired",$J570="Permanent Low-Use"),$K570&lt;=2032),(AND($J570="New",$K570&gt;2032))),"N/A",IF($N570=0,0,IF(ISERROR(VLOOKUP($E570,'Source Data'!$B$29:$J$60, MATCH($L570, 'Source Data'!$B$26:$J$26,1),TRUE))=TRUE,"",VLOOKUP($E570,'Source Data'!$B$29:$J$60,MATCH($L570, 'Source Data'!$B$26:$J$26,1),TRUE))))</f>
        <v/>
      </c>
      <c r="Y570" s="144" t="str">
        <f>IF(OR(AND(OR($J570="Retired",$J570="Permanent Low-Use"),$K570&lt;=2033),(AND($J570="New",$K570&gt;2033))),"N/A",IF($N570=0,0,IF(ISERROR(VLOOKUP($E570,'Source Data'!$B$29:$J$60, MATCH($L570, 'Source Data'!$B$26:$J$26,1),TRUE))=TRUE,"",VLOOKUP($E570,'Source Data'!$B$29:$J$60,MATCH($L570, 'Source Data'!$B$26:$J$26,1),TRUE))))</f>
        <v/>
      </c>
      <c r="Z570" s="145" t="str">
        <f>IF(ISNUMBER($L570),IF(OR(AND(OR($J570="Retired",$J570="Permanent Low-Use"),$K570&lt;=2023),(AND($J570="New",$K570&gt;2023))),"N/A",VLOOKUP($F570,'Source Data'!$B$15:$I$22,7)),"")</f>
        <v/>
      </c>
      <c r="AA570" s="145" t="str">
        <f>IF(ISNUMBER($L570),IF(OR(AND(OR($J570="Retired",$J570="Permanent Low-Use"),$K570&lt;=2024),(AND($J570="New",$K570&gt;2024))),"N/A",VLOOKUP($F570,'Source Data'!$B$15:$I$22,7)),"")</f>
        <v/>
      </c>
      <c r="AB570" s="145" t="str">
        <f>IF(ISNUMBER($L570),IF(OR(AND(OR($J570="Retired",$J570="Permanent Low-Use"),$K570&lt;=2025),(AND($J570="New",$K570&gt;2025))),"N/A",VLOOKUP($F570,'Source Data'!$B$15:$I$22,5)),"")</f>
        <v/>
      </c>
      <c r="AC570" s="145" t="str">
        <f>IF(ISNUMBER($L570),IF(OR(AND(OR($J570="Retired",$J570="Permanent Low-Use"),$K570&lt;=2026),(AND($J570="New",$K570&gt;2026))),"N/A",VLOOKUP($F570,'Source Data'!$B$15:$I$22,5)),"")</f>
        <v/>
      </c>
      <c r="AD570" s="147"/>
      <c r="AE570" s="145" t="str">
        <f>IF(ISNUMBER($L570),IF(OR(AND(OR($J570="Retired",$J570="Permanent Low-Use"),$K570&lt;=2028),(AND($J570="New",$K570&gt;2028))),"N/A",VLOOKUP($F570,'Source Data'!$B$15:$I$22,5)),"")</f>
        <v/>
      </c>
      <c r="AF570" s="145" t="str">
        <f>IF(ISNUMBER($L570),IF(OR(AND(OR($J570="Retired",$J570="Permanent Low-Use"),$K570&lt;=2029),(AND($J570="New",$K570&gt;2029))),"N/A",VLOOKUP($F570,'Source Data'!$B$15:$I$22,5)),"")</f>
        <v/>
      </c>
      <c r="AG570" s="145" t="str">
        <f>IF(ISNUMBER($L570),IF(OR(AND(OR($J570="Retired",$J570="Permanent Low-Use"),$K570&lt;=2030),(AND($J570="New",$K570&gt;2030))),"N/A",VLOOKUP($F570,'Source Data'!$B$15:$I$22,5)),"")</f>
        <v/>
      </c>
      <c r="AH570" s="145" t="str">
        <f>IF(ISNUMBER($L570),IF(OR(AND(OR($J570="Retired",$J570="Permanent Low-Use"),$K570&lt;=2031),(AND($J570="New",$K570&gt;2031))),"N/A",VLOOKUP($F570,'Source Data'!$B$15:$I$22,5)),"")</f>
        <v/>
      </c>
      <c r="AI570" s="145" t="str">
        <f>IF(ISNUMBER($L570),IF(OR(AND(OR($J570="Retired",$J570="Permanent Low-Use"),$K570&lt;=2032),(AND($J570="New",$K570&gt;2032))),"N/A",VLOOKUP($F570,'Source Data'!$B$15:$I$22,5)),"")</f>
        <v/>
      </c>
      <c r="AJ570" s="145" t="str">
        <f>IF(ISNUMBER($L570),IF(OR(AND(OR($J570="Retired",$J570="Permanent Low-Use"),$K570&lt;=2033),(AND($J570="New",$K570&gt;2033))),"N/A",VLOOKUP($F570,'Source Data'!$B$15:$I$22,5)),"")</f>
        <v/>
      </c>
      <c r="AK570" s="145" t="str">
        <f>IF($N570= 0, "N/A", IF(ISERROR(VLOOKUP($F570, 'Source Data'!$B$4:$C$11,2)), "", VLOOKUP($F570, 'Source Data'!$B$4:$C$11,2)))</f>
        <v/>
      </c>
      <c r="AL570" s="158"/>
    </row>
    <row r="571" spans="1:38">
      <c r="A571" s="158"/>
      <c r="B571" s="96"/>
      <c r="C571" s="96"/>
      <c r="D571" s="96"/>
      <c r="E571" s="97"/>
      <c r="F571" s="97"/>
      <c r="G571" s="98"/>
      <c r="H571" s="99"/>
      <c r="I571" s="98"/>
      <c r="J571" s="98"/>
      <c r="K571" s="98"/>
      <c r="L571" s="142" t="str">
        <f t="shared" si="22"/>
        <v/>
      </c>
      <c r="M571" s="142"/>
      <c r="N571" s="143" t="str">
        <f t="shared" si="23"/>
        <v/>
      </c>
      <c r="O571" s="144" t="str">
        <f>IF(OR(AND(OR($J571="Retired",$J571="Permanent Low-Use"),$K571&lt;=2023),(AND($J571="New",$K571&gt;2023))),"N/A",IF($N571=0,0,IF(ISERROR(VLOOKUP($E571,'Source Data'!$B$29:$J$60, MATCH($L571, 'Source Data'!$B$26:$J$26,1),TRUE))=TRUE,"",VLOOKUP($E571,'Source Data'!$B$29:$J$60,MATCH($L571, 'Source Data'!$B$26:$J$26,1),TRUE))))</f>
        <v/>
      </c>
      <c r="P571" s="144" t="str">
        <f>IF(OR(AND(OR($J571="Retired",$J571="Permanent Low-Use"),$K571&lt;=2024),(AND($J571="New",$K571&gt;2024))),"N/A",IF($N571=0,0,IF(ISERROR(VLOOKUP($E571,'Source Data'!$B$29:$J$60, MATCH($L571, 'Source Data'!$B$26:$J$26,1),TRUE))=TRUE,"",VLOOKUP($E571,'Source Data'!$B$29:$J$60,MATCH($L571, 'Source Data'!$B$26:$J$26,1),TRUE))))</f>
        <v/>
      </c>
      <c r="Q571" s="144" t="str">
        <f>IF(OR(AND(OR($J571="Retired",$J571="Permanent Low-Use"),$K571&lt;=2025),(AND($J571="New",$K571&gt;2025))),"N/A",IF($N571=0,0,IF(ISERROR(VLOOKUP($E571,'Source Data'!$B$29:$J$60, MATCH($L571, 'Source Data'!$B$26:$J$26,1),TRUE))=TRUE,"",VLOOKUP($E571,'Source Data'!$B$29:$J$60,MATCH($L571, 'Source Data'!$B$26:$J$26,1),TRUE))))</f>
        <v/>
      </c>
      <c r="R571" s="144" t="str">
        <f>IF(OR(AND(OR($J571="Retired",$J571="Permanent Low-Use"),$K571&lt;=2026),(AND($J571="New",$K571&gt;2026))),"N/A",IF($N571=0,0,IF(ISERROR(VLOOKUP($E571,'Source Data'!$B$29:$J$60, MATCH($L571, 'Source Data'!$B$26:$J$26,1),TRUE))=TRUE,"",VLOOKUP($E571,'Source Data'!$B$29:$J$60,MATCH($L571, 'Source Data'!$B$26:$J$26,1),TRUE))))</f>
        <v/>
      </c>
      <c r="S571" s="144" t="str">
        <f>IF(OR(AND(OR($J571="Retired",$J571="Permanent Low-Use"),$K571&lt;=2027),(AND($J571="New",$K571&gt;2027))),"N/A",IF($N571=0,0,IF(ISERROR(VLOOKUP($E571,'Source Data'!$B$29:$J$60, MATCH($L571, 'Source Data'!$B$26:$J$26,1),TRUE))=TRUE,"",VLOOKUP($E571,'Source Data'!$B$29:$J$60,MATCH($L571, 'Source Data'!$B$26:$J$26,1),TRUE))))</f>
        <v/>
      </c>
      <c r="T571" s="144" t="str">
        <f>IF(OR(AND(OR($J571="Retired",$J571="Permanent Low-Use"),$K571&lt;=2028),(AND($J571="New",$K571&gt;2028))),"N/A",IF($N571=0,0,IF(ISERROR(VLOOKUP($E571,'Source Data'!$B$29:$J$60, MATCH($L571, 'Source Data'!$B$26:$J$26,1),TRUE))=TRUE,"",VLOOKUP($E571,'Source Data'!$B$29:$J$60,MATCH($L571, 'Source Data'!$B$26:$J$26,1),TRUE))))</f>
        <v/>
      </c>
      <c r="U571" s="144" t="str">
        <f>IF(OR(AND(OR($J571="Retired",$J571="Permanent Low-Use"),$K571&lt;=2029),(AND($J571="New",$K571&gt;2029))),"N/A",IF($N571=0,0,IF(ISERROR(VLOOKUP($E571,'Source Data'!$B$29:$J$60, MATCH($L571, 'Source Data'!$B$26:$J$26,1),TRUE))=TRUE,"",VLOOKUP($E571,'Source Data'!$B$29:$J$60,MATCH($L571, 'Source Data'!$B$26:$J$26,1),TRUE))))</f>
        <v/>
      </c>
      <c r="V571" s="144" t="str">
        <f>IF(OR(AND(OR($J571="Retired",$J571="Permanent Low-Use"),$K571&lt;=2030),(AND($J571="New",$K571&gt;2030))),"N/A",IF($N571=0,0,IF(ISERROR(VLOOKUP($E571,'Source Data'!$B$29:$J$60, MATCH($L571, 'Source Data'!$B$26:$J$26,1),TRUE))=TRUE,"",VLOOKUP($E571,'Source Data'!$B$29:$J$60,MATCH($L571, 'Source Data'!$B$26:$J$26,1),TRUE))))</f>
        <v/>
      </c>
      <c r="W571" s="144" t="str">
        <f>IF(OR(AND(OR($J571="Retired",$J571="Permanent Low-Use"),$K571&lt;=2031),(AND($J571="New",$K571&gt;2031))),"N/A",IF($N571=0,0,IF(ISERROR(VLOOKUP($E571,'Source Data'!$B$29:$J$60, MATCH($L571, 'Source Data'!$B$26:$J$26,1),TRUE))=TRUE,"",VLOOKUP($E571,'Source Data'!$B$29:$J$60,MATCH($L571, 'Source Data'!$B$26:$J$26,1),TRUE))))</f>
        <v/>
      </c>
      <c r="X571" s="144" t="str">
        <f>IF(OR(AND(OR($J571="Retired",$J571="Permanent Low-Use"),$K571&lt;=2032),(AND($J571="New",$K571&gt;2032))),"N/A",IF($N571=0,0,IF(ISERROR(VLOOKUP($E571,'Source Data'!$B$29:$J$60, MATCH($L571, 'Source Data'!$B$26:$J$26,1),TRUE))=TRUE,"",VLOOKUP($E571,'Source Data'!$B$29:$J$60,MATCH($L571, 'Source Data'!$B$26:$J$26,1),TRUE))))</f>
        <v/>
      </c>
      <c r="Y571" s="144" t="str">
        <f>IF(OR(AND(OR($J571="Retired",$J571="Permanent Low-Use"),$K571&lt;=2033),(AND($J571="New",$K571&gt;2033))),"N/A",IF($N571=0,0,IF(ISERROR(VLOOKUP($E571,'Source Data'!$B$29:$J$60, MATCH($L571, 'Source Data'!$B$26:$J$26,1),TRUE))=TRUE,"",VLOOKUP($E571,'Source Data'!$B$29:$J$60,MATCH($L571, 'Source Data'!$B$26:$J$26,1),TRUE))))</f>
        <v/>
      </c>
      <c r="Z571" s="145" t="str">
        <f>IF(ISNUMBER($L571),IF(OR(AND(OR($J571="Retired",$J571="Permanent Low-Use"),$K571&lt;=2023),(AND($J571="New",$K571&gt;2023))),"N/A",VLOOKUP($F571,'Source Data'!$B$15:$I$22,7)),"")</f>
        <v/>
      </c>
      <c r="AA571" s="145" t="str">
        <f>IF(ISNUMBER($L571),IF(OR(AND(OR($J571="Retired",$J571="Permanent Low-Use"),$K571&lt;=2024),(AND($J571="New",$K571&gt;2024))),"N/A",VLOOKUP($F571,'Source Data'!$B$15:$I$22,7)),"")</f>
        <v/>
      </c>
      <c r="AB571" s="145" t="str">
        <f>IF(ISNUMBER($L571),IF(OR(AND(OR($J571="Retired",$J571="Permanent Low-Use"),$K571&lt;=2025),(AND($J571="New",$K571&gt;2025))),"N/A",VLOOKUP($F571,'Source Data'!$B$15:$I$22,5)),"")</f>
        <v/>
      </c>
      <c r="AC571" s="145" t="str">
        <f>IF(ISNUMBER($L571),IF(OR(AND(OR($J571="Retired",$J571="Permanent Low-Use"),$K571&lt;=2026),(AND($J571="New",$K571&gt;2026))),"N/A",VLOOKUP($F571,'Source Data'!$B$15:$I$22,5)),"")</f>
        <v/>
      </c>
      <c r="AD571" s="147"/>
      <c r="AE571" s="145" t="str">
        <f>IF(ISNUMBER($L571),IF(OR(AND(OR($J571="Retired",$J571="Permanent Low-Use"),$K571&lt;=2028),(AND($J571="New",$K571&gt;2028))),"N/A",VLOOKUP($F571,'Source Data'!$B$15:$I$22,5)),"")</f>
        <v/>
      </c>
      <c r="AF571" s="145" t="str">
        <f>IF(ISNUMBER($L571),IF(OR(AND(OR($J571="Retired",$J571="Permanent Low-Use"),$K571&lt;=2029),(AND($J571="New",$K571&gt;2029))),"N/A",VLOOKUP($F571,'Source Data'!$B$15:$I$22,5)),"")</f>
        <v/>
      </c>
      <c r="AG571" s="145" t="str">
        <f>IF(ISNUMBER($L571),IF(OR(AND(OR($J571="Retired",$J571="Permanent Low-Use"),$K571&lt;=2030),(AND($J571="New",$K571&gt;2030))),"N/A",VLOOKUP($F571,'Source Data'!$B$15:$I$22,5)),"")</f>
        <v/>
      </c>
      <c r="AH571" s="145" t="str">
        <f>IF(ISNUMBER($L571),IF(OR(AND(OR($J571="Retired",$J571="Permanent Low-Use"),$K571&lt;=2031),(AND($J571="New",$K571&gt;2031))),"N/A",VLOOKUP($F571,'Source Data'!$B$15:$I$22,5)),"")</f>
        <v/>
      </c>
      <c r="AI571" s="145" t="str">
        <f>IF(ISNUMBER($L571),IF(OR(AND(OR($J571="Retired",$J571="Permanent Low-Use"),$K571&lt;=2032),(AND($J571="New",$K571&gt;2032))),"N/A",VLOOKUP($F571,'Source Data'!$B$15:$I$22,5)),"")</f>
        <v/>
      </c>
      <c r="AJ571" s="145" t="str">
        <f>IF(ISNUMBER($L571),IF(OR(AND(OR($J571="Retired",$J571="Permanent Low-Use"),$K571&lt;=2033),(AND($J571="New",$K571&gt;2033))),"N/A",VLOOKUP($F571,'Source Data'!$B$15:$I$22,5)),"")</f>
        <v/>
      </c>
      <c r="AK571" s="145" t="str">
        <f>IF($N571= 0, "N/A", IF(ISERROR(VLOOKUP($F571, 'Source Data'!$B$4:$C$11,2)), "", VLOOKUP($F571, 'Source Data'!$B$4:$C$11,2)))</f>
        <v/>
      </c>
      <c r="AL571" s="158"/>
    </row>
    <row r="572" spans="1:38">
      <c r="A572" s="158"/>
      <c r="B572" s="96"/>
      <c r="C572" s="96"/>
      <c r="D572" s="96"/>
      <c r="E572" s="97"/>
      <c r="F572" s="97"/>
      <c r="G572" s="98"/>
      <c r="H572" s="99"/>
      <c r="I572" s="98"/>
      <c r="J572" s="98"/>
      <c r="K572" s="98"/>
      <c r="L572" s="142" t="str">
        <f t="shared" si="22"/>
        <v/>
      </c>
      <c r="M572" s="142"/>
      <c r="N572" s="143" t="str">
        <f t="shared" si="23"/>
        <v/>
      </c>
      <c r="O572" s="144" t="str">
        <f>IF(OR(AND(OR($J572="Retired",$J572="Permanent Low-Use"),$K572&lt;=2023),(AND($J572="New",$K572&gt;2023))),"N/A",IF($N572=0,0,IF(ISERROR(VLOOKUP($E572,'Source Data'!$B$29:$J$60, MATCH($L572, 'Source Data'!$B$26:$J$26,1),TRUE))=TRUE,"",VLOOKUP($E572,'Source Data'!$B$29:$J$60,MATCH($L572, 'Source Data'!$B$26:$J$26,1),TRUE))))</f>
        <v/>
      </c>
      <c r="P572" s="144" t="str">
        <f>IF(OR(AND(OR($J572="Retired",$J572="Permanent Low-Use"),$K572&lt;=2024),(AND($J572="New",$K572&gt;2024))),"N/A",IF($N572=0,0,IF(ISERROR(VLOOKUP($E572,'Source Data'!$B$29:$J$60, MATCH($L572, 'Source Data'!$B$26:$J$26,1),TRUE))=TRUE,"",VLOOKUP($E572,'Source Data'!$B$29:$J$60,MATCH($L572, 'Source Data'!$B$26:$J$26,1),TRUE))))</f>
        <v/>
      </c>
      <c r="Q572" s="144" t="str">
        <f>IF(OR(AND(OR($J572="Retired",$J572="Permanent Low-Use"),$K572&lt;=2025),(AND($J572="New",$K572&gt;2025))),"N/A",IF($N572=0,0,IF(ISERROR(VLOOKUP($E572,'Source Data'!$B$29:$J$60, MATCH($L572, 'Source Data'!$B$26:$J$26,1),TRUE))=TRUE,"",VLOOKUP($E572,'Source Data'!$B$29:$J$60,MATCH($L572, 'Source Data'!$B$26:$J$26,1),TRUE))))</f>
        <v/>
      </c>
      <c r="R572" s="144" t="str">
        <f>IF(OR(AND(OR($J572="Retired",$J572="Permanent Low-Use"),$K572&lt;=2026),(AND($J572="New",$K572&gt;2026))),"N/A",IF($N572=0,0,IF(ISERROR(VLOOKUP($E572,'Source Data'!$B$29:$J$60, MATCH($L572, 'Source Data'!$B$26:$J$26,1),TRUE))=TRUE,"",VLOOKUP($E572,'Source Data'!$B$29:$J$60,MATCH($L572, 'Source Data'!$B$26:$J$26,1),TRUE))))</f>
        <v/>
      </c>
      <c r="S572" s="144" t="str">
        <f>IF(OR(AND(OR($J572="Retired",$J572="Permanent Low-Use"),$K572&lt;=2027),(AND($J572="New",$K572&gt;2027))),"N/A",IF($N572=0,0,IF(ISERROR(VLOOKUP($E572,'Source Data'!$B$29:$J$60, MATCH($L572, 'Source Data'!$B$26:$J$26,1),TRUE))=TRUE,"",VLOOKUP($E572,'Source Data'!$B$29:$J$60,MATCH($L572, 'Source Data'!$B$26:$J$26,1),TRUE))))</f>
        <v/>
      </c>
      <c r="T572" s="144" t="str">
        <f>IF(OR(AND(OR($J572="Retired",$J572="Permanent Low-Use"),$K572&lt;=2028),(AND($J572="New",$K572&gt;2028))),"N/A",IF($N572=0,0,IF(ISERROR(VLOOKUP($E572,'Source Data'!$B$29:$J$60, MATCH($L572, 'Source Data'!$B$26:$J$26,1),TRUE))=TRUE,"",VLOOKUP($E572,'Source Data'!$B$29:$J$60,MATCH($L572, 'Source Data'!$B$26:$J$26,1),TRUE))))</f>
        <v/>
      </c>
      <c r="U572" s="144" t="str">
        <f>IF(OR(AND(OR($J572="Retired",$J572="Permanent Low-Use"),$K572&lt;=2029),(AND($J572="New",$K572&gt;2029))),"N/A",IF($N572=0,0,IF(ISERROR(VLOOKUP($E572,'Source Data'!$B$29:$J$60, MATCH($L572, 'Source Data'!$B$26:$J$26,1),TRUE))=TRUE,"",VLOOKUP($E572,'Source Data'!$B$29:$J$60,MATCH($L572, 'Source Data'!$B$26:$J$26,1),TRUE))))</f>
        <v/>
      </c>
      <c r="V572" s="144" t="str">
        <f>IF(OR(AND(OR($J572="Retired",$J572="Permanent Low-Use"),$K572&lt;=2030),(AND($J572="New",$K572&gt;2030))),"N/A",IF($N572=0,0,IF(ISERROR(VLOOKUP($E572,'Source Data'!$B$29:$J$60, MATCH($L572, 'Source Data'!$B$26:$J$26,1),TRUE))=TRUE,"",VLOOKUP($E572,'Source Data'!$B$29:$J$60,MATCH($L572, 'Source Data'!$B$26:$J$26,1),TRUE))))</f>
        <v/>
      </c>
      <c r="W572" s="144" t="str">
        <f>IF(OR(AND(OR($J572="Retired",$J572="Permanent Low-Use"),$K572&lt;=2031),(AND($J572="New",$K572&gt;2031))),"N/A",IF($N572=0,0,IF(ISERROR(VLOOKUP($E572,'Source Data'!$B$29:$J$60, MATCH($L572, 'Source Data'!$B$26:$J$26,1),TRUE))=TRUE,"",VLOOKUP($E572,'Source Data'!$B$29:$J$60,MATCH($L572, 'Source Data'!$B$26:$J$26,1),TRUE))))</f>
        <v/>
      </c>
      <c r="X572" s="144" t="str">
        <f>IF(OR(AND(OR($J572="Retired",$J572="Permanent Low-Use"),$K572&lt;=2032),(AND($J572="New",$K572&gt;2032))),"N/A",IF($N572=0,0,IF(ISERROR(VLOOKUP($E572,'Source Data'!$B$29:$J$60, MATCH($L572, 'Source Data'!$B$26:$J$26,1),TRUE))=TRUE,"",VLOOKUP($E572,'Source Data'!$B$29:$J$60,MATCH($L572, 'Source Data'!$B$26:$J$26,1),TRUE))))</f>
        <v/>
      </c>
      <c r="Y572" s="144" t="str">
        <f>IF(OR(AND(OR($J572="Retired",$J572="Permanent Low-Use"),$K572&lt;=2033),(AND($J572="New",$K572&gt;2033))),"N/A",IF($N572=0,0,IF(ISERROR(VLOOKUP($E572,'Source Data'!$B$29:$J$60, MATCH($L572, 'Source Data'!$B$26:$J$26,1),TRUE))=TRUE,"",VLOOKUP($E572,'Source Data'!$B$29:$J$60,MATCH($L572, 'Source Data'!$B$26:$J$26,1),TRUE))))</f>
        <v/>
      </c>
      <c r="Z572" s="145" t="str">
        <f>IF(ISNUMBER($L572),IF(OR(AND(OR($J572="Retired",$J572="Permanent Low-Use"),$K572&lt;=2023),(AND($J572="New",$K572&gt;2023))),"N/A",VLOOKUP($F572,'Source Data'!$B$15:$I$22,7)),"")</f>
        <v/>
      </c>
      <c r="AA572" s="145" t="str">
        <f>IF(ISNUMBER($L572),IF(OR(AND(OR($J572="Retired",$J572="Permanent Low-Use"),$K572&lt;=2024),(AND($J572="New",$K572&gt;2024))),"N/A",VLOOKUP($F572,'Source Data'!$B$15:$I$22,7)),"")</f>
        <v/>
      </c>
      <c r="AB572" s="145" t="str">
        <f>IF(ISNUMBER($L572),IF(OR(AND(OR($J572="Retired",$J572="Permanent Low-Use"),$K572&lt;=2025),(AND($J572="New",$K572&gt;2025))),"N/A",VLOOKUP($F572,'Source Data'!$B$15:$I$22,5)),"")</f>
        <v/>
      </c>
      <c r="AC572" s="145" t="str">
        <f>IF(ISNUMBER($L572),IF(OR(AND(OR($J572="Retired",$J572="Permanent Low-Use"),$K572&lt;=2026),(AND($J572="New",$K572&gt;2026))),"N/A",VLOOKUP($F572,'Source Data'!$B$15:$I$22,5)),"")</f>
        <v/>
      </c>
      <c r="AD572" s="147"/>
      <c r="AE572" s="145" t="str">
        <f>IF(ISNUMBER($L572),IF(OR(AND(OR($J572="Retired",$J572="Permanent Low-Use"),$K572&lt;=2028),(AND($J572="New",$K572&gt;2028))),"N/A",VLOOKUP($F572,'Source Data'!$B$15:$I$22,5)),"")</f>
        <v/>
      </c>
      <c r="AF572" s="145" t="str">
        <f>IF(ISNUMBER($L572),IF(OR(AND(OR($J572="Retired",$J572="Permanent Low-Use"),$K572&lt;=2029),(AND($J572="New",$K572&gt;2029))),"N/A",VLOOKUP($F572,'Source Data'!$B$15:$I$22,5)),"")</f>
        <v/>
      </c>
      <c r="AG572" s="145" t="str">
        <f>IF(ISNUMBER($L572),IF(OR(AND(OR($J572="Retired",$J572="Permanent Low-Use"),$K572&lt;=2030),(AND($J572="New",$K572&gt;2030))),"N/A",VLOOKUP($F572,'Source Data'!$B$15:$I$22,5)),"")</f>
        <v/>
      </c>
      <c r="AH572" s="145" t="str">
        <f>IF(ISNUMBER($L572),IF(OR(AND(OR($J572="Retired",$J572="Permanent Low-Use"),$K572&lt;=2031),(AND($J572="New",$K572&gt;2031))),"N/A",VLOOKUP($F572,'Source Data'!$B$15:$I$22,5)),"")</f>
        <v/>
      </c>
      <c r="AI572" s="145" t="str">
        <f>IF(ISNUMBER($L572),IF(OR(AND(OR($J572="Retired",$J572="Permanent Low-Use"),$K572&lt;=2032),(AND($J572="New",$K572&gt;2032))),"N/A",VLOOKUP($F572,'Source Data'!$B$15:$I$22,5)),"")</f>
        <v/>
      </c>
      <c r="AJ572" s="145" t="str">
        <f>IF(ISNUMBER($L572),IF(OR(AND(OR($J572="Retired",$J572="Permanent Low-Use"),$K572&lt;=2033),(AND($J572="New",$K572&gt;2033))),"N/A",VLOOKUP($F572,'Source Data'!$B$15:$I$22,5)),"")</f>
        <v/>
      </c>
      <c r="AK572" s="145" t="str">
        <f>IF($N572= 0, "N/A", IF(ISERROR(VLOOKUP($F572, 'Source Data'!$B$4:$C$11,2)), "", VLOOKUP($F572, 'Source Data'!$B$4:$C$11,2)))</f>
        <v/>
      </c>
      <c r="AL572" s="158"/>
    </row>
    <row r="573" spans="1:38">
      <c r="A573" s="158"/>
      <c r="B573" s="96"/>
      <c r="C573" s="96"/>
      <c r="D573" s="96"/>
      <c r="E573" s="97"/>
      <c r="F573" s="97"/>
      <c r="G573" s="98"/>
      <c r="H573" s="99"/>
      <c r="I573" s="98"/>
      <c r="J573" s="98"/>
      <c r="K573" s="98"/>
      <c r="L573" s="142" t="str">
        <f t="shared" si="22"/>
        <v/>
      </c>
      <c r="M573" s="142"/>
      <c r="N573" s="143" t="str">
        <f t="shared" si="23"/>
        <v/>
      </c>
      <c r="O573" s="144" t="str">
        <f>IF(OR(AND(OR($J573="Retired",$J573="Permanent Low-Use"),$K573&lt;=2023),(AND($J573="New",$K573&gt;2023))),"N/A",IF($N573=0,0,IF(ISERROR(VLOOKUP($E573,'Source Data'!$B$29:$J$60, MATCH($L573, 'Source Data'!$B$26:$J$26,1),TRUE))=TRUE,"",VLOOKUP($E573,'Source Data'!$B$29:$J$60,MATCH($L573, 'Source Data'!$B$26:$J$26,1),TRUE))))</f>
        <v/>
      </c>
      <c r="P573" s="144" t="str">
        <f>IF(OR(AND(OR($J573="Retired",$J573="Permanent Low-Use"),$K573&lt;=2024),(AND($J573="New",$K573&gt;2024))),"N/A",IF($N573=0,0,IF(ISERROR(VLOOKUP($E573,'Source Data'!$B$29:$J$60, MATCH($L573, 'Source Data'!$B$26:$J$26,1),TRUE))=TRUE,"",VLOOKUP($E573,'Source Data'!$B$29:$J$60,MATCH($L573, 'Source Data'!$B$26:$J$26,1),TRUE))))</f>
        <v/>
      </c>
      <c r="Q573" s="144" t="str">
        <f>IF(OR(AND(OR($J573="Retired",$J573="Permanent Low-Use"),$K573&lt;=2025),(AND($J573="New",$K573&gt;2025))),"N/A",IF($N573=0,0,IF(ISERROR(VLOOKUP($E573,'Source Data'!$B$29:$J$60, MATCH($L573, 'Source Data'!$B$26:$J$26,1),TRUE))=TRUE,"",VLOOKUP($E573,'Source Data'!$B$29:$J$60,MATCH($L573, 'Source Data'!$B$26:$J$26,1),TRUE))))</f>
        <v/>
      </c>
      <c r="R573" s="144" t="str">
        <f>IF(OR(AND(OR($J573="Retired",$J573="Permanent Low-Use"),$K573&lt;=2026),(AND($J573="New",$K573&gt;2026))),"N/A",IF($N573=0,0,IF(ISERROR(VLOOKUP($E573,'Source Data'!$B$29:$J$60, MATCH($L573, 'Source Data'!$B$26:$J$26,1),TRUE))=TRUE,"",VLOOKUP($E573,'Source Data'!$B$29:$J$60,MATCH($L573, 'Source Data'!$B$26:$J$26,1),TRUE))))</f>
        <v/>
      </c>
      <c r="S573" s="144" t="str">
        <f>IF(OR(AND(OR($J573="Retired",$J573="Permanent Low-Use"),$K573&lt;=2027),(AND($J573="New",$K573&gt;2027))),"N/A",IF($N573=0,0,IF(ISERROR(VLOOKUP($E573,'Source Data'!$B$29:$J$60, MATCH($L573, 'Source Data'!$B$26:$J$26,1),TRUE))=TRUE,"",VLOOKUP($E573,'Source Data'!$B$29:$J$60,MATCH($L573, 'Source Data'!$B$26:$J$26,1),TRUE))))</f>
        <v/>
      </c>
      <c r="T573" s="144" t="str">
        <f>IF(OR(AND(OR($J573="Retired",$J573="Permanent Low-Use"),$K573&lt;=2028),(AND($J573="New",$K573&gt;2028))),"N/A",IF($N573=0,0,IF(ISERROR(VLOOKUP($E573,'Source Data'!$B$29:$J$60, MATCH($L573, 'Source Data'!$B$26:$J$26,1),TRUE))=TRUE,"",VLOOKUP($E573,'Source Data'!$B$29:$J$60,MATCH($L573, 'Source Data'!$B$26:$J$26,1),TRUE))))</f>
        <v/>
      </c>
      <c r="U573" s="144" t="str">
        <f>IF(OR(AND(OR($J573="Retired",$J573="Permanent Low-Use"),$K573&lt;=2029),(AND($J573="New",$K573&gt;2029))),"N/A",IF($N573=0,0,IF(ISERROR(VLOOKUP($E573,'Source Data'!$B$29:$J$60, MATCH($L573, 'Source Data'!$B$26:$J$26,1),TRUE))=TRUE,"",VLOOKUP($E573,'Source Data'!$B$29:$J$60,MATCH($L573, 'Source Data'!$B$26:$J$26,1),TRUE))))</f>
        <v/>
      </c>
      <c r="V573" s="144" t="str">
        <f>IF(OR(AND(OR($J573="Retired",$J573="Permanent Low-Use"),$K573&lt;=2030),(AND($J573="New",$K573&gt;2030))),"N/A",IF($N573=0,0,IF(ISERROR(VLOOKUP($E573,'Source Data'!$B$29:$J$60, MATCH($L573, 'Source Data'!$B$26:$J$26,1),TRUE))=TRUE,"",VLOOKUP($E573,'Source Data'!$B$29:$J$60,MATCH($L573, 'Source Data'!$B$26:$J$26,1),TRUE))))</f>
        <v/>
      </c>
      <c r="W573" s="144" t="str">
        <f>IF(OR(AND(OR($J573="Retired",$J573="Permanent Low-Use"),$K573&lt;=2031),(AND($J573="New",$K573&gt;2031))),"N/A",IF($N573=0,0,IF(ISERROR(VLOOKUP($E573,'Source Data'!$B$29:$J$60, MATCH($L573, 'Source Data'!$B$26:$J$26,1),TRUE))=TRUE,"",VLOOKUP($E573,'Source Data'!$B$29:$J$60,MATCH($L573, 'Source Data'!$B$26:$J$26,1),TRUE))))</f>
        <v/>
      </c>
      <c r="X573" s="144" t="str">
        <f>IF(OR(AND(OR($J573="Retired",$J573="Permanent Low-Use"),$K573&lt;=2032),(AND($J573="New",$K573&gt;2032))),"N/A",IF($N573=0,0,IF(ISERROR(VLOOKUP($E573,'Source Data'!$B$29:$J$60, MATCH($L573, 'Source Data'!$B$26:$J$26,1),TRUE))=TRUE,"",VLOOKUP($E573,'Source Data'!$B$29:$J$60,MATCH($L573, 'Source Data'!$B$26:$J$26,1),TRUE))))</f>
        <v/>
      </c>
      <c r="Y573" s="144" t="str">
        <f>IF(OR(AND(OR($J573="Retired",$J573="Permanent Low-Use"),$K573&lt;=2033),(AND($J573="New",$K573&gt;2033))),"N/A",IF($N573=0,0,IF(ISERROR(VLOOKUP($E573,'Source Data'!$B$29:$J$60, MATCH($L573, 'Source Data'!$B$26:$J$26,1),TRUE))=TRUE,"",VLOOKUP($E573,'Source Data'!$B$29:$J$60,MATCH($L573, 'Source Data'!$B$26:$J$26,1),TRUE))))</f>
        <v/>
      </c>
      <c r="Z573" s="145" t="str">
        <f>IF(ISNUMBER($L573),IF(OR(AND(OR($J573="Retired",$J573="Permanent Low-Use"),$K573&lt;=2023),(AND($J573="New",$K573&gt;2023))),"N/A",VLOOKUP($F573,'Source Data'!$B$15:$I$22,7)),"")</f>
        <v/>
      </c>
      <c r="AA573" s="145" t="str">
        <f>IF(ISNUMBER($L573),IF(OR(AND(OR($J573="Retired",$J573="Permanent Low-Use"),$K573&lt;=2024),(AND($J573="New",$K573&gt;2024))),"N/A",VLOOKUP($F573,'Source Data'!$B$15:$I$22,7)),"")</f>
        <v/>
      </c>
      <c r="AB573" s="145" t="str">
        <f>IF(ISNUMBER($L573),IF(OR(AND(OR($J573="Retired",$J573="Permanent Low-Use"),$K573&lt;=2025),(AND($J573="New",$K573&gt;2025))),"N/A",VLOOKUP($F573,'Source Data'!$B$15:$I$22,5)),"")</f>
        <v/>
      </c>
      <c r="AC573" s="145" t="str">
        <f>IF(ISNUMBER($L573),IF(OR(AND(OR($J573="Retired",$J573="Permanent Low-Use"),$K573&lt;=2026),(AND($J573="New",$K573&gt;2026))),"N/A",VLOOKUP($F573,'Source Data'!$B$15:$I$22,5)),"")</f>
        <v/>
      </c>
      <c r="AD573" s="147"/>
      <c r="AE573" s="145" t="str">
        <f>IF(ISNUMBER($L573),IF(OR(AND(OR($J573="Retired",$J573="Permanent Low-Use"),$K573&lt;=2028),(AND($J573="New",$K573&gt;2028))),"N/A",VLOOKUP($F573,'Source Data'!$B$15:$I$22,5)),"")</f>
        <v/>
      </c>
      <c r="AF573" s="145" t="str">
        <f>IF(ISNUMBER($L573),IF(OR(AND(OR($J573="Retired",$J573="Permanent Low-Use"),$K573&lt;=2029),(AND($J573="New",$K573&gt;2029))),"N/A",VLOOKUP($F573,'Source Data'!$B$15:$I$22,5)),"")</f>
        <v/>
      </c>
      <c r="AG573" s="145" t="str">
        <f>IF(ISNUMBER($L573),IF(OR(AND(OR($J573="Retired",$J573="Permanent Low-Use"),$K573&lt;=2030),(AND($J573="New",$K573&gt;2030))),"N/A",VLOOKUP($F573,'Source Data'!$B$15:$I$22,5)),"")</f>
        <v/>
      </c>
      <c r="AH573" s="145" t="str">
        <f>IF(ISNUMBER($L573),IF(OR(AND(OR($J573="Retired",$J573="Permanent Low-Use"),$K573&lt;=2031),(AND($J573="New",$K573&gt;2031))),"N/A",VLOOKUP($F573,'Source Data'!$B$15:$I$22,5)),"")</f>
        <v/>
      </c>
      <c r="AI573" s="145" t="str">
        <f>IF(ISNUMBER($L573),IF(OR(AND(OR($J573="Retired",$J573="Permanent Low-Use"),$K573&lt;=2032),(AND($J573="New",$K573&gt;2032))),"N/A",VLOOKUP($F573,'Source Data'!$B$15:$I$22,5)),"")</f>
        <v/>
      </c>
      <c r="AJ573" s="145" t="str">
        <f>IF(ISNUMBER($L573),IF(OR(AND(OR($J573="Retired",$J573="Permanent Low-Use"),$K573&lt;=2033),(AND($J573="New",$K573&gt;2033))),"N/A",VLOOKUP($F573,'Source Data'!$B$15:$I$22,5)),"")</f>
        <v/>
      </c>
      <c r="AK573" s="145" t="str">
        <f>IF($N573= 0, "N/A", IF(ISERROR(VLOOKUP($F573, 'Source Data'!$B$4:$C$11,2)), "", VLOOKUP($F573, 'Source Data'!$B$4:$C$11,2)))</f>
        <v/>
      </c>
      <c r="AL573" s="158"/>
    </row>
    <row r="574" spans="1:38">
      <c r="A574" s="158"/>
      <c r="B574" s="96"/>
      <c r="C574" s="96"/>
      <c r="D574" s="96"/>
      <c r="E574" s="97"/>
      <c r="F574" s="97"/>
      <c r="G574" s="98"/>
      <c r="H574" s="99"/>
      <c r="I574" s="98"/>
      <c r="J574" s="98"/>
      <c r="K574" s="98"/>
      <c r="L574" s="142" t="str">
        <f t="shared" si="22"/>
        <v/>
      </c>
      <c r="M574" s="142"/>
      <c r="N574" s="143" t="str">
        <f t="shared" si="23"/>
        <v/>
      </c>
      <c r="O574" s="144" t="str">
        <f>IF(OR(AND(OR($J574="Retired",$J574="Permanent Low-Use"),$K574&lt;=2023),(AND($J574="New",$K574&gt;2023))),"N/A",IF($N574=0,0,IF(ISERROR(VLOOKUP($E574,'Source Data'!$B$29:$J$60, MATCH($L574, 'Source Data'!$B$26:$J$26,1),TRUE))=TRUE,"",VLOOKUP($E574,'Source Data'!$B$29:$J$60,MATCH($L574, 'Source Data'!$B$26:$J$26,1),TRUE))))</f>
        <v/>
      </c>
      <c r="P574" s="144" t="str">
        <f>IF(OR(AND(OR($J574="Retired",$J574="Permanent Low-Use"),$K574&lt;=2024),(AND($J574="New",$K574&gt;2024))),"N/A",IF($N574=0,0,IF(ISERROR(VLOOKUP($E574,'Source Data'!$B$29:$J$60, MATCH($L574, 'Source Data'!$B$26:$J$26,1),TRUE))=TRUE,"",VLOOKUP($E574,'Source Data'!$B$29:$J$60,MATCH($L574, 'Source Data'!$B$26:$J$26,1),TRUE))))</f>
        <v/>
      </c>
      <c r="Q574" s="144" t="str">
        <f>IF(OR(AND(OR($J574="Retired",$J574="Permanent Low-Use"),$K574&lt;=2025),(AND($J574="New",$K574&gt;2025))),"N/A",IF($N574=0,0,IF(ISERROR(VLOOKUP($E574,'Source Data'!$B$29:$J$60, MATCH($L574, 'Source Data'!$B$26:$J$26,1),TRUE))=TRUE,"",VLOOKUP($E574,'Source Data'!$B$29:$J$60,MATCH($L574, 'Source Data'!$B$26:$J$26,1),TRUE))))</f>
        <v/>
      </c>
      <c r="R574" s="144" t="str">
        <f>IF(OR(AND(OR($J574="Retired",$J574="Permanent Low-Use"),$K574&lt;=2026),(AND($J574="New",$K574&gt;2026))),"N/A",IF($N574=0,0,IF(ISERROR(VLOOKUP($E574,'Source Data'!$B$29:$J$60, MATCH($L574, 'Source Data'!$B$26:$J$26,1),TRUE))=TRUE,"",VLOOKUP($E574,'Source Data'!$B$29:$J$60,MATCH($L574, 'Source Data'!$B$26:$J$26,1),TRUE))))</f>
        <v/>
      </c>
      <c r="S574" s="144" t="str">
        <f>IF(OR(AND(OR($J574="Retired",$J574="Permanent Low-Use"),$K574&lt;=2027),(AND($J574="New",$K574&gt;2027))),"N/A",IF($N574=0,0,IF(ISERROR(VLOOKUP($E574,'Source Data'!$B$29:$J$60, MATCH($L574, 'Source Data'!$B$26:$J$26,1),TRUE))=TRUE,"",VLOOKUP($E574,'Source Data'!$B$29:$J$60,MATCH($L574, 'Source Data'!$B$26:$J$26,1),TRUE))))</f>
        <v/>
      </c>
      <c r="T574" s="144" t="str">
        <f>IF(OR(AND(OR($J574="Retired",$J574="Permanent Low-Use"),$K574&lt;=2028),(AND($J574="New",$K574&gt;2028))),"N/A",IF($N574=0,0,IF(ISERROR(VLOOKUP($E574,'Source Data'!$B$29:$J$60, MATCH($L574, 'Source Data'!$B$26:$J$26,1),TRUE))=TRUE,"",VLOOKUP($E574,'Source Data'!$B$29:$J$60,MATCH($L574, 'Source Data'!$B$26:$J$26,1),TRUE))))</f>
        <v/>
      </c>
      <c r="U574" s="144" t="str">
        <f>IF(OR(AND(OR($J574="Retired",$J574="Permanent Low-Use"),$K574&lt;=2029),(AND($J574="New",$K574&gt;2029))),"N/A",IF($N574=0,0,IF(ISERROR(VLOOKUP($E574,'Source Data'!$B$29:$J$60, MATCH($L574, 'Source Data'!$B$26:$J$26,1),TRUE))=TRUE,"",VLOOKUP($E574,'Source Data'!$B$29:$J$60,MATCH($L574, 'Source Data'!$B$26:$J$26,1),TRUE))))</f>
        <v/>
      </c>
      <c r="V574" s="144" t="str">
        <f>IF(OR(AND(OR($J574="Retired",$J574="Permanent Low-Use"),$K574&lt;=2030),(AND($J574="New",$K574&gt;2030))),"N/A",IF($N574=0,0,IF(ISERROR(VLOOKUP($E574,'Source Data'!$B$29:$J$60, MATCH($L574, 'Source Data'!$B$26:$J$26,1),TRUE))=TRUE,"",VLOOKUP($E574,'Source Data'!$B$29:$J$60,MATCH($L574, 'Source Data'!$B$26:$J$26,1),TRUE))))</f>
        <v/>
      </c>
      <c r="W574" s="144" t="str">
        <f>IF(OR(AND(OR($J574="Retired",$J574="Permanent Low-Use"),$K574&lt;=2031),(AND($J574="New",$K574&gt;2031))),"N/A",IF($N574=0,0,IF(ISERROR(VLOOKUP($E574,'Source Data'!$B$29:$J$60, MATCH($L574, 'Source Data'!$B$26:$J$26,1),TRUE))=TRUE,"",VLOOKUP($E574,'Source Data'!$B$29:$J$60,MATCH($L574, 'Source Data'!$B$26:$J$26,1),TRUE))))</f>
        <v/>
      </c>
      <c r="X574" s="144" t="str">
        <f>IF(OR(AND(OR($J574="Retired",$J574="Permanent Low-Use"),$K574&lt;=2032),(AND($J574="New",$K574&gt;2032))),"N/A",IF($N574=0,0,IF(ISERROR(VLOOKUP($E574,'Source Data'!$B$29:$J$60, MATCH($L574, 'Source Data'!$B$26:$J$26,1),TRUE))=TRUE,"",VLOOKUP($E574,'Source Data'!$B$29:$J$60,MATCH($L574, 'Source Data'!$B$26:$J$26,1),TRUE))))</f>
        <v/>
      </c>
      <c r="Y574" s="144" t="str">
        <f>IF(OR(AND(OR($J574="Retired",$J574="Permanent Low-Use"),$K574&lt;=2033),(AND($J574="New",$K574&gt;2033))),"N/A",IF($N574=0,0,IF(ISERROR(VLOOKUP($E574,'Source Data'!$B$29:$J$60, MATCH($L574, 'Source Data'!$B$26:$J$26,1),TRUE))=TRUE,"",VLOOKUP($E574,'Source Data'!$B$29:$J$60,MATCH($L574, 'Source Data'!$B$26:$J$26,1),TRUE))))</f>
        <v/>
      </c>
      <c r="Z574" s="145" t="str">
        <f>IF(ISNUMBER($L574),IF(OR(AND(OR($J574="Retired",$J574="Permanent Low-Use"),$K574&lt;=2023),(AND($J574="New",$K574&gt;2023))),"N/A",VLOOKUP($F574,'Source Data'!$B$15:$I$22,7)),"")</f>
        <v/>
      </c>
      <c r="AA574" s="145" t="str">
        <f>IF(ISNUMBER($L574),IF(OR(AND(OR($J574="Retired",$J574="Permanent Low-Use"),$K574&lt;=2024),(AND($J574="New",$K574&gt;2024))),"N/A",VLOOKUP($F574,'Source Data'!$B$15:$I$22,7)),"")</f>
        <v/>
      </c>
      <c r="AB574" s="145" t="str">
        <f>IF(ISNUMBER($L574),IF(OR(AND(OR($J574="Retired",$J574="Permanent Low-Use"),$K574&lt;=2025),(AND($J574="New",$K574&gt;2025))),"N/A",VLOOKUP($F574,'Source Data'!$B$15:$I$22,5)),"")</f>
        <v/>
      </c>
      <c r="AC574" s="145" t="str">
        <f>IF(ISNUMBER($L574),IF(OR(AND(OR($J574="Retired",$J574="Permanent Low-Use"),$K574&lt;=2026),(AND($J574="New",$K574&gt;2026))),"N/A",VLOOKUP($F574,'Source Data'!$B$15:$I$22,5)),"")</f>
        <v/>
      </c>
      <c r="AD574" s="147"/>
      <c r="AE574" s="145" t="str">
        <f>IF(ISNUMBER($L574),IF(OR(AND(OR($J574="Retired",$J574="Permanent Low-Use"),$K574&lt;=2028),(AND($J574="New",$K574&gt;2028))),"N/A",VLOOKUP($F574,'Source Data'!$B$15:$I$22,5)),"")</f>
        <v/>
      </c>
      <c r="AF574" s="145" t="str">
        <f>IF(ISNUMBER($L574),IF(OR(AND(OR($J574="Retired",$J574="Permanent Low-Use"),$K574&lt;=2029),(AND($J574="New",$K574&gt;2029))),"N/A",VLOOKUP($F574,'Source Data'!$B$15:$I$22,5)),"")</f>
        <v/>
      </c>
      <c r="AG574" s="145" t="str">
        <f>IF(ISNUMBER($L574),IF(OR(AND(OR($J574="Retired",$J574="Permanent Low-Use"),$K574&lt;=2030),(AND($J574="New",$K574&gt;2030))),"N/A",VLOOKUP($F574,'Source Data'!$B$15:$I$22,5)),"")</f>
        <v/>
      </c>
      <c r="AH574" s="145" t="str">
        <f>IF(ISNUMBER($L574),IF(OR(AND(OR($J574="Retired",$J574="Permanent Low-Use"),$K574&lt;=2031),(AND($J574="New",$K574&gt;2031))),"N/A",VLOOKUP($F574,'Source Data'!$B$15:$I$22,5)),"")</f>
        <v/>
      </c>
      <c r="AI574" s="145" t="str">
        <f>IF(ISNUMBER($L574),IF(OR(AND(OR($J574="Retired",$J574="Permanent Low-Use"),$K574&lt;=2032),(AND($J574="New",$K574&gt;2032))),"N/A",VLOOKUP($F574,'Source Data'!$B$15:$I$22,5)),"")</f>
        <v/>
      </c>
      <c r="AJ574" s="145" t="str">
        <f>IF(ISNUMBER($L574),IF(OR(AND(OR($J574="Retired",$J574="Permanent Low-Use"),$K574&lt;=2033),(AND($J574="New",$K574&gt;2033))),"N/A",VLOOKUP($F574,'Source Data'!$B$15:$I$22,5)),"")</f>
        <v/>
      </c>
      <c r="AK574" s="145" t="str">
        <f>IF($N574= 0, "N/A", IF(ISERROR(VLOOKUP($F574, 'Source Data'!$B$4:$C$11,2)), "", VLOOKUP($F574, 'Source Data'!$B$4:$C$11,2)))</f>
        <v/>
      </c>
      <c r="AL574" s="158"/>
    </row>
    <row r="575" spans="1:38">
      <c r="A575" s="158"/>
      <c r="B575" s="96"/>
      <c r="C575" s="96"/>
      <c r="D575" s="96"/>
      <c r="E575" s="97"/>
      <c r="F575" s="97"/>
      <c r="G575" s="98"/>
      <c r="H575" s="99"/>
      <c r="I575" s="98"/>
      <c r="J575" s="98"/>
      <c r="K575" s="98"/>
      <c r="L575" s="142" t="str">
        <f t="shared" si="22"/>
        <v/>
      </c>
      <c r="M575" s="142"/>
      <c r="N575" s="143" t="str">
        <f t="shared" si="23"/>
        <v/>
      </c>
      <c r="O575" s="144" t="str">
        <f>IF(OR(AND(OR($J575="Retired",$J575="Permanent Low-Use"),$K575&lt;=2023),(AND($J575="New",$K575&gt;2023))),"N/A",IF($N575=0,0,IF(ISERROR(VLOOKUP($E575,'Source Data'!$B$29:$J$60, MATCH($L575, 'Source Data'!$B$26:$J$26,1),TRUE))=TRUE,"",VLOOKUP($E575,'Source Data'!$B$29:$J$60,MATCH($L575, 'Source Data'!$B$26:$J$26,1),TRUE))))</f>
        <v/>
      </c>
      <c r="P575" s="144" t="str">
        <f>IF(OR(AND(OR($J575="Retired",$J575="Permanent Low-Use"),$K575&lt;=2024),(AND($J575="New",$K575&gt;2024))),"N/A",IF($N575=0,0,IF(ISERROR(VLOOKUP($E575,'Source Data'!$B$29:$J$60, MATCH($L575, 'Source Data'!$B$26:$J$26,1),TRUE))=TRUE,"",VLOOKUP($E575,'Source Data'!$B$29:$J$60,MATCH($L575, 'Source Data'!$B$26:$J$26,1),TRUE))))</f>
        <v/>
      </c>
      <c r="Q575" s="144" t="str">
        <f>IF(OR(AND(OR($J575="Retired",$J575="Permanent Low-Use"),$K575&lt;=2025),(AND($J575="New",$K575&gt;2025))),"N/A",IF($N575=0,0,IF(ISERROR(VLOOKUP($E575,'Source Data'!$B$29:$J$60, MATCH($L575, 'Source Data'!$B$26:$J$26,1),TRUE))=TRUE,"",VLOOKUP($E575,'Source Data'!$B$29:$J$60,MATCH($L575, 'Source Data'!$B$26:$J$26,1),TRUE))))</f>
        <v/>
      </c>
      <c r="R575" s="144" t="str">
        <f>IF(OR(AND(OR($J575="Retired",$J575="Permanent Low-Use"),$K575&lt;=2026),(AND($J575="New",$K575&gt;2026))),"N/A",IF($N575=0,0,IF(ISERROR(VLOOKUP($E575,'Source Data'!$B$29:$J$60, MATCH($L575, 'Source Data'!$B$26:$J$26,1),TRUE))=TRUE,"",VLOOKUP($E575,'Source Data'!$B$29:$J$60,MATCH($L575, 'Source Data'!$B$26:$J$26,1),TRUE))))</f>
        <v/>
      </c>
      <c r="S575" s="144" t="str">
        <f>IF(OR(AND(OR($J575="Retired",$J575="Permanent Low-Use"),$K575&lt;=2027),(AND($J575="New",$K575&gt;2027))),"N/A",IF($N575=0,0,IF(ISERROR(VLOOKUP($E575,'Source Data'!$B$29:$J$60, MATCH($L575, 'Source Data'!$B$26:$J$26,1),TRUE))=TRUE,"",VLOOKUP($E575,'Source Data'!$B$29:$J$60,MATCH($L575, 'Source Data'!$B$26:$J$26,1),TRUE))))</f>
        <v/>
      </c>
      <c r="T575" s="144" t="str">
        <f>IF(OR(AND(OR($J575="Retired",$J575="Permanent Low-Use"),$K575&lt;=2028),(AND($J575="New",$K575&gt;2028))),"N/A",IF($N575=0,0,IF(ISERROR(VLOOKUP($E575,'Source Data'!$B$29:$J$60, MATCH($L575, 'Source Data'!$B$26:$J$26,1),TRUE))=TRUE,"",VLOOKUP($E575,'Source Data'!$B$29:$J$60,MATCH($L575, 'Source Data'!$B$26:$J$26,1),TRUE))))</f>
        <v/>
      </c>
      <c r="U575" s="144" t="str">
        <f>IF(OR(AND(OR($J575="Retired",$J575="Permanent Low-Use"),$K575&lt;=2029),(AND($J575="New",$K575&gt;2029))),"N/A",IF($N575=0,0,IF(ISERROR(VLOOKUP($E575,'Source Data'!$B$29:$J$60, MATCH($L575, 'Source Data'!$B$26:$J$26,1),TRUE))=TRUE,"",VLOOKUP($E575,'Source Data'!$B$29:$J$60,MATCH($L575, 'Source Data'!$B$26:$J$26,1),TRUE))))</f>
        <v/>
      </c>
      <c r="V575" s="144" t="str">
        <f>IF(OR(AND(OR($J575="Retired",$J575="Permanent Low-Use"),$K575&lt;=2030),(AND($J575="New",$K575&gt;2030))),"N/A",IF($N575=0,0,IF(ISERROR(VLOOKUP($E575,'Source Data'!$B$29:$J$60, MATCH($L575, 'Source Data'!$B$26:$J$26,1),TRUE))=TRUE,"",VLOOKUP($E575,'Source Data'!$B$29:$J$60,MATCH($L575, 'Source Data'!$B$26:$J$26,1),TRUE))))</f>
        <v/>
      </c>
      <c r="W575" s="144" t="str">
        <f>IF(OR(AND(OR($J575="Retired",$J575="Permanent Low-Use"),$K575&lt;=2031),(AND($J575="New",$K575&gt;2031))),"N/A",IF($N575=0,0,IF(ISERROR(VLOOKUP($E575,'Source Data'!$B$29:$J$60, MATCH($L575, 'Source Data'!$B$26:$J$26,1),TRUE))=TRUE,"",VLOOKUP($E575,'Source Data'!$B$29:$J$60,MATCH($L575, 'Source Data'!$B$26:$J$26,1),TRUE))))</f>
        <v/>
      </c>
      <c r="X575" s="144" t="str">
        <f>IF(OR(AND(OR($J575="Retired",$J575="Permanent Low-Use"),$K575&lt;=2032),(AND($J575="New",$K575&gt;2032))),"N/A",IF($N575=0,0,IF(ISERROR(VLOOKUP($E575,'Source Data'!$B$29:$J$60, MATCH($L575, 'Source Data'!$B$26:$J$26,1),TRUE))=TRUE,"",VLOOKUP($E575,'Source Data'!$B$29:$J$60,MATCH($L575, 'Source Data'!$B$26:$J$26,1),TRUE))))</f>
        <v/>
      </c>
      <c r="Y575" s="144" t="str">
        <f>IF(OR(AND(OR($J575="Retired",$J575="Permanent Low-Use"),$K575&lt;=2033),(AND($J575="New",$K575&gt;2033))),"N/A",IF($N575=0,0,IF(ISERROR(VLOOKUP($E575,'Source Data'!$B$29:$J$60, MATCH($L575, 'Source Data'!$B$26:$J$26,1),TRUE))=TRUE,"",VLOOKUP($E575,'Source Data'!$B$29:$J$60,MATCH($L575, 'Source Data'!$B$26:$J$26,1),TRUE))))</f>
        <v/>
      </c>
      <c r="Z575" s="145" t="str">
        <f>IF(ISNUMBER($L575),IF(OR(AND(OR($J575="Retired",$J575="Permanent Low-Use"),$K575&lt;=2023),(AND($J575="New",$K575&gt;2023))),"N/A",VLOOKUP($F575,'Source Data'!$B$15:$I$22,7)),"")</f>
        <v/>
      </c>
      <c r="AA575" s="145" t="str">
        <f>IF(ISNUMBER($L575),IF(OR(AND(OR($J575="Retired",$J575="Permanent Low-Use"),$K575&lt;=2024),(AND($J575="New",$K575&gt;2024))),"N/A",VLOOKUP($F575,'Source Data'!$B$15:$I$22,7)),"")</f>
        <v/>
      </c>
      <c r="AB575" s="145" t="str">
        <f>IF(ISNUMBER($L575),IF(OR(AND(OR($J575="Retired",$J575="Permanent Low-Use"),$K575&lt;=2025),(AND($J575="New",$K575&gt;2025))),"N/A",VLOOKUP($F575,'Source Data'!$B$15:$I$22,5)),"")</f>
        <v/>
      </c>
      <c r="AC575" s="145" t="str">
        <f>IF(ISNUMBER($L575),IF(OR(AND(OR($J575="Retired",$J575="Permanent Low-Use"),$K575&lt;=2026),(AND($J575="New",$K575&gt;2026))),"N/A",VLOOKUP($F575,'Source Data'!$B$15:$I$22,5)),"")</f>
        <v/>
      </c>
      <c r="AD575" s="147"/>
      <c r="AE575" s="145" t="str">
        <f>IF(ISNUMBER($L575),IF(OR(AND(OR($J575="Retired",$J575="Permanent Low-Use"),$K575&lt;=2028),(AND($J575="New",$K575&gt;2028))),"N/A",VLOOKUP($F575,'Source Data'!$B$15:$I$22,5)),"")</f>
        <v/>
      </c>
      <c r="AF575" s="145" t="str">
        <f>IF(ISNUMBER($L575),IF(OR(AND(OR($J575="Retired",$J575="Permanent Low-Use"),$K575&lt;=2029),(AND($J575="New",$K575&gt;2029))),"N/A",VLOOKUP($F575,'Source Data'!$B$15:$I$22,5)),"")</f>
        <v/>
      </c>
      <c r="AG575" s="145" t="str">
        <f>IF(ISNUMBER($L575),IF(OR(AND(OR($J575="Retired",$J575="Permanent Low-Use"),$K575&lt;=2030),(AND($J575="New",$K575&gt;2030))),"N/A",VLOOKUP($F575,'Source Data'!$B$15:$I$22,5)),"")</f>
        <v/>
      </c>
      <c r="AH575" s="145" t="str">
        <f>IF(ISNUMBER($L575),IF(OR(AND(OR($J575="Retired",$J575="Permanent Low-Use"),$K575&lt;=2031),(AND($J575="New",$K575&gt;2031))),"N/A",VLOOKUP($F575,'Source Data'!$B$15:$I$22,5)),"")</f>
        <v/>
      </c>
      <c r="AI575" s="145" t="str">
        <f>IF(ISNUMBER($L575),IF(OR(AND(OR($J575="Retired",$J575="Permanent Low-Use"),$K575&lt;=2032),(AND($J575="New",$K575&gt;2032))),"N/A",VLOOKUP($F575,'Source Data'!$B$15:$I$22,5)),"")</f>
        <v/>
      </c>
      <c r="AJ575" s="145" t="str">
        <f>IF(ISNUMBER($L575),IF(OR(AND(OR($J575="Retired",$J575="Permanent Low-Use"),$K575&lt;=2033),(AND($J575="New",$K575&gt;2033))),"N/A",VLOOKUP($F575,'Source Data'!$B$15:$I$22,5)),"")</f>
        <v/>
      </c>
      <c r="AK575" s="145" t="str">
        <f>IF($N575= 0, "N/A", IF(ISERROR(VLOOKUP($F575, 'Source Data'!$B$4:$C$11,2)), "", VLOOKUP($F575, 'Source Data'!$B$4:$C$11,2)))</f>
        <v/>
      </c>
      <c r="AL575" s="158"/>
    </row>
    <row r="576" spans="1:38">
      <c r="A576" s="158"/>
      <c r="B576" s="96"/>
      <c r="C576" s="96"/>
      <c r="D576" s="96"/>
      <c r="E576" s="97"/>
      <c r="F576" s="97"/>
      <c r="G576" s="98"/>
      <c r="H576" s="99"/>
      <c r="I576" s="98"/>
      <c r="J576" s="98"/>
      <c r="K576" s="98"/>
      <c r="L576" s="142" t="str">
        <f t="shared" si="22"/>
        <v/>
      </c>
      <c r="M576" s="142"/>
      <c r="N576" s="143" t="str">
        <f t="shared" si="23"/>
        <v/>
      </c>
      <c r="O576" s="144" t="str">
        <f>IF(OR(AND(OR($J576="Retired",$J576="Permanent Low-Use"),$K576&lt;=2023),(AND($J576="New",$K576&gt;2023))),"N/A",IF($N576=0,0,IF(ISERROR(VLOOKUP($E576,'Source Data'!$B$29:$J$60, MATCH($L576, 'Source Data'!$B$26:$J$26,1),TRUE))=TRUE,"",VLOOKUP($E576,'Source Data'!$B$29:$J$60,MATCH($L576, 'Source Data'!$B$26:$J$26,1),TRUE))))</f>
        <v/>
      </c>
      <c r="P576" s="144" t="str">
        <f>IF(OR(AND(OR($J576="Retired",$J576="Permanent Low-Use"),$K576&lt;=2024),(AND($J576="New",$K576&gt;2024))),"N/A",IF($N576=0,0,IF(ISERROR(VLOOKUP($E576,'Source Data'!$B$29:$J$60, MATCH($L576, 'Source Data'!$B$26:$J$26,1),TRUE))=TRUE,"",VLOOKUP($E576,'Source Data'!$B$29:$J$60,MATCH($L576, 'Source Data'!$B$26:$J$26,1),TRUE))))</f>
        <v/>
      </c>
      <c r="Q576" s="144" t="str">
        <f>IF(OR(AND(OR($J576="Retired",$J576="Permanent Low-Use"),$K576&lt;=2025),(AND($J576="New",$K576&gt;2025))),"N/A",IF($N576=0,0,IF(ISERROR(VLOOKUP($E576,'Source Data'!$B$29:$J$60, MATCH($L576, 'Source Data'!$B$26:$J$26,1),TRUE))=TRUE,"",VLOOKUP($E576,'Source Data'!$B$29:$J$60,MATCH($L576, 'Source Data'!$B$26:$J$26,1),TRUE))))</f>
        <v/>
      </c>
      <c r="R576" s="144" t="str">
        <f>IF(OR(AND(OR($J576="Retired",$J576="Permanent Low-Use"),$K576&lt;=2026),(AND($J576="New",$K576&gt;2026))),"N/A",IF($N576=0,0,IF(ISERROR(VLOOKUP($E576,'Source Data'!$B$29:$J$60, MATCH($L576, 'Source Data'!$B$26:$J$26,1),TRUE))=TRUE,"",VLOOKUP($E576,'Source Data'!$B$29:$J$60,MATCH($L576, 'Source Data'!$B$26:$J$26,1),TRUE))))</f>
        <v/>
      </c>
      <c r="S576" s="144" t="str">
        <f>IF(OR(AND(OR($J576="Retired",$J576="Permanent Low-Use"),$K576&lt;=2027),(AND($J576="New",$K576&gt;2027))),"N/A",IF($N576=0,0,IF(ISERROR(VLOOKUP($E576,'Source Data'!$B$29:$J$60, MATCH($L576, 'Source Data'!$B$26:$J$26,1),TRUE))=TRUE,"",VLOOKUP($E576,'Source Data'!$B$29:$J$60,MATCH($L576, 'Source Data'!$B$26:$J$26,1),TRUE))))</f>
        <v/>
      </c>
      <c r="T576" s="144" t="str">
        <f>IF(OR(AND(OR($J576="Retired",$J576="Permanent Low-Use"),$K576&lt;=2028),(AND($J576="New",$K576&gt;2028))),"N/A",IF($N576=0,0,IF(ISERROR(VLOOKUP($E576,'Source Data'!$B$29:$J$60, MATCH($L576, 'Source Data'!$B$26:$J$26,1),TRUE))=TRUE,"",VLOOKUP($E576,'Source Data'!$B$29:$J$60,MATCH($L576, 'Source Data'!$B$26:$J$26,1),TRUE))))</f>
        <v/>
      </c>
      <c r="U576" s="144" t="str">
        <f>IF(OR(AND(OR($J576="Retired",$J576="Permanent Low-Use"),$K576&lt;=2029),(AND($J576="New",$K576&gt;2029))),"N/A",IF($N576=0,0,IF(ISERROR(VLOOKUP($E576,'Source Data'!$B$29:$J$60, MATCH($L576, 'Source Data'!$B$26:$J$26,1),TRUE))=TRUE,"",VLOOKUP($E576,'Source Data'!$B$29:$J$60,MATCH($L576, 'Source Data'!$B$26:$J$26,1),TRUE))))</f>
        <v/>
      </c>
      <c r="V576" s="144" t="str">
        <f>IF(OR(AND(OR($J576="Retired",$J576="Permanent Low-Use"),$K576&lt;=2030),(AND($J576="New",$K576&gt;2030))),"N/A",IF($N576=0,0,IF(ISERROR(VLOOKUP($E576,'Source Data'!$B$29:$J$60, MATCH($L576, 'Source Data'!$B$26:$J$26,1),TRUE))=TRUE,"",VLOOKUP($E576,'Source Data'!$B$29:$J$60,MATCH($L576, 'Source Data'!$B$26:$J$26,1),TRUE))))</f>
        <v/>
      </c>
      <c r="W576" s="144" t="str">
        <f>IF(OR(AND(OR($J576="Retired",$J576="Permanent Low-Use"),$K576&lt;=2031),(AND($J576="New",$K576&gt;2031))),"N/A",IF($N576=0,0,IF(ISERROR(VLOOKUP($E576,'Source Data'!$B$29:$J$60, MATCH($L576, 'Source Data'!$B$26:$J$26,1),TRUE))=TRUE,"",VLOOKUP($E576,'Source Data'!$B$29:$J$60,MATCH($L576, 'Source Data'!$B$26:$J$26,1),TRUE))))</f>
        <v/>
      </c>
      <c r="X576" s="144" t="str">
        <f>IF(OR(AND(OR($J576="Retired",$J576="Permanent Low-Use"),$K576&lt;=2032),(AND($J576="New",$K576&gt;2032))),"N/A",IF($N576=0,0,IF(ISERROR(VLOOKUP($E576,'Source Data'!$B$29:$J$60, MATCH($L576, 'Source Data'!$B$26:$J$26,1),TRUE))=TRUE,"",VLOOKUP($E576,'Source Data'!$B$29:$J$60,MATCH($L576, 'Source Data'!$B$26:$J$26,1),TRUE))))</f>
        <v/>
      </c>
      <c r="Y576" s="144" t="str">
        <f>IF(OR(AND(OR($J576="Retired",$J576="Permanent Low-Use"),$K576&lt;=2033),(AND($J576="New",$K576&gt;2033))),"N/A",IF($N576=0,0,IF(ISERROR(VLOOKUP($E576,'Source Data'!$B$29:$J$60, MATCH($L576, 'Source Data'!$B$26:$J$26,1),TRUE))=TRUE,"",VLOOKUP($E576,'Source Data'!$B$29:$J$60,MATCH($L576, 'Source Data'!$B$26:$J$26,1),TRUE))))</f>
        <v/>
      </c>
      <c r="Z576" s="145" t="str">
        <f>IF(ISNUMBER($L576),IF(OR(AND(OR($J576="Retired",$J576="Permanent Low-Use"),$K576&lt;=2023),(AND($J576="New",$K576&gt;2023))),"N/A",VLOOKUP($F576,'Source Data'!$B$15:$I$22,7)),"")</f>
        <v/>
      </c>
      <c r="AA576" s="145" t="str">
        <f>IF(ISNUMBER($L576),IF(OR(AND(OR($J576="Retired",$J576="Permanent Low-Use"),$K576&lt;=2024),(AND($J576="New",$K576&gt;2024))),"N/A",VLOOKUP($F576,'Source Data'!$B$15:$I$22,7)),"")</f>
        <v/>
      </c>
      <c r="AB576" s="145" t="str">
        <f>IF(ISNUMBER($L576),IF(OR(AND(OR($J576="Retired",$J576="Permanent Low-Use"),$K576&lt;=2025),(AND($J576="New",$K576&gt;2025))),"N/A",VLOOKUP($F576,'Source Data'!$B$15:$I$22,5)),"")</f>
        <v/>
      </c>
      <c r="AC576" s="145" t="str">
        <f>IF(ISNUMBER($L576),IF(OR(AND(OR($J576="Retired",$J576="Permanent Low-Use"),$K576&lt;=2026),(AND($J576="New",$K576&gt;2026))),"N/A",VLOOKUP($F576,'Source Data'!$B$15:$I$22,5)),"")</f>
        <v/>
      </c>
      <c r="AD576" s="147"/>
      <c r="AE576" s="145" t="str">
        <f>IF(ISNUMBER($L576),IF(OR(AND(OR($J576="Retired",$J576="Permanent Low-Use"),$K576&lt;=2028),(AND($J576="New",$K576&gt;2028))),"N/A",VLOOKUP($F576,'Source Data'!$B$15:$I$22,5)),"")</f>
        <v/>
      </c>
      <c r="AF576" s="145" t="str">
        <f>IF(ISNUMBER($L576),IF(OR(AND(OR($J576="Retired",$J576="Permanent Low-Use"),$K576&lt;=2029),(AND($J576="New",$K576&gt;2029))),"N/A",VLOOKUP($F576,'Source Data'!$B$15:$I$22,5)),"")</f>
        <v/>
      </c>
      <c r="AG576" s="145" t="str">
        <f>IF(ISNUMBER($L576),IF(OR(AND(OR($J576="Retired",$J576="Permanent Low-Use"),$K576&lt;=2030),(AND($J576="New",$K576&gt;2030))),"N/A",VLOOKUP($F576,'Source Data'!$B$15:$I$22,5)),"")</f>
        <v/>
      </c>
      <c r="AH576" s="145" t="str">
        <f>IF(ISNUMBER($L576),IF(OR(AND(OR($J576="Retired",$J576="Permanent Low-Use"),$K576&lt;=2031),(AND($J576="New",$K576&gt;2031))),"N/A",VLOOKUP($F576,'Source Data'!$B$15:$I$22,5)),"")</f>
        <v/>
      </c>
      <c r="AI576" s="145" t="str">
        <f>IF(ISNUMBER($L576),IF(OR(AND(OR($J576="Retired",$J576="Permanent Low-Use"),$K576&lt;=2032),(AND($J576="New",$K576&gt;2032))),"N/A",VLOOKUP($F576,'Source Data'!$B$15:$I$22,5)),"")</f>
        <v/>
      </c>
      <c r="AJ576" s="145" t="str">
        <f>IF(ISNUMBER($L576),IF(OR(AND(OR($J576="Retired",$J576="Permanent Low-Use"),$K576&lt;=2033),(AND($J576="New",$K576&gt;2033))),"N/A",VLOOKUP($F576,'Source Data'!$B$15:$I$22,5)),"")</f>
        <v/>
      </c>
      <c r="AK576" s="145" t="str">
        <f>IF($N576= 0, "N/A", IF(ISERROR(VLOOKUP($F576, 'Source Data'!$B$4:$C$11,2)), "", VLOOKUP($F576, 'Source Data'!$B$4:$C$11,2)))</f>
        <v/>
      </c>
      <c r="AL576" s="158"/>
    </row>
    <row r="577" spans="1:38">
      <c r="A577" s="158"/>
      <c r="B577" s="96"/>
      <c r="C577" s="96"/>
      <c r="D577" s="96"/>
      <c r="E577" s="97"/>
      <c r="F577" s="97"/>
      <c r="G577" s="98"/>
      <c r="H577" s="99"/>
      <c r="I577" s="98"/>
      <c r="J577" s="98"/>
      <c r="K577" s="98"/>
      <c r="L577" s="142" t="str">
        <f t="shared" si="22"/>
        <v/>
      </c>
      <c r="M577" s="142"/>
      <c r="N577" s="143" t="str">
        <f t="shared" si="23"/>
        <v/>
      </c>
      <c r="O577" s="144" t="str">
        <f>IF(OR(AND(OR($J577="Retired",$J577="Permanent Low-Use"),$K577&lt;=2023),(AND($J577="New",$K577&gt;2023))),"N/A",IF($N577=0,0,IF(ISERROR(VLOOKUP($E577,'Source Data'!$B$29:$J$60, MATCH($L577, 'Source Data'!$B$26:$J$26,1),TRUE))=TRUE,"",VLOOKUP($E577,'Source Data'!$B$29:$J$60,MATCH($L577, 'Source Data'!$B$26:$J$26,1),TRUE))))</f>
        <v/>
      </c>
      <c r="P577" s="144" t="str">
        <f>IF(OR(AND(OR($J577="Retired",$J577="Permanent Low-Use"),$K577&lt;=2024),(AND($J577="New",$K577&gt;2024))),"N/A",IF($N577=0,0,IF(ISERROR(VLOOKUP($E577,'Source Data'!$B$29:$J$60, MATCH($L577, 'Source Data'!$B$26:$J$26,1),TRUE))=TRUE,"",VLOOKUP($E577,'Source Data'!$B$29:$J$60,MATCH($L577, 'Source Data'!$B$26:$J$26,1),TRUE))))</f>
        <v/>
      </c>
      <c r="Q577" s="144" t="str">
        <f>IF(OR(AND(OR($J577="Retired",$J577="Permanent Low-Use"),$K577&lt;=2025),(AND($J577="New",$K577&gt;2025))),"N/A",IF($N577=0,0,IF(ISERROR(VLOOKUP($E577,'Source Data'!$B$29:$J$60, MATCH($L577, 'Source Data'!$B$26:$J$26,1),TRUE))=TRUE,"",VLOOKUP($E577,'Source Data'!$B$29:$J$60,MATCH($L577, 'Source Data'!$B$26:$J$26,1),TRUE))))</f>
        <v/>
      </c>
      <c r="R577" s="144" t="str">
        <f>IF(OR(AND(OR($J577="Retired",$J577="Permanent Low-Use"),$K577&lt;=2026),(AND($J577="New",$K577&gt;2026))),"N/A",IF($N577=0,0,IF(ISERROR(VLOOKUP($E577,'Source Data'!$B$29:$J$60, MATCH($L577, 'Source Data'!$B$26:$J$26,1),TRUE))=TRUE,"",VLOOKUP($E577,'Source Data'!$B$29:$J$60,MATCH($L577, 'Source Data'!$B$26:$J$26,1),TRUE))))</f>
        <v/>
      </c>
      <c r="S577" s="144" t="str">
        <f>IF(OR(AND(OR($J577="Retired",$J577="Permanent Low-Use"),$K577&lt;=2027),(AND($J577="New",$K577&gt;2027))),"N/A",IF($N577=0,0,IF(ISERROR(VLOOKUP($E577,'Source Data'!$B$29:$J$60, MATCH($L577, 'Source Data'!$B$26:$J$26,1),TRUE))=TRUE,"",VLOOKUP($E577,'Source Data'!$B$29:$J$60,MATCH($L577, 'Source Data'!$B$26:$J$26,1),TRUE))))</f>
        <v/>
      </c>
      <c r="T577" s="144" t="str">
        <f>IF(OR(AND(OR($J577="Retired",$J577="Permanent Low-Use"),$K577&lt;=2028),(AND($J577="New",$K577&gt;2028))),"N/A",IF($N577=0,0,IF(ISERROR(VLOOKUP($E577,'Source Data'!$B$29:$J$60, MATCH($L577, 'Source Data'!$B$26:$J$26,1),TRUE))=TRUE,"",VLOOKUP($E577,'Source Data'!$B$29:$J$60,MATCH($L577, 'Source Data'!$B$26:$J$26,1),TRUE))))</f>
        <v/>
      </c>
      <c r="U577" s="144" t="str">
        <f>IF(OR(AND(OR($J577="Retired",$J577="Permanent Low-Use"),$K577&lt;=2029),(AND($J577="New",$K577&gt;2029))),"N/A",IF($N577=0,0,IF(ISERROR(VLOOKUP($E577,'Source Data'!$B$29:$J$60, MATCH($L577, 'Source Data'!$B$26:$J$26,1),TRUE))=TRUE,"",VLOOKUP($E577,'Source Data'!$B$29:$J$60,MATCH($L577, 'Source Data'!$B$26:$J$26,1),TRUE))))</f>
        <v/>
      </c>
      <c r="V577" s="144" t="str">
        <f>IF(OR(AND(OR($J577="Retired",$J577="Permanent Low-Use"),$K577&lt;=2030),(AND($J577="New",$K577&gt;2030))),"N/A",IF($N577=0,0,IF(ISERROR(VLOOKUP($E577,'Source Data'!$B$29:$J$60, MATCH($L577, 'Source Data'!$B$26:$J$26,1),TRUE))=TRUE,"",VLOOKUP($E577,'Source Data'!$B$29:$J$60,MATCH($L577, 'Source Data'!$B$26:$J$26,1),TRUE))))</f>
        <v/>
      </c>
      <c r="W577" s="144" t="str">
        <f>IF(OR(AND(OR($J577="Retired",$J577="Permanent Low-Use"),$K577&lt;=2031),(AND($J577="New",$K577&gt;2031))),"N/A",IF($N577=0,0,IF(ISERROR(VLOOKUP($E577,'Source Data'!$B$29:$J$60, MATCH($L577, 'Source Data'!$B$26:$J$26,1),TRUE))=TRUE,"",VLOOKUP($E577,'Source Data'!$B$29:$J$60,MATCH($L577, 'Source Data'!$B$26:$J$26,1),TRUE))))</f>
        <v/>
      </c>
      <c r="X577" s="144" t="str">
        <f>IF(OR(AND(OR($J577="Retired",$J577="Permanent Low-Use"),$K577&lt;=2032),(AND($J577="New",$K577&gt;2032))),"N/A",IF($N577=0,0,IF(ISERROR(VLOOKUP($E577,'Source Data'!$B$29:$J$60, MATCH($L577, 'Source Data'!$B$26:$J$26,1),TRUE))=TRUE,"",VLOOKUP($E577,'Source Data'!$B$29:$J$60,MATCH($L577, 'Source Data'!$B$26:$J$26,1),TRUE))))</f>
        <v/>
      </c>
      <c r="Y577" s="144" t="str">
        <f>IF(OR(AND(OR($J577="Retired",$J577="Permanent Low-Use"),$K577&lt;=2033),(AND($J577="New",$K577&gt;2033))),"N/A",IF($N577=0,0,IF(ISERROR(VLOOKUP($E577,'Source Data'!$B$29:$J$60, MATCH($L577, 'Source Data'!$B$26:$J$26,1),TRUE))=TRUE,"",VLOOKUP($E577,'Source Data'!$B$29:$J$60,MATCH($L577, 'Source Data'!$B$26:$J$26,1),TRUE))))</f>
        <v/>
      </c>
      <c r="Z577" s="145" t="str">
        <f>IF(ISNUMBER($L577),IF(OR(AND(OR($J577="Retired",$J577="Permanent Low-Use"),$K577&lt;=2023),(AND($J577="New",$K577&gt;2023))),"N/A",VLOOKUP($F577,'Source Data'!$B$15:$I$22,7)),"")</f>
        <v/>
      </c>
      <c r="AA577" s="145" t="str">
        <f>IF(ISNUMBER($L577),IF(OR(AND(OR($J577="Retired",$J577="Permanent Low-Use"),$K577&lt;=2024),(AND($J577="New",$K577&gt;2024))),"N/A",VLOOKUP($F577,'Source Data'!$B$15:$I$22,7)),"")</f>
        <v/>
      </c>
      <c r="AB577" s="145" t="str">
        <f>IF(ISNUMBER($L577),IF(OR(AND(OR($J577="Retired",$J577="Permanent Low-Use"),$K577&lt;=2025),(AND($J577="New",$K577&gt;2025))),"N/A",VLOOKUP($F577,'Source Data'!$B$15:$I$22,5)),"")</f>
        <v/>
      </c>
      <c r="AC577" s="145" t="str">
        <f>IF(ISNUMBER($L577),IF(OR(AND(OR($J577="Retired",$J577="Permanent Low-Use"),$K577&lt;=2026),(AND($J577="New",$K577&gt;2026))),"N/A",VLOOKUP($F577,'Source Data'!$B$15:$I$22,5)),"")</f>
        <v/>
      </c>
      <c r="AD577" s="147"/>
      <c r="AE577" s="145" t="str">
        <f>IF(ISNUMBER($L577),IF(OR(AND(OR($J577="Retired",$J577="Permanent Low-Use"),$K577&lt;=2028),(AND($J577="New",$K577&gt;2028))),"N/A",VLOOKUP($F577,'Source Data'!$B$15:$I$22,5)),"")</f>
        <v/>
      </c>
      <c r="AF577" s="145" t="str">
        <f>IF(ISNUMBER($L577),IF(OR(AND(OR($J577="Retired",$J577="Permanent Low-Use"),$K577&lt;=2029),(AND($J577="New",$K577&gt;2029))),"N/A",VLOOKUP($F577,'Source Data'!$B$15:$I$22,5)),"")</f>
        <v/>
      </c>
      <c r="AG577" s="145" t="str">
        <f>IF(ISNUMBER($L577),IF(OR(AND(OR($J577="Retired",$J577="Permanent Low-Use"),$K577&lt;=2030),(AND($J577="New",$K577&gt;2030))),"N/A",VLOOKUP($F577,'Source Data'!$B$15:$I$22,5)),"")</f>
        <v/>
      </c>
      <c r="AH577" s="145" t="str">
        <f>IF(ISNUMBER($L577),IF(OR(AND(OR($J577="Retired",$J577="Permanent Low-Use"),$K577&lt;=2031),(AND($J577="New",$K577&gt;2031))),"N/A",VLOOKUP($F577,'Source Data'!$B$15:$I$22,5)),"")</f>
        <v/>
      </c>
      <c r="AI577" s="145" t="str">
        <f>IF(ISNUMBER($L577),IF(OR(AND(OR($J577="Retired",$J577="Permanent Low-Use"),$K577&lt;=2032),(AND($J577="New",$K577&gt;2032))),"N/A",VLOOKUP($F577,'Source Data'!$B$15:$I$22,5)),"")</f>
        <v/>
      </c>
      <c r="AJ577" s="145" t="str">
        <f>IF(ISNUMBER($L577),IF(OR(AND(OR($J577="Retired",$J577="Permanent Low-Use"),$K577&lt;=2033),(AND($J577="New",$K577&gt;2033))),"N/A",VLOOKUP($F577,'Source Data'!$B$15:$I$22,5)),"")</f>
        <v/>
      </c>
      <c r="AK577" s="145" t="str">
        <f>IF($N577= 0, "N/A", IF(ISERROR(VLOOKUP($F577, 'Source Data'!$B$4:$C$11,2)), "", VLOOKUP($F577, 'Source Data'!$B$4:$C$11,2)))</f>
        <v/>
      </c>
      <c r="AL577" s="158"/>
    </row>
    <row r="578" spans="1:38">
      <c r="A578" s="158"/>
      <c r="B578" s="96"/>
      <c r="C578" s="96"/>
      <c r="D578" s="96"/>
      <c r="E578" s="97"/>
      <c r="F578" s="97"/>
      <c r="G578" s="98"/>
      <c r="H578" s="99"/>
      <c r="I578" s="98"/>
      <c r="J578" s="98"/>
      <c r="K578" s="98"/>
      <c r="L578" s="142" t="str">
        <f t="shared" si="22"/>
        <v/>
      </c>
      <c r="M578" s="142"/>
      <c r="N578" s="143" t="str">
        <f t="shared" si="23"/>
        <v/>
      </c>
      <c r="O578" s="144" t="str">
        <f>IF(OR(AND(OR($J578="Retired",$J578="Permanent Low-Use"),$K578&lt;=2023),(AND($J578="New",$K578&gt;2023))),"N/A",IF($N578=0,0,IF(ISERROR(VLOOKUP($E578,'Source Data'!$B$29:$J$60, MATCH($L578, 'Source Data'!$B$26:$J$26,1),TRUE))=TRUE,"",VLOOKUP($E578,'Source Data'!$B$29:$J$60,MATCH($L578, 'Source Data'!$B$26:$J$26,1),TRUE))))</f>
        <v/>
      </c>
      <c r="P578" s="144" t="str">
        <f>IF(OR(AND(OR($J578="Retired",$J578="Permanent Low-Use"),$K578&lt;=2024),(AND($J578="New",$K578&gt;2024))),"N/A",IF($N578=0,0,IF(ISERROR(VLOOKUP($E578,'Source Data'!$B$29:$J$60, MATCH($L578, 'Source Data'!$B$26:$J$26,1),TRUE))=TRUE,"",VLOOKUP($E578,'Source Data'!$B$29:$J$60,MATCH($L578, 'Source Data'!$B$26:$J$26,1),TRUE))))</f>
        <v/>
      </c>
      <c r="Q578" s="144" t="str">
        <f>IF(OR(AND(OR($J578="Retired",$J578="Permanent Low-Use"),$K578&lt;=2025),(AND($J578="New",$K578&gt;2025))),"N/A",IF($N578=0,0,IF(ISERROR(VLOOKUP($E578,'Source Data'!$B$29:$J$60, MATCH($L578, 'Source Data'!$B$26:$J$26,1),TRUE))=TRUE,"",VLOOKUP($E578,'Source Data'!$B$29:$J$60,MATCH($L578, 'Source Data'!$B$26:$J$26,1),TRUE))))</f>
        <v/>
      </c>
      <c r="R578" s="144" t="str">
        <f>IF(OR(AND(OR($J578="Retired",$J578="Permanent Low-Use"),$K578&lt;=2026),(AND($J578="New",$K578&gt;2026))),"N/A",IF($N578=0,0,IF(ISERROR(VLOOKUP($E578,'Source Data'!$B$29:$J$60, MATCH($L578, 'Source Data'!$B$26:$J$26,1),TRUE))=TRUE,"",VLOOKUP($E578,'Source Data'!$B$29:$J$60,MATCH($L578, 'Source Data'!$B$26:$J$26,1),TRUE))))</f>
        <v/>
      </c>
      <c r="S578" s="144" t="str">
        <f>IF(OR(AND(OR($J578="Retired",$J578="Permanent Low-Use"),$K578&lt;=2027),(AND($J578="New",$K578&gt;2027))),"N/A",IF($N578=0,0,IF(ISERROR(VLOOKUP($E578,'Source Data'!$B$29:$J$60, MATCH($L578, 'Source Data'!$B$26:$J$26,1),TRUE))=TRUE,"",VLOOKUP($E578,'Source Data'!$B$29:$J$60,MATCH($L578, 'Source Data'!$B$26:$J$26,1),TRUE))))</f>
        <v/>
      </c>
      <c r="T578" s="144" t="str">
        <f>IF(OR(AND(OR($J578="Retired",$J578="Permanent Low-Use"),$K578&lt;=2028),(AND($J578="New",$K578&gt;2028))),"N/A",IF($N578=0,0,IF(ISERROR(VLOOKUP($E578,'Source Data'!$B$29:$J$60, MATCH($L578, 'Source Data'!$B$26:$J$26,1),TRUE))=TRUE,"",VLOOKUP($E578,'Source Data'!$B$29:$J$60,MATCH($L578, 'Source Data'!$B$26:$J$26,1),TRUE))))</f>
        <v/>
      </c>
      <c r="U578" s="144" t="str">
        <f>IF(OR(AND(OR($J578="Retired",$J578="Permanent Low-Use"),$K578&lt;=2029),(AND($J578="New",$K578&gt;2029))),"N/A",IF($N578=0,0,IF(ISERROR(VLOOKUP($E578,'Source Data'!$B$29:$J$60, MATCH($L578, 'Source Data'!$B$26:$J$26,1),TRUE))=TRUE,"",VLOOKUP($E578,'Source Data'!$B$29:$J$60,MATCH($L578, 'Source Data'!$B$26:$J$26,1),TRUE))))</f>
        <v/>
      </c>
      <c r="V578" s="144" t="str">
        <f>IF(OR(AND(OR($J578="Retired",$J578="Permanent Low-Use"),$K578&lt;=2030),(AND($J578="New",$K578&gt;2030))),"N/A",IF($N578=0,0,IF(ISERROR(VLOOKUP($E578,'Source Data'!$B$29:$J$60, MATCH($L578, 'Source Data'!$B$26:$J$26,1),TRUE))=TRUE,"",VLOOKUP($E578,'Source Data'!$B$29:$J$60,MATCH($L578, 'Source Data'!$B$26:$J$26,1),TRUE))))</f>
        <v/>
      </c>
      <c r="W578" s="144" t="str">
        <f>IF(OR(AND(OR($J578="Retired",$J578="Permanent Low-Use"),$K578&lt;=2031),(AND($J578="New",$K578&gt;2031))),"N/A",IF($N578=0,0,IF(ISERROR(VLOOKUP($E578,'Source Data'!$B$29:$J$60, MATCH($L578, 'Source Data'!$B$26:$J$26,1),TRUE))=TRUE,"",VLOOKUP($E578,'Source Data'!$B$29:$J$60,MATCH($L578, 'Source Data'!$B$26:$J$26,1),TRUE))))</f>
        <v/>
      </c>
      <c r="X578" s="144" t="str">
        <f>IF(OR(AND(OR($J578="Retired",$J578="Permanent Low-Use"),$K578&lt;=2032),(AND($J578="New",$K578&gt;2032))),"N/A",IF($N578=0,0,IF(ISERROR(VLOOKUP($E578,'Source Data'!$B$29:$J$60, MATCH($L578, 'Source Data'!$B$26:$J$26,1),TRUE))=TRUE,"",VLOOKUP($E578,'Source Data'!$B$29:$J$60,MATCH($L578, 'Source Data'!$B$26:$J$26,1),TRUE))))</f>
        <v/>
      </c>
      <c r="Y578" s="144" t="str">
        <f>IF(OR(AND(OR($J578="Retired",$J578="Permanent Low-Use"),$K578&lt;=2033),(AND($J578="New",$K578&gt;2033))),"N/A",IF($N578=0,0,IF(ISERROR(VLOOKUP($E578,'Source Data'!$B$29:$J$60, MATCH($L578, 'Source Data'!$B$26:$J$26,1),TRUE))=TRUE,"",VLOOKUP($E578,'Source Data'!$B$29:$J$60,MATCH($L578, 'Source Data'!$B$26:$J$26,1),TRUE))))</f>
        <v/>
      </c>
      <c r="Z578" s="145" t="str">
        <f>IF(ISNUMBER($L578),IF(OR(AND(OR($J578="Retired",$J578="Permanent Low-Use"),$K578&lt;=2023),(AND($J578="New",$K578&gt;2023))),"N/A",VLOOKUP($F578,'Source Data'!$B$15:$I$22,7)),"")</f>
        <v/>
      </c>
      <c r="AA578" s="145" t="str">
        <f>IF(ISNUMBER($L578),IF(OR(AND(OR($J578="Retired",$J578="Permanent Low-Use"),$K578&lt;=2024),(AND($J578="New",$K578&gt;2024))),"N/A",VLOOKUP($F578,'Source Data'!$B$15:$I$22,7)),"")</f>
        <v/>
      </c>
      <c r="AB578" s="145" t="str">
        <f>IF(ISNUMBER($L578),IF(OR(AND(OR($J578="Retired",$J578="Permanent Low-Use"),$K578&lt;=2025),(AND($J578="New",$K578&gt;2025))),"N/A",VLOOKUP($F578,'Source Data'!$B$15:$I$22,5)),"")</f>
        <v/>
      </c>
      <c r="AC578" s="145" t="str">
        <f>IF(ISNUMBER($L578),IF(OR(AND(OR($J578="Retired",$J578="Permanent Low-Use"),$K578&lt;=2026),(AND($J578="New",$K578&gt;2026))),"N/A",VLOOKUP($F578,'Source Data'!$B$15:$I$22,5)),"")</f>
        <v/>
      </c>
      <c r="AD578" s="147"/>
      <c r="AE578" s="145" t="str">
        <f>IF(ISNUMBER($L578),IF(OR(AND(OR($J578="Retired",$J578="Permanent Low-Use"),$K578&lt;=2028),(AND($J578="New",$K578&gt;2028))),"N/A",VLOOKUP($F578,'Source Data'!$B$15:$I$22,5)),"")</f>
        <v/>
      </c>
      <c r="AF578" s="145" t="str">
        <f>IF(ISNUMBER($L578),IF(OR(AND(OR($J578="Retired",$J578="Permanent Low-Use"),$K578&lt;=2029),(AND($J578="New",$K578&gt;2029))),"N/A",VLOOKUP($F578,'Source Data'!$B$15:$I$22,5)),"")</f>
        <v/>
      </c>
      <c r="AG578" s="145" t="str">
        <f>IF(ISNUMBER($L578),IF(OR(AND(OR($J578="Retired",$J578="Permanent Low-Use"),$K578&lt;=2030),(AND($J578="New",$K578&gt;2030))),"N/A",VLOOKUP($F578,'Source Data'!$B$15:$I$22,5)),"")</f>
        <v/>
      </c>
      <c r="AH578" s="145" t="str">
        <f>IF(ISNUMBER($L578),IF(OR(AND(OR($J578="Retired",$J578="Permanent Low-Use"),$K578&lt;=2031),(AND($J578="New",$K578&gt;2031))),"N/A",VLOOKUP($F578,'Source Data'!$B$15:$I$22,5)),"")</f>
        <v/>
      </c>
      <c r="AI578" s="145" t="str">
        <f>IF(ISNUMBER($L578),IF(OR(AND(OR($J578="Retired",$J578="Permanent Low-Use"),$K578&lt;=2032),(AND($J578="New",$K578&gt;2032))),"N/A",VLOOKUP($F578,'Source Data'!$B$15:$I$22,5)),"")</f>
        <v/>
      </c>
      <c r="AJ578" s="145" t="str">
        <f>IF(ISNUMBER($L578),IF(OR(AND(OR($J578="Retired",$J578="Permanent Low-Use"),$K578&lt;=2033),(AND($J578="New",$K578&gt;2033))),"N/A",VLOOKUP($F578,'Source Data'!$B$15:$I$22,5)),"")</f>
        <v/>
      </c>
      <c r="AK578" s="145" t="str">
        <f>IF($N578= 0, "N/A", IF(ISERROR(VLOOKUP($F578, 'Source Data'!$B$4:$C$11,2)), "", VLOOKUP($F578, 'Source Data'!$B$4:$C$11,2)))</f>
        <v/>
      </c>
      <c r="AL578" s="158"/>
    </row>
    <row r="579" spans="1:38">
      <c r="A579" s="158"/>
      <c r="B579" s="96"/>
      <c r="C579" s="96"/>
      <c r="D579" s="96"/>
      <c r="E579" s="97"/>
      <c r="F579" s="97"/>
      <c r="G579" s="98"/>
      <c r="H579" s="99"/>
      <c r="I579" s="98"/>
      <c r="J579" s="98"/>
      <c r="K579" s="98"/>
      <c r="L579" s="142" t="str">
        <f t="shared" si="22"/>
        <v/>
      </c>
      <c r="M579" s="142"/>
      <c r="N579" s="143" t="str">
        <f t="shared" si="23"/>
        <v/>
      </c>
      <c r="O579" s="144" t="str">
        <f>IF(OR(AND(OR($J579="Retired",$J579="Permanent Low-Use"),$K579&lt;=2023),(AND($J579="New",$K579&gt;2023))),"N/A",IF($N579=0,0,IF(ISERROR(VLOOKUP($E579,'Source Data'!$B$29:$J$60, MATCH($L579, 'Source Data'!$B$26:$J$26,1),TRUE))=TRUE,"",VLOOKUP($E579,'Source Data'!$B$29:$J$60,MATCH($L579, 'Source Data'!$B$26:$J$26,1),TRUE))))</f>
        <v/>
      </c>
      <c r="P579" s="144" t="str">
        <f>IF(OR(AND(OR($J579="Retired",$J579="Permanent Low-Use"),$K579&lt;=2024),(AND($J579="New",$K579&gt;2024))),"N/A",IF($N579=0,0,IF(ISERROR(VLOOKUP($E579,'Source Data'!$B$29:$J$60, MATCH($L579, 'Source Data'!$B$26:$J$26,1),TRUE))=TRUE,"",VLOOKUP($E579,'Source Data'!$B$29:$J$60,MATCH($L579, 'Source Data'!$B$26:$J$26,1),TRUE))))</f>
        <v/>
      </c>
      <c r="Q579" s="144" t="str">
        <f>IF(OR(AND(OR($J579="Retired",$J579="Permanent Low-Use"),$K579&lt;=2025),(AND($J579="New",$K579&gt;2025))),"N/A",IF($N579=0,0,IF(ISERROR(VLOOKUP($E579,'Source Data'!$B$29:$J$60, MATCH($L579, 'Source Data'!$B$26:$J$26,1),TRUE))=TRUE,"",VLOOKUP($E579,'Source Data'!$B$29:$J$60,MATCH($L579, 'Source Data'!$B$26:$J$26,1),TRUE))))</f>
        <v/>
      </c>
      <c r="R579" s="144" t="str">
        <f>IF(OR(AND(OR($J579="Retired",$J579="Permanent Low-Use"),$K579&lt;=2026),(AND($J579="New",$K579&gt;2026))),"N/A",IF($N579=0,0,IF(ISERROR(VLOOKUP($E579,'Source Data'!$B$29:$J$60, MATCH($L579, 'Source Data'!$B$26:$J$26,1),TRUE))=TRUE,"",VLOOKUP($E579,'Source Data'!$B$29:$J$60,MATCH($L579, 'Source Data'!$B$26:$J$26,1),TRUE))))</f>
        <v/>
      </c>
      <c r="S579" s="144" t="str">
        <f>IF(OR(AND(OR($J579="Retired",$J579="Permanent Low-Use"),$K579&lt;=2027),(AND($J579="New",$K579&gt;2027))),"N/A",IF($N579=0,0,IF(ISERROR(VLOOKUP($E579,'Source Data'!$B$29:$J$60, MATCH($L579, 'Source Data'!$B$26:$J$26,1),TRUE))=TRUE,"",VLOOKUP($E579,'Source Data'!$B$29:$J$60,MATCH($L579, 'Source Data'!$B$26:$J$26,1),TRUE))))</f>
        <v/>
      </c>
      <c r="T579" s="144" t="str">
        <f>IF(OR(AND(OR($J579="Retired",$J579="Permanent Low-Use"),$K579&lt;=2028),(AND($J579="New",$K579&gt;2028))),"N/A",IF($N579=0,0,IF(ISERROR(VLOOKUP($E579,'Source Data'!$B$29:$J$60, MATCH($L579, 'Source Data'!$B$26:$J$26,1),TRUE))=TRUE,"",VLOOKUP($E579,'Source Data'!$B$29:$J$60,MATCH($L579, 'Source Data'!$B$26:$J$26,1),TRUE))))</f>
        <v/>
      </c>
      <c r="U579" s="144" t="str">
        <f>IF(OR(AND(OR($J579="Retired",$J579="Permanent Low-Use"),$K579&lt;=2029),(AND($J579="New",$K579&gt;2029))),"N/A",IF($N579=0,0,IF(ISERROR(VLOOKUP($E579,'Source Data'!$B$29:$J$60, MATCH($L579, 'Source Data'!$B$26:$J$26,1),TRUE))=TRUE,"",VLOOKUP($E579,'Source Data'!$B$29:$J$60,MATCH($L579, 'Source Data'!$B$26:$J$26,1),TRUE))))</f>
        <v/>
      </c>
      <c r="V579" s="144" t="str">
        <f>IF(OR(AND(OR($J579="Retired",$J579="Permanent Low-Use"),$K579&lt;=2030),(AND($J579="New",$K579&gt;2030))),"N/A",IF($N579=0,0,IF(ISERROR(VLOOKUP($E579,'Source Data'!$B$29:$J$60, MATCH($L579, 'Source Data'!$B$26:$J$26,1),TRUE))=TRUE,"",VLOOKUP($E579,'Source Data'!$B$29:$J$60,MATCH($L579, 'Source Data'!$B$26:$J$26,1),TRUE))))</f>
        <v/>
      </c>
      <c r="W579" s="144" t="str">
        <f>IF(OR(AND(OR($J579="Retired",$J579="Permanent Low-Use"),$K579&lt;=2031),(AND($J579="New",$K579&gt;2031))),"N/A",IF($N579=0,0,IF(ISERROR(VLOOKUP($E579,'Source Data'!$B$29:$J$60, MATCH($L579, 'Source Data'!$B$26:$J$26,1),TRUE))=TRUE,"",VLOOKUP($E579,'Source Data'!$B$29:$J$60,MATCH($L579, 'Source Data'!$B$26:$J$26,1),TRUE))))</f>
        <v/>
      </c>
      <c r="X579" s="144" t="str">
        <f>IF(OR(AND(OR($J579="Retired",$J579="Permanent Low-Use"),$K579&lt;=2032),(AND($J579="New",$K579&gt;2032))),"N/A",IF($N579=0,0,IF(ISERROR(VLOOKUP($E579,'Source Data'!$B$29:$J$60, MATCH($L579, 'Source Data'!$B$26:$J$26,1),TRUE))=TRUE,"",VLOOKUP($E579,'Source Data'!$B$29:$J$60,MATCH($L579, 'Source Data'!$B$26:$J$26,1),TRUE))))</f>
        <v/>
      </c>
      <c r="Y579" s="144" t="str">
        <f>IF(OR(AND(OR($J579="Retired",$J579="Permanent Low-Use"),$K579&lt;=2033),(AND($J579="New",$K579&gt;2033))),"N/A",IF($N579=0,0,IF(ISERROR(VLOOKUP($E579,'Source Data'!$B$29:$J$60, MATCH($L579, 'Source Data'!$B$26:$J$26,1),TRUE))=TRUE,"",VLOOKUP($E579,'Source Data'!$B$29:$J$60,MATCH($L579, 'Source Data'!$B$26:$J$26,1),TRUE))))</f>
        <v/>
      </c>
      <c r="Z579" s="145" t="str">
        <f>IF(ISNUMBER($L579),IF(OR(AND(OR($J579="Retired",$J579="Permanent Low-Use"),$K579&lt;=2023),(AND($J579="New",$K579&gt;2023))),"N/A",VLOOKUP($F579,'Source Data'!$B$15:$I$22,7)),"")</f>
        <v/>
      </c>
      <c r="AA579" s="145" t="str">
        <f>IF(ISNUMBER($L579),IF(OR(AND(OR($J579="Retired",$J579="Permanent Low-Use"),$K579&lt;=2024),(AND($J579="New",$K579&gt;2024))),"N/A",VLOOKUP($F579,'Source Data'!$B$15:$I$22,7)),"")</f>
        <v/>
      </c>
      <c r="AB579" s="145" t="str">
        <f>IF(ISNUMBER($L579),IF(OR(AND(OR($J579="Retired",$J579="Permanent Low-Use"),$K579&lt;=2025),(AND($J579="New",$K579&gt;2025))),"N/A",VLOOKUP($F579,'Source Data'!$B$15:$I$22,5)),"")</f>
        <v/>
      </c>
      <c r="AC579" s="145" t="str">
        <f>IF(ISNUMBER($L579),IF(OR(AND(OR($J579="Retired",$J579="Permanent Low-Use"),$K579&lt;=2026),(AND($J579="New",$K579&gt;2026))),"N/A",VLOOKUP($F579,'Source Data'!$B$15:$I$22,5)),"")</f>
        <v/>
      </c>
      <c r="AD579" s="147"/>
      <c r="AE579" s="145" t="str">
        <f>IF(ISNUMBER($L579),IF(OR(AND(OR($J579="Retired",$J579="Permanent Low-Use"),$K579&lt;=2028),(AND($J579="New",$K579&gt;2028))),"N/A",VLOOKUP($F579,'Source Data'!$B$15:$I$22,5)),"")</f>
        <v/>
      </c>
      <c r="AF579" s="145" t="str">
        <f>IF(ISNUMBER($L579),IF(OR(AND(OR($J579="Retired",$J579="Permanent Low-Use"),$K579&lt;=2029),(AND($J579="New",$K579&gt;2029))),"N/A",VLOOKUP($F579,'Source Data'!$B$15:$I$22,5)),"")</f>
        <v/>
      </c>
      <c r="AG579" s="145" t="str">
        <f>IF(ISNUMBER($L579),IF(OR(AND(OR($J579="Retired",$J579="Permanent Low-Use"),$K579&lt;=2030),(AND($J579="New",$K579&gt;2030))),"N/A",VLOOKUP($F579,'Source Data'!$B$15:$I$22,5)),"")</f>
        <v/>
      </c>
      <c r="AH579" s="145" t="str">
        <f>IF(ISNUMBER($L579),IF(OR(AND(OR($J579="Retired",$J579="Permanent Low-Use"),$K579&lt;=2031),(AND($J579="New",$K579&gt;2031))),"N/A",VLOOKUP($F579,'Source Data'!$B$15:$I$22,5)),"")</f>
        <v/>
      </c>
      <c r="AI579" s="145" t="str">
        <f>IF(ISNUMBER($L579),IF(OR(AND(OR($J579="Retired",$J579="Permanent Low-Use"),$K579&lt;=2032),(AND($J579="New",$K579&gt;2032))),"N/A",VLOOKUP($F579,'Source Data'!$B$15:$I$22,5)),"")</f>
        <v/>
      </c>
      <c r="AJ579" s="145" t="str">
        <f>IF(ISNUMBER($L579),IF(OR(AND(OR($J579="Retired",$J579="Permanent Low-Use"),$K579&lt;=2033),(AND($J579="New",$K579&gt;2033))),"N/A",VLOOKUP($F579,'Source Data'!$B$15:$I$22,5)),"")</f>
        <v/>
      </c>
      <c r="AK579" s="145" t="str">
        <f>IF($N579= 0, "N/A", IF(ISERROR(VLOOKUP($F579, 'Source Data'!$B$4:$C$11,2)), "", VLOOKUP($F579, 'Source Data'!$B$4:$C$11,2)))</f>
        <v/>
      </c>
      <c r="AL579" s="158"/>
    </row>
    <row r="580" spans="1:38">
      <c r="A580" s="158"/>
      <c r="B580" s="96"/>
      <c r="C580" s="96"/>
      <c r="D580" s="96"/>
      <c r="E580" s="97"/>
      <c r="F580" s="97"/>
      <c r="G580" s="98"/>
      <c r="H580" s="99"/>
      <c r="I580" s="98"/>
      <c r="J580" s="98"/>
      <c r="K580" s="98"/>
      <c r="L580" s="142" t="str">
        <f t="shared" si="22"/>
        <v/>
      </c>
      <c r="M580" s="142"/>
      <c r="N580" s="143" t="str">
        <f t="shared" si="23"/>
        <v/>
      </c>
      <c r="O580" s="144" t="str">
        <f>IF(OR(AND(OR($J580="Retired",$J580="Permanent Low-Use"),$K580&lt;=2023),(AND($J580="New",$K580&gt;2023))),"N/A",IF($N580=0,0,IF(ISERROR(VLOOKUP($E580,'Source Data'!$B$29:$J$60, MATCH($L580, 'Source Data'!$B$26:$J$26,1),TRUE))=TRUE,"",VLOOKUP($E580,'Source Data'!$B$29:$J$60,MATCH($L580, 'Source Data'!$B$26:$J$26,1),TRUE))))</f>
        <v/>
      </c>
      <c r="P580" s="144" t="str">
        <f>IF(OR(AND(OR($J580="Retired",$J580="Permanent Low-Use"),$K580&lt;=2024),(AND($J580="New",$K580&gt;2024))),"N/A",IF($N580=0,0,IF(ISERROR(VLOOKUP($E580,'Source Data'!$B$29:$J$60, MATCH($L580, 'Source Data'!$B$26:$J$26,1),TRUE))=TRUE,"",VLOOKUP($E580,'Source Data'!$B$29:$J$60,MATCH($L580, 'Source Data'!$B$26:$J$26,1),TRUE))))</f>
        <v/>
      </c>
      <c r="Q580" s="144" t="str">
        <f>IF(OR(AND(OR($J580="Retired",$J580="Permanent Low-Use"),$K580&lt;=2025),(AND($J580="New",$K580&gt;2025))),"N/A",IF($N580=0,0,IF(ISERROR(VLOOKUP($E580,'Source Data'!$B$29:$J$60, MATCH($L580, 'Source Data'!$B$26:$J$26,1),TRUE))=TRUE,"",VLOOKUP($E580,'Source Data'!$B$29:$J$60,MATCH($L580, 'Source Data'!$B$26:$J$26,1),TRUE))))</f>
        <v/>
      </c>
      <c r="R580" s="144" t="str">
        <f>IF(OR(AND(OR($J580="Retired",$J580="Permanent Low-Use"),$K580&lt;=2026),(AND($J580="New",$K580&gt;2026))),"N/A",IF($N580=0,0,IF(ISERROR(VLOOKUP($E580,'Source Data'!$B$29:$J$60, MATCH($L580, 'Source Data'!$B$26:$J$26,1),TRUE))=TRUE,"",VLOOKUP($E580,'Source Data'!$B$29:$J$60,MATCH($L580, 'Source Data'!$B$26:$J$26,1),TRUE))))</f>
        <v/>
      </c>
      <c r="S580" s="144" t="str">
        <f>IF(OR(AND(OR($J580="Retired",$J580="Permanent Low-Use"),$K580&lt;=2027),(AND($J580="New",$K580&gt;2027))),"N/A",IF($N580=0,0,IF(ISERROR(VLOOKUP($E580,'Source Data'!$B$29:$J$60, MATCH($L580, 'Source Data'!$B$26:$J$26,1),TRUE))=TRUE,"",VLOOKUP($E580,'Source Data'!$B$29:$J$60,MATCH($L580, 'Source Data'!$B$26:$J$26,1),TRUE))))</f>
        <v/>
      </c>
      <c r="T580" s="144" t="str">
        <f>IF(OR(AND(OR($J580="Retired",$J580="Permanent Low-Use"),$K580&lt;=2028),(AND($J580="New",$K580&gt;2028))),"N/A",IF($N580=0,0,IF(ISERROR(VLOOKUP($E580,'Source Data'!$B$29:$J$60, MATCH($L580, 'Source Data'!$B$26:$J$26,1),TRUE))=TRUE,"",VLOOKUP($E580,'Source Data'!$B$29:$J$60,MATCH($L580, 'Source Data'!$B$26:$J$26,1),TRUE))))</f>
        <v/>
      </c>
      <c r="U580" s="144" t="str">
        <f>IF(OR(AND(OR($J580="Retired",$J580="Permanent Low-Use"),$K580&lt;=2029),(AND($J580="New",$K580&gt;2029))),"N/A",IF($N580=0,0,IF(ISERROR(VLOOKUP($E580,'Source Data'!$B$29:$J$60, MATCH($L580, 'Source Data'!$B$26:$J$26,1),TRUE))=TRUE,"",VLOOKUP($E580,'Source Data'!$B$29:$J$60,MATCH($L580, 'Source Data'!$B$26:$J$26,1),TRUE))))</f>
        <v/>
      </c>
      <c r="V580" s="144" t="str">
        <f>IF(OR(AND(OR($J580="Retired",$J580="Permanent Low-Use"),$K580&lt;=2030),(AND($J580="New",$K580&gt;2030))),"N/A",IF($N580=0,0,IF(ISERROR(VLOOKUP($E580,'Source Data'!$B$29:$J$60, MATCH($L580, 'Source Data'!$B$26:$J$26,1),TRUE))=TRUE,"",VLOOKUP($E580,'Source Data'!$B$29:$J$60,MATCH($L580, 'Source Data'!$B$26:$J$26,1),TRUE))))</f>
        <v/>
      </c>
      <c r="W580" s="144" t="str">
        <f>IF(OR(AND(OR($J580="Retired",$J580="Permanent Low-Use"),$K580&lt;=2031),(AND($J580="New",$K580&gt;2031))),"N/A",IF($N580=0,0,IF(ISERROR(VLOOKUP($E580,'Source Data'!$B$29:$J$60, MATCH($L580, 'Source Data'!$B$26:$J$26,1),TRUE))=TRUE,"",VLOOKUP($E580,'Source Data'!$B$29:$J$60,MATCH($L580, 'Source Data'!$B$26:$J$26,1),TRUE))))</f>
        <v/>
      </c>
      <c r="X580" s="144" t="str">
        <f>IF(OR(AND(OR($J580="Retired",$J580="Permanent Low-Use"),$K580&lt;=2032),(AND($J580="New",$K580&gt;2032))),"N/A",IF($N580=0,0,IF(ISERROR(VLOOKUP($E580,'Source Data'!$B$29:$J$60, MATCH($L580, 'Source Data'!$B$26:$J$26,1),TRUE))=TRUE,"",VLOOKUP($E580,'Source Data'!$B$29:$J$60,MATCH($L580, 'Source Data'!$B$26:$J$26,1),TRUE))))</f>
        <v/>
      </c>
      <c r="Y580" s="144" t="str">
        <f>IF(OR(AND(OR($J580="Retired",$J580="Permanent Low-Use"),$K580&lt;=2033),(AND($J580="New",$K580&gt;2033))),"N/A",IF($N580=0,0,IF(ISERROR(VLOOKUP($E580,'Source Data'!$B$29:$J$60, MATCH($L580, 'Source Data'!$B$26:$J$26,1),TRUE))=TRUE,"",VLOOKUP($E580,'Source Data'!$B$29:$J$60,MATCH($L580, 'Source Data'!$B$26:$J$26,1),TRUE))))</f>
        <v/>
      </c>
      <c r="Z580" s="145" t="str">
        <f>IF(ISNUMBER($L580),IF(OR(AND(OR($J580="Retired",$J580="Permanent Low-Use"),$K580&lt;=2023),(AND($J580="New",$K580&gt;2023))),"N/A",VLOOKUP($F580,'Source Data'!$B$15:$I$22,7)),"")</f>
        <v/>
      </c>
      <c r="AA580" s="145" t="str">
        <f>IF(ISNUMBER($L580),IF(OR(AND(OR($J580="Retired",$J580="Permanent Low-Use"),$K580&lt;=2024),(AND($J580="New",$K580&gt;2024))),"N/A",VLOOKUP($F580,'Source Data'!$B$15:$I$22,7)),"")</f>
        <v/>
      </c>
      <c r="AB580" s="145" t="str">
        <f>IF(ISNUMBER($L580),IF(OR(AND(OR($J580="Retired",$J580="Permanent Low-Use"),$K580&lt;=2025),(AND($J580="New",$K580&gt;2025))),"N/A",VLOOKUP($F580,'Source Data'!$B$15:$I$22,5)),"")</f>
        <v/>
      </c>
      <c r="AC580" s="145" t="str">
        <f>IF(ISNUMBER($L580),IF(OR(AND(OR($J580="Retired",$J580="Permanent Low-Use"),$K580&lt;=2026),(AND($J580="New",$K580&gt;2026))),"N/A",VLOOKUP($F580,'Source Data'!$B$15:$I$22,5)),"")</f>
        <v/>
      </c>
      <c r="AD580" s="147"/>
      <c r="AE580" s="145" t="str">
        <f>IF(ISNUMBER($L580),IF(OR(AND(OR($J580="Retired",$J580="Permanent Low-Use"),$K580&lt;=2028),(AND($J580="New",$K580&gt;2028))),"N/A",VLOOKUP($F580,'Source Data'!$B$15:$I$22,5)),"")</f>
        <v/>
      </c>
      <c r="AF580" s="145" t="str">
        <f>IF(ISNUMBER($L580),IF(OR(AND(OR($J580="Retired",$J580="Permanent Low-Use"),$K580&lt;=2029),(AND($J580="New",$K580&gt;2029))),"N/A",VLOOKUP($F580,'Source Data'!$B$15:$I$22,5)),"")</f>
        <v/>
      </c>
      <c r="AG580" s="145" t="str">
        <f>IF(ISNUMBER($L580),IF(OR(AND(OR($J580="Retired",$J580="Permanent Low-Use"),$K580&lt;=2030),(AND($J580="New",$K580&gt;2030))),"N/A",VLOOKUP($F580,'Source Data'!$B$15:$I$22,5)),"")</f>
        <v/>
      </c>
      <c r="AH580" s="145" t="str">
        <f>IF(ISNUMBER($L580),IF(OR(AND(OR($J580="Retired",$J580="Permanent Low-Use"),$K580&lt;=2031),(AND($J580="New",$K580&gt;2031))),"N/A",VLOOKUP($F580,'Source Data'!$B$15:$I$22,5)),"")</f>
        <v/>
      </c>
      <c r="AI580" s="145" t="str">
        <f>IF(ISNUMBER($L580),IF(OR(AND(OR($J580="Retired",$J580="Permanent Low-Use"),$K580&lt;=2032),(AND($J580="New",$K580&gt;2032))),"N/A",VLOOKUP($F580,'Source Data'!$B$15:$I$22,5)),"")</f>
        <v/>
      </c>
      <c r="AJ580" s="145" t="str">
        <f>IF(ISNUMBER($L580),IF(OR(AND(OR($J580="Retired",$J580="Permanent Low-Use"),$K580&lt;=2033),(AND($J580="New",$K580&gt;2033))),"N/A",VLOOKUP($F580,'Source Data'!$B$15:$I$22,5)),"")</f>
        <v/>
      </c>
      <c r="AK580" s="145" t="str">
        <f>IF($N580= 0, "N/A", IF(ISERROR(VLOOKUP($F580, 'Source Data'!$B$4:$C$11,2)), "", VLOOKUP($F580, 'Source Data'!$B$4:$C$11,2)))</f>
        <v/>
      </c>
      <c r="AL580" s="158"/>
    </row>
    <row r="581" spans="1:38">
      <c r="A581" s="158"/>
      <c r="B581" s="96"/>
      <c r="C581" s="96"/>
      <c r="D581" s="96"/>
      <c r="E581" s="97"/>
      <c r="F581" s="97"/>
      <c r="G581" s="98"/>
      <c r="H581" s="99"/>
      <c r="I581" s="98"/>
      <c r="J581" s="98"/>
      <c r="K581" s="98"/>
      <c r="L581" s="142" t="str">
        <f t="shared" si="22"/>
        <v/>
      </c>
      <c r="M581" s="142"/>
      <c r="N581" s="143" t="str">
        <f t="shared" si="23"/>
        <v/>
      </c>
      <c r="O581" s="144" t="str">
        <f>IF(OR(AND(OR($J581="Retired",$J581="Permanent Low-Use"),$K581&lt;=2023),(AND($J581="New",$K581&gt;2023))),"N/A",IF($N581=0,0,IF(ISERROR(VLOOKUP($E581,'Source Data'!$B$29:$J$60, MATCH($L581, 'Source Data'!$B$26:$J$26,1),TRUE))=TRUE,"",VLOOKUP($E581,'Source Data'!$B$29:$J$60,MATCH($L581, 'Source Data'!$B$26:$J$26,1),TRUE))))</f>
        <v/>
      </c>
      <c r="P581" s="144" t="str">
        <f>IF(OR(AND(OR($J581="Retired",$J581="Permanent Low-Use"),$K581&lt;=2024),(AND($J581="New",$K581&gt;2024))),"N/A",IF($N581=0,0,IF(ISERROR(VLOOKUP($E581,'Source Data'!$B$29:$J$60, MATCH($L581, 'Source Data'!$B$26:$J$26,1),TRUE))=TRUE,"",VLOOKUP($E581,'Source Data'!$B$29:$J$60,MATCH($L581, 'Source Data'!$B$26:$J$26,1),TRUE))))</f>
        <v/>
      </c>
      <c r="Q581" s="144" t="str">
        <f>IF(OR(AND(OR($J581="Retired",$J581="Permanent Low-Use"),$K581&lt;=2025),(AND($J581="New",$K581&gt;2025))),"N/A",IF($N581=0,0,IF(ISERROR(VLOOKUP($E581,'Source Data'!$B$29:$J$60, MATCH($L581, 'Source Data'!$B$26:$J$26,1),TRUE))=TRUE,"",VLOOKUP($E581,'Source Data'!$B$29:$J$60,MATCH($L581, 'Source Data'!$B$26:$J$26,1),TRUE))))</f>
        <v/>
      </c>
      <c r="R581" s="144" t="str">
        <f>IF(OR(AND(OR($J581="Retired",$J581="Permanent Low-Use"),$K581&lt;=2026),(AND($J581="New",$K581&gt;2026))),"N/A",IF($N581=0,0,IF(ISERROR(VLOOKUP($E581,'Source Data'!$B$29:$J$60, MATCH($L581, 'Source Data'!$B$26:$J$26,1),TRUE))=TRUE,"",VLOOKUP($E581,'Source Data'!$B$29:$J$60,MATCH($L581, 'Source Data'!$B$26:$J$26,1),TRUE))))</f>
        <v/>
      </c>
      <c r="S581" s="144" t="str">
        <f>IF(OR(AND(OR($J581="Retired",$J581="Permanent Low-Use"),$K581&lt;=2027),(AND($J581="New",$K581&gt;2027))),"N/A",IF($N581=0,0,IF(ISERROR(VLOOKUP($E581,'Source Data'!$B$29:$J$60, MATCH($L581, 'Source Data'!$B$26:$J$26,1),TRUE))=TRUE,"",VLOOKUP($E581,'Source Data'!$B$29:$J$60,MATCH($L581, 'Source Data'!$B$26:$J$26,1),TRUE))))</f>
        <v/>
      </c>
      <c r="T581" s="144" t="str">
        <f>IF(OR(AND(OR($J581="Retired",$J581="Permanent Low-Use"),$K581&lt;=2028),(AND($J581="New",$K581&gt;2028))),"N/A",IF($N581=0,0,IF(ISERROR(VLOOKUP($E581,'Source Data'!$B$29:$J$60, MATCH($L581, 'Source Data'!$B$26:$J$26,1),TRUE))=TRUE,"",VLOOKUP($E581,'Source Data'!$B$29:$J$60,MATCH($L581, 'Source Data'!$B$26:$J$26,1),TRUE))))</f>
        <v/>
      </c>
      <c r="U581" s="144" t="str">
        <f>IF(OR(AND(OR($J581="Retired",$J581="Permanent Low-Use"),$K581&lt;=2029),(AND($J581="New",$K581&gt;2029))),"N/A",IF($N581=0,0,IF(ISERROR(VLOOKUP($E581,'Source Data'!$B$29:$J$60, MATCH($L581, 'Source Data'!$B$26:$J$26,1),TRUE))=TRUE,"",VLOOKUP($E581,'Source Data'!$B$29:$J$60,MATCH($L581, 'Source Data'!$B$26:$J$26,1),TRUE))))</f>
        <v/>
      </c>
      <c r="V581" s="144" t="str">
        <f>IF(OR(AND(OR($J581="Retired",$J581="Permanent Low-Use"),$K581&lt;=2030),(AND($J581="New",$K581&gt;2030))),"N/A",IF($N581=0,0,IF(ISERROR(VLOOKUP($E581,'Source Data'!$B$29:$J$60, MATCH($L581, 'Source Data'!$B$26:$J$26,1),TRUE))=TRUE,"",VLOOKUP($E581,'Source Data'!$B$29:$J$60,MATCH($L581, 'Source Data'!$B$26:$J$26,1),TRUE))))</f>
        <v/>
      </c>
      <c r="W581" s="144" t="str">
        <f>IF(OR(AND(OR($J581="Retired",$J581="Permanent Low-Use"),$K581&lt;=2031),(AND($J581="New",$K581&gt;2031))),"N/A",IF($N581=0,0,IF(ISERROR(VLOOKUP($E581,'Source Data'!$B$29:$J$60, MATCH($L581, 'Source Data'!$B$26:$J$26,1),TRUE))=TRUE,"",VLOOKUP($E581,'Source Data'!$B$29:$J$60,MATCH($L581, 'Source Data'!$B$26:$J$26,1),TRUE))))</f>
        <v/>
      </c>
      <c r="X581" s="144" t="str">
        <f>IF(OR(AND(OR($J581="Retired",$J581="Permanent Low-Use"),$K581&lt;=2032),(AND($J581="New",$K581&gt;2032))),"N/A",IF($N581=0,0,IF(ISERROR(VLOOKUP($E581,'Source Data'!$B$29:$J$60, MATCH($L581, 'Source Data'!$B$26:$J$26,1),TRUE))=TRUE,"",VLOOKUP($E581,'Source Data'!$B$29:$J$60,MATCH($L581, 'Source Data'!$B$26:$J$26,1),TRUE))))</f>
        <v/>
      </c>
      <c r="Y581" s="144" t="str">
        <f>IF(OR(AND(OR($J581="Retired",$J581="Permanent Low-Use"),$K581&lt;=2033),(AND($J581="New",$K581&gt;2033))),"N/A",IF($N581=0,0,IF(ISERROR(VLOOKUP($E581,'Source Data'!$B$29:$J$60, MATCH($L581, 'Source Data'!$B$26:$J$26,1),TRUE))=TRUE,"",VLOOKUP($E581,'Source Data'!$B$29:$J$60,MATCH($L581, 'Source Data'!$B$26:$J$26,1),TRUE))))</f>
        <v/>
      </c>
      <c r="Z581" s="145" t="str">
        <f>IF(ISNUMBER($L581),IF(OR(AND(OR($J581="Retired",$J581="Permanent Low-Use"),$K581&lt;=2023),(AND($J581="New",$K581&gt;2023))),"N/A",VLOOKUP($F581,'Source Data'!$B$15:$I$22,7)),"")</f>
        <v/>
      </c>
      <c r="AA581" s="145" t="str">
        <f>IF(ISNUMBER($L581),IF(OR(AND(OR($J581="Retired",$J581="Permanent Low-Use"),$K581&lt;=2024),(AND($J581="New",$K581&gt;2024))),"N/A",VLOOKUP($F581,'Source Data'!$B$15:$I$22,7)),"")</f>
        <v/>
      </c>
      <c r="AB581" s="145" t="str">
        <f>IF(ISNUMBER($L581),IF(OR(AND(OR($J581="Retired",$J581="Permanent Low-Use"),$K581&lt;=2025),(AND($J581="New",$K581&gt;2025))),"N/A",VLOOKUP($F581,'Source Data'!$B$15:$I$22,5)),"")</f>
        <v/>
      </c>
      <c r="AC581" s="145" t="str">
        <f>IF(ISNUMBER($L581),IF(OR(AND(OR($J581="Retired",$J581="Permanent Low-Use"),$K581&lt;=2026),(AND($J581="New",$K581&gt;2026))),"N/A",VLOOKUP($F581,'Source Data'!$B$15:$I$22,5)),"")</f>
        <v/>
      </c>
      <c r="AD581" s="147"/>
      <c r="AE581" s="145" t="str">
        <f>IF(ISNUMBER($L581),IF(OR(AND(OR($J581="Retired",$J581="Permanent Low-Use"),$K581&lt;=2028),(AND($J581="New",$K581&gt;2028))),"N/A",VLOOKUP($F581,'Source Data'!$B$15:$I$22,5)),"")</f>
        <v/>
      </c>
      <c r="AF581" s="145" t="str">
        <f>IF(ISNUMBER($L581),IF(OR(AND(OR($J581="Retired",$J581="Permanent Low-Use"),$K581&lt;=2029),(AND($J581="New",$K581&gt;2029))),"N/A",VLOOKUP($F581,'Source Data'!$B$15:$I$22,5)),"")</f>
        <v/>
      </c>
      <c r="AG581" s="145" t="str">
        <f>IF(ISNUMBER($L581),IF(OR(AND(OR($J581="Retired",$J581="Permanent Low-Use"),$K581&lt;=2030),(AND($J581="New",$K581&gt;2030))),"N/A",VLOOKUP($F581,'Source Data'!$B$15:$I$22,5)),"")</f>
        <v/>
      </c>
      <c r="AH581" s="145" t="str">
        <f>IF(ISNUMBER($L581),IF(OR(AND(OR($J581="Retired",$J581="Permanent Low-Use"),$K581&lt;=2031),(AND($J581="New",$K581&gt;2031))),"N/A",VLOOKUP($F581,'Source Data'!$B$15:$I$22,5)),"")</f>
        <v/>
      </c>
      <c r="AI581" s="145" t="str">
        <f>IF(ISNUMBER($L581),IF(OR(AND(OR($J581="Retired",$J581="Permanent Low-Use"),$K581&lt;=2032),(AND($J581="New",$K581&gt;2032))),"N/A",VLOOKUP($F581,'Source Data'!$B$15:$I$22,5)),"")</f>
        <v/>
      </c>
      <c r="AJ581" s="145" t="str">
        <f>IF(ISNUMBER($L581),IF(OR(AND(OR($J581="Retired",$J581="Permanent Low-Use"),$K581&lt;=2033),(AND($J581="New",$K581&gt;2033))),"N/A",VLOOKUP($F581,'Source Data'!$B$15:$I$22,5)),"")</f>
        <v/>
      </c>
      <c r="AK581" s="145" t="str">
        <f>IF($N581= 0, "N/A", IF(ISERROR(VLOOKUP($F581, 'Source Data'!$B$4:$C$11,2)), "", VLOOKUP($F581, 'Source Data'!$B$4:$C$11,2)))</f>
        <v/>
      </c>
      <c r="AL581" s="158"/>
    </row>
    <row r="582" spans="1:38">
      <c r="A582" s="158"/>
      <c r="B582" s="96"/>
      <c r="C582" s="96"/>
      <c r="D582" s="96"/>
      <c r="E582" s="97"/>
      <c r="F582" s="97"/>
      <c r="G582" s="98"/>
      <c r="H582" s="99"/>
      <c r="I582" s="98"/>
      <c r="J582" s="98"/>
      <c r="K582" s="98"/>
      <c r="L582" s="142" t="str">
        <f t="shared" si="22"/>
        <v/>
      </c>
      <c r="M582" s="142"/>
      <c r="N582" s="143" t="str">
        <f t="shared" si="23"/>
        <v/>
      </c>
      <c r="O582" s="144" t="str">
        <f>IF(OR(AND(OR($J582="Retired",$J582="Permanent Low-Use"),$K582&lt;=2023),(AND($J582="New",$K582&gt;2023))),"N/A",IF($N582=0,0,IF(ISERROR(VLOOKUP($E582,'Source Data'!$B$29:$J$60, MATCH($L582, 'Source Data'!$B$26:$J$26,1),TRUE))=TRUE,"",VLOOKUP($E582,'Source Data'!$B$29:$J$60,MATCH($L582, 'Source Data'!$B$26:$J$26,1),TRUE))))</f>
        <v/>
      </c>
      <c r="P582" s="144" t="str">
        <f>IF(OR(AND(OR($J582="Retired",$J582="Permanent Low-Use"),$K582&lt;=2024),(AND($J582="New",$K582&gt;2024))),"N/A",IF($N582=0,0,IF(ISERROR(VLOOKUP($E582,'Source Data'!$B$29:$J$60, MATCH($L582, 'Source Data'!$B$26:$J$26,1),TRUE))=TRUE,"",VLOOKUP($E582,'Source Data'!$B$29:$J$60,MATCH($L582, 'Source Data'!$B$26:$J$26,1),TRUE))))</f>
        <v/>
      </c>
      <c r="Q582" s="144" t="str">
        <f>IF(OR(AND(OR($J582="Retired",$J582="Permanent Low-Use"),$K582&lt;=2025),(AND($J582="New",$K582&gt;2025))),"N/A",IF($N582=0,0,IF(ISERROR(VLOOKUP($E582,'Source Data'!$B$29:$J$60, MATCH($L582, 'Source Data'!$B$26:$J$26,1),TRUE))=TRUE,"",VLOOKUP($E582,'Source Data'!$B$29:$J$60,MATCH($L582, 'Source Data'!$B$26:$J$26,1),TRUE))))</f>
        <v/>
      </c>
      <c r="R582" s="144" t="str">
        <f>IF(OR(AND(OR($J582="Retired",$J582="Permanent Low-Use"),$K582&lt;=2026),(AND($J582="New",$K582&gt;2026))),"N/A",IF($N582=0,0,IF(ISERROR(VLOOKUP($E582,'Source Data'!$B$29:$J$60, MATCH($L582, 'Source Data'!$B$26:$J$26,1),TRUE))=TRUE,"",VLOOKUP($E582,'Source Data'!$B$29:$J$60,MATCH($L582, 'Source Data'!$B$26:$J$26,1),TRUE))))</f>
        <v/>
      </c>
      <c r="S582" s="144" t="str">
        <f>IF(OR(AND(OR($J582="Retired",$J582="Permanent Low-Use"),$K582&lt;=2027),(AND($J582="New",$K582&gt;2027))),"N/A",IF($N582=0,0,IF(ISERROR(VLOOKUP($E582,'Source Data'!$B$29:$J$60, MATCH($L582, 'Source Data'!$B$26:$J$26,1),TRUE))=TRUE,"",VLOOKUP($E582,'Source Data'!$B$29:$J$60,MATCH($L582, 'Source Data'!$B$26:$J$26,1),TRUE))))</f>
        <v/>
      </c>
      <c r="T582" s="144" t="str">
        <f>IF(OR(AND(OR($J582="Retired",$J582="Permanent Low-Use"),$K582&lt;=2028),(AND($J582="New",$K582&gt;2028))),"N/A",IF($N582=0,0,IF(ISERROR(VLOOKUP($E582,'Source Data'!$B$29:$J$60, MATCH($L582, 'Source Data'!$B$26:$J$26,1),TRUE))=TRUE,"",VLOOKUP($E582,'Source Data'!$B$29:$J$60,MATCH($L582, 'Source Data'!$B$26:$J$26,1),TRUE))))</f>
        <v/>
      </c>
      <c r="U582" s="144" t="str">
        <f>IF(OR(AND(OR($J582="Retired",$J582="Permanent Low-Use"),$K582&lt;=2029),(AND($J582="New",$K582&gt;2029))),"N/A",IF($N582=0,0,IF(ISERROR(VLOOKUP($E582,'Source Data'!$B$29:$J$60, MATCH($L582, 'Source Data'!$B$26:$J$26,1),TRUE))=TRUE,"",VLOOKUP($E582,'Source Data'!$B$29:$J$60,MATCH($L582, 'Source Data'!$B$26:$J$26,1),TRUE))))</f>
        <v/>
      </c>
      <c r="V582" s="144" t="str">
        <f>IF(OR(AND(OR($J582="Retired",$J582="Permanent Low-Use"),$K582&lt;=2030),(AND($J582="New",$K582&gt;2030))),"N/A",IF($N582=0,0,IF(ISERROR(VLOOKUP($E582,'Source Data'!$B$29:$J$60, MATCH($L582, 'Source Data'!$B$26:$J$26,1),TRUE))=TRUE,"",VLOOKUP($E582,'Source Data'!$B$29:$J$60,MATCH($L582, 'Source Data'!$B$26:$J$26,1),TRUE))))</f>
        <v/>
      </c>
      <c r="W582" s="144" t="str">
        <f>IF(OR(AND(OR($J582="Retired",$J582="Permanent Low-Use"),$K582&lt;=2031),(AND($J582="New",$K582&gt;2031))),"N/A",IF($N582=0,0,IF(ISERROR(VLOOKUP($E582,'Source Data'!$B$29:$J$60, MATCH($L582, 'Source Data'!$B$26:$J$26,1),TRUE))=TRUE,"",VLOOKUP($E582,'Source Data'!$B$29:$J$60,MATCH($L582, 'Source Data'!$B$26:$J$26,1),TRUE))))</f>
        <v/>
      </c>
      <c r="X582" s="144" t="str">
        <f>IF(OR(AND(OR($J582="Retired",$J582="Permanent Low-Use"),$K582&lt;=2032),(AND($J582="New",$K582&gt;2032))),"N/A",IF($N582=0,0,IF(ISERROR(VLOOKUP($E582,'Source Data'!$B$29:$J$60, MATCH($L582, 'Source Data'!$B$26:$J$26,1),TRUE))=TRUE,"",VLOOKUP($E582,'Source Data'!$B$29:$J$60,MATCH($L582, 'Source Data'!$B$26:$J$26,1),TRUE))))</f>
        <v/>
      </c>
      <c r="Y582" s="144" t="str">
        <f>IF(OR(AND(OR($J582="Retired",$J582="Permanent Low-Use"),$K582&lt;=2033),(AND($J582="New",$K582&gt;2033))),"N/A",IF($N582=0,0,IF(ISERROR(VLOOKUP($E582,'Source Data'!$B$29:$J$60, MATCH($L582, 'Source Data'!$B$26:$J$26,1),TRUE))=TRUE,"",VLOOKUP($E582,'Source Data'!$B$29:$J$60,MATCH($L582, 'Source Data'!$B$26:$J$26,1),TRUE))))</f>
        <v/>
      </c>
      <c r="Z582" s="145" t="str">
        <f>IF(ISNUMBER($L582),IF(OR(AND(OR($J582="Retired",$J582="Permanent Low-Use"),$K582&lt;=2023),(AND($J582="New",$K582&gt;2023))),"N/A",VLOOKUP($F582,'Source Data'!$B$15:$I$22,7)),"")</f>
        <v/>
      </c>
      <c r="AA582" s="145" t="str">
        <f>IF(ISNUMBER($L582),IF(OR(AND(OR($J582="Retired",$J582="Permanent Low-Use"),$K582&lt;=2024),(AND($J582="New",$K582&gt;2024))),"N/A",VLOOKUP($F582,'Source Data'!$B$15:$I$22,7)),"")</f>
        <v/>
      </c>
      <c r="AB582" s="145" t="str">
        <f>IF(ISNUMBER($L582),IF(OR(AND(OR($J582="Retired",$J582="Permanent Low-Use"),$K582&lt;=2025),(AND($J582="New",$K582&gt;2025))),"N/A",VLOOKUP($F582,'Source Data'!$B$15:$I$22,5)),"")</f>
        <v/>
      </c>
      <c r="AC582" s="145" t="str">
        <f>IF(ISNUMBER($L582),IF(OR(AND(OR($J582="Retired",$J582="Permanent Low-Use"),$K582&lt;=2026),(AND($J582="New",$K582&gt;2026))),"N/A",VLOOKUP($F582,'Source Data'!$B$15:$I$22,5)),"")</f>
        <v/>
      </c>
      <c r="AD582" s="147"/>
      <c r="AE582" s="145" t="str">
        <f>IF(ISNUMBER($L582),IF(OR(AND(OR($J582="Retired",$J582="Permanent Low-Use"),$K582&lt;=2028),(AND($J582="New",$K582&gt;2028))),"N/A",VLOOKUP($F582,'Source Data'!$B$15:$I$22,5)),"")</f>
        <v/>
      </c>
      <c r="AF582" s="145" t="str">
        <f>IF(ISNUMBER($L582),IF(OR(AND(OR($J582="Retired",$J582="Permanent Low-Use"),$K582&lt;=2029),(AND($J582="New",$K582&gt;2029))),"N/A",VLOOKUP($F582,'Source Data'!$B$15:$I$22,5)),"")</f>
        <v/>
      </c>
      <c r="AG582" s="145" t="str">
        <f>IF(ISNUMBER($L582),IF(OR(AND(OR($J582="Retired",$J582="Permanent Low-Use"),$K582&lt;=2030),(AND($J582="New",$K582&gt;2030))),"N/A",VLOOKUP($F582,'Source Data'!$B$15:$I$22,5)),"")</f>
        <v/>
      </c>
      <c r="AH582" s="145" t="str">
        <f>IF(ISNUMBER($L582),IF(OR(AND(OR($J582="Retired",$J582="Permanent Low-Use"),$K582&lt;=2031),(AND($J582="New",$K582&gt;2031))),"N/A",VLOOKUP($F582,'Source Data'!$B$15:$I$22,5)),"")</f>
        <v/>
      </c>
      <c r="AI582" s="145" t="str">
        <f>IF(ISNUMBER($L582),IF(OR(AND(OR($J582="Retired",$J582="Permanent Low-Use"),$K582&lt;=2032),(AND($J582="New",$K582&gt;2032))),"N/A",VLOOKUP($F582,'Source Data'!$B$15:$I$22,5)),"")</f>
        <v/>
      </c>
      <c r="AJ582" s="145" t="str">
        <f>IF(ISNUMBER($L582),IF(OR(AND(OR($J582="Retired",$J582="Permanent Low-Use"),$K582&lt;=2033),(AND($J582="New",$K582&gt;2033))),"N/A",VLOOKUP($F582,'Source Data'!$B$15:$I$22,5)),"")</f>
        <v/>
      </c>
      <c r="AK582" s="145" t="str">
        <f>IF($N582= 0, "N/A", IF(ISERROR(VLOOKUP($F582, 'Source Data'!$B$4:$C$11,2)), "", VLOOKUP($F582, 'Source Data'!$B$4:$C$11,2)))</f>
        <v/>
      </c>
      <c r="AL582" s="158"/>
    </row>
    <row r="583" spans="1:38">
      <c r="A583" s="158"/>
      <c r="B583" s="96"/>
      <c r="C583" s="96"/>
      <c r="D583" s="96"/>
      <c r="E583" s="97"/>
      <c r="F583" s="97"/>
      <c r="G583" s="98"/>
      <c r="H583" s="99"/>
      <c r="I583" s="98"/>
      <c r="J583" s="98"/>
      <c r="K583" s="98"/>
      <c r="L583" s="142" t="str">
        <f t="shared" si="22"/>
        <v/>
      </c>
      <c r="M583" s="142"/>
      <c r="N583" s="143" t="str">
        <f t="shared" si="23"/>
        <v/>
      </c>
      <c r="O583" s="144" t="str">
        <f>IF(OR(AND(OR($J583="Retired",$J583="Permanent Low-Use"),$K583&lt;=2023),(AND($J583="New",$K583&gt;2023))),"N/A",IF($N583=0,0,IF(ISERROR(VLOOKUP($E583,'Source Data'!$B$29:$J$60, MATCH($L583, 'Source Data'!$B$26:$J$26,1),TRUE))=TRUE,"",VLOOKUP($E583,'Source Data'!$B$29:$J$60,MATCH($L583, 'Source Data'!$B$26:$J$26,1),TRUE))))</f>
        <v/>
      </c>
      <c r="P583" s="144" t="str">
        <f>IF(OR(AND(OR($J583="Retired",$J583="Permanent Low-Use"),$K583&lt;=2024),(AND($J583="New",$K583&gt;2024))),"N/A",IF($N583=0,0,IF(ISERROR(VLOOKUP($E583,'Source Data'!$B$29:$J$60, MATCH($L583, 'Source Data'!$B$26:$J$26,1),TRUE))=TRUE,"",VLOOKUP($E583,'Source Data'!$B$29:$J$60,MATCH($L583, 'Source Data'!$B$26:$J$26,1),TRUE))))</f>
        <v/>
      </c>
      <c r="Q583" s="144" t="str">
        <f>IF(OR(AND(OR($J583="Retired",$J583="Permanent Low-Use"),$K583&lt;=2025),(AND($J583="New",$K583&gt;2025))),"N/A",IF($N583=0,0,IF(ISERROR(VLOOKUP($E583,'Source Data'!$B$29:$J$60, MATCH($L583, 'Source Data'!$B$26:$J$26,1),TRUE))=TRUE,"",VLOOKUP($E583,'Source Data'!$B$29:$J$60,MATCH($L583, 'Source Data'!$B$26:$J$26,1),TRUE))))</f>
        <v/>
      </c>
      <c r="R583" s="144" t="str">
        <f>IF(OR(AND(OR($J583="Retired",$J583="Permanent Low-Use"),$K583&lt;=2026),(AND($J583="New",$K583&gt;2026))),"N/A",IF($N583=0,0,IF(ISERROR(VLOOKUP($E583,'Source Data'!$B$29:$J$60, MATCH($L583, 'Source Data'!$B$26:$J$26,1),TRUE))=TRUE,"",VLOOKUP($E583,'Source Data'!$B$29:$J$60,MATCH($L583, 'Source Data'!$B$26:$J$26,1),TRUE))))</f>
        <v/>
      </c>
      <c r="S583" s="144" t="str">
        <f>IF(OR(AND(OR($J583="Retired",$J583="Permanent Low-Use"),$K583&lt;=2027),(AND($J583="New",$K583&gt;2027))),"N/A",IF($N583=0,0,IF(ISERROR(VLOOKUP($E583,'Source Data'!$B$29:$J$60, MATCH($L583, 'Source Data'!$B$26:$J$26,1),TRUE))=TRUE,"",VLOOKUP($E583,'Source Data'!$B$29:$J$60,MATCH($L583, 'Source Data'!$B$26:$J$26,1),TRUE))))</f>
        <v/>
      </c>
      <c r="T583" s="144" t="str">
        <f>IF(OR(AND(OR($J583="Retired",$J583="Permanent Low-Use"),$K583&lt;=2028),(AND($J583="New",$K583&gt;2028))),"N/A",IF($N583=0,0,IF(ISERROR(VLOOKUP($E583,'Source Data'!$B$29:$J$60, MATCH($L583, 'Source Data'!$B$26:$J$26,1),TRUE))=TRUE,"",VLOOKUP($E583,'Source Data'!$B$29:$J$60,MATCH($L583, 'Source Data'!$B$26:$J$26,1),TRUE))))</f>
        <v/>
      </c>
      <c r="U583" s="144" t="str">
        <f>IF(OR(AND(OR($J583="Retired",$J583="Permanent Low-Use"),$K583&lt;=2029),(AND($J583="New",$K583&gt;2029))),"N/A",IF($N583=0,0,IF(ISERROR(VLOOKUP($E583,'Source Data'!$B$29:$J$60, MATCH($L583, 'Source Data'!$B$26:$J$26,1),TRUE))=TRUE,"",VLOOKUP($E583,'Source Data'!$B$29:$J$60,MATCH($L583, 'Source Data'!$B$26:$J$26,1),TRUE))))</f>
        <v/>
      </c>
      <c r="V583" s="144" t="str">
        <f>IF(OR(AND(OR($J583="Retired",$J583="Permanent Low-Use"),$K583&lt;=2030),(AND($J583="New",$K583&gt;2030))),"N/A",IF($N583=0,0,IF(ISERROR(VLOOKUP($E583,'Source Data'!$B$29:$J$60, MATCH($L583, 'Source Data'!$B$26:$J$26,1),TRUE))=TRUE,"",VLOOKUP($E583,'Source Data'!$B$29:$J$60,MATCH($L583, 'Source Data'!$B$26:$J$26,1),TRUE))))</f>
        <v/>
      </c>
      <c r="W583" s="144" t="str">
        <f>IF(OR(AND(OR($J583="Retired",$J583="Permanent Low-Use"),$K583&lt;=2031),(AND($J583="New",$K583&gt;2031))),"N/A",IF($N583=0,0,IF(ISERROR(VLOOKUP($E583,'Source Data'!$B$29:$J$60, MATCH($L583, 'Source Data'!$B$26:$J$26,1),TRUE))=TRUE,"",VLOOKUP($E583,'Source Data'!$B$29:$J$60,MATCH($L583, 'Source Data'!$B$26:$J$26,1),TRUE))))</f>
        <v/>
      </c>
      <c r="X583" s="144" t="str">
        <f>IF(OR(AND(OR($J583="Retired",$J583="Permanent Low-Use"),$K583&lt;=2032),(AND($J583="New",$K583&gt;2032))),"N/A",IF($N583=0,0,IF(ISERROR(VLOOKUP($E583,'Source Data'!$B$29:$J$60, MATCH($L583, 'Source Data'!$B$26:$J$26,1),TRUE))=TRUE,"",VLOOKUP($E583,'Source Data'!$B$29:$J$60,MATCH($L583, 'Source Data'!$B$26:$J$26,1),TRUE))))</f>
        <v/>
      </c>
      <c r="Y583" s="144" t="str">
        <f>IF(OR(AND(OR($J583="Retired",$J583="Permanent Low-Use"),$K583&lt;=2033),(AND($J583="New",$K583&gt;2033))),"N/A",IF($N583=0,0,IF(ISERROR(VLOOKUP($E583,'Source Data'!$B$29:$J$60, MATCH($L583, 'Source Data'!$B$26:$J$26,1),TRUE))=TRUE,"",VLOOKUP($E583,'Source Data'!$B$29:$J$60,MATCH($L583, 'Source Data'!$B$26:$J$26,1),TRUE))))</f>
        <v/>
      </c>
      <c r="Z583" s="145" t="str">
        <f>IF(ISNUMBER($L583),IF(OR(AND(OR($J583="Retired",$J583="Permanent Low-Use"),$K583&lt;=2023),(AND($J583="New",$K583&gt;2023))),"N/A",VLOOKUP($F583,'Source Data'!$B$15:$I$22,7)),"")</f>
        <v/>
      </c>
      <c r="AA583" s="145" t="str">
        <f>IF(ISNUMBER($L583),IF(OR(AND(OR($J583="Retired",$J583="Permanent Low-Use"),$K583&lt;=2024),(AND($J583="New",$K583&gt;2024))),"N/A",VLOOKUP($F583,'Source Data'!$B$15:$I$22,7)),"")</f>
        <v/>
      </c>
      <c r="AB583" s="145" t="str">
        <f>IF(ISNUMBER($L583),IF(OR(AND(OR($J583="Retired",$J583="Permanent Low-Use"),$K583&lt;=2025),(AND($J583="New",$K583&gt;2025))),"N/A",VLOOKUP($F583,'Source Data'!$B$15:$I$22,5)),"")</f>
        <v/>
      </c>
      <c r="AC583" s="145" t="str">
        <f>IF(ISNUMBER($L583),IF(OR(AND(OR($J583="Retired",$J583="Permanent Low-Use"),$K583&lt;=2026),(AND($J583="New",$K583&gt;2026))),"N/A",VLOOKUP($F583,'Source Data'!$B$15:$I$22,5)),"")</f>
        <v/>
      </c>
      <c r="AD583" s="147"/>
      <c r="AE583" s="145" t="str">
        <f>IF(ISNUMBER($L583),IF(OR(AND(OR($J583="Retired",$J583="Permanent Low-Use"),$K583&lt;=2028),(AND($J583="New",$K583&gt;2028))),"N/A",VLOOKUP($F583,'Source Data'!$B$15:$I$22,5)),"")</f>
        <v/>
      </c>
      <c r="AF583" s="145" t="str">
        <f>IF(ISNUMBER($L583),IF(OR(AND(OR($J583="Retired",$J583="Permanent Low-Use"),$K583&lt;=2029),(AND($J583="New",$K583&gt;2029))),"N/A",VLOOKUP($F583,'Source Data'!$B$15:$I$22,5)),"")</f>
        <v/>
      </c>
      <c r="AG583" s="145" t="str">
        <f>IF(ISNUMBER($L583),IF(OR(AND(OR($J583="Retired",$J583="Permanent Low-Use"),$K583&lt;=2030),(AND($J583="New",$K583&gt;2030))),"N/A",VLOOKUP($F583,'Source Data'!$B$15:$I$22,5)),"")</f>
        <v/>
      </c>
      <c r="AH583" s="145" t="str">
        <f>IF(ISNUMBER($L583),IF(OR(AND(OR($J583="Retired",$J583="Permanent Low-Use"),$K583&lt;=2031),(AND($J583="New",$K583&gt;2031))),"N/A",VLOOKUP($F583,'Source Data'!$B$15:$I$22,5)),"")</f>
        <v/>
      </c>
      <c r="AI583" s="145" t="str">
        <f>IF(ISNUMBER($L583),IF(OR(AND(OR($J583="Retired",$J583="Permanent Low-Use"),$K583&lt;=2032),(AND($J583="New",$K583&gt;2032))),"N/A",VLOOKUP($F583,'Source Data'!$B$15:$I$22,5)),"")</f>
        <v/>
      </c>
      <c r="AJ583" s="145" t="str">
        <f>IF(ISNUMBER($L583),IF(OR(AND(OR($J583="Retired",$J583="Permanent Low-Use"),$K583&lt;=2033),(AND($J583="New",$K583&gt;2033))),"N/A",VLOOKUP($F583,'Source Data'!$B$15:$I$22,5)),"")</f>
        <v/>
      </c>
      <c r="AK583" s="145" t="str">
        <f>IF($N583= 0, "N/A", IF(ISERROR(VLOOKUP($F583, 'Source Data'!$B$4:$C$11,2)), "", VLOOKUP($F583, 'Source Data'!$B$4:$C$11,2)))</f>
        <v/>
      </c>
      <c r="AL583" s="158"/>
    </row>
    <row r="584" spans="1:38">
      <c r="A584" s="158"/>
      <c r="B584" s="96"/>
      <c r="C584" s="96"/>
      <c r="D584" s="96"/>
      <c r="E584" s="97"/>
      <c r="F584" s="97"/>
      <c r="G584" s="98"/>
      <c r="H584" s="99"/>
      <c r="I584" s="98"/>
      <c r="J584" s="98"/>
      <c r="K584" s="98"/>
      <c r="L584" s="142" t="str">
        <f t="shared" si="22"/>
        <v/>
      </c>
      <c r="M584" s="142"/>
      <c r="N584" s="143" t="str">
        <f t="shared" si="23"/>
        <v/>
      </c>
      <c r="O584" s="144" t="str">
        <f>IF(OR(AND(OR($J584="Retired",$J584="Permanent Low-Use"),$K584&lt;=2023),(AND($J584="New",$K584&gt;2023))),"N/A",IF($N584=0,0,IF(ISERROR(VLOOKUP($E584,'Source Data'!$B$29:$J$60, MATCH($L584, 'Source Data'!$B$26:$J$26,1),TRUE))=TRUE,"",VLOOKUP($E584,'Source Data'!$B$29:$J$60,MATCH($L584, 'Source Data'!$B$26:$J$26,1),TRUE))))</f>
        <v/>
      </c>
      <c r="P584" s="144" t="str">
        <f>IF(OR(AND(OR($J584="Retired",$J584="Permanent Low-Use"),$K584&lt;=2024),(AND($J584="New",$K584&gt;2024))),"N/A",IF($N584=0,0,IF(ISERROR(VLOOKUP($E584,'Source Data'!$B$29:$J$60, MATCH($L584, 'Source Data'!$B$26:$J$26,1),TRUE))=TRUE,"",VLOOKUP($E584,'Source Data'!$B$29:$J$60,MATCH($L584, 'Source Data'!$B$26:$J$26,1),TRUE))))</f>
        <v/>
      </c>
      <c r="Q584" s="144" t="str">
        <f>IF(OR(AND(OR($J584="Retired",$J584="Permanent Low-Use"),$K584&lt;=2025),(AND($J584="New",$K584&gt;2025))),"N/A",IF($N584=0,0,IF(ISERROR(VLOOKUP($E584,'Source Data'!$B$29:$J$60, MATCH($L584, 'Source Data'!$B$26:$J$26,1),TRUE))=TRUE,"",VLOOKUP($E584,'Source Data'!$B$29:$J$60,MATCH($L584, 'Source Data'!$B$26:$J$26,1),TRUE))))</f>
        <v/>
      </c>
      <c r="R584" s="144" t="str">
        <f>IF(OR(AND(OR($J584="Retired",$J584="Permanent Low-Use"),$K584&lt;=2026),(AND($J584="New",$K584&gt;2026))),"N/A",IF($N584=0,0,IF(ISERROR(VLOOKUP($E584,'Source Data'!$B$29:$J$60, MATCH($L584, 'Source Data'!$B$26:$J$26,1),TRUE))=TRUE,"",VLOOKUP($E584,'Source Data'!$B$29:$J$60,MATCH($L584, 'Source Data'!$B$26:$J$26,1),TRUE))))</f>
        <v/>
      </c>
      <c r="S584" s="144" t="str">
        <f>IF(OR(AND(OR($J584="Retired",$J584="Permanent Low-Use"),$K584&lt;=2027),(AND($J584="New",$K584&gt;2027))),"N/A",IF($N584=0,0,IF(ISERROR(VLOOKUP($E584,'Source Data'!$B$29:$J$60, MATCH($L584, 'Source Data'!$B$26:$J$26,1),TRUE))=TRUE,"",VLOOKUP($E584,'Source Data'!$B$29:$J$60,MATCH($L584, 'Source Data'!$B$26:$J$26,1),TRUE))))</f>
        <v/>
      </c>
      <c r="T584" s="144" t="str">
        <f>IF(OR(AND(OR($J584="Retired",$J584="Permanent Low-Use"),$K584&lt;=2028),(AND($J584="New",$K584&gt;2028))),"N/A",IF($N584=0,0,IF(ISERROR(VLOOKUP($E584,'Source Data'!$B$29:$J$60, MATCH($L584, 'Source Data'!$B$26:$J$26,1),TRUE))=TRUE,"",VLOOKUP($E584,'Source Data'!$B$29:$J$60,MATCH($L584, 'Source Data'!$B$26:$J$26,1),TRUE))))</f>
        <v/>
      </c>
      <c r="U584" s="144" t="str">
        <f>IF(OR(AND(OR($J584="Retired",$J584="Permanent Low-Use"),$K584&lt;=2029),(AND($J584="New",$K584&gt;2029))),"N/A",IF($N584=0,0,IF(ISERROR(VLOOKUP($E584,'Source Data'!$B$29:$J$60, MATCH($L584, 'Source Data'!$B$26:$J$26,1),TRUE))=TRUE,"",VLOOKUP($E584,'Source Data'!$B$29:$J$60,MATCH($L584, 'Source Data'!$B$26:$J$26,1),TRUE))))</f>
        <v/>
      </c>
      <c r="V584" s="144" t="str">
        <f>IF(OR(AND(OR($J584="Retired",$J584="Permanent Low-Use"),$K584&lt;=2030),(AND($J584="New",$K584&gt;2030))),"N/A",IF($N584=0,0,IF(ISERROR(VLOOKUP($E584,'Source Data'!$B$29:$J$60, MATCH($L584, 'Source Data'!$B$26:$J$26,1),TRUE))=TRUE,"",VLOOKUP($E584,'Source Data'!$B$29:$J$60,MATCH($L584, 'Source Data'!$B$26:$J$26,1),TRUE))))</f>
        <v/>
      </c>
      <c r="W584" s="144" t="str">
        <f>IF(OR(AND(OR($J584="Retired",$J584="Permanent Low-Use"),$K584&lt;=2031),(AND($J584="New",$K584&gt;2031))),"N/A",IF($N584=0,0,IF(ISERROR(VLOOKUP($E584,'Source Data'!$B$29:$J$60, MATCH($L584, 'Source Data'!$B$26:$J$26,1),TRUE))=TRUE,"",VLOOKUP($E584,'Source Data'!$B$29:$J$60,MATCH($L584, 'Source Data'!$B$26:$J$26,1),TRUE))))</f>
        <v/>
      </c>
      <c r="X584" s="144" t="str">
        <f>IF(OR(AND(OR($J584="Retired",$J584="Permanent Low-Use"),$K584&lt;=2032),(AND($J584="New",$K584&gt;2032))),"N/A",IF($N584=0,0,IF(ISERROR(VLOOKUP($E584,'Source Data'!$B$29:$J$60, MATCH($L584, 'Source Data'!$B$26:$J$26,1),TRUE))=TRUE,"",VLOOKUP($E584,'Source Data'!$B$29:$J$60,MATCH($L584, 'Source Data'!$B$26:$J$26,1),TRUE))))</f>
        <v/>
      </c>
      <c r="Y584" s="144" t="str">
        <f>IF(OR(AND(OR($J584="Retired",$J584="Permanent Low-Use"),$K584&lt;=2033),(AND($J584="New",$K584&gt;2033))),"N/A",IF($N584=0,0,IF(ISERROR(VLOOKUP($E584,'Source Data'!$B$29:$J$60, MATCH($L584, 'Source Data'!$B$26:$J$26,1),TRUE))=TRUE,"",VLOOKUP($E584,'Source Data'!$B$29:$J$60,MATCH($L584, 'Source Data'!$B$26:$J$26,1),TRUE))))</f>
        <v/>
      </c>
      <c r="Z584" s="145" t="str">
        <f>IF(ISNUMBER($L584),IF(OR(AND(OR($J584="Retired",$J584="Permanent Low-Use"),$K584&lt;=2023),(AND($J584="New",$K584&gt;2023))),"N/A",VLOOKUP($F584,'Source Data'!$B$15:$I$22,7)),"")</f>
        <v/>
      </c>
      <c r="AA584" s="145" t="str">
        <f>IF(ISNUMBER($L584),IF(OR(AND(OR($J584="Retired",$J584="Permanent Low-Use"),$K584&lt;=2024),(AND($J584="New",$K584&gt;2024))),"N/A",VLOOKUP($F584,'Source Data'!$B$15:$I$22,7)),"")</f>
        <v/>
      </c>
      <c r="AB584" s="145" t="str">
        <f>IF(ISNUMBER($L584),IF(OR(AND(OR($J584="Retired",$J584="Permanent Low-Use"),$K584&lt;=2025),(AND($J584="New",$K584&gt;2025))),"N/A",VLOOKUP($F584,'Source Data'!$B$15:$I$22,5)),"")</f>
        <v/>
      </c>
      <c r="AC584" s="145" t="str">
        <f>IF(ISNUMBER($L584),IF(OR(AND(OR($J584="Retired",$J584="Permanent Low-Use"),$K584&lt;=2026),(AND($J584="New",$K584&gt;2026))),"N/A",VLOOKUP($F584,'Source Data'!$B$15:$I$22,5)),"")</f>
        <v/>
      </c>
      <c r="AD584" s="147"/>
      <c r="AE584" s="145" t="str">
        <f>IF(ISNUMBER($L584),IF(OR(AND(OR($J584="Retired",$J584="Permanent Low-Use"),$K584&lt;=2028),(AND($J584="New",$K584&gt;2028))),"N/A",VLOOKUP($F584,'Source Data'!$B$15:$I$22,5)),"")</f>
        <v/>
      </c>
      <c r="AF584" s="145" t="str">
        <f>IF(ISNUMBER($L584),IF(OR(AND(OR($J584="Retired",$J584="Permanent Low-Use"),$K584&lt;=2029),(AND($J584="New",$K584&gt;2029))),"N/A",VLOOKUP($F584,'Source Data'!$B$15:$I$22,5)),"")</f>
        <v/>
      </c>
      <c r="AG584" s="145" t="str">
        <f>IF(ISNUMBER($L584),IF(OR(AND(OR($J584="Retired",$J584="Permanent Low-Use"),$K584&lt;=2030),(AND($J584="New",$K584&gt;2030))),"N/A",VLOOKUP($F584,'Source Data'!$B$15:$I$22,5)),"")</f>
        <v/>
      </c>
      <c r="AH584" s="145" t="str">
        <f>IF(ISNUMBER($L584),IF(OR(AND(OR($J584="Retired",$J584="Permanent Low-Use"),$K584&lt;=2031),(AND($J584="New",$K584&gt;2031))),"N/A",VLOOKUP($F584,'Source Data'!$B$15:$I$22,5)),"")</f>
        <v/>
      </c>
      <c r="AI584" s="145" t="str">
        <f>IF(ISNUMBER($L584),IF(OR(AND(OR($J584="Retired",$J584="Permanent Low-Use"),$K584&lt;=2032),(AND($J584="New",$K584&gt;2032))),"N/A",VLOOKUP($F584,'Source Data'!$B$15:$I$22,5)),"")</f>
        <v/>
      </c>
      <c r="AJ584" s="145" t="str">
        <f>IF(ISNUMBER($L584),IF(OR(AND(OR($J584="Retired",$J584="Permanent Low-Use"),$K584&lt;=2033),(AND($J584="New",$K584&gt;2033))),"N/A",VLOOKUP($F584,'Source Data'!$B$15:$I$22,5)),"")</f>
        <v/>
      </c>
      <c r="AK584" s="145" t="str">
        <f>IF($N584= 0, "N/A", IF(ISERROR(VLOOKUP($F584, 'Source Data'!$B$4:$C$11,2)), "", VLOOKUP($F584, 'Source Data'!$B$4:$C$11,2)))</f>
        <v/>
      </c>
      <c r="AL584" s="158"/>
    </row>
    <row r="585" spans="1:38">
      <c r="A585" s="158"/>
      <c r="B585" s="96"/>
      <c r="C585" s="96"/>
      <c r="D585" s="96"/>
      <c r="E585" s="97"/>
      <c r="F585" s="97"/>
      <c r="G585" s="98"/>
      <c r="H585" s="99"/>
      <c r="I585" s="98"/>
      <c r="J585" s="98"/>
      <c r="K585" s="98"/>
      <c r="L585" s="142" t="str">
        <f t="shared" si="22"/>
        <v/>
      </c>
      <c r="M585" s="142"/>
      <c r="N585" s="143" t="str">
        <f t="shared" si="23"/>
        <v/>
      </c>
      <c r="O585" s="144" t="str">
        <f>IF(OR(AND(OR($J585="Retired",$J585="Permanent Low-Use"),$K585&lt;=2023),(AND($J585="New",$K585&gt;2023))),"N/A",IF($N585=0,0,IF(ISERROR(VLOOKUP($E585,'Source Data'!$B$29:$J$60, MATCH($L585, 'Source Data'!$B$26:$J$26,1),TRUE))=TRUE,"",VLOOKUP($E585,'Source Data'!$B$29:$J$60,MATCH($L585, 'Source Data'!$B$26:$J$26,1),TRUE))))</f>
        <v/>
      </c>
      <c r="P585" s="144" t="str">
        <f>IF(OR(AND(OR($J585="Retired",$J585="Permanent Low-Use"),$K585&lt;=2024),(AND($J585="New",$K585&gt;2024))),"N/A",IF($N585=0,0,IF(ISERROR(VLOOKUP($E585,'Source Data'!$B$29:$J$60, MATCH($L585, 'Source Data'!$B$26:$J$26,1),TRUE))=TRUE,"",VLOOKUP($E585,'Source Data'!$B$29:$J$60,MATCH($L585, 'Source Data'!$B$26:$J$26,1),TRUE))))</f>
        <v/>
      </c>
      <c r="Q585" s="144" t="str">
        <f>IF(OR(AND(OR($J585="Retired",$J585="Permanent Low-Use"),$K585&lt;=2025),(AND($J585="New",$K585&gt;2025))),"N/A",IF($N585=0,0,IF(ISERROR(VLOOKUP($E585,'Source Data'!$B$29:$J$60, MATCH($L585, 'Source Data'!$B$26:$J$26,1),TRUE))=TRUE,"",VLOOKUP($E585,'Source Data'!$B$29:$J$60,MATCH($L585, 'Source Data'!$B$26:$J$26,1),TRUE))))</f>
        <v/>
      </c>
      <c r="R585" s="144" t="str">
        <f>IF(OR(AND(OR($J585="Retired",$J585="Permanent Low-Use"),$K585&lt;=2026),(AND($J585="New",$K585&gt;2026))),"N/A",IF($N585=0,0,IF(ISERROR(VLOOKUP($E585,'Source Data'!$B$29:$J$60, MATCH($L585, 'Source Data'!$B$26:$J$26,1),TRUE))=TRUE,"",VLOOKUP($E585,'Source Data'!$B$29:$J$60,MATCH($L585, 'Source Data'!$B$26:$J$26,1),TRUE))))</f>
        <v/>
      </c>
      <c r="S585" s="144" t="str">
        <f>IF(OR(AND(OR($J585="Retired",$J585="Permanent Low-Use"),$K585&lt;=2027),(AND($J585="New",$K585&gt;2027))),"N/A",IF($N585=0,0,IF(ISERROR(VLOOKUP($E585,'Source Data'!$B$29:$J$60, MATCH($L585, 'Source Data'!$B$26:$J$26,1),TRUE))=TRUE,"",VLOOKUP($E585,'Source Data'!$B$29:$J$60,MATCH($L585, 'Source Data'!$B$26:$J$26,1),TRUE))))</f>
        <v/>
      </c>
      <c r="T585" s="144" t="str">
        <f>IF(OR(AND(OR($J585="Retired",$J585="Permanent Low-Use"),$K585&lt;=2028),(AND($J585="New",$K585&gt;2028))),"N/A",IF($N585=0,0,IF(ISERROR(VLOOKUP($E585,'Source Data'!$B$29:$J$60, MATCH($L585, 'Source Data'!$B$26:$J$26,1),TRUE))=TRUE,"",VLOOKUP($E585,'Source Data'!$B$29:$J$60,MATCH($L585, 'Source Data'!$B$26:$J$26,1),TRUE))))</f>
        <v/>
      </c>
      <c r="U585" s="144" t="str">
        <f>IF(OR(AND(OR($J585="Retired",$J585="Permanent Low-Use"),$K585&lt;=2029),(AND($J585="New",$K585&gt;2029))),"N/A",IF($N585=0,0,IF(ISERROR(VLOOKUP($E585,'Source Data'!$B$29:$J$60, MATCH($L585, 'Source Data'!$B$26:$J$26,1),TRUE))=TRUE,"",VLOOKUP($E585,'Source Data'!$B$29:$J$60,MATCH($L585, 'Source Data'!$B$26:$J$26,1),TRUE))))</f>
        <v/>
      </c>
      <c r="V585" s="144" t="str">
        <f>IF(OR(AND(OR($J585="Retired",$J585="Permanent Low-Use"),$K585&lt;=2030),(AND($J585="New",$K585&gt;2030))),"N/A",IF($N585=0,0,IF(ISERROR(VLOOKUP($E585,'Source Data'!$B$29:$J$60, MATCH($L585, 'Source Data'!$B$26:$J$26,1),TRUE))=TRUE,"",VLOOKUP($E585,'Source Data'!$B$29:$J$60,MATCH($L585, 'Source Data'!$B$26:$J$26,1),TRUE))))</f>
        <v/>
      </c>
      <c r="W585" s="144" t="str">
        <f>IF(OR(AND(OR($J585="Retired",$J585="Permanent Low-Use"),$K585&lt;=2031),(AND($J585="New",$K585&gt;2031))),"N/A",IF($N585=0,0,IF(ISERROR(VLOOKUP($E585,'Source Data'!$B$29:$J$60, MATCH($L585, 'Source Data'!$B$26:$J$26,1),TRUE))=TRUE,"",VLOOKUP($E585,'Source Data'!$B$29:$J$60,MATCH($L585, 'Source Data'!$B$26:$J$26,1),TRUE))))</f>
        <v/>
      </c>
      <c r="X585" s="144" t="str">
        <f>IF(OR(AND(OR($J585="Retired",$J585="Permanent Low-Use"),$K585&lt;=2032),(AND($J585="New",$K585&gt;2032))),"N/A",IF($N585=0,0,IF(ISERROR(VLOOKUP($E585,'Source Data'!$B$29:$J$60, MATCH($L585, 'Source Data'!$B$26:$J$26,1),TRUE))=TRUE,"",VLOOKUP($E585,'Source Data'!$B$29:$J$60,MATCH($L585, 'Source Data'!$B$26:$J$26,1),TRUE))))</f>
        <v/>
      </c>
      <c r="Y585" s="144" t="str">
        <f>IF(OR(AND(OR($J585="Retired",$J585="Permanent Low-Use"),$K585&lt;=2033),(AND($J585="New",$K585&gt;2033))),"N/A",IF($N585=0,0,IF(ISERROR(VLOOKUP($E585,'Source Data'!$B$29:$J$60, MATCH($L585, 'Source Data'!$B$26:$J$26,1),TRUE))=TRUE,"",VLOOKUP($E585,'Source Data'!$B$29:$J$60,MATCH($L585, 'Source Data'!$B$26:$J$26,1),TRUE))))</f>
        <v/>
      </c>
      <c r="Z585" s="145" t="str">
        <f>IF(ISNUMBER($L585),IF(OR(AND(OR($J585="Retired",$J585="Permanent Low-Use"),$K585&lt;=2023),(AND($J585="New",$K585&gt;2023))),"N/A",VLOOKUP($F585,'Source Data'!$B$15:$I$22,7)),"")</f>
        <v/>
      </c>
      <c r="AA585" s="145" t="str">
        <f>IF(ISNUMBER($L585),IF(OR(AND(OR($J585="Retired",$J585="Permanent Low-Use"),$K585&lt;=2024),(AND($J585="New",$K585&gt;2024))),"N/A",VLOOKUP($F585,'Source Data'!$B$15:$I$22,7)),"")</f>
        <v/>
      </c>
      <c r="AB585" s="145" t="str">
        <f>IF(ISNUMBER($L585),IF(OR(AND(OR($J585="Retired",$J585="Permanent Low-Use"),$K585&lt;=2025),(AND($J585="New",$K585&gt;2025))),"N/A",VLOOKUP($F585,'Source Data'!$B$15:$I$22,5)),"")</f>
        <v/>
      </c>
      <c r="AC585" s="145" t="str">
        <f>IF(ISNUMBER($L585),IF(OR(AND(OR($J585="Retired",$J585="Permanent Low-Use"),$K585&lt;=2026),(AND($J585="New",$K585&gt;2026))),"N/A",VLOOKUP($F585,'Source Data'!$B$15:$I$22,5)),"")</f>
        <v/>
      </c>
      <c r="AD585" s="147"/>
      <c r="AE585" s="145" t="str">
        <f>IF(ISNUMBER($L585),IF(OR(AND(OR($J585="Retired",$J585="Permanent Low-Use"),$K585&lt;=2028),(AND($J585="New",$K585&gt;2028))),"N/A",VLOOKUP($F585,'Source Data'!$B$15:$I$22,5)),"")</f>
        <v/>
      </c>
      <c r="AF585" s="145" t="str">
        <f>IF(ISNUMBER($L585),IF(OR(AND(OR($J585="Retired",$J585="Permanent Low-Use"),$K585&lt;=2029),(AND($J585="New",$K585&gt;2029))),"N/A",VLOOKUP($F585,'Source Data'!$B$15:$I$22,5)),"")</f>
        <v/>
      </c>
      <c r="AG585" s="145" t="str">
        <f>IF(ISNUMBER($L585),IF(OR(AND(OR($J585="Retired",$J585="Permanent Low-Use"),$K585&lt;=2030),(AND($J585="New",$K585&gt;2030))),"N/A",VLOOKUP($F585,'Source Data'!$B$15:$I$22,5)),"")</f>
        <v/>
      </c>
      <c r="AH585" s="145" t="str">
        <f>IF(ISNUMBER($L585),IF(OR(AND(OR($J585="Retired",$J585="Permanent Low-Use"),$K585&lt;=2031),(AND($J585="New",$K585&gt;2031))),"N/A",VLOOKUP($F585,'Source Data'!$B$15:$I$22,5)),"")</f>
        <v/>
      </c>
      <c r="AI585" s="145" t="str">
        <f>IF(ISNUMBER($L585),IF(OR(AND(OR($J585="Retired",$J585="Permanent Low-Use"),$K585&lt;=2032),(AND($J585="New",$K585&gt;2032))),"N/A",VLOOKUP($F585,'Source Data'!$B$15:$I$22,5)),"")</f>
        <v/>
      </c>
      <c r="AJ585" s="145" t="str">
        <f>IF(ISNUMBER($L585),IF(OR(AND(OR($J585="Retired",$J585="Permanent Low-Use"),$K585&lt;=2033),(AND($J585="New",$K585&gt;2033))),"N/A",VLOOKUP($F585,'Source Data'!$B$15:$I$22,5)),"")</f>
        <v/>
      </c>
      <c r="AK585" s="145" t="str">
        <f>IF($N585= 0, "N/A", IF(ISERROR(VLOOKUP($F585, 'Source Data'!$B$4:$C$11,2)), "", VLOOKUP($F585, 'Source Data'!$B$4:$C$11,2)))</f>
        <v/>
      </c>
      <c r="AL585" s="158"/>
    </row>
    <row r="586" spans="1:38">
      <c r="A586" s="158"/>
      <c r="B586" s="96"/>
      <c r="C586" s="96"/>
      <c r="D586" s="96"/>
      <c r="E586" s="97"/>
      <c r="F586" s="97"/>
      <c r="G586" s="98"/>
      <c r="H586" s="99"/>
      <c r="I586" s="98"/>
      <c r="J586" s="98"/>
      <c r="K586" s="98"/>
      <c r="L586" s="142" t="str">
        <f t="shared" si="22"/>
        <v/>
      </c>
      <c r="M586" s="142"/>
      <c r="N586" s="143" t="str">
        <f t="shared" si="23"/>
        <v/>
      </c>
      <c r="O586" s="144" t="str">
        <f>IF(OR(AND(OR($J586="Retired",$J586="Permanent Low-Use"),$K586&lt;=2023),(AND($J586="New",$K586&gt;2023))),"N/A",IF($N586=0,0,IF(ISERROR(VLOOKUP($E586,'Source Data'!$B$29:$J$60, MATCH($L586, 'Source Data'!$B$26:$J$26,1),TRUE))=TRUE,"",VLOOKUP($E586,'Source Data'!$B$29:$J$60,MATCH($L586, 'Source Data'!$B$26:$J$26,1),TRUE))))</f>
        <v/>
      </c>
      <c r="P586" s="144" t="str">
        <f>IF(OR(AND(OR($J586="Retired",$J586="Permanent Low-Use"),$K586&lt;=2024),(AND($J586="New",$K586&gt;2024))),"N/A",IF($N586=0,0,IF(ISERROR(VLOOKUP($E586,'Source Data'!$B$29:$J$60, MATCH($L586, 'Source Data'!$B$26:$J$26,1),TRUE))=TRUE,"",VLOOKUP($E586,'Source Data'!$B$29:$J$60,MATCH($L586, 'Source Data'!$B$26:$J$26,1),TRUE))))</f>
        <v/>
      </c>
      <c r="Q586" s="144" t="str">
        <f>IF(OR(AND(OR($J586="Retired",$J586="Permanent Low-Use"),$K586&lt;=2025),(AND($J586="New",$K586&gt;2025))),"N/A",IF($N586=0,0,IF(ISERROR(VLOOKUP($E586,'Source Data'!$B$29:$J$60, MATCH($L586, 'Source Data'!$B$26:$J$26,1),TRUE))=TRUE,"",VLOOKUP($E586,'Source Data'!$B$29:$J$60,MATCH($L586, 'Source Data'!$B$26:$J$26,1),TRUE))))</f>
        <v/>
      </c>
      <c r="R586" s="144" t="str">
        <f>IF(OR(AND(OR($J586="Retired",$J586="Permanent Low-Use"),$K586&lt;=2026),(AND($J586="New",$K586&gt;2026))),"N/A",IF($N586=0,0,IF(ISERROR(VLOOKUP($E586,'Source Data'!$B$29:$J$60, MATCH($L586, 'Source Data'!$B$26:$J$26,1),TRUE))=TRUE,"",VLOOKUP($E586,'Source Data'!$B$29:$J$60,MATCH($L586, 'Source Data'!$B$26:$J$26,1),TRUE))))</f>
        <v/>
      </c>
      <c r="S586" s="144" t="str">
        <f>IF(OR(AND(OR($J586="Retired",$J586="Permanent Low-Use"),$K586&lt;=2027),(AND($J586="New",$K586&gt;2027))),"N/A",IF($N586=0,0,IF(ISERROR(VLOOKUP($E586,'Source Data'!$B$29:$J$60, MATCH($L586, 'Source Data'!$B$26:$J$26,1),TRUE))=TRUE,"",VLOOKUP($E586,'Source Data'!$B$29:$J$60,MATCH($L586, 'Source Data'!$B$26:$J$26,1),TRUE))))</f>
        <v/>
      </c>
      <c r="T586" s="144" t="str">
        <f>IF(OR(AND(OR($J586="Retired",$J586="Permanent Low-Use"),$K586&lt;=2028),(AND($J586="New",$K586&gt;2028))),"N/A",IF($N586=0,0,IF(ISERROR(VLOOKUP($E586,'Source Data'!$B$29:$J$60, MATCH($L586, 'Source Data'!$B$26:$J$26,1),TRUE))=TRUE,"",VLOOKUP($E586,'Source Data'!$B$29:$J$60,MATCH($L586, 'Source Data'!$B$26:$J$26,1),TRUE))))</f>
        <v/>
      </c>
      <c r="U586" s="144" t="str">
        <f>IF(OR(AND(OR($J586="Retired",$J586="Permanent Low-Use"),$K586&lt;=2029),(AND($J586="New",$K586&gt;2029))),"N/A",IF($N586=0,0,IF(ISERROR(VLOOKUP($E586,'Source Data'!$B$29:$J$60, MATCH($L586, 'Source Data'!$B$26:$J$26,1),TRUE))=TRUE,"",VLOOKUP($E586,'Source Data'!$B$29:$J$60,MATCH($L586, 'Source Data'!$B$26:$J$26,1),TRUE))))</f>
        <v/>
      </c>
      <c r="V586" s="144" t="str">
        <f>IF(OR(AND(OR($J586="Retired",$J586="Permanent Low-Use"),$K586&lt;=2030),(AND($J586="New",$K586&gt;2030))),"N/A",IF($N586=0,0,IF(ISERROR(VLOOKUP($E586,'Source Data'!$B$29:$J$60, MATCH($L586, 'Source Data'!$B$26:$J$26,1),TRUE))=TRUE,"",VLOOKUP($E586,'Source Data'!$B$29:$J$60,MATCH($L586, 'Source Data'!$B$26:$J$26,1),TRUE))))</f>
        <v/>
      </c>
      <c r="W586" s="144" t="str">
        <f>IF(OR(AND(OR($J586="Retired",$J586="Permanent Low-Use"),$K586&lt;=2031),(AND($J586="New",$K586&gt;2031))),"N/A",IF($N586=0,0,IF(ISERROR(VLOOKUP($E586,'Source Data'!$B$29:$J$60, MATCH($L586, 'Source Data'!$B$26:$J$26,1),TRUE))=TRUE,"",VLOOKUP($E586,'Source Data'!$B$29:$J$60,MATCH($L586, 'Source Data'!$B$26:$J$26,1),TRUE))))</f>
        <v/>
      </c>
      <c r="X586" s="144" t="str">
        <f>IF(OR(AND(OR($J586="Retired",$J586="Permanent Low-Use"),$K586&lt;=2032),(AND($J586="New",$K586&gt;2032))),"N/A",IF($N586=0,0,IF(ISERROR(VLOOKUP($E586,'Source Data'!$B$29:$J$60, MATCH($L586, 'Source Data'!$B$26:$J$26,1),TRUE))=TRUE,"",VLOOKUP($E586,'Source Data'!$B$29:$J$60,MATCH($L586, 'Source Data'!$B$26:$J$26,1),TRUE))))</f>
        <v/>
      </c>
      <c r="Y586" s="144" t="str">
        <f>IF(OR(AND(OR($J586="Retired",$J586="Permanent Low-Use"),$K586&lt;=2033),(AND($J586="New",$K586&gt;2033))),"N/A",IF($N586=0,0,IF(ISERROR(VLOOKUP($E586,'Source Data'!$B$29:$J$60, MATCH($L586, 'Source Data'!$B$26:$J$26,1),TRUE))=TRUE,"",VLOOKUP($E586,'Source Data'!$B$29:$J$60,MATCH($L586, 'Source Data'!$B$26:$J$26,1),TRUE))))</f>
        <v/>
      </c>
      <c r="Z586" s="145" t="str">
        <f>IF(ISNUMBER($L586),IF(OR(AND(OR($J586="Retired",$J586="Permanent Low-Use"),$K586&lt;=2023),(AND($J586="New",$K586&gt;2023))),"N/A",VLOOKUP($F586,'Source Data'!$B$15:$I$22,7)),"")</f>
        <v/>
      </c>
      <c r="AA586" s="145" t="str">
        <f>IF(ISNUMBER($L586),IF(OR(AND(OR($J586="Retired",$J586="Permanent Low-Use"),$K586&lt;=2024),(AND($J586="New",$K586&gt;2024))),"N/A",VLOOKUP($F586,'Source Data'!$B$15:$I$22,7)),"")</f>
        <v/>
      </c>
      <c r="AB586" s="145" t="str">
        <f>IF(ISNUMBER($L586),IF(OR(AND(OR($J586="Retired",$J586="Permanent Low-Use"),$K586&lt;=2025),(AND($J586="New",$K586&gt;2025))),"N/A",VLOOKUP($F586,'Source Data'!$B$15:$I$22,5)),"")</f>
        <v/>
      </c>
      <c r="AC586" s="145" t="str">
        <f>IF(ISNUMBER($L586),IF(OR(AND(OR($J586="Retired",$J586="Permanent Low-Use"),$K586&lt;=2026),(AND($J586="New",$K586&gt;2026))),"N/A",VLOOKUP($F586,'Source Data'!$B$15:$I$22,5)),"")</f>
        <v/>
      </c>
      <c r="AD586" s="147"/>
      <c r="AE586" s="145" t="str">
        <f>IF(ISNUMBER($L586),IF(OR(AND(OR($J586="Retired",$J586="Permanent Low-Use"),$K586&lt;=2028),(AND($J586="New",$K586&gt;2028))),"N/A",VLOOKUP($F586,'Source Data'!$B$15:$I$22,5)),"")</f>
        <v/>
      </c>
      <c r="AF586" s="145" t="str">
        <f>IF(ISNUMBER($L586),IF(OR(AND(OR($J586="Retired",$J586="Permanent Low-Use"),$K586&lt;=2029),(AND($J586="New",$K586&gt;2029))),"N/A",VLOOKUP($F586,'Source Data'!$B$15:$I$22,5)),"")</f>
        <v/>
      </c>
      <c r="AG586" s="145" t="str">
        <f>IF(ISNUMBER($L586),IF(OR(AND(OR($J586="Retired",$J586="Permanent Low-Use"),$K586&lt;=2030),(AND($J586="New",$K586&gt;2030))),"N/A",VLOOKUP($F586,'Source Data'!$B$15:$I$22,5)),"")</f>
        <v/>
      </c>
      <c r="AH586" s="145" t="str">
        <f>IF(ISNUMBER($L586),IF(OR(AND(OR($J586="Retired",$J586="Permanent Low-Use"),$K586&lt;=2031),(AND($J586="New",$K586&gt;2031))),"N/A",VLOOKUP($F586,'Source Data'!$B$15:$I$22,5)),"")</f>
        <v/>
      </c>
      <c r="AI586" s="145" t="str">
        <f>IF(ISNUMBER($L586),IF(OR(AND(OR($J586="Retired",$J586="Permanent Low-Use"),$K586&lt;=2032),(AND($J586="New",$K586&gt;2032))),"N/A",VLOOKUP($F586,'Source Data'!$B$15:$I$22,5)),"")</f>
        <v/>
      </c>
      <c r="AJ586" s="145" t="str">
        <f>IF(ISNUMBER($L586),IF(OR(AND(OR($J586="Retired",$J586="Permanent Low-Use"),$K586&lt;=2033),(AND($J586="New",$K586&gt;2033))),"N/A",VLOOKUP($F586,'Source Data'!$B$15:$I$22,5)),"")</f>
        <v/>
      </c>
      <c r="AK586" s="145" t="str">
        <f>IF($N586= 0, "N/A", IF(ISERROR(VLOOKUP($F586, 'Source Data'!$B$4:$C$11,2)), "", VLOOKUP($F586, 'Source Data'!$B$4:$C$11,2)))</f>
        <v/>
      </c>
      <c r="AL586" s="158"/>
    </row>
    <row r="587" spans="1:38">
      <c r="A587" s="158"/>
      <c r="B587" s="96"/>
      <c r="C587" s="96"/>
      <c r="D587" s="96"/>
      <c r="E587" s="97"/>
      <c r="F587" s="97"/>
      <c r="G587" s="98"/>
      <c r="H587" s="99"/>
      <c r="I587" s="98"/>
      <c r="J587" s="98"/>
      <c r="K587" s="98"/>
      <c r="L587" s="142" t="str">
        <f t="shared" si="22"/>
        <v/>
      </c>
      <c r="M587" s="142"/>
      <c r="N587" s="143" t="str">
        <f t="shared" si="23"/>
        <v/>
      </c>
      <c r="O587" s="144" t="str">
        <f>IF(OR(AND(OR($J587="Retired",$J587="Permanent Low-Use"),$K587&lt;=2023),(AND($J587="New",$K587&gt;2023))),"N/A",IF($N587=0,0,IF(ISERROR(VLOOKUP($E587,'Source Data'!$B$29:$J$60, MATCH($L587, 'Source Data'!$B$26:$J$26,1),TRUE))=TRUE,"",VLOOKUP($E587,'Source Data'!$B$29:$J$60,MATCH($L587, 'Source Data'!$B$26:$J$26,1),TRUE))))</f>
        <v/>
      </c>
      <c r="P587" s="144" t="str">
        <f>IF(OR(AND(OR($J587="Retired",$J587="Permanent Low-Use"),$K587&lt;=2024),(AND($J587="New",$K587&gt;2024))),"N/A",IF($N587=0,0,IF(ISERROR(VLOOKUP($E587,'Source Data'!$B$29:$J$60, MATCH($L587, 'Source Data'!$B$26:$J$26,1),TRUE))=TRUE,"",VLOOKUP($E587,'Source Data'!$B$29:$J$60,MATCH($L587, 'Source Data'!$B$26:$J$26,1),TRUE))))</f>
        <v/>
      </c>
      <c r="Q587" s="144" t="str">
        <f>IF(OR(AND(OR($J587="Retired",$J587="Permanent Low-Use"),$K587&lt;=2025),(AND($J587="New",$K587&gt;2025))),"N/A",IF($N587=0,0,IF(ISERROR(VLOOKUP($E587,'Source Data'!$B$29:$J$60, MATCH($L587, 'Source Data'!$B$26:$J$26,1),TRUE))=TRUE,"",VLOOKUP($E587,'Source Data'!$B$29:$J$60,MATCH($L587, 'Source Data'!$B$26:$J$26,1),TRUE))))</f>
        <v/>
      </c>
      <c r="R587" s="144" t="str">
        <f>IF(OR(AND(OR($J587="Retired",$J587="Permanent Low-Use"),$K587&lt;=2026),(AND($J587="New",$K587&gt;2026))),"N/A",IF($N587=0,0,IF(ISERROR(VLOOKUP($E587,'Source Data'!$B$29:$J$60, MATCH($L587, 'Source Data'!$B$26:$J$26,1),TRUE))=TRUE,"",VLOOKUP($E587,'Source Data'!$B$29:$J$60,MATCH($L587, 'Source Data'!$B$26:$J$26,1),TRUE))))</f>
        <v/>
      </c>
      <c r="S587" s="144" t="str">
        <f>IF(OR(AND(OR($J587="Retired",$J587="Permanent Low-Use"),$K587&lt;=2027),(AND($J587="New",$K587&gt;2027))),"N/A",IF($N587=0,0,IF(ISERROR(VLOOKUP($E587,'Source Data'!$B$29:$J$60, MATCH($L587, 'Source Data'!$B$26:$J$26,1),TRUE))=TRUE,"",VLOOKUP($E587,'Source Data'!$B$29:$J$60,MATCH($L587, 'Source Data'!$B$26:$J$26,1),TRUE))))</f>
        <v/>
      </c>
      <c r="T587" s="144" t="str">
        <f>IF(OR(AND(OR($J587="Retired",$J587="Permanent Low-Use"),$K587&lt;=2028),(AND($J587="New",$K587&gt;2028))),"N/A",IF($N587=0,0,IF(ISERROR(VLOOKUP($E587,'Source Data'!$B$29:$J$60, MATCH($L587, 'Source Data'!$B$26:$J$26,1),TRUE))=TRUE,"",VLOOKUP($E587,'Source Data'!$B$29:$J$60,MATCH($L587, 'Source Data'!$B$26:$J$26,1),TRUE))))</f>
        <v/>
      </c>
      <c r="U587" s="144" t="str">
        <f>IF(OR(AND(OR($J587="Retired",$J587="Permanent Low-Use"),$K587&lt;=2029),(AND($J587="New",$K587&gt;2029))),"N/A",IF($N587=0,0,IF(ISERROR(VLOOKUP($E587,'Source Data'!$B$29:$J$60, MATCH($L587, 'Source Data'!$B$26:$J$26,1),TRUE))=TRUE,"",VLOOKUP($E587,'Source Data'!$B$29:$J$60,MATCH($L587, 'Source Data'!$B$26:$J$26,1),TRUE))))</f>
        <v/>
      </c>
      <c r="V587" s="144" t="str">
        <f>IF(OR(AND(OR($J587="Retired",$J587="Permanent Low-Use"),$K587&lt;=2030),(AND($J587="New",$K587&gt;2030))),"N/A",IF($N587=0,0,IF(ISERROR(VLOOKUP($E587,'Source Data'!$B$29:$J$60, MATCH($L587, 'Source Data'!$B$26:$J$26,1),TRUE))=TRUE,"",VLOOKUP($E587,'Source Data'!$B$29:$J$60,MATCH($L587, 'Source Data'!$B$26:$J$26,1),TRUE))))</f>
        <v/>
      </c>
      <c r="W587" s="144" t="str">
        <f>IF(OR(AND(OR($J587="Retired",$J587="Permanent Low-Use"),$K587&lt;=2031),(AND($J587="New",$K587&gt;2031))),"N/A",IF($N587=0,0,IF(ISERROR(VLOOKUP($E587,'Source Data'!$B$29:$J$60, MATCH($L587, 'Source Data'!$B$26:$J$26,1),TRUE))=TRUE,"",VLOOKUP($E587,'Source Data'!$B$29:$J$60,MATCH($L587, 'Source Data'!$B$26:$J$26,1),TRUE))))</f>
        <v/>
      </c>
      <c r="X587" s="144" t="str">
        <f>IF(OR(AND(OR($J587="Retired",$J587="Permanent Low-Use"),$K587&lt;=2032),(AND($J587="New",$K587&gt;2032))),"N/A",IF($N587=0,0,IF(ISERROR(VLOOKUP($E587,'Source Data'!$B$29:$J$60, MATCH($L587, 'Source Data'!$B$26:$J$26,1),TRUE))=TRUE,"",VLOOKUP($E587,'Source Data'!$B$29:$J$60,MATCH($L587, 'Source Data'!$B$26:$J$26,1),TRUE))))</f>
        <v/>
      </c>
      <c r="Y587" s="144" t="str">
        <f>IF(OR(AND(OR($J587="Retired",$J587="Permanent Low-Use"),$K587&lt;=2033),(AND($J587="New",$K587&gt;2033))),"N/A",IF($N587=0,0,IF(ISERROR(VLOOKUP($E587,'Source Data'!$B$29:$J$60, MATCH($L587, 'Source Data'!$B$26:$J$26,1),TRUE))=TRUE,"",VLOOKUP($E587,'Source Data'!$B$29:$J$60,MATCH($L587, 'Source Data'!$B$26:$J$26,1),TRUE))))</f>
        <v/>
      </c>
      <c r="Z587" s="145" t="str">
        <f>IF(ISNUMBER($L587),IF(OR(AND(OR($J587="Retired",$J587="Permanent Low-Use"),$K587&lt;=2023),(AND($J587="New",$K587&gt;2023))),"N/A",VLOOKUP($F587,'Source Data'!$B$15:$I$22,7)),"")</f>
        <v/>
      </c>
      <c r="AA587" s="145" t="str">
        <f>IF(ISNUMBER($L587),IF(OR(AND(OR($J587="Retired",$J587="Permanent Low-Use"),$K587&lt;=2024),(AND($J587="New",$K587&gt;2024))),"N/A",VLOOKUP($F587,'Source Data'!$B$15:$I$22,7)),"")</f>
        <v/>
      </c>
      <c r="AB587" s="145" t="str">
        <f>IF(ISNUMBER($L587),IF(OR(AND(OR($J587="Retired",$J587="Permanent Low-Use"),$K587&lt;=2025),(AND($J587="New",$K587&gt;2025))),"N/A",VLOOKUP($F587,'Source Data'!$B$15:$I$22,5)),"")</f>
        <v/>
      </c>
      <c r="AC587" s="145" t="str">
        <f>IF(ISNUMBER($L587),IF(OR(AND(OR($J587="Retired",$J587="Permanent Low-Use"),$K587&lt;=2026),(AND($J587="New",$K587&gt;2026))),"N/A",VLOOKUP($F587,'Source Data'!$B$15:$I$22,5)),"")</f>
        <v/>
      </c>
      <c r="AD587" s="147"/>
      <c r="AE587" s="145" t="str">
        <f>IF(ISNUMBER($L587),IF(OR(AND(OR($J587="Retired",$J587="Permanent Low-Use"),$K587&lt;=2028),(AND($J587="New",$K587&gt;2028))),"N/A",VLOOKUP($F587,'Source Data'!$B$15:$I$22,5)),"")</f>
        <v/>
      </c>
      <c r="AF587" s="145" t="str">
        <f>IF(ISNUMBER($L587),IF(OR(AND(OR($J587="Retired",$J587="Permanent Low-Use"),$K587&lt;=2029),(AND($J587="New",$K587&gt;2029))),"N/A",VLOOKUP($F587,'Source Data'!$B$15:$I$22,5)),"")</f>
        <v/>
      </c>
      <c r="AG587" s="145" t="str">
        <f>IF(ISNUMBER($L587),IF(OR(AND(OR($J587="Retired",$J587="Permanent Low-Use"),$K587&lt;=2030),(AND($J587="New",$K587&gt;2030))),"N/A",VLOOKUP($F587,'Source Data'!$B$15:$I$22,5)),"")</f>
        <v/>
      </c>
      <c r="AH587" s="145" t="str">
        <f>IF(ISNUMBER($L587),IF(OR(AND(OR($J587="Retired",$J587="Permanent Low-Use"),$K587&lt;=2031),(AND($J587="New",$K587&gt;2031))),"N/A",VLOOKUP($F587,'Source Data'!$B$15:$I$22,5)),"")</f>
        <v/>
      </c>
      <c r="AI587" s="145" t="str">
        <f>IF(ISNUMBER($L587),IF(OR(AND(OR($J587="Retired",$J587="Permanent Low-Use"),$K587&lt;=2032),(AND($J587="New",$K587&gt;2032))),"N/A",VLOOKUP($F587,'Source Data'!$B$15:$I$22,5)),"")</f>
        <v/>
      </c>
      <c r="AJ587" s="145" t="str">
        <f>IF(ISNUMBER($L587),IF(OR(AND(OR($J587="Retired",$J587="Permanent Low-Use"),$K587&lt;=2033),(AND($J587="New",$K587&gt;2033))),"N/A",VLOOKUP($F587,'Source Data'!$B$15:$I$22,5)),"")</f>
        <v/>
      </c>
      <c r="AK587" s="145" t="str">
        <f>IF($N587= 0, "N/A", IF(ISERROR(VLOOKUP($F587, 'Source Data'!$B$4:$C$11,2)), "", VLOOKUP($F587, 'Source Data'!$B$4:$C$11,2)))</f>
        <v/>
      </c>
      <c r="AL587" s="158"/>
    </row>
    <row r="588" spans="1:38">
      <c r="A588" s="158"/>
      <c r="B588" s="96"/>
      <c r="C588" s="96"/>
      <c r="D588" s="96"/>
      <c r="E588" s="97"/>
      <c r="F588" s="97"/>
      <c r="G588" s="98"/>
      <c r="H588" s="99"/>
      <c r="I588" s="98"/>
      <c r="J588" s="98"/>
      <c r="K588" s="98"/>
      <c r="L588" s="142" t="str">
        <f t="shared" si="22"/>
        <v/>
      </c>
      <c r="M588" s="142"/>
      <c r="N588" s="143" t="str">
        <f t="shared" si="23"/>
        <v/>
      </c>
      <c r="O588" s="144" t="str">
        <f>IF(OR(AND(OR($J588="Retired",$J588="Permanent Low-Use"),$K588&lt;=2023),(AND($J588="New",$K588&gt;2023))),"N/A",IF($N588=0,0,IF(ISERROR(VLOOKUP($E588,'Source Data'!$B$29:$J$60, MATCH($L588, 'Source Data'!$B$26:$J$26,1),TRUE))=TRUE,"",VLOOKUP($E588,'Source Data'!$B$29:$J$60,MATCH($L588, 'Source Data'!$B$26:$J$26,1),TRUE))))</f>
        <v/>
      </c>
      <c r="P588" s="144" t="str">
        <f>IF(OR(AND(OR($J588="Retired",$J588="Permanent Low-Use"),$K588&lt;=2024),(AND($J588="New",$K588&gt;2024))),"N/A",IF($N588=0,0,IF(ISERROR(VLOOKUP($E588,'Source Data'!$B$29:$J$60, MATCH($L588, 'Source Data'!$B$26:$J$26,1),TRUE))=TRUE,"",VLOOKUP($E588,'Source Data'!$B$29:$J$60,MATCH($L588, 'Source Data'!$B$26:$J$26,1),TRUE))))</f>
        <v/>
      </c>
      <c r="Q588" s="144" t="str">
        <f>IF(OR(AND(OR($J588="Retired",$J588="Permanent Low-Use"),$K588&lt;=2025),(AND($J588="New",$K588&gt;2025))),"N/A",IF($N588=0,0,IF(ISERROR(VLOOKUP($E588,'Source Data'!$B$29:$J$60, MATCH($L588, 'Source Data'!$B$26:$J$26,1),TRUE))=TRUE,"",VLOOKUP($E588,'Source Data'!$B$29:$J$60,MATCH($L588, 'Source Data'!$B$26:$J$26,1),TRUE))))</f>
        <v/>
      </c>
      <c r="R588" s="144" t="str">
        <f>IF(OR(AND(OR($J588="Retired",$J588="Permanent Low-Use"),$K588&lt;=2026),(AND($J588="New",$K588&gt;2026))),"N/A",IF($N588=0,0,IF(ISERROR(VLOOKUP($E588,'Source Data'!$B$29:$J$60, MATCH($L588, 'Source Data'!$B$26:$J$26,1),TRUE))=TRUE,"",VLOOKUP($E588,'Source Data'!$B$29:$J$60,MATCH($L588, 'Source Data'!$B$26:$J$26,1),TRUE))))</f>
        <v/>
      </c>
      <c r="S588" s="144" t="str">
        <f>IF(OR(AND(OR($J588="Retired",$J588="Permanent Low-Use"),$K588&lt;=2027),(AND($J588="New",$K588&gt;2027))),"N/A",IF($N588=0,0,IF(ISERROR(VLOOKUP($E588,'Source Data'!$B$29:$J$60, MATCH($L588, 'Source Data'!$B$26:$J$26,1),TRUE))=TRUE,"",VLOOKUP($E588,'Source Data'!$B$29:$J$60,MATCH($L588, 'Source Data'!$B$26:$J$26,1),TRUE))))</f>
        <v/>
      </c>
      <c r="T588" s="144" t="str">
        <f>IF(OR(AND(OR($J588="Retired",$J588="Permanent Low-Use"),$K588&lt;=2028),(AND($J588="New",$K588&gt;2028))),"N/A",IF($N588=0,0,IF(ISERROR(VLOOKUP($E588,'Source Data'!$B$29:$J$60, MATCH($L588, 'Source Data'!$B$26:$J$26,1),TRUE))=TRUE,"",VLOOKUP($E588,'Source Data'!$B$29:$J$60,MATCH($L588, 'Source Data'!$B$26:$J$26,1),TRUE))))</f>
        <v/>
      </c>
      <c r="U588" s="144" t="str">
        <f>IF(OR(AND(OR($J588="Retired",$J588="Permanent Low-Use"),$K588&lt;=2029),(AND($J588="New",$K588&gt;2029))),"N/A",IF($N588=0,0,IF(ISERROR(VLOOKUP($E588,'Source Data'!$B$29:$J$60, MATCH($L588, 'Source Data'!$B$26:$J$26,1),TRUE))=TRUE,"",VLOOKUP($E588,'Source Data'!$B$29:$J$60,MATCH($L588, 'Source Data'!$B$26:$J$26,1),TRUE))))</f>
        <v/>
      </c>
      <c r="V588" s="144" t="str">
        <f>IF(OR(AND(OR($J588="Retired",$J588="Permanent Low-Use"),$K588&lt;=2030),(AND($J588="New",$K588&gt;2030))),"N/A",IF($N588=0,0,IF(ISERROR(VLOOKUP($E588,'Source Data'!$B$29:$J$60, MATCH($L588, 'Source Data'!$B$26:$J$26,1),TRUE))=TRUE,"",VLOOKUP($E588,'Source Data'!$B$29:$J$60,MATCH($L588, 'Source Data'!$B$26:$J$26,1),TRUE))))</f>
        <v/>
      </c>
      <c r="W588" s="144" t="str">
        <f>IF(OR(AND(OR($J588="Retired",$J588="Permanent Low-Use"),$K588&lt;=2031),(AND($J588="New",$K588&gt;2031))),"N/A",IF($N588=0,0,IF(ISERROR(VLOOKUP($E588,'Source Data'!$B$29:$J$60, MATCH($L588, 'Source Data'!$B$26:$J$26,1),TRUE))=TRUE,"",VLOOKUP($E588,'Source Data'!$B$29:$J$60,MATCH($L588, 'Source Data'!$B$26:$J$26,1),TRUE))))</f>
        <v/>
      </c>
      <c r="X588" s="144" t="str">
        <f>IF(OR(AND(OR($J588="Retired",$J588="Permanent Low-Use"),$K588&lt;=2032),(AND($J588="New",$K588&gt;2032))),"N/A",IF($N588=0,0,IF(ISERROR(VLOOKUP($E588,'Source Data'!$B$29:$J$60, MATCH($L588, 'Source Data'!$B$26:$J$26,1),TRUE))=TRUE,"",VLOOKUP($E588,'Source Data'!$B$29:$J$60,MATCH($L588, 'Source Data'!$B$26:$J$26,1),TRUE))))</f>
        <v/>
      </c>
      <c r="Y588" s="144" t="str">
        <f>IF(OR(AND(OR($J588="Retired",$J588="Permanent Low-Use"),$K588&lt;=2033),(AND($J588="New",$K588&gt;2033))),"N/A",IF($N588=0,0,IF(ISERROR(VLOOKUP($E588,'Source Data'!$B$29:$J$60, MATCH($L588, 'Source Data'!$B$26:$J$26,1),TRUE))=TRUE,"",VLOOKUP($E588,'Source Data'!$B$29:$J$60,MATCH($L588, 'Source Data'!$B$26:$J$26,1),TRUE))))</f>
        <v/>
      </c>
      <c r="Z588" s="145" t="str">
        <f>IF(ISNUMBER($L588),IF(OR(AND(OR($J588="Retired",$J588="Permanent Low-Use"),$K588&lt;=2023),(AND($J588="New",$K588&gt;2023))),"N/A",VLOOKUP($F588,'Source Data'!$B$15:$I$22,7)),"")</f>
        <v/>
      </c>
      <c r="AA588" s="145" t="str">
        <f>IF(ISNUMBER($L588),IF(OR(AND(OR($J588="Retired",$J588="Permanent Low-Use"),$K588&lt;=2024),(AND($J588="New",$K588&gt;2024))),"N/A",VLOOKUP($F588,'Source Data'!$B$15:$I$22,7)),"")</f>
        <v/>
      </c>
      <c r="AB588" s="145" t="str">
        <f>IF(ISNUMBER($L588),IF(OR(AND(OR($J588="Retired",$J588="Permanent Low-Use"),$K588&lt;=2025),(AND($J588="New",$K588&gt;2025))),"N/A",VLOOKUP($F588,'Source Data'!$B$15:$I$22,5)),"")</f>
        <v/>
      </c>
      <c r="AC588" s="145" t="str">
        <f>IF(ISNUMBER($L588),IF(OR(AND(OR($J588="Retired",$J588="Permanent Low-Use"),$K588&lt;=2026),(AND($J588="New",$K588&gt;2026))),"N/A",VLOOKUP($F588,'Source Data'!$B$15:$I$22,5)),"")</f>
        <v/>
      </c>
      <c r="AD588" s="147"/>
      <c r="AE588" s="145" t="str">
        <f>IF(ISNUMBER($L588),IF(OR(AND(OR($J588="Retired",$J588="Permanent Low-Use"),$K588&lt;=2028),(AND($J588="New",$K588&gt;2028))),"N/A",VLOOKUP($F588,'Source Data'!$B$15:$I$22,5)),"")</f>
        <v/>
      </c>
      <c r="AF588" s="145" t="str">
        <f>IF(ISNUMBER($L588),IF(OR(AND(OR($J588="Retired",$J588="Permanent Low-Use"),$K588&lt;=2029),(AND($J588="New",$K588&gt;2029))),"N/A",VLOOKUP($F588,'Source Data'!$B$15:$I$22,5)),"")</f>
        <v/>
      </c>
      <c r="AG588" s="145" t="str">
        <f>IF(ISNUMBER($L588),IF(OR(AND(OR($J588="Retired",$J588="Permanent Low-Use"),$K588&lt;=2030),(AND($J588="New",$K588&gt;2030))),"N/A",VLOOKUP($F588,'Source Data'!$B$15:$I$22,5)),"")</f>
        <v/>
      </c>
      <c r="AH588" s="145" t="str">
        <f>IF(ISNUMBER($L588),IF(OR(AND(OR($J588="Retired",$J588="Permanent Low-Use"),$K588&lt;=2031),(AND($J588="New",$K588&gt;2031))),"N/A",VLOOKUP($F588,'Source Data'!$B$15:$I$22,5)),"")</f>
        <v/>
      </c>
      <c r="AI588" s="145" t="str">
        <f>IF(ISNUMBER($L588),IF(OR(AND(OR($J588="Retired",$J588="Permanent Low-Use"),$K588&lt;=2032),(AND($J588="New",$K588&gt;2032))),"N/A",VLOOKUP($F588,'Source Data'!$B$15:$I$22,5)),"")</f>
        <v/>
      </c>
      <c r="AJ588" s="145" t="str">
        <f>IF(ISNUMBER($L588),IF(OR(AND(OR($J588="Retired",$J588="Permanent Low-Use"),$K588&lt;=2033),(AND($J588="New",$K588&gt;2033))),"N/A",VLOOKUP($F588,'Source Data'!$B$15:$I$22,5)),"")</f>
        <v/>
      </c>
      <c r="AK588" s="145" t="str">
        <f>IF($N588= 0, "N/A", IF(ISERROR(VLOOKUP($F588, 'Source Data'!$B$4:$C$11,2)), "", VLOOKUP($F588, 'Source Data'!$B$4:$C$11,2)))</f>
        <v/>
      </c>
      <c r="AL588" s="158"/>
    </row>
    <row r="589" spans="1:38">
      <c r="A589" s="158"/>
      <c r="B589" s="96"/>
      <c r="C589" s="96"/>
      <c r="D589" s="96"/>
      <c r="E589" s="97"/>
      <c r="F589" s="97"/>
      <c r="G589" s="98"/>
      <c r="H589" s="99"/>
      <c r="I589" s="98"/>
      <c r="J589" s="98"/>
      <c r="K589" s="98"/>
      <c r="L589" s="142" t="str">
        <f t="shared" si="22"/>
        <v/>
      </c>
      <c r="M589" s="142"/>
      <c r="N589" s="143" t="str">
        <f t="shared" si="23"/>
        <v/>
      </c>
      <c r="O589" s="144" t="str">
        <f>IF(OR(AND(OR($J589="Retired",$J589="Permanent Low-Use"),$K589&lt;=2023),(AND($J589="New",$K589&gt;2023))),"N/A",IF($N589=0,0,IF(ISERROR(VLOOKUP($E589,'Source Data'!$B$29:$J$60, MATCH($L589, 'Source Data'!$B$26:$J$26,1),TRUE))=TRUE,"",VLOOKUP($E589,'Source Data'!$B$29:$J$60,MATCH($L589, 'Source Data'!$B$26:$J$26,1),TRUE))))</f>
        <v/>
      </c>
      <c r="P589" s="144" t="str">
        <f>IF(OR(AND(OR($J589="Retired",$J589="Permanent Low-Use"),$K589&lt;=2024),(AND($J589="New",$K589&gt;2024))),"N/A",IF($N589=0,0,IF(ISERROR(VLOOKUP($E589,'Source Data'!$B$29:$J$60, MATCH($L589, 'Source Data'!$B$26:$J$26,1),TRUE))=TRUE,"",VLOOKUP($E589,'Source Data'!$B$29:$J$60,MATCH($L589, 'Source Data'!$B$26:$J$26,1),TRUE))))</f>
        <v/>
      </c>
      <c r="Q589" s="144" t="str">
        <f>IF(OR(AND(OR($J589="Retired",$J589="Permanent Low-Use"),$K589&lt;=2025),(AND($J589="New",$K589&gt;2025))),"N/A",IF($N589=0,0,IF(ISERROR(VLOOKUP($E589,'Source Data'!$B$29:$J$60, MATCH($L589, 'Source Data'!$B$26:$J$26,1),TRUE))=TRUE,"",VLOOKUP($E589,'Source Data'!$B$29:$J$60,MATCH($L589, 'Source Data'!$B$26:$J$26,1),TRUE))))</f>
        <v/>
      </c>
      <c r="R589" s="144" t="str">
        <f>IF(OR(AND(OR($J589="Retired",$J589="Permanent Low-Use"),$K589&lt;=2026),(AND($J589="New",$K589&gt;2026))),"N/A",IF($N589=0,0,IF(ISERROR(VLOOKUP($E589,'Source Data'!$B$29:$J$60, MATCH($L589, 'Source Data'!$B$26:$J$26,1),TRUE))=TRUE,"",VLOOKUP($E589,'Source Data'!$B$29:$J$60,MATCH($L589, 'Source Data'!$B$26:$J$26,1),TRUE))))</f>
        <v/>
      </c>
      <c r="S589" s="144" t="str">
        <f>IF(OR(AND(OR($J589="Retired",$J589="Permanent Low-Use"),$K589&lt;=2027),(AND($J589="New",$K589&gt;2027))),"N/A",IF($N589=0,0,IF(ISERROR(VLOOKUP($E589,'Source Data'!$B$29:$J$60, MATCH($L589, 'Source Data'!$B$26:$J$26,1),TRUE))=TRUE,"",VLOOKUP($E589,'Source Data'!$B$29:$J$60,MATCH($L589, 'Source Data'!$B$26:$J$26,1),TRUE))))</f>
        <v/>
      </c>
      <c r="T589" s="144" t="str">
        <f>IF(OR(AND(OR($J589="Retired",$J589="Permanent Low-Use"),$K589&lt;=2028),(AND($J589="New",$K589&gt;2028))),"N/A",IF($N589=0,0,IF(ISERROR(VLOOKUP($E589,'Source Data'!$B$29:$J$60, MATCH($L589, 'Source Data'!$B$26:$J$26,1),TRUE))=TRUE,"",VLOOKUP($E589,'Source Data'!$B$29:$J$60,MATCH($L589, 'Source Data'!$B$26:$J$26,1),TRUE))))</f>
        <v/>
      </c>
      <c r="U589" s="144" t="str">
        <f>IF(OR(AND(OR($J589="Retired",$J589="Permanent Low-Use"),$K589&lt;=2029),(AND($J589="New",$K589&gt;2029))),"N/A",IF($N589=0,0,IF(ISERROR(VLOOKUP($E589,'Source Data'!$B$29:$J$60, MATCH($L589, 'Source Data'!$B$26:$J$26,1),TRUE))=TRUE,"",VLOOKUP($E589,'Source Data'!$B$29:$J$60,MATCH($L589, 'Source Data'!$B$26:$J$26,1),TRUE))))</f>
        <v/>
      </c>
      <c r="V589" s="144" t="str">
        <f>IF(OR(AND(OR($J589="Retired",$J589="Permanent Low-Use"),$K589&lt;=2030),(AND($J589="New",$K589&gt;2030))),"N/A",IF($N589=0,0,IF(ISERROR(VLOOKUP($E589,'Source Data'!$B$29:$J$60, MATCH($L589, 'Source Data'!$B$26:$J$26,1),TRUE))=TRUE,"",VLOOKUP($E589,'Source Data'!$B$29:$J$60,MATCH($L589, 'Source Data'!$B$26:$J$26,1),TRUE))))</f>
        <v/>
      </c>
      <c r="W589" s="144" t="str">
        <f>IF(OR(AND(OR($J589="Retired",$J589="Permanent Low-Use"),$K589&lt;=2031),(AND($J589="New",$K589&gt;2031))),"N/A",IF($N589=0,0,IF(ISERROR(VLOOKUP($E589,'Source Data'!$B$29:$J$60, MATCH($L589, 'Source Data'!$B$26:$J$26,1),TRUE))=TRUE,"",VLOOKUP($E589,'Source Data'!$B$29:$J$60,MATCH($L589, 'Source Data'!$B$26:$J$26,1),TRUE))))</f>
        <v/>
      </c>
      <c r="X589" s="144" t="str">
        <f>IF(OR(AND(OR($J589="Retired",$J589="Permanent Low-Use"),$K589&lt;=2032),(AND($J589="New",$K589&gt;2032))),"N/A",IF($N589=0,0,IF(ISERROR(VLOOKUP($E589,'Source Data'!$B$29:$J$60, MATCH($L589, 'Source Data'!$B$26:$J$26,1),TRUE))=TRUE,"",VLOOKUP($E589,'Source Data'!$B$29:$J$60,MATCH($L589, 'Source Data'!$B$26:$J$26,1),TRUE))))</f>
        <v/>
      </c>
      <c r="Y589" s="144" t="str">
        <f>IF(OR(AND(OR($J589="Retired",$J589="Permanent Low-Use"),$K589&lt;=2033),(AND($J589="New",$K589&gt;2033))),"N/A",IF($N589=0,0,IF(ISERROR(VLOOKUP($E589,'Source Data'!$B$29:$J$60, MATCH($L589, 'Source Data'!$B$26:$J$26,1),TRUE))=TRUE,"",VLOOKUP($E589,'Source Data'!$B$29:$J$60,MATCH($L589, 'Source Data'!$B$26:$J$26,1),TRUE))))</f>
        <v/>
      </c>
      <c r="Z589" s="145" t="str">
        <f>IF(ISNUMBER($L589),IF(OR(AND(OR($J589="Retired",$J589="Permanent Low-Use"),$K589&lt;=2023),(AND($J589="New",$K589&gt;2023))),"N/A",VLOOKUP($F589,'Source Data'!$B$15:$I$22,7)),"")</f>
        <v/>
      </c>
      <c r="AA589" s="145" t="str">
        <f>IF(ISNUMBER($L589),IF(OR(AND(OR($J589="Retired",$J589="Permanent Low-Use"),$K589&lt;=2024),(AND($J589="New",$K589&gt;2024))),"N/A",VLOOKUP($F589,'Source Data'!$B$15:$I$22,7)),"")</f>
        <v/>
      </c>
      <c r="AB589" s="145" t="str">
        <f>IF(ISNUMBER($L589),IF(OR(AND(OR($J589="Retired",$J589="Permanent Low-Use"),$K589&lt;=2025),(AND($J589="New",$K589&gt;2025))),"N/A",VLOOKUP($F589,'Source Data'!$B$15:$I$22,5)),"")</f>
        <v/>
      </c>
      <c r="AC589" s="145" t="str">
        <f>IF(ISNUMBER($L589),IF(OR(AND(OR($J589="Retired",$J589="Permanent Low-Use"),$K589&lt;=2026),(AND($J589="New",$K589&gt;2026))),"N/A",VLOOKUP($F589,'Source Data'!$B$15:$I$22,5)),"")</f>
        <v/>
      </c>
      <c r="AD589" s="147"/>
      <c r="AE589" s="145" t="str">
        <f>IF(ISNUMBER($L589),IF(OR(AND(OR($J589="Retired",$J589="Permanent Low-Use"),$K589&lt;=2028),(AND($J589="New",$K589&gt;2028))),"N/A",VLOOKUP($F589,'Source Data'!$B$15:$I$22,5)),"")</f>
        <v/>
      </c>
      <c r="AF589" s="145" t="str">
        <f>IF(ISNUMBER($L589),IF(OR(AND(OR($J589="Retired",$J589="Permanent Low-Use"),$K589&lt;=2029),(AND($J589="New",$K589&gt;2029))),"N/A",VLOOKUP($F589,'Source Data'!$B$15:$I$22,5)),"")</f>
        <v/>
      </c>
      <c r="AG589" s="145" t="str">
        <f>IF(ISNUMBER($L589),IF(OR(AND(OR($J589="Retired",$J589="Permanent Low-Use"),$K589&lt;=2030),(AND($J589="New",$K589&gt;2030))),"N/A",VLOOKUP($F589,'Source Data'!$B$15:$I$22,5)),"")</f>
        <v/>
      </c>
      <c r="AH589" s="145" t="str">
        <f>IF(ISNUMBER($L589),IF(OR(AND(OR($J589="Retired",$J589="Permanent Low-Use"),$K589&lt;=2031),(AND($J589="New",$K589&gt;2031))),"N/A",VLOOKUP($F589,'Source Data'!$B$15:$I$22,5)),"")</f>
        <v/>
      </c>
      <c r="AI589" s="145" t="str">
        <f>IF(ISNUMBER($L589),IF(OR(AND(OR($J589="Retired",$J589="Permanent Low-Use"),$K589&lt;=2032),(AND($J589="New",$K589&gt;2032))),"N/A",VLOOKUP($F589,'Source Data'!$B$15:$I$22,5)),"")</f>
        <v/>
      </c>
      <c r="AJ589" s="145" t="str">
        <f>IF(ISNUMBER($L589),IF(OR(AND(OR($J589="Retired",$J589="Permanent Low-Use"),$K589&lt;=2033),(AND($J589="New",$K589&gt;2033))),"N/A",VLOOKUP($F589,'Source Data'!$B$15:$I$22,5)),"")</f>
        <v/>
      </c>
      <c r="AK589" s="145" t="str">
        <f>IF($N589= 0, "N/A", IF(ISERROR(VLOOKUP($F589, 'Source Data'!$B$4:$C$11,2)), "", VLOOKUP($F589, 'Source Data'!$B$4:$C$11,2)))</f>
        <v/>
      </c>
      <c r="AL589" s="158"/>
    </row>
    <row r="590" spans="1:38">
      <c r="A590" s="158"/>
      <c r="B590" s="96"/>
      <c r="C590" s="96"/>
      <c r="D590" s="96"/>
      <c r="E590" s="97"/>
      <c r="F590" s="97"/>
      <c r="G590" s="98"/>
      <c r="H590" s="99"/>
      <c r="I590" s="98"/>
      <c r="J590" s="98"/>
      <c r="K590" s="98"/>
      <c r="L590" s="142" t="str">
        <f t="shared" si="22"/>
        <v/>
      </c>
      <c r="M590" s="142"/>
      <c r="N590" s="143" t="str">
        <f t="shared" si="23"/>
        <v/>
      </c>
      <c r="O590" s="144" t="str">
        <f>IF(OR(AND(OR($J590="Retired",$J590="Permanent Low-Use"),$K590&lt;=2023),(AND($J590="New",$K590&gt;2023))),"N/A",IF($N590=0,0,IF(ISERROR(VLOOKUP($E590,'Source Data'!$B$29:$J$60, MATCH($L590, 'Source Data'!$B$26:$J$26,1),TRUE))=TRUE,"",VLOOKUP($E590,'Source Data'!$B$29:$J$60,MATCH($L590, 'Source Data'!$B$26:$J$26,1),TRUE))))</f>
        <v/>
      </c>
      <c r="P590" s="144" t="str">
        <f>IF(OR(AND(OR($J590="Retired",$J590="Permanent Low-Use"),$K590&lt;=2024),(AND($J590="New",$K590&gt;2024))),"N/A",IF($N590=0,0,IF(ISERROR(VLOOKUP($E590,'Source Data'!$B$29:$J$60, MATCH($L590, 'Source Data'!$B$26:$J$26,1),TRUE))=TRUE,"",VLOOKUP($E590,'Source Data'!$B$29:$J$60,MATCH($L590, 'Source Data'!$B$26:$J$26,1),TRUE))))</f>
        <v/>
      </c>
      <c r="Q590" s="144" t="str">
        <f>IF(OR(AND(OR($J590="Retired",$J590="Permanent Low-Use"),$K590&lt;=2025),(AND($J590="New",$K590&gt;2025))),"N/A",IF($N590=0,0,IF(ISERROR(VLOOKUP($E590,'Source Data'!$B$29:$J$60, MATCH($L590, 'Source Data'!$B$26:$J$26,1),TRUE))=TRUE,"",VLOOKUP($E590,'Source Data'!$B$29:$J$60,MATCH($L590, 'Source Data'!$B$26:$J$26,1),TRUE))))</f>
        <v/>
      </c>
      <c r="R590" s="144" t="str">
        <f>IF(OR(AND(OR($J590="Retired",$J590="Permanent Low-Use"),$K590&lt;=2026),(AND($J590="New",$K590&gt;2026))),"N/A",IF($N590=0,0,IF(ISERROR(VLOOKUP($E590,'Source Data'!$B$29:$J$60, MATCH($L590, 'Source Data'!$B$26:$J$26,1),TRUE))=TRUE,"",VLOOKUP($E590,'Source Data'!$B$29:$J$60,MATCH($L590, 'Source Data'!$B$26:$J$26,1),TRUE))))</f>
        <v/>
      </c>
      <c r="S590" s="144" t="str">
        <f>IF(OR(AND(OR($J590="Retired",$J590="Permanent Low-Use"),$K590&lt;=2027),(AND($J590="New",$K590&gt;2027))),"N/A",IF($N590=0,0,IF(ISERROR(VLOOKUP($E590,'Source Data'!$B$29:$J$60, MATCH($L590, 'Source Data'!$B$26:$J$26,1),TRUE))=TRUE,"",VLOOKUP($E590,'Source Data'!$B$29:$J$60,MATCH($L590, 'Source Data'!$B$26:$J$26,1),TRUE))))</f>
        <v/>
      </c>
      <c r="T590" s="144" t="str">
        <f>IF(OR(AND(OR($J590="Retired",$J590="Permanent Low-Use"),$K590&lt;=2028),(AND($J590="New",$K590&gt;2028))),"N/A",IF($N590=0,0,IF(ISERROR(VLOOKUP($E590,'Source Data'!$B$29:$J$60, MATCH($L590, 'Source Data'!$B$26:$J$26,1),TRUE))=TRUE,"",VLOOKUP($E590,'Source Data'!$B$29:$J$60,MATCH($L590, 'Source Data'!$B$26:$J$26,1),TRUE))))</f>
        <v/>
      </c>
      <c r="U590" s="144" t="str">
        <f>IF(OR(AND(OR($J590="Retired",$J590="Permanent Low-Use"),$K590&lt;=2029),(AND($J590="New",$K590&gt;2029))),"N/A",IF($N590=0,0,IF(ISERROR(VLOOKUP($E590,'Source Data'!$B$29:$J$60, MATCH($L590, 'Source Data'!$B$26:$J$26,1),TRUE))=TRUE,"",VLOOKUP($E590,'Source Data'!$B$29:$J$60,MATCH($L590, 'Source Data'!$B$26:$J$26,1),TRUE))))</f>
        <v/>
      </c>
      <c r="V590" s="144" t="str">
        <f>IF(OR(AND(OR($J590="Retired",$J590="Permanent Low-Use"),$K590&lt;=2030),(AND($J590="New",$K590&gt;2030))),"N/A",IF($N590=0,0,IF(ISERROR(VLOOKUP($E590,'Source Data'!$B$29:$J$60, MATCH($L590, 'Source Data'!$B$26:$J$26,1),TRUE))=TRUE,"",VLOOKUP($E590,'Source Data'!$B$29:$J$60,MATCH($L590, 'Source Data'!$B$26:$J$26,1),TRUE))))</f>
        <v/>
      </c>
      <c r="W590" s="144" t="str">
        <f>IF(OR(AND(OR($J590="Retired",$J590="Permanent Low-Use"),$K590&lt;=2031),(AND($J590="New",$K590&gt;2031))),"N/A",IF($N590=0,0,IF(ISERROR(VLOOKUP($E590,'Source Data'!$B$29:$J$60, MATCH($L590, 'Source Data'!$B$26:$J$26,1),TRUE))=TRUE,"",VLOOKUP($E590,'Source Data'!$B$29:$J$60,MATCH($L590, 'Source Data'!$B$26:$J$26,1),TRUE))))</f>
        <v/>
      </c>
      <c r="X590" s="144" t="str">
        <f>IF(OR(AND(OR($J590="Retired",$J590="Permanent Low-Use"),$K590&lt;=2032),(AND($J590="New",$K590&gt;2032))),"N/A",IF($N590=0,0,IF(ISERROR(VLOOKUP($E590,'Source Data'!$B$29:$J$60, MATCH($L590, 'Source Data'!$B$26:$J$26,1),TRUE))=TRUE,"",VLOOKUP($E590,'Source Data'!$B$29:$J$60,MATCH($L590, 'Source Data'!$B$26:$J$26,1),TRUE))))</f>
        <v/>
      </c>
      <c r="Y590" s="144" t="str">
        <f>IF(OR(AND(OR($J590="Retired",$J590="Permanent Low-Use"),$K590&lt;=2033),(AND($J590="New",$K590&gt;2033))),"N/A",IF($N590=0,0,IF(ISERROR(VLOOKUP($E590,'Source Data'!$B$29:$J$60, MATCH($L590, 'Source Data'!$B$26:$J$26,1),TRUE))=TRUE,"",VLOOKUP($E590,'Source Data'!$B$29:$J$60,MATCH($L590, 'Source Data'!$B$26:$J$26,1),TRUE))))</f>
        <v/>
      </c>
      <c r="Z590" s="145" t="str">
        <f>IF(ISNUMBER($L590),IF(OR(AND(OR($J590="Retired",$J590="Permanent Low-Use"),$K590&lt;=2023),(AND($J590="New",$K590&gt;2023))),"N/A",VLOOKUP($F590,'Source Data'!$B$15:$I$22,7)),"")</f>
        <v/>
      </c>
      <c r="AA590" s="145" t="str">
        <f>IF(ISNUMBER($L590),IF(OR(AND(OR($J590="Retired",$J590="Permanent Low-Use"),$K590&lt;=2024),(AND($J590="New",$K590&gt;2024))),"N/A",VLOOKUP($F590,'Source Data'!$B$15:$I$22,7)),"")</f>
        <v/>
      </c>
      <c r="AB590" s="145" t="str">
        <f>IF(ISNUMBER($L590),IF(OR(AND(OR($J590="Retired",$J590="Permanent Low-Use"),$K590&lt;=2025),(AND($J590="New",$K590&gt;2025))),"N/A",VLOOKUP($F590,'Source Data'!$B$15:$I$22,5)),"")</f>
        <v/>
      </c>
      <c r="AC590" s="145" t="str">
        <f>IF(ISNUMBER($L590),IF(OR(AND(OR($J590="Retired",$J590="Permanent Low-Use"),$K590&lt;=2026),(AND($J590="New",$K590&gt;2026))),"N/A",VLOOKUP($F590,'Source Data'!$B$15:$I$22,5)),"")</f>
        <v/>
      </c>
      <c r="AD590" s="147"/>
      <c r="AE590" s="145" t="str">
        <f>IF(ISNUMBER($L590),IF(OR(AND(OR($J590="Retired",$J590="Permanent Low-Use"),$K590&lt;=2028),(AND($J590="New",$K590&gt;2028))),"N/A",VLOOKUP($F590,'Source Data'!$B$15:$I$22,5)),"")</f>
        <v/>
      </c>
      <c r="AF590" s="145" t="str">
        <f>IF(ISNUMBER($L590),IF(OR(AND(OR($J590="Retired",$J590="Permanent Low-Use"),$K590&lt;=2029),(AND($J590="New",$K590&gt;2029))),"N/A",VLOOKUP($F590,'Source Data'!$B$15:$I$22,5)),"")</f>
        <v/>
      </c>
      <c r="AG590" s="145" t="str">
        <f>IF(ISNUMBER($L590),IF(OR(AND(OR($J590="Retired",$J590="Permanent Low-Use"),$K590&lt;=2030),(AND($J590="New",$K590&gt;2030))),"N/A",VLOOKUP($F590,'Source Data'!$B$15:$I$22,5)),"")</f>
        <v/>
      </c>
      <c r="AH590" s="145" t="str">
        <f>IF(ISNUMBER($L590),IF(OR(AND(OR($J590="Retired",$J590="Permanent Low-Use"),$K590&lt;=2031),(AND($J590="New",$K590&gt;2031))),"N/A",VLOOKUP($F590,'Source Data'!$B$15:$I$22,5)),"")</f>
        <v/>
      </c>
      <c r="AI590" s="145" t="str">
        <f>IF(ISNUMBER($L590),IF(OR(AND(OR($J590="Retired",$J590="Permanent Low-Use"),$K590&lt;=2032),(AND($J590="New",$K590&gt;2032))),"N/A",VLOOKUP($F590,'Source Data'!$B$15:$I$22,5)),"")</f>
        <v/>
      </c>
      <c r="AJ590" s="145" t="str">
        <f>IF(ISNUMBER($L590),IF(OR(AND(OR($J590="Retired",$J590="Permanent Low-Use"),$K590&lt;=2033),(AND($J590="New",$K590&gt;2033))),"N/A",VLOOKUP($F590,'Source Data'!$B$15:$I$22,5)),"")</f>
        <v/>
      </c>
      <c r="AK590" s="145" t="str">
        <f>IF($N590= 0, "N/A", IF(ISERROR(VLOOKUP($F590, 'Source Data'!$B$4:$C$11,2)), "", VLOOKUP($F590, 'Source Data'!$B$4:$C$11,2)))</f>
        <v/>
      </c>
      <c r="AL590" s="158"/>
    </row>
    <row r="591" spans="1:38">
      <c r="A591" s="158"/>
      <c r="B591" s="96"/>
      <c r="C591" s="96"/>
      <c r="D591" s="96"/>
      <c r="E591" s="97"/>
      <c r="F591" s="97"/>
      <c r="G591" s="98"/>
      <c r="H591" s="99"/>
      <c r="I591" s="98"/>
      <c r="J591" s="98"/>
      <c r="K591" s="98"/>
      <c r="L591" s="142" t="str">
        <f t="shared" si="22"/>
        <v/>
      </c>
      <c r="M591" s="142"/>
      <c r="N591" s="143" t="str">
        <f t="shared" si="23"/>
        <v/>
      </c>
      <c r="O591" s="144" t="str">
        <f>IF(OR(AND(OR($J591="Retired",$J591="Permanent Low-Use"),$K591&lt;=2023),(AND($J591="New",$K591&gt;2023))),"N/A",IF($N591=0,0,IF(ISERROR(VLOOKUP($E591,'Source Data'!$B$29:$J$60, MATCH($L591, 'Source Data'!$B$26:$J$26,1),TRUE))=TRUE,"",VLOOKUP($E591,'Source Data'!$B$29:$J$60,MATCH($L591, 'Source Data'!$B$26:$J$26,1),TRUE))))</f>
        <v/>
      </c>
      <c r="P591" s="144" t="str">
        <f>IF(OR(AND(OR($J591="Retired",$J591="Permanent Low-Use"),$K591&lt;=2024),(AND($J591="New",$K591&gt;2024))),"N/A",IF($N591=0,0,IF(ISERROR(VLOOKUP($E591,'Source Data'!$B$29:$J$60, MATCH($L591, 'Source Data'!$B$26:$J$26,1),TRUE))=TRUE,"",VLOOKUP($E591,'Source Data'!$B$29:$J$60,MATCH($L591, 'Source Data'!$B$26:$J$26,1),TRUE))))</f>
        <v/>
      </c>
      <c r="Q591" s="144" t="str">
        <f>IF(OR(AND(OR($J591="Retired",$J591="Permanent Low-Use"),$K591&lt;=2025),(AND($J591="New",$K591&gt;2025))),"N/A",IF($N591=0,0,IF(ISERROR(VLOOKUP($E591,'Source Data'!$B$29:$J$60, MATCH($L591, 'Source Data'!$B$26:$J$26,1),TRUE))=TRUE,"",VLOOKUP($E591,'Source Data'!$B$29:$J$60,MATCH($L591, 'Source Data'!$B$26:$J$26,1),TRUE))))</f>
        <v/>
      </c>
      <c r="R591" s="144" t="str">
        <f>IF(OR(AND(OR($J591="Retired",$J591="Permanent Low-Use"),$K591&lt;=2026),(AND($J591="New",$K591&gt;2026))),"N/A",IF($N591=0,0,IF(ISERROR(VLOOKUP($E591,'Source Data'!$B$29:$J$60, MATCH($L591, 'Source Data'!$B$26:$J$26,1),TRUE))=TRUE,"",VLOOKUP($E591,'Source Data'!$B$29:$J$60,MATCH($L591, 'Source Data'!$B$26:$J$26,1),TRUE))))</f>
        <v/>
      </c>
      <c r="S591" s="144" t="str">
        <f>IF(OR(AND(OR($J591="Retired",$J591="Permanent Low-Use"),$K591&lt;=2027),(AND($J591="New",$K591&gt;2027))),"N/A",IF($N591=0,0,IF(ISERROR(VLOOKUP($E591,'Source Data'!$B$29:$J$60, MATCH($L591, 'Source Data'!$B$26:$J$26,1),TRUE))=TRUE,"",VLOOKUP($E591,'Source Data'!$B$29:$J$60,MATCH($L591, 'Source Data'!$B$26:$J$26,1),TRUE))))</f>
        <v/>
      </c>
      <c r="T591" s="144" t="str">
        <f>IF(OR(AND(OR($J591="Retired",$J591="Permanent Low-Use"),$K591&lt;=2028),(AND($J591="New",$K591&gt;2028))),"N/A",IF($N591=0,0,IF(ISERROR(VLOOKUP($E591,'Source Data'!$B$29:$J$60, MATCH($L591, 'Source Data'!$B$26:$J$26,1),TRUE))=TRUE,"",VLOOKUP($E591,'Source Data'!$B$29:$J$60,MATCH($L591, 'Source Data'!$B$26:$J$26,1),TRUE))))</f>
        <v/>
      </c>
      <c r="U591" s="144" t="str">
        <f>IF(OR(AND(OR($J591="Retired",$J591="Permanent Low-Use"),$K591&lt;=2029),(AND($J591="New",$K591&gt;2029))),"N/A",IF($N591=0,0,IF(ISERROR(VLOOKUP($E591,'Source Data'!$B$29:$J$60, MATCH($L591, 'Source Data'!$B$26:$J$26,1),TRUE))=TRUE,"",VLOOKUP($E591,'Source Data'!$B$29:$J$60,MATCH($L591, 'Source Data'!$B$26:$J$26,1),TRUE))))</f>
        <v/>
      </c>
      <c r="V591" s="144" t="str">
        <f>IF(OR(AND(OR($J591="Retired",$J591="Permanent Low-Use"),$K591&lt;=2030),(AND($J591="New",$K591&gt;2030))),"N/A",IF($N591=0,0,IF(ISERROR(VLOOKUP($E591,'Source Data'!$B$29:$J$60, MATCH($L591, 'Source Data'!$B$26:$J$26,1),TRUE))=TRUE,"",VLOOKUP($E591,'Source Data'!$B$29:$J$60,MATCH($L591, 'Source Data'!$B$26:$J$26,1),TRUE))))</f>
        <v/>
      </c>
      <c r="W591" s="144" t="str">
        <f>IF(OR(AND(OR($J591="Retired",$J591="Permanent Low-Use"),$K591&lt;=2031),(AND($J591="New",$K591&gt;2031))),"N/A",IF($N591=0,0,IF(ISERROR(VLOOKUP($E591,'Source Data'!$B$29:$J$60, MATCH($L591, 'Source Data'!$B$26:$J$26,1),TRUE))=TRUE,"",VLOOKUP($E591,'Source Data'!$B$29:$J$60,MATCH($L591, 'Source Data'!$B$26:$J$26,1),TRUE))))</f>
        <v/>
      </c>
      <c r="X591" s="144" t="str">
        <f>IF(OR(AND(OR($J591="Retired",$J591="Permanent Low-Use"),$K591&lt;=2032),(AND($J591="New",$K591&gt;2032))),"N/A",IF($N591=0,0,IF(ISERROR(VLOOKUP($E591,'Source Data'!$B$29:$J$60, MATCH($L591, 'Source Data'!$B$26:$J$26,1),TRUE))=TRUE,"",VLOOKUP($E591,'Source Data'!$B$29:$J$60,MATCH($L591, 'Source Data'!$B$26:$J$26,1),TRUE))))</f>
        <v/>
      </c>
      <c r="Y591" s="144" t="str">
        <f>IF(OR(AND(OR($J591="Retired",$J591="Permanent Low-Use"),$K591&lt;=2033),(AND($J591="New",$K591&gt;2033))),"N/A",IF($N591=0,0,IF(ISERROR(VLOOKUP($E591,'Source Data'!$B$29:$J$60, MATCH($L591, 'Source Data'!$B$26:$J$26,1),TRUE))=TRUE,"",VLOOKUP($E591,'Source Data'!$B$29:$J$60,MATCH($L591, 'Source Data'!$B$26:$J$26,1),TRUE))))</f>
        <v/>
      </c>
      <c r="Z591" s="145" t="str">
        <f>IF(ISNUMBER($L591),IF(OR(AND(OR($J591="Retired",$J591="Permanent Low-Use"),$K591&lt;=2023),(AND($J591="New",$K591&gt;2023))),"N/A",VLOOKUP($F591,'Source Data'!$B$15:$I$22,7)),"")</f>
        <v/>
      </c>
      <c r="AA591" s="145" t="str">
        <f>IF(ISNUMBER($L591),IF(OR(AND(OR($J591="Retired",$J591="Permanent Low-Use"),$K591&lt;=2024),(AND($J591="New",$K591&gt;2024))),"N/A",VLOOKUP($F591,'Source Data'!$B$15:$I$22,7)),"")</f>
        <v/>
      </c>
      <c r="AB591" s="145" t="str">
        <f>IF(ISNUMBER($L591),IF(OR(AND(OR($J591="Retired",$J591="Permanent Low-Use"),$K591&lt;=2025),(AND($J591="New",$K591&gt;2025))),"N/A",VLOOKUP($F591,'Source Data'!$B$15:$I$22,5)),"")</f>
        <v/>
      </c>
      <c r="AC591" s="145" t="str">
        <f>IF(ISNUMBER($L591),IF(OR(AND(OR($J591="Retired",$J591="Permanent Low-Use"),$K591&lt;=2026),(AND($J591="New",$K591&gt;2026))),"N/A",VLOOKUP($F591,'Source Data'!$B$15:$I$22,5)),"")</f>
        <v/>
      </c>
      <c r="AD591" s="147"/>
      <c r="AE591" s="145" t="str">
        <f>IF(ISNUMBER($L591),IF(OR(AND(OR($J591="Retired",$J591="Permanent Low-Use"),$K591&lt;=2028),(AND($J591="New",$K591&gt;2028))),"N/A",VLOOKUP($F591,'Source Data'!$B$15:$I$22,5)),"")</f>
        <v/>
      </c>
      <c r="AF591" s="145" t="str">
        <f>IF(ISNUMBER($L591),IF(OR(AND(OR($J591="Retired",$J591="Permanent Low-Use"),$K591&lt;=2029),(AND($J591="New",$K591&gt;2029))),"N/A",VLOOKUP($F591,'Source Data'!$B$15:$I$22,5)),"")</f>
        <v/>
      </c>
      <c r="AG591" s="145" t="str">
        <f>IF(ISNUMBER($L591),IF(OR(AND(OR($J591="Retired",$J591="Permanent Low-Use"),$K591&lt;=2030),(AND($J591="New",$K591&gt;2030))),"N/A",VLOOKUP($F591,'Source Data'!$B$15:$I$22,5)),"")</f>
        <v/>
      </c>
      <c r="AH591" s="145" t="str">
        <f>IF(ISNUMBER($L591),IF(OR(AND(OR($J591="Retired",$J591="Permanent Low-Use"),$K591&lt;=2031),(AND($J591="New",$K591&gt;2031))),"N/A",VLOOKUP($F591,'Source Data'!$B$15:$I$22,5)),"")</f>
        <v/>
      </c>
      <c r="AI591" s="145" t="str">
        <f>IF(ISNUMBER($L591),IF(OR(AND(OR($J591="Retired",$J591="Permanent Low-Use"),$K591&lt;=2032),(AND($J591="New",$K591&gt;2032))),"N/A",VLOOKUP($F591,'Source Data'!$B$15:$I$22,5)),"")</f>
        <v/>
      </c>
      <c r="AJ591" s="145" t="str">
        <f>IF(ISNUMBER($L591),IF(OR(AND(OR($J591="Retired",$J591="Permanent Low-Use"),$K591&lt;=2033),(AND($J591="New",$K591&gt;2033))),"N/A",VLOOKUP($F591,'Source Data'!$B$15:$I$22,5)),"")</f>
        <v/>
      </c>
      <c r="AK591" s="145" t="str">
        <f>IF($N591= 0, "N/A", IF(ISERROR(VLOOKUP($F591, 'Source Data'!$B$4:$C$11,2)), "", VLOOKUP($F591, 'Source Data'!$B$4:$C$11,2)))</f>
        <v/>
      </c>
      <c r="AL591" s="158"/>
    </row>
    <row r="592" spans="1:38">
      <c r="A592" s="158"/>
      <c r="B592" s="96"/>
      <c r="C592" s="96"/>
      <c r="D592" s="96"/>
      <c r="E592" s="97"/>
      <c r="F592" s="97"/>
      <c r="G592" s="98"/>
      <c r="H592" s="99"/>
      <c r="I592" s="98"/>
      <c r="J592" s="98"/>
      <c r="K592" s="98"/>
      <c r="L592" s="142" t="str">
        <f t="shared" si="22"/>
        <v/>
      </c>
      <c r="M592" s="142"/>
      <c r="N592" s="143" t="str">
        <f t="shared" si="23"/>
        <v/>
      </c>
      <c r="O592" s="144" t="str">
        <f>IF(OR(AND(OR($J592="Retired",$J592="Permanent Low-Use"),$K592&lt;=2023),(AND($J592="New",$K592&gt;2023))),"N/A",IF($N592=0,0,IF(ISERROR(VLOOKUP($E592,'Source Data'!$B$29:$J$60, MATCH($L592, 'Source Data'!$B$26:$J$26,1),TRUE))=TRUE,"",VLOOKUP($E592,'Source Data'!$B$29:$J$60,MATCH($L592, 'Source Data'!$B$26:$J$26,1),TRUE))))</f>
        <v/>
      </c>
      <c r="P592" s="144" t="str">
        <f>IF(OR(AND(OR($J592="Retired",$J592="Permanent Low-Use"),$K592&lt;=2024),(AND($J592="New",$K592&gt;2024))),"N/A",IF($N592=0,0,IF(ISERROR(VLOOKUP($E592,'Source Data'!$B$29:$J$60, MATCH($L592, 'Source Data'!$B$26:$J$26,1),TRUE))=TRUE,"",VLOOKUP($E592,'Source Data'!$B$29:$J$60,MATCH($L592, 'Source Data'!$B$26:$J$26,1),TRUE))))</f>
        <v/>
      </c>
      <c r="Q592" s="144" t="str">
        <f>IF(OR(AND(OR($J592="Retired",$J592="Permanent Low-Use"),$K592&lt;=2025),(AND($J592="New",$K592&gt;2025))),"N/A",IF($N592=0,0,IF(ISERROR(VLOOKUP($E592,'Source Data'!$B$29:$J$60, MATCH($L592, 'Source Data'!$B$26:$J$26,1),TRUE))=TRUE,"",VLOOKUP($E592,'Source Data'!$B$29:$J$60,MATCH($L592, 'Source Data'!$B$26:$J$26,1),TRUE))))</f>
        <v/>
      </c>
      <c r="R592" s="144" t="str">
        <f>IF(OR(AND(OR($J592="Retired",$J592="Permanent Low-Use"),$K592&lt;=2026),(AND($J592="New",$K592&gt;2026))),"N/A",IF($N592=0,0,IF(ISERROR(VLOOKUP($E592,'Source Data'!$B$29:$J$60, MATCH($L592, 'Source Data'!$B$26:$J$26,1),TRUE))=TRUE,"",VLOOKUP($E592,'Source Data'!$B$29:$J$60,MATCH($L592, 'Source Data'!$B$26:$J$26,1),TRUE))))</f>
        <v/>
      </c>
      <c r="S592" s="144" t="str">
        <f>IF(OR(AND(OR($J592="Retired",$J592="Permanent Low-Use"),$K592&lt;=2027),(AND($J592="New",$K592&gt;2027))),"N/A",IF($N592=0,0,IF(ISERROR(VLOOKUP($E592,'Source Data'!$B$29:$J$60, MATCH($L592, 'Source Data'!$B$26:$J$26,1),TRUE))=TRUE,"",VLOOKUP($E592,'Source Data'!$B$29:$J$60,MATCH($L592, 'Source Data'!$B$26:$J$26,1),TRUE))))</f>
        <v/>
      </c>
      <c r="T592" s="144" t="str">
        <f>IF(OR(AND(OR($J592="Retired",$J592="Permanent Low-Use"),$K592&lt;=2028),(AND($J592="New",$K592&gt;2028))),"N/A",IF($N592=0,0,IF(ISERROR(VLOOKUP($E592,'Source Data'!$B$29:$J$60, MATCH($L592, 'Source Data'!$B$26:$J$26,1),TRUE))=TRUE,"",VLOOKUP($E592,'Source Data'!$B$29:$J$60,MATCH($L592, 'Source Data'!$B$26:$J$26,1),TRUE))))</f>
        <v/>
      </c>
      <c r="U592" s="144" t="str">
        <f>IF(OR(AND(OR($J592="Retired",$J592="Permanent Low-Use"),$K592&lt;=2029),(AND($J592="New",$K592&gt;2029))),"N/A",IF($N592=0,0,IF(ISERROR(VLOOKUP($E592,'Source Data'!$B$29:$J$60, MATCH($L592, 'Source Data'!$B$26:$J$26,1),TRUE))=TRUE,"",VLOOKUP($E592,'Source Data'!$B$29:$J$60,MATCH($L592, 'Source Data'!$B$26:$J$26,1),TRUE))))</f>
        <v/>
      </c>
      <c r="V592" s="144" t="str">
        <f>IF(OR(AND(OR($J592="Retired",$J592="Permanent Low-Use"),$K592&lt;=2030),(AND($J592="New",$K592&gt;2030))),"N/A",IF($N592=0,0,IF(ISERROR(VLOOKUP($E592,'Source Data'!$B$29:$J$60, MATCH($L592, 'Source Data'!$B$26:$J$26,1),TRUE))=TRUE,"",VLOOKUP($E592,'Source Data'!$B$29:$J$60,MATCH($L592, 'Source Data'!$B$26:$J$26,1),TRUE))))</f>
        <v/>
      </c>
      <c r="W592" s="144" t="str">
        <f>IF(OR(AND(OR($J592="Retired",$J592="Permanent Low-Use"),$K592&lt;=2031),(AND($J592="New",$K592&gt;2031))),"N/A",IF($N592=0,0,IF(ISERROR(VLOOKUP($E592,'Source Data'!$B$29:$J$60, MATCH($L592, 'Source Data'!$B$26:$J$26,1),TRUE))=TRUE,"",VLOOKUP($E592,'Source Data'!$B$29:$J$60,MATCH($L592, 'Source Data'!$B$26:$J$26,1),TRUE))))</f>
        <v/>
      </c>
      <c r="X592" s="144" t="str">
        <f>IF(OR(AND(OR($J592="Retired",$J592="Permanent Low-Use"),$K592&lt;=2032),(AND($J592="New",$K592&gt;2032))),"N/A",IF($N592=0,0,IF(ISERROR(VLOOKUP($E592,'Source Data'!$B$29:$J$60, MATCH($L592, 'Source Data'!$B$26:$J$26,1),TRUE))=TRUE,"",VLOOKUP($E592,'Source Data'!$B$29:$J$60,MATCH($L592, 'Source Data'!$B$26:$J$26,1),TRUE))))</f>
        <v/>
      </c>
      <c r="Y592" s="144" t="str">
        <f>IF(OR(AND(OR($J592="Retired",$J592="Permanent Low-Use"),$K592&lt;=2033),(AND($J592="New",$K592&gt;2033))),"N/A",IF($N592=0,0,IF(ISERROR(VLOOKUP($E592,'Source Data'!$B$29:$J$60, MATCH($L592, 'Source Data'!$B$26:$J$26,1),TRUE))=TRUE,"",VLOOKUP($E592,'Source Data'!$B$29:$J$60,MATCH($L592, 'Source Data'!$B$26:$J$26,1),TRUE))))</f>
        <v/>
      </c>
      <c r="Z592" s="145" t="str">
        <f>IF(ISNUMBER($L592),IF(OR(AND(OR($J592="Retired",$J592="Permanent Low-Use"),$K592&lt;=2023),(AND($J592="New",$K592&gt;2023))),"N/A",VLOOKUP($F592,'Source Data'!$B$15:$I$22,7)),"")</f>
        <v/>
      </c>
      <c r="AA592" s="145" t="str">
        <f>IF(ISNUMBER($L592),IF(OR(AND(OR($J592="Retired",$J592="Permanent Low-Use"),$K592&lt;=2024),(AND($J592="New",$K592&gt;2024))),"N/A",VLOOKUP($F592,'Source Data'!$B$15:$I$22,7)),"")</f>
        <v/>
      </c>
      <c r="AB592" s="145" t="str">
        <f>IF(ISNUMBER($L592),IF(OR(AND(OR($J592="Retired",$J592="Permanent Low-Use"),$K592&lt;=2025),(AND($J592="New",$K592&gt;2025))),"N/A",VLOOKUP($F592,'Source Data'!$B$15:$I$22,5)),"")</f>
        <v/>
      </c>
      <c r="AC592" s="145" t="str">
        <f>IF(ISNUMBER($L592),IF(OR(AND(OR($J592="Retired",$J592="Permanent Low-Use"),$K592&lt;=2026),(AND($J592="New",$K592&gt;2026))),"N/A",VLOOKUP($F592,'Source Data'!$B$15:$I$22,5)),"")</f>
        <v/>
      </c>
      <c r="AD592" s="147"/>
      <c r="AE592" s="145" t="str">
        <f>IF(ISNUMBER($L592),IF(OR(AND(OR($J592="Retired",$J592="Permanent Low-Use"),$K592&lt;=2028),(AND($J592="New",$K592&gt;2028))),"N/A",VLOOKUP($F592,'Source Data'!$B$15:$I$22,5)),"")</f>
        <v/>
      </c>
      <c r="AF592" s="145" t="str">
        <f>IF(ISNUMBER($L592),IF(OR(AND(OR($J592="Retired",$J592="Permanent Low-Use"),$K592&lt;=2029),(AND($J592="New",$K592&gt;2029))),"N/A",VLOOKUP($F592,'Source Data'!$B$15:$I$22,5)),"")</f>
        <v/>
      </c>
      <c r="AG592" s="145" t="str">
        <f>IF(ISNUMBER($L592),IF(OR(AND(OR($J592="Retired",$J592="Permanent Low-Use"),$K592&lt;=2030),(AND($J592="New",$K592&gt;2030))),"N/A",VLOOKUP($F592,'Source Data'!$B$15:$I$22,5)),"")</f>
        <v/>
      </c>
      <c r="AH592" s="145" t="str">
        <f>IF(ISNUMBER($L592),IF(OR(AND(OR($J592="Retired",$J592="Permanent Low-Use"),$K592&lt;=2031),(AND($J592="New",$K592&gt;2031))),"N/A",VLOOKUP($F592,'Source Data'!$B$15:$I$22,5)),"")</f>
        <v/>
      </c>
      <c r="AI592" s="145" t="str">
        <f>IF(ISNUMBER($L592),IF(OR(AND(OR($J592="Retired",$J592="Permanent Low-Use"),$K592&lt;=2032),(AND($J592="New",$K592&gt;2032))),"N/A",VLOOKUP($F592,'Source Data'!$B$15:$I$22,5)),"")</f>
        <v/>
      </c>
      <c r="AJ592" s="145" t="str">
        <f>IF(ISNUMBER($L592),IF(OR(AND(OR($J592="Retired",$J592="Permanent Low-Use"),$K592&lt;=2033),(AND($J592="New",$K592&gt;2033))),"N/A",VLOOKUP($F592,'Source Data'!$B$15:$I$22,5)),"")</f>
        <v/>
      </c>
      <c r="AK592" s="145" t="str">
        <f>IF($N592= 0, "N/A", IF(ISERROR(VLOOKUP($F592, 'Source Data'!$B$4:$C$11,2)), "", VLOOKUP($F592, 'Source Data'!$B$4:$C$11,2)))</f>
        <v/>
      </c>
      <c r="AL592" s="158"/>
    </row>
    <row r="593" spans="1:38">
      <c r="A593" s="158"/>
      <c r="B593" s="96"/>
      <c r="C593" s="96"/>
      <c r="D593" s="96"/>
      <c r="E593" s="97"/>
      <c r="F593" s="97"/>
      <c r="G593" s="98"/>
      <c r="H593" s="99"/>
      <c r="I593" s="98"/>
      <c r="J593" s="98"/>
      <c r="K593" s="98"/>
      <c r="L593" s="142" t="str">
        <f t="shared" ref="L593:L656" si="24">IF(ISNUMBER(F593), IF($G593="GSE purchased before 2007", $F593*1.2, $F593), "")</f>
        <v/>
      </c>
      <c r="M593" s="142"/>
      <c r="N593" s="143" t="str">
        <f t="shared" si="23"/>
        <v/>
      </c>
      <c r="O593" s="144" t="str">
        <f>IF(OR(AND(OR($J593="Retired",$J593="Permanent Low-Use"),$K593&lt;=2023),(AND($J593="New",$K593&gt;2023))),"N/A",IF($N593=0,0,IF(ISERROR(VLOOKUP($E593,'Source Data'!$B$29:$J$60, MATCH($L593, 'Source Data'!$B$26:$J$26,1),TRUE))=TRUE,"",VLOOKUP($E593,'Source Data'!$B$29:$J$60,MATCH($L593, 'Source Data'!$B$26:$J$26,1),TRUE))))</f>
        <v/>
      </c>
      <c r="P593" s="144" t="str">
        <f>IF(OR(AND(OR($J593="Retired",$J593="Permanent Low-Use"),$K593&lt;=2024),(AND($J593="New",$K593&gt;2024))),"N/A",IF($N593=0,0,IF(ISERROR(VLOOKUP($E593,'Source Data'!$B$29:$J$60, MATCH($L593, 'Source Data'!$B$26:$J$26,1),TRUE))=TRUE,"",VLOOKUP($E593,'Source Data'!$B$29:$J$60,MATCH($L593, 'Source Data'!$B$26:$J$26,1),TRUE))))</f>
        <v/>
      </c>
      <c r="Q593" s="144" t="str">
        <f>IF(OR(AND(OR($J593="Retired",$J593="Permanent Low-Use"),$K593&lt;=2025),(AND($J593="New",$K593&gt;2025))),"N/A",IF($N593=0,0,IF(ISERROR(VLOOKUP($E593,'Source Data'!$B$29:$J$60, MATCH($L593, 'Source Data'!$B$26:$J$26,1),TRUE))=TRUE,"",VLOOKUP($E593,'Source Data'!$B$29:$J$60,MATCH($L593, 'Source Data'!$B$26:$J$26,1),TRUE))))</f>
        <v/>
      </c>
      <c r="R593" s="144" t="str">
        <f>IF(OR(AND(OR($J593="Retired",$J593="Permanent Low-Use"),$K593&lt;=2026),(AND($J593="New",$K593&gt;2026))),"N/A",IF($N593=0,0,IF(ISERROR(VLOOKUP($E593,'Source Data'!$B$29:$J$60, MATCH($L593, 'Source Data'!$B$26:$J$26,1),TRUE))=TRUE,"",VLOOKUP($E593,'Source Data'!$B$29:$J$60,MATCH($L593, 'Source Data'!$B$26:$J$26,1),TRUE))))</f>
        <v/>
      </c>
      <c r="S593" s="144" t="str">
        <f>IF(OR(AND(OR($J593="Retired",$J593="Permanent Low-Use"),$K593&lt;=2027),(AND($J593="New",$K593&gt;2027))),"N/A",IF($N593=0,0,IF(ISERROR(VLOOKUP($E593,'Source Data'!$B$29:$J$60, MATCH($L593, 'Source Data'!$B$26:$J$26,1),TRUE))=TRUE,"",VLOOKUP($E593,'Source Data'!$B$29:$J$60,MATCH($L593, 'Source Data'!$B$26:$J$26,1),TRUE))))</f>
        <v/>
      </c>
      <c r="T593" s="144" t="str">
        <f>IF(OR(AND(OR($J593="Retired",$J593="Permanent Low-Use"),$K593&lt;=2028),(AND($J593="New",$K593&gt;2028))),"N/A",IF($N593=0,0,IF(ISERROR(VLOOKUP($E593,'Source Data'!$B$29:$J$60, MATCH($L593, 'Source Data'!$B$26:$J$26,1),TRUE))=TRUE,"",VLOOKUP($E593,'Source Data'!$B$29:$J$60,MATCH($L593, 'Source Data'!$B$26:$J$26,1),TRUE))))</f>
        <v/>
      </c>
      <c r="U593" s="144" t="str">
        <f>IF(OR(AND(OR($J593="Retired",$J593="Permanent Low-Use"),$K593&lt;=2029),(AND($J593="New",$K593&gt;2029))),"N/A",IF($N593=0,0,IF(ISERROR(VLOOKUP($E593,'Source Data'!$B$29:$J$60, MATCH($L593, 'Source Data'!$B$26:$J$26,1),TRUE))=TRUE,"",VLOOKUP($E593,'Source Data'!$B$29:$J$60,MATCH($L593, 'Source Data'!$B$26:$J$26,1),TRUE))))</f>
        <v/>
      </c>
      <c r="V593" s="144" t="str">
        <f>IF(OR(AND(OR($J593="Retired",$J593="Permanent Low-Use"),$K593&lt;=2030),(AND($J593="New",$K593&gt;2030))),"N/A",IF($N593=0,0,IF(ISERROR(VLOOKUP($E593,'Source Data'!$B$29:$J$60, MATCH($L593, 'Source Data'!$B$26:$J$26,1),TRUE))=TRUE,"",VLOOKUP($E593,'Source Data'!$B$29:$J$60,MATCH($L593, 'Source Data'!$B$26:$J$26,1),TRUE))))</f>
        <v/>
      </c>
      <c r="W593" s="144" t="str">
        <f>IF(OR(AND(OR($J593="Retired",$J593="Permanent Low-Use"),$K593&lt;=2031),(AND($J593="New",$K593&gt;2031))),"N/A",IF($N593=0,0,IF(ISERROR(VLOOKUP($E593,'Source Data'!$B$29:$J$60, MATCH($L593, 'Source Data'!$B$26:$J$26,1),TRUE))=TRUE,"",VLOOKUP($E593,'Source Data'!$B$29:$J$60,MATCH($L593, 'Source Data'!$B$26:$J$26,1),TRUE))))</f>
        <v/>
      </c>
      <c r="X593" s="144" t="str">
        <f>IF(OR(AND(OR($J593="Retired",$J593="Permanent Low-Use"),$K593&lt;=2032),(AND($J593="New",$K593&gt;2032))),"N/A",IF($N593=0,0,IF(ISERROR(VLOOKUP($E593,'Source Data'!$B$29:$J$60, MATCH($L593, 'Source Data'!$B$26:$J$26,1),TRUE))=TRUE,"",VLOOKUP($E593,'Source Data'!$B$29:$J$60,MATCH($L593, 'Source Data'!$B$26:$J$26,1),TRUE))))</f>
        <v/>
      </c>
      <c r="Y593" s="144" t="str">
        <f>IF(OR(AND(OR($J593="Retired",$J593="Permanent Low-Use"),$K593&lt;=2033),(AND($J593="New",$K593&gt;2033))),"N/A",IF($N593=0,0,IF(ISERROR(VLOOKUP($E593,'Source Data'!$B$29:$J$60, MATCH($L593, 'Source Data'!$B$26:$J$26,1),TRUE))=TRUE,"",VLOOKUP($E593,'Source Data'!$B$29:$J$60,MATCH($L593, 'Source Data'!$B$26:$J$26,1),TRUE))))</f>
        <v/>
      </c>
      <c r="Z593" s="145" t="str">
        <f>IF(ISNUMBER($L593),IF(OR(AND(OR($J593="Retired",$J593="Permanent Low-Use"),$K593&lt;=2023),(AND($J593="New",$K593&gt;2023))),"N/A",VLOOKUP($F593,'Source Data'!$B$15:$I$22,7)),"")</f>
        <v/>
      </c>
      <c r="AA593" s="145" t="str">
        <f>IF(ISNUMBER($L593),IF(OR(AND(OR($J593="Retired",$J593="Permanent Low-Use"),$K593&lt;=2024),(AND($J593="New",$K593&gt;2024))),"N/A",VLOOKUP($F593,'Source Data'!$B$15:$I$22,7)),"")</f>
        <v/>
      </c>
      <c r="AB593" s="145" t="str">
        <f>IF(ISNUMBER($L593),IF(OR(AND(OR($J593="Retired",$J593="Permanent Low-Use"),$K593&lt;=2025),(AND($J593="New",$K593&gt;2025))),"N/A",VLOOKUP($F593,'Source Data'!$B$15:$I$22,5)),"")</f>
        <v/>
      </c>
      <c r="AC593" s="145" t="str">
        <f>IF(ISNUMBER($L593),IF(OR(AND(OR($J593="Retired",$J593="Permanent Low-Use"),$K593&lt;=2026),(AND($J593="New",$K593&gt;2026))),"N/A",VLOOKUP($F593,'Source Data'!$B$15:$I$22,5)),"")</f>
        <v/>
      </c>
      <c r="AD593" s="147"/>
      <c r="AE593" s="145" t="str">
        <f>IF(ISNUMBER($L593),IF(OR(AND(OR($J593="Retired",$J593="Permanent Low-Use"),$K593&lt;=2028),(AND($J593="New",$K593&gt;2028))),"N/A",VLOOKUP($F593,'Source Data'!$B$15:$I$22,5)),"")</f>
        <v/>
      </c>
      <c r="AF593" s="145" t="str">
        <f>IF(ISNUMBER($L593),IF(OR(AND(OR($J593="Retired",$J593="Permanent Low-Use"),$K593&lt;=2029),(AND($J593="New",$K593&gt;2029))),"N/A",VLOOKUP($F593,'Source Data'!$B$15:$I$22,5)),"")</f>
        <v/>
      </c>
      <c r="AG593" s="145" t="str">
        <f>IF(ISNUMBER($L593),IF(OR(AND(OR($J593="Retired",$J593="Permanent Low-Use"),$K593&lt;=2030),(AND($J593="New",$K593&gt;2030))),"N/A",VLOOKUP($F593,'Source Data'!$B$15:$I$22,5)),"")</f>
        <v/>
      </c>
      <c r="AH593" s="145" t="str">
        <f>IF(ISNUMBER($L593),IF(OR(AND(OR($J593="Retired",$J593="Permanent Low-Use"),$K593&lt;=2031),(AND($J593="New",$K593&gt;2031))),"N/A",VLOOKUP($F593,'Source Data'!$B$15:$I$22,5)),"")</f>
        <v/>
      </c>
      <c r="AI593" s="145" t="str">
        <f>IF(ISNUMBER($L593),IF(OR(AND(OR($J593="Retired",$J593="Permanent Low-Use"),$K593&lt;=2032),(AND($J593="New",$K593&gt;2032))),"N/A",VLOOKUP($F593,'Source Data'!$B$15:$I$22,5)),"")</f>
        <v/>
      </c>
      <c r="AJ593" s="145" t="str">
        <f>IF(ISNUMBER($L593),IF(OR(AND(OR($J593="Retired",$J593="Permanent Low-Use"),$K593&lt;=2033),(AND($J593="New",$K593&gt;2033))),"N/A",VLOOKUP($F593,'Source Data'!$B$15:$I$22,5)),"")</f>
        <v/>
      </c>
      <c r="AK593" s="145" t="str">
        <f>IF($N593= 0, "N/A", IF(ISERROR(VLOOKUP($F593, 'Source Data'!$B$4:$C$11,2)), "", VLOOKUP($F593, 'Source Data'!$B$4:$C$11,2)))</f>
        <v/>
      </c>
      <c r="AL593" s="158"/>
    </row>
    <row r="594" spans="1:38">
      <c r="A594" s="158"/>
      <c r="B594" s="96"/>
      <c r="C594" s="96"/>
      <c r="D594" s="96"/>
      <c r="E594" s="97"/>
      <c r="F594" s="97"/>
      <c r="G594" s="98"/>
      <c r="H594" s="99"/>
      <c r="I594" s="98"/>
      <c r="J594" s="98"/>
      <c r="K594" s="98"/>
      <c r="L594" s="142" t="str">
        <f t="shared" si="24"/>
        <v/>
      </c>
      <c r="M594" s="142"/>
      <c r="N594" s="143" t="str">
        <f t="shared" ref="N594:N657" si="25">IF(AND($G594= "", ISNUMBER(F594)), 1, IF($G594="", "", IF(AND($G594="VDECS with NOx Reduction Only", ISNUMBER($H594)), 1-($H594/1.7), IF(AND($G594="VDECS Level 2", ISNUMBER($H594)), 1-(0.18+($H594/1.7)), IF($G594="VDECS Level 1",1, IF($G594="VDECS Level 2",0.82, IF($G594="VDECS Highest Level",0.7, IF(OR($G594="GSE purchased before 2007", $G594="Non-GSE purchased before 2007",$G594= "Electric Purchased 2007 or later",$G594= "Electric Purchased 2024 or later"),0))))))))</f>
        <v/>
      </c>
      <c r="O594" s="144" t="str">
        <f>IF(OR(AND(OR($J594="Retired",$J594="Permanent Low-Use"),$K594&lt;=2023),(AND($J594="New",$K594&gt;2023))),"N/A",IF($N594=0,0,IF(ISERROR(VLOOKUP($E594,'Source Data'!$B$29:$J$60, MATCH($L594, 'Source Data'!$B$26:$J$26,1),TRUE))=TRUE,"",VLOOKUP($E594,'Source Data'!$B$29:$J$60,MATCH($L594, 'Source Data'!$B$26:$J$26,1),TRUE))))</f>
        <v/>
      </c>
      <c r="P594" s="144" t="str">
        <f>IF(OR(AND(OR($J594="Retired",$J594="Permanent Low-Use"),$K594&lt;=2024),(AND($J594="New",$K594&gt;2024))),"N/A",IF($N594=0,0,IF(ISERROR(VLOOKUP($E594,'Source Data'!$B$29:$J$60, MATCH($L594, 'Source Data'!$B$26:$J$26,1),TRUE))=TRUE,"",VLOOKUP($E594,'Source Data'!$B$29:$J$60,MATCH($L594, 'Source Data'!$B$26:$J$26,1),TRUE))))</f>
        <v/>
      </c>
      <c r="Q594" s="144" t="str">
        <f>IF(OR(AND(OR($J594="Retired",$J594="Permanent Low-Use"),$K594&lt;=2025),(AND($J594="New",$K594&gt;2025))),"N/A",IF($N594=0,0,IF(ISERROR(VLOOKUP($E594,'Source Data'!$B$29:$J$60, MATCH($L594, 'Source Data'!$B$26:$J$26,1),TRUE))=TRUE,"",VLOOKUP($E594,'Source Data'!$B$29:$J$60,MATCH($L594, 'Source Data'!$B$26:$J$26,1),TRUE))))</f>
        <v/>
      </c>
      <c r="R594" s="144" t="str">
        <f>IF(OR(AND(OR($J594="Retired",$J594="Permanent Low-Use"),$K594&lt;=2026),(AND($J594="New",$K594&gt;2026))),"N/A",IF($N594=0,0,IF(ISERROR(VLOOKUP($E594,'Source Data'!$B$29:$J$60, MATCH($L594, 'Source Data'!$B$26:$J$26,1),TRUE))=TRUE,"",VLOOKUP($E594,'Source Data'!$B$29:$J$60,MATCH($L594, 'Source Data'!$B$26:$J$26,1),TRUE))))</f>
        <v/>
      </c>
      <c r="S594" s="144" t="str">
        <f>IF(OR(AND(OR($J594="Retired",$J594="Permanent Low-Use"),$K594&lt;=2027),(AND($J594="New",$K594&gt;2027))),"N/A",IF($N594=0,0,IF(ISERROR(VLOOKUP($E594,'Source Data'!$B$29:$J$60, MATCH($L594, 'Source Data'!$B$26:$J$26,1),TRUE))=TRUE,"",VLOOKUP($E594,'Source Data'!$B$29:$J$60,MATCH($L594, 'Source Data'!$B$26:$J$26,1),TRUE))))</f>
        <v/>
      </c>
      <c r="T594" s="144" t="str">
        <f>IF(OR(AND(OR($J594="Retired",$J594="Permanent Low-Use"),$K594&lt;=2028),(AND($J594="New",$K594&gt;2028))),"N/A",IF($N594=0,0,IF(ISERROR(VLOOKUP($E594,'Source Data'!$B$29:$J$60, MATCH($L594, 'Source Data'!$B$26:$J$26,1),TRUE))=TRUE,"",VLOOKUP($E594,'Source Data'!$B$29:$J$60,MATCH($L594, 'Source Data'!$B$26:$J$26,1),TRUE))))</f>
        <v/>
      </c>
      <c r="U594" s="144" t="str">
        <f>IF(OR(AND(OR($J594="Retired",$J594="Permanent Low-Use"),$K594&lt;=2029),(AND($J594="New",$K594&gt;2029))),"N/A",IF($N594=0,0,IF(ISERROR(VLOOKUP($E594,'Source Data'!$B$29:$J$60, MATCH($L594, 'Source Data'!$B$26:$J$26,1),TRUE))=TRUE,"",VLOOKUP($E594,'Source Data'!$B$29:$J$60,MATCH($L594, 'Source Data'!$B$26:$J$26,1),TRUE))))</f>
        <v/>
      </c>
      <c r="V594" s="144" t="str">
        <f>IF(OR(AND(OR($J594="Retired",$J594="Permanent Low-Use"),$K594&lt;=2030),(AND($J594="New",$K594&gt;2030))),"N/A",IF($N594=0,0,IF(ISERROR(VLOOKUP($E594,'Source Data'!$B$29:$J$60, MATCH($L594, 'Source Data'!$B$26:$J$26,1),TRUE))=TRUE,"",VLOOKUP($E594,'Source Data'!$B$29:$J$60,MATCH($L594, 'Source Data'!$B$26:$J$26,1),TRUE))))</f>
        <v/>
      </c>
      <c r="W594" s="144" t="str">
        <f>IF(OR(AND(OR($J594="Retired",$J594="Permanent Low-Use"),$K594&lt;=2031),(AND($J594="New",$K594&gt;2031))),"N/A",IF($N594=0,0,IF(ISERROR(VLOOKUP($E594,'Source Data'!$B$29:$J$60, MATCH($L594, 'Source Data'!$B$26:$J$26,1),TRUE))=TRUE,"",VLOOKUP($E594,'Source Data'!$B$29:$J$60,MATCH($L594, 'Source Data'!$B$26:$J$26,1),TRUE))))</f>
        <v/>
      </c>
      <c r="X594" s="144" t="str">
        <f>IF(OR(AND(OR($J594="Retired",$J594="Permanent Low-Use"),$K594&lt;=2032),(AND($J594="New",$K594&gt;2032))),"N/A",IF($N594=0,0,IF(ISERROR(VLOOKUP($E594,'Source Data'!$B$29:$J$60, MATCH($L594, 'Source Data'!$B$26:$J$26,1),TRUE))=TRUE,"",VLOOKUP($E594,'Source Data'!$B$29:$J$60,MATCH($L594, 'Source Data'!$B$26:$J$26,1),TRUE))))</f>
        <v/>
      </c>
      <c r="Y594" s="144" t="str">
        <f>IF(OR(AND(OR($J594="Retired",$J594="Permanent Low-Use"),$K594&lt;=2033),(AND($J594="New",$K594&gt;2033))),"N/A",IF($N594=0,0,IF(ISERROR(VLOOKUP($E594,'Source Data'!$B$29:$J$60, MATCH($L594, 'Source Data'!$B$26:$J$26,1),TRUE))=TRUE,"",VLOOKUP($E594,'Source Data'!$B$29:$J$60,MATCH($L594, 'Source Data'!$B$26:$J$26,1),TRUE))))</f>
        <v/>
      </c>
      <c r="Z594" s="145" t="str">
        <f>IF(ISNUMBER($L594),IF(OR(AND(OR($J594="Retired",$J594="Permanent Low-Use"),$K594&lt;=2023),(AND($J594="New",$K594&gt;2023))),"N/A",VLOOKUP($F594,'Source Data'!$B$15:$I$22,7)),"")</f>
        <v/>
      </c>
      <c r="AA594" s="145" t="str">
        <f>IF(ISNUMBER($L594),IF(OR(AND(OR($J594="Retired",$J594="Permanent Low-Use"),$K594&lt;=2024),(AND($J594="New",$K594&gt;2024))),"N/A",VLOOKUP($F594,'Source Data'!$B$15:$I$22,7)),"")</f>
        <v/>
      </c>
      <c r="AB594" s="145" t="str">
        <f>IF(ISNUMBER($L594),IF(OR(AND(OR($J594="Retired",$J594="Permanent Low-Use"),$K594&lt;=2025),(AND($J594="New",$K594&gt;2025))),"N/A",VLOOKUP($F594,'Source Data'!$B$15:$I$22,5)),"")</f>
        <v/>
      </c>
      <c r="AC594" s="145" t="str">
        <f>IF(ISNUMBER($L594),IF(OR(AND(OR($J594="Retired",$J594="Permanent Low-Use"),$K594&lt;=2026),(AND($J594="New",$K594&gt;2026))),"N/A",VLOOKUP($F594,'Source Data'!$B$15:$I$22,5)),"")</f>
        <v/>
      </c>
      <c r="AD594" s="147"/>
      <c r="AE594" s="145" t="str">
        <f>IF(ISNUMBER($L594),IF(OR(AND(OR($J594="Retired",$J594="Permanent Low-Use"),$K594&lt;=2028),(AND($J594="New",$K594&gt;2028))),"N/A",VLOOKUP($F594,'Source Data'!$B$15:$I$22,5)),"")</f>
        <v/>
      </c>
      <c r="AF594" s="145" t="str">
        <f>IF(ISNUMBER($L594),IF(OR(AND(OR($J594="Retired",$J594="Permanent Low-Use"),$K594&lt;=2029),(AND($J594="New",$K594&gt;2029))),"N/A",VLOOKUP($F594,'Source Data'!$B$15:$I$22,5)),"")</f>
        <v/>
      </c>
      <c r="AG594" s="145" t="str">
        <f>IF(ISNUMBER($L594),IF(OR(AND(OR($J594="Retired",$J594="Permanent Low-Use"),$K594&lt;=2030),(AND($J594="New",$K594&gt;2030))),"N/A",VLOOKUP($F594,'Source Data'!$B$15:$I$22,5)),"")</f>
        <v/>
      </c>
      <c r="AH594" s="145" t="str">
        <f>IF(ISNUMBER($L594),IF(OR(AND(OR($J594="Retired",$J594="Permanent Low-Use"),$K594&lt;=2031),(AND($J594="New",$K594&gt;2031))),"N/A",VLOOKUP($F594,'Source Data'!$B$15:$I$22,5)),"")</f>
        <v/>
      </c>
      <c r="AI594" s="145" t="str">
        <f>IF(ISNUMBER($L594),IF(OR(AND(OR($J594="Retired",$J594="Permanent Low-Use"),$K594&lt;=2032),(AND($J594="New",$K594&gt;2032))),"N/A",VLOOKUP($F594,'Source Data'!$B$15:$I$22,5)),"")</f>
        <v/>
      </c>
      <c r="AJ594" s="145" t="str">
        <f>IF(ISNUMBER($L594),IF(OR(AND(OR($J594="Retired",$J594="Permanent Low-Use"),$K594&lt;=2033),(AND($J594="New",$K594&gt;2033))),"N/A",VLOOKUP($F594,'Source Data'!$B$15:$I$22,5)),"")</f>
        <v/>
      </c>
      <c r="AK594" s="145" t="str">
        <f>IF($N594= 0, "N/A", IF(ISERROR(VLOOKUP($F594, 'Source Data'!$B$4:$C$11,2)), "", VLOOKUP($F594, 'Source Data'!$B$4:$C$11,2)))</f>
        <v/>
      </c>
      <c r="AL594" s="158"/>
    </row>
    <row r="595" spans="1:38">
      <c r="A595" s="158"/>
      <c r="B595" s="96"/>
      <c r="C595" s="96"/>
      <c r="D595" s="96"/>
      <c r="E595" s="97"/>
      <c r="F595" s="97"/>
      <c r="G595" s="98"/>
      <c r="H595" s="99"/>
      <c r="I595" s="98"/>
      <c r="J595" s="98"/>
      <c r="K595" s="98"/>
      <c r="L595" s="142" t="str">
        <f t="shared" si="24"/>
        <v/>
      </c>
      <c r="M595" s="142"/>
      <c r="N595" s="143" t="str">
        <f t="shared" si="25"/>
        <v/>
      </c>
      <c r="O595" s="144" t="str">
        <f>IF(OR(AND(OR($J595="Retired",$J595="Permanent Low-Use"),$K595&lt;=2023),(AND($J595="New",$K595&gt;2023))),"N/A",IF($N595=0,0,IF(ISERROR(VLOOKUP($E595,'Source Data'!$B$29:$J$60, MATCH($L595, 'Source Data'!$B$26:$J$26,1),TRUE))=TRUE,"",VLOOKUP($E595,'Source Data'!$B$29:$J$60,MATCH($L595, 'Source Data'!$B$26:$J$26,1),TRUE))))</f>
        <v/>
      </c>
      <c r="P595" s="144" t="str">
        <f>IF(OR(AND(OR($J595="Retired",$J595="Permanent Low-Use"),$K595&lt;=2024),(AND($J595="New",$K595&gt;2024))),"N/A",IF($N595=0,0,IF(ISERROR(VLOOKUP($E595,'Source Data'!$B$29:$J$60, MATCH($L595, 'Source Data'!$B$26:$J$26,1),TRUE))=TRUE,"",VLOOKUP($E595,'Source Data'!$B$29:$J$60,MATCH($L595, 'Source Data'!$B$26:$J$26,1),TRUE))))</f>
        <v/>
      </c>
      <c r="Q595" s="144" t="str">
        <f>IF(OR(AND(OR($J595="Retired",$J595="Permanent Low-Use"),$K595&lt;=2025),(AND($J595="New",$K595&gt;2025))),"N/A",IF($N595=0,0,IF(ISERROR(VLOOKUP($E595,'Source Data'!$B$29:$J$60, MATCH($L595, 'Source Data'!$B$26:$J$26,1),TRUE))=TRUE,"",VLOOKUP($E595,'Source Data'!$B$29:$J$60,MATCH($L595, 'Source Data'!$B$26:$J$26,1),TRUE))))</f>
        <v/>
      </c>
      <c r="R595" s="144" t="str">
        <f>IF(OR(AND(OR($J595="Retired",$J595="Permanent Low-Use"),$K595&lt;=2026),(AND($J595="New",$K595&gt;2026))),"N/A",IF($N595=0,0,IF(ISERROR(VLOOKUP($E595,'Source Data'!$B$29:$J$60, MATCH($L595, 'Source Data'!$B$26:$J$26,1),TRUE))=TRUE,"",VLOOKUP($E595,'Source Data'!$B$29:$J$60,MATCH($L595, 'Source Data'!$B$26:$J$26,1),TRUE))))</f>
        <v/>
      </c>
      <c r="S595" s="144" t="str">
        <f>IF(OR(AND(OR($J595="Retired",$J595="Permanent Low-Use"),$K595&lt;=2027),(AND($J595="New",$K595&gt;2027))),"N/A",IF($N595=0,0,IF(ISERROR(VLOOKUP($E595,'Source Data'!$B$29:$J$60, MATCH($L595, 'Source Data'!$B$26:$J$26,1),TRUE))=TRUE,"",VLOOKUP($E595,'Source Data'!$B$29:$J$60,MATCH($L595, 'Source Data'!$B$26:$J$26,1),TRUE))))</f>
        <v/>
      </c>
      <c r="T595" s="144" t="str">
        <f>IF(OR(AND(OR($J595="Retired",$J595="Permanent Low-Use"),$K595&lt;=2028),(AND($J595="New",$K595&gt;2028))),"N/A",IF($N595=0,0,IF(ISERROR(VLOOKUP($E595,'Source Data'!$B$29:$J$60, MATCH($L595, 'Source Data'!$B$26:$J$26,1),TRUE))=TRUE,"",VLOOKUP($E595,'Source Data'!$B$29:$J$60,MATCH($L595, 'Source Data'!$B$26:$J$26,1),TRUE))))</f>
        <v/>
      </c>
      <c r="U595" s="144" t="str">
        <f>IF(OR(AND(OR($J595="Retired",$J595="Permanent Low-Use"),$K595&lt;=2029),(AND($J595="New",$K595&gt;2029))),"N/A",IF($N595=0,0,IF(ISERROR(VLOOKUP($E595,'Source Data'!$B$29:$J$60, MATCH($L595, 'Source Data'!$B$26:$J$26,1),TRUE))=TRUE,"",VLOOKUP($E595,'Source Data'!$B$29:$J$60,MATCH($L595, 'Source Data'!$B$26:$J$26,1),TRUE))))</f>
        <v/>
      </c>
      <c r="V595" s="144" t="str">
        <f>IF(OR(AND(OR($J595="Retired",$J595="Permanent Low-Use"),$K595&lt;=2030),(AND($J595="New",$K595&gt;2030))),"N/A",IF($N595=0,0,IF(ISERROR(VLOOKUP($E595,'Source Data'!$B$29:$J$60, MATCH($L595, 'Source Data'!$B$26:$J$26,1),TRUE))=TRUE,"",VLOOKUP($E595,'Source Data'!$B$29:$J$60,MATCH($L595, 'Source Data'!$B$26:$J$26,1),TRUE))))</f>
        <v/>
      </c>
      <c r="W595" s="144" t="str">
        <f>IF(OR(AND(OR($J595="Retired",$J595="Permanent Low-Use"),$K595&lt;=2031),(AND($J595="New",$K595&gt;2031))),"N/A",IF($N595=0,0,IF(ISERROR(VLOOKUP($E595,'Source Data'!$B$29:$J$60, MATCH($L595, 'Source Data'!$B$26:$J$26,1),TRUE))=TRUE,"",VLOOKUP($E595,'Source Data'!$B$29:$J$60,MATCH($L595, 'Source Data'!$B$26:$J$26,1),TRUE))))</f>
        <v/>
      </c>
      <c r="X595" s="144" t="str">
        <f>IF(OR(AND(OR($J595="Retired",$J595="Permanent Low-Use"),$K595&lt;=2032),(AND($J595="New",$K595&gt;2032))),"N/A",IF($N595=0,0,IF(ISERROR(VLOOKUP($E595,'Source Data'!$B$29:$J$60, MATCH($L595, 'Source Data'!$B$26:$J$26,1),TRUE))=TRUE,"",VLOOKUP($E595,'Source Data'!$B$29:$J$60,MATCH($L595, 'Source Data'!$B$26:$J$26,1),TRUE))))</f>
        <v/>
      </c>
      <c r="Y595" s="144" t="str">
        <f>IF(OR(AND(OR($J595="Retired",$J595="Permanent Low-Use"),$K595&lt;=2033),(AND($J595="New",$K595&gt;2033))),"N/A",IF($N595=0,0,IF(ISERROR(VLOOKUP($E595,'Source Data'!$B$29:$J$60, MATCH($L595, 'Source Data'!$B$26:$J$26,1),TRUE))=TRUE,"",VLOOKUP($E595,'Source Data'!$B$29:$J$60,MATCH($L595, 'Source Data'!$B$26:$J$26,1),TRUE))))</f>
        <v/>
      </c>
      <c r="Z595" s="145" t="str">
        <f>IF(ISNUMBER($L595),IF(OR(AND(OR($J595="Retired",$J595="Permanent Low-Use"),$K595&lt;=2023),(AND($J595="New",$K595&gt;2023))),"N/A",VLOOKUP($F595,'Source Data'!$B$15:$I$22,7)),"")</f>
        <v/>
      </c>
      <c r="AA595" s="145" t="str">
        <f>IF(ISNUMBER($L595),IF(OR(AND(OR($J595="Retired",$J595="Permanent Low-Use"),$K595&lt;=2024),(AND($J595="New",$K595&gt;2024))),"N/A",VLOOKUP($F595,'Source Data'!$B$15:$I$22,7)),"")</f>
        <v/>
      </c>
      <c r="AB595" s="145" t="str">
        <f>IF(ISNUMBER($L595),IF(OR(AND(OR($J595="Retired",$J595="Permanent Low-Use"),$K595&lt;=2025),(AND($J595="New",$K595&gt;2025))),"N/A",VLOOKUP($F595,'Source Data'!$B$15:$I$22,5)),"")</f>
        <v/>
      </c>
      <c r="AC595" s="145" t="str">
        <f>IF(ISNUMBER($L595),IF(OR(AND(OR($J595="Retired",$J595="Permanent Low-Use"),$K595&lt;=2026),(AND($J595="New",$K595&gt;2026))),"N/A",VLOOKUP($F595,'Source Data'!$B$15:$I$22,5)),"")</f>
        <v/>
      </c>
      <c r="AD595" s="147"/>
      <c r="AE595" s="145" t="str">
        <f>IF(ISNUMBER($L595),IF(OR(AND(OR($J595="Retired",$J595="Permanent Low-Use"),$K595&lt;=2028),(AND($J595="New",$K595&gt;2028))),"N/A",VLOOKUP($F595,'Source Data'!$B$15:$I$22,5)),"")</f>
        <v/>
      </c>
      <c r="AF595" s="145" t="str">
        <f>IF(ISNUMBER($L595),IF(OR(AND(OR($J595="Retired",$J595="Permanent Low-Use"),$K595&lt;=2029),(AND($J595="New",$K595&gt;2029))),"N/A",VLOOKUP($F595,'Source Data'!$B$15:$I$22,5)),"")</f>
        <v/>
      </c>
      <c r="AG595" s="145" t="str">
        <f>IF(ISNUMBER($L595),IF(OR(AND(OR($J595="Retired",$J595="Permanent Low-Use"),$K595&lt;=2030),(AND($J595="New",$K595&gt;2030))),"N/A",VLOOKUP($F595,'Source Data'!$B$15:$I$22,5)),"")</f>
        <v/>
      </c>
      <c r="AH595" s="145" t="str">
        <f>IF(ISNUMBER($L595),IF(OR(AND(OR($J595="Retired",$J595="Permanent Low-Use"),$K595&lt;=2031),(AND($J595="New",$K595&gt;2031))),"N/A",VLOOKUP($F595,'Source Data'!$B$15:$I$22,5)),"")</f>
        <v/>
      </c>
      <c r="AI595" s="145" t="str">
        <f>IF(ISNUMBER($L595),IF(OR(AND(OR($J595="Retired",$J595="Permanent Low-Use"),$K595&lt;=2032),(AND($J595="New",$K595&gt;2032))),"N/A",VLOOKUP($F595,'Source Data'!$B$15:$I$22,5)),"")</f>
        <v/>
      </c>
      <c r="AJ595" s="145" t="str">
        <f>IF(ISNUMBER($L595),IF(OR(AND(OR($J595="Retired",$J595="Permanent Low-Use"),$K595&lt;=2033),(AND($J595="New",$K595&gt;2033))),"N/A",VLOOKUP($F595,'Source Data'!$B$15:$I$22,5)),"")</f>
        <v/>
      </c>
      <c r="AK595" s="145" t="str">
        <f>IF($N595= 0, "N/A", IF(ISERROR(VLOOKUP($F595, 'Source Data'!$B$4:$C$11,2)), "", VLOOKUP($F595, 'Source Data'!$B$4:$C$11,2)))</f>
        <v/>
      </c>
      <c r="AL595" s="158"/>
    </row>
    <row r="596" spans="1:38">
      <c r="A596" s="158"/>
      <c r="B596" s="96"/>
      <c r="C596" s="96"/>
      <c r="D596" s="96"/>
      <c r="E596" s="97"/>
      <c r="F596" s="97"/>
      <c r="G596" s="98"/>
      <c r="H596" s="99"/>
      <c r="I596" s="98"/>
      <c r="J596" s="98"/>
      <c r="K596" s="98"/>
      <c r="L596" s="142" t="str">
        <f t="shared" si="24"/>
        <v/>
      </c>
      <c r="M596" s="142"/>
      <c r="N596" s="143" t="str">
        <f t="shared" si="25"/>
        <v/>
      </c>
      <c r="O596" s="144" t="str">
        <f>IF(OR(AND(OR($J596="Retired",$J596="Permanent Low-Use"),$K596&lt;=2023),(AND($J596="New",$K596&gt;2023))),"N/A",IF($N596=0,0,IF(ISERROR(VLOOKUP($E596,'Source Data'!$B$29:$J$60, MATCH($L596, 'Source Data'!$B$26:$J$26,1),TRUE))=TRUE,"",VLOOKUP($E596,'Source Data'!$B$29:$J$60,MATCH($L596, 'Source Data'!$B$26:$J$26,1),TRUE))))</f>
        <v/>
      </c>
      <c r="P596" s="144" t="str">
        <f>IF(OR(AND(OR($J596="Retired",$J596="Permanent Low-Use"),$K596&lt;=2024),(AND($J596="New",$K596&gt;2024))),"N/A",IF($N596=0,0,IF(ISERROR(VLOOKUP($E596,'Source Data'!$B$29:$J$60, MATCH($L596, 'Source Data'!$B$26:$J$26,1),TRUE))=TRUE,"",VLOOKUP($E596,'Source Data'!$B$29:$J$60,MATCH($L596, 'Source Data'!$B$26:$J$26,1),TRUE))))</f>
        <v/>
      </c>
      <c r="Q596" s="144" t="str">
        <f>IF(OR(AND(OR($J596="Retired",$J596="Permanent Low-Use"),$K596&lt;=2025),(AND($J596="New",$K596&gt;2025))),"N/A",IF($N596=0,0,IF(ISERROR(VLOOKUP($E596,'Source Data'!$B$29:$J$60, MATCH($L596, 'Source Data'!$B$26:$J$26,1),TRUE))=TRUE,"",VLOOKUP($E596,'Source Data'!$B$29:$J$60,MATCH($L596, 'Source Data'!$B$26:$J$26,1),TRUE))))</f>
        <v/>
      </c>
      <c r="R596" s="144" t="str">
        <f>IF(OR(AND(OR($J596="Retired",$J596="Permanent Low-Use"),$K596&lt;=2026),(AND($J596="New",$K596&gt;2026))),"N/A",IF($N596=0,0,IF(ISERROR(VLOOKUP($E596,'Source Data'!$B$29:$J$60, MATCH($L596, 'Source Data'!$B$26:$J$26,1),TRUE))=TRUE,"",VLOOKUP($E596,'Source Data'!$B$29:$J$60,MATCH($L596, 'Source Data'!$B$26:$J$26,1),TRUE))))</f>
        <v/>
      </c>
      <c r="S596" s="144" t="str">
        <f>IF(OR(AND(OR($J596="Retired",$J596="Permanent Low-Use"),$K596&lt;=2027),(AND($J596="New",$K596&gt;2027))),"N/A",IF($N596=0,0,IF(ISERROR(VLOOKUP($E596,'Source Data'!$B$29:$J$60, MATCH($L596, 'Source Data'!$B$26:$J$26,1),TRUE))=TRUE,"",VLOOKUP($E596,'Source Data'!$B$29:$J$60,MATCH($L596, 'Source Data'!$B$26:$J$26,1),TRUE))))</f>
        <v/>
      </c>
      <c r="T596" s="144" t="str">
        <f>IF(OR(AND(OR($J596="Retired",$J596="Permanent Low-Use"),$K596&lt;=2028),(AND($J596="New",$K596&gt;2028))),"N/A",IF($N596=0,0,IF(ISERROR(VLOOKUP($E596,'Source Data'!$B$29:$J$60, MATCH($L596, 'Source Data'!$B$26:$J$26,1),TRUE))=TRUE,"",VLOOKUP($E596,'Source Data'!$B$29:$J$60,MATCH($L596, 'Source Data'!$B$26:$J$26,1),TRUE))))</f>
        <v/>
      </c>
      <c r="U596" s="144" t="str">
        <f>IF(OR(AND(OR($J596="Retired",$J596="Permanent Low-Use"),$K596&lt;=2029),(AND($J596="New",$K596&gt;2029))),"N/A",IF($N596=0,0,IF(ISERROR(VLOOKUP($E596,'Source Data'!$B$29:$J$60, MATCH($L596, 'Source Data'!$B$26:$J$26,1),TRUE))=TRUE,"",VLOOKUP($E596,'Source Data'!$B$29:$J$60,MATCH($L596, 'Source Data'!$B$26:$J$26,1),TRUE))))</f>
        <v/>
      </c>
      <c r="V596" s="144" t="str">
        <f>IF(OR(AND(OR($J596="Retired",$J596="Permanent Low-Use"),$K596&lt;=2030),(AND($J596="New",$K596&gt;2030))),"N/A",IF($N596=0,0,IF(ISERROR(VLOOKUP($E596,'Source Data'!$B$29:$J$60, MATCH($L596, 'Source Data'!$B$26:$J$26,1),TRUE))=TRUE,"",VLOOKUP($E596,'Source Data'!$B$29:$J$60,MATCH($L596, 'Source Data'!$B$26:$J$26,1),TRUE))))</f>
        <v/>
      </c>
      <c r="W596" s="144" t="str">
        <f>IF(OR(AND(OR($J596="Retired",$J596="Permanent Low-Use"),$K596&lt;=2031),(AND($J596="New",$K596&gt;2031))),"N/A",IF($N596=0,0,IF(ISERROR(VLOOKUP($E596,'Source Data'!$B$29:$J$60, MATCH($L596, 'Source Data'!$B$26:$J$26,1),TRUE))=TRUE,"",VLOOKUP($E596,'Source Data'!$B$29:$J$60,MATCH($L596, 'Source Data'!$B$26:$J$26,1),TRUE))))</f>
        <v/>
      </c>
      <c r="X596" s="144" t="str">
        <f>IF(OR(AND(OR($J596="Retired",$J596="Permanent Low-Use"),$K596&lt;=2032),(AND($J596="New",$K596&gt;2032))),"N/A",IF($N596=0,0,IF(ISERROR(VLOOKUP($E596,'Source Data'!$B$29:$J$60, MATCH($L596, 'Source Data'!$B$26:$J$26,1),TRUE))=TRUE,"",VLOOKUP($E596,'Source Data'!$B$29:$J$60,MATCH($L596, 'Source Data'!$B$26:$J$26,1),TRUE))))</f>
        <v/>
      </c>
      <c r="Y596" s="144" t="str">
        <f>IF(OR(AND(OR($J596="Retired",$J596="Permanent Low-Use"),$K596&lt;=2033),(AND($J596="New",$K596&gt;2033))),"N/A",IF($N596=0,0,IF(ISERROR(VLOOKUP($E596,'Source Data'!$B$29:$J$60, MATCH($L596, 'Source Data'!$B$26:$J$26,1),TRUE))=TRUE,"",VLOOKUP($E596,'Source Data'!$B$29:$J$60,MATCH($L596, 'Source Data'!$B$26:$J$26,1),TRUE))))</f>
        <v/>
      </c>
      <c r="Z596" s="145" t="str">
        <f>IF(ISNUMBER($L596),IF(OR(AND(OR($J596="Retired",$J596="Permanent Low-Use"),$K596&lt;=2023),(AND($J596="New",$K596&gt;2023))),"N/A",VLOOKUP($F596,'Source Data'!$B$15:$I$22,7)),"")</f>
        <v/>
      </c>
      <c r="AA596" s="145" t="str">
        <f>IF(ISNUMBER($L596),IF(OR(AND(OR($J596="Retired",$J596="Permanent Low-Use"),$K596&lt;=2024),(AND($J596="New",$K596&gt;2024))),"N/A",VLOOKUP($F596,'Source Data'!$B$15:$I$22,7)),"")</f>
        <v/>
      </c>
      <c r="AB596" s="145" t="str">
        <f>IF(ISNUMBER($L596),IF(OR(AND(OR($J596="Retired",$J596="Permanent Low-Use"),$K596&lt;=2025),(AND($J596="New",$K596&gt;2025))),"N/A",VLOOKUP($F596,'Source Data'!$B$15:$I$22,5)),"")</f>
        <v/>
      </c>
      <c r="AC596" s="145" t="str">
        <f>IF(ISNUMBER($L596),IF(OR(AND(OR($J596="Retired",$J596="Permanent Low-Use"),$K596&lt;=2026),(AND($J596="New",$K596&gt;2026))),"N/A",VLOOKUP($F596,'Source Data'!$B$15:$I$22,5)),"")</f>
        <v/>
      </c>
      <c r="AD596" s="147"/>
      <c r="AE596" s="145" t="str">
        <f>IF(ISNUMBER($L596),IF(OR(AND(OR($J596="Retired",$J596="Permanent Low-Use"),$K596&lt;=2028),(AND($J596="New",$K596&gt;2028))),"N/A",VLOOKUP($F596,'Source Data'!$B$15:$I$22,5)),"")</f>
        <v/>
      </c>
      <c r="AF596" s="145" t="str">
        <f>IF(ISNUMBER($L596),IF(OR(AND(OR($J596="Retired",$J596="Permanent Low-Use"),$K596&lt;=2029),(AND($J596="New",$K596&gt;2029))),"N/A",VLOOKUP($F596,'Source Data'!$B$15:$I$22,5)),"")</f>
        <v/>
      </c>
      <c r="AG596" s="145" t="str">
        <f>IF(ISNUMBER($L596),IF(OR(AND(OR($J596="Retired",$J596="Permanent Low-Use"),$K596&lt;=2030),(AND($J596="New",$K596&gt;2030))),"N/A",VLOOKUP($F596,'Source Data'!$B$15:$I$22,5)),"")</f>
        <v/>
      </c>
      <c r="AH596" s="145" t="str">
        <f>IF(ISNUMBER($L596),IF(OR(AND(OR($J596="Retired",$J596="Permanent Low-Use"),$K596&lt;=2031),(AND($J596="New",$K596&gt;2031))),"N/A",VLOOKUP($F596,'Source Data'!$B$15:$I$22,5)),"")</f>
        <v/>
      </c>
      <c r="AI596" s="145" t="str">
        <f>IF(ISNUMBER($L596),IF(OR(AND(OR($J596="Retired",$J596="Permanent Low-Use"),$K596&lt;=2032),(AND($J596="New",$K596&gt;2032))),"N/A",VLOOKUP($F596,'Source Data'!$B$15:$I$22,5)),"")</f>
        <v/>
      </c>
      <c r="AJ596" s="145" t="str">
        <f>IF(ISNUMBER($L596),IF(OR(AND(OR($J596="Retired",$J596="Permanent Low-Use"),$K596&lt;=2033),(AND($J596="New",$K596&gt;2033))),"N/A",VLOOKUP($F596,'Source Data'!$B$15:$I$22,5)),"")</f>
        <v/>
      </c>
      <c r="AK596" s="145" t="str">
        <f>IF($N596= 0, "N/A", IF(ISERROR(VLOOKUP($F596, 'Source Data'!$B$4:$C$11,2)), "", VLOOKUP($F596, 'Source Data'!$B$4:$C$11,2)))</f>
        <v/>
      </c>
      <c r="AL596" s="158"/>
    </row>
    <row r="597" spans="1:38">
      <c r="A597" s="158"/>
      <c r="B597" s="96"/>
      <c r="C597" s="96"/>
      <c r="D597" s="96"/>
      <c r="E597" s="97"/>
      <c r="F597" s="97"/>
      <c r="G597" s="98"/>
      <c r="H597" s="99"/>
      <c r="I597" s="98"/>
      <c r="J597" s="98"/>
      <c r="K597" s="98"/>
      <c r="L597" s="142" t="str">
        <f t="shared" si="24"/>
        <v/>
      </c>
      <c r="M597" s="142"/>
      <c r="N597" s="143" t="str">
        <f t="shared" si="25"/>
        <v/>
      </c>
      <c r="O597" s="144" t="str">
        <f>IF(OR(AND(OR($J597="Retired",$J597="Permanent Low-Use"),$K597&lt;=2023),(AND($J597="New",$K597&gt;2023))),"N/A",IF($N597=0,0,IF(ISERROR(VLOOKUP($E597,'Source Data'!$B$29:$J$60, MATCH($L597, 'Source Data'!$B$26:$J$26,1),TRUE))=TRUE,"",VLOOKUP($E597,'Source Data'!$B$29:$J$60,MATCH($L597, 'Source Data'!$B$26:$J$26,1),TRUE))))</f>
        <v/>
      </c>
      <c r="P597" s="144" t="str">
        <f>IF(OR(AND(OR($J597="Retired",$J597="Permanent Low-Use"),$K597&lt;=2024),(AND($J597="New",$K597&gt;2024))),"N/A",IF($N597=0,0,IF(ISERROR(VLOOKUP($E597,'Source Data'!$B$29:$J$60, MATCH($L597, 'Source Data'!$B$26:$J$26,1),TRUE))=TRUE,"",VLOOKUP($E597,'Source Data'!$B$29:$J$60,MATCH($L597, 'Source Data'!$B$26:$J$26,1),TRUE))))</f>
        <v/>
      </c>
      <c r="Q597" s="144" t="str">
        <f>IF(OR(AND(OR($J597="Retired",$J597="Permanent Low-Use"),$K597&lt;=2025),(AND($J597="New",$K597&gt;2025))),"N/A",IF($N597=0,0,IF(ISERROR(VLOOKUP($E597,'Source Data'!$B$29:$J$60, MATCH($L597, 'Source Data'!$B$26:$J$26,1),TRUE))=TRUE,"",VLOOKUP($E597,'Source Data'!$B$29:$J$60,MATCH($L597, 'Source Data'!$B$26:$J$26,1),TRUE))))</f>
        <v/>
      </c>
      <c r="R597" s="144" t="str">
        <f>IF(OR(AND(OR($J597="Retired",$J597="Permanent Low-Use"),$K597&lt;=2026),(AND($J597="New",$K597&gt;2026))),"N/A",IF($N597=0,0,IF(ISERROR(VLOOKUP($E597,'Source Data'!$B$29:$J$60, MATCH($L597, 'Source Data'!$B$26:$J$26,1),TRUE))=TRUE,"",VLOOKUP($E597,'Source Data'!$B$29:$J$60,MATCH($L597, 'Source Data'!$B$26:$J$26,1),TRUE))))</f>
        <v/>
      </c>
      <c r="S597" s="144" t="str">
        <f>IF(OR(AND(OR($J597="Retired",$J597="Permanent Low-Use"),$K597&lt;=2027),(AND($J597="New",$K597&gt;2027))),"N/A",IF($N597=0,0,IF(ISERROR(VLOOKUP($E597,'Source Data'!$B$29:$J$60, MATCH($L597, 'Source Data'!$B$26:$J$26,1),TRUE))=TRUE,"",VLOOKUP($E597,'Source Data'!$B$29:$J$60,MATCH($L597, 'Source Data'!$B$26:$J$26,1),TRUE))))</f>
        <v/>
      </c>
      <c r="T597" s="144" t="str">
        <f>IF(OR(AND(OR($J597="Retired",$J597="Permanent Low-Use"),$K597&lt;=2028),(AND($J597="New",$K597&gt;2028))),"N/A",IF($N597=0,0,IF(ISERROR(VLOOKUP($E597,'Source Data'!$B$29:$J$60, MATCH($L597, 'Source Data'!$B$26:$J$26,1),TRUE))=TRUE,"",VLOOKUP($E597,'Source Data'!$B$29:$J$60,MATCH($L597, 'Source Data'!$B$26:$J$26,1),TRUE))))</f>
        <v/>
      </c>
      <c r="U597" s="144" t="str">
        <f>IF(OR(AND(OR($J597="Retired",$J597="Permanent Low-Use"),$K597&lt;=2029),(AND($J597="New",$K597&gt;2029))),"N/A",IF($N597=0,0,IF(ISERROR(VLOOKUP($E597,'Source Data'!$B$29:$J$60, MATCH($L597, 'Source Data'!$B$26:$J$26,1),TRUE))=TRUE,"",VLOOKUP($E597,'Source Data'!$B$29:$J$60,MATCH($L597, 'Source Data'!$B$26:$J$26,1),TRUE))))</f>
        <v/>
      </c>
      <c r="V597" s="144" t="str">
        <f>IF(OR(AND(OR($J597="Retired",$J597="Permanent Low-Use"),$K597&lt;=2030),(AND($J597="New",$K597&gt;2030))),"N/A",IF($N597=0,0,IF(ISERROR(VLOOKUP($E597,'Source Data'!$B$29:$J$60, MATCH($L597, 'Source Data'!$B$26:$J$26,1),TRUE))=TRUE,"",VLOOKUP($E597,'Source Data'!$B$29:$J$60,MATCH($L597, 'Source Data'!$B$26:$J$26,1),TRUE))))</f>
        <v/>
      </c>
      <c r="W597" s="144" t="str">
        <f>IF(OR(AND(OR($J597="Retired",$J597="Permanent Low-Use"),$K597&lt;=2031),(AND($J597="New",$K597&gt;2031))),"N/A",IF($N597=0,0,IF(ISERROR(VLOOKUP($E597,'Source Data'!$B$29:$J$60, MATCH($L597, 'Source Data'!$B$26:$J$26,1),TRUE))=TRUE,"",VLOOKUP($E597,'Source Data'!$B$29:$J$60,MATCH($L597, 'Source Data'!$B$26:$J$26,1),TRUE))))</f>
        <v/>
      </c>
      <c r="X597" s="144" t="str">
        <f>IF(OR(AND(OR($J597="Retired",$J597="Permanent Low-Use"),$K597&lt;=2032),(AND($J597="New",$K597&gt;2032))),"N/A",IF($N597=0,0,IF(ISERROR(VLOOKUP($E597,'Source Data'!$B$29:$J$60, MATCH($L597, 'Source Data'!$B$26:$J$26,1),TRUE))=TRUE,"",VLOOKUP($E597,'Source Data'!$B$29:$J$60,MATCH($L597, 'Source Data'!$B$26:$J$26,1),TRUE))))</f>
        <v/>
      </c>
      <c r="Y597" s="144" t="str">
        <f>IF(OR(AND(OR($J597="Retired",$J597="Permanent Low-Use"),$K597&lt;=2033),(AND($J597="New",$K597&gt;2033))),"N/A",IF($N597=0,0,IF(ISERROR(VLOOKUP($E597,'Source Data'!$B$29:$J$60, MATCH($L597, 'Source Data'!$B$26:$J$26,1),TRUE))=TRUE,"",VLOOKUP($E597,'Source Data'!$B$29:$J$60,MATCH($L597, 'Source Data'!$B$26:$J$26,1),TRUE))))</f>
        <v/>
      </c>
      <c r="Z597" s="145" t="str">
        <f>IF(ISNUMBER($L597),IF(OR(AND(OR($J597="Retired",$J597="Permanent Low-Use"),$K597&lt;=2023),(AND($J597="New",$K597&gt;2023))),"N/A",VLOOKUP($F597,'Source Data'!$B$15:$I$22,7)),"")</f>
        <v/>
      </c>
      <c r="AA597" s="145" t="str">
        <f>IF(ISNUMBER($L597),IF(OR(AND(OR($J597="Retired",$J597="Permanent Low-Use"),$K597&lt;=2024),(AND($J597="New",$K597&gt;2024))),"N/A",VLOOKUP($F597,'Source Data'!$B$15:$I$22,7)),"")</f>
        <v/>
      </c>
      <c r="AB597" s="145" t="str">
        <f>IF(ISNUMBER($L597),IF(OR(AND(OR($J597="Retired",$J597="Permanent Low-Use"),$K597&lt;=2025),(AND($J597="New",$K597&gt;2025))),"N/A",VLOOKUP($F597,'Source Data'!$B$15:$I$22,5)),"")</f>
        <v/>
      </c>
      <c r="AC597" s="145" t="str">
        <f>IF(ISNUMBER($L597),IF(OR(AND(OR($J597="Retired",$J597="Permanent Low-Use"),$K597&lt;=2026),(AND($J597="New",$K597&gt;2026))),"N/A",VLOOKUP($F597,'Source Data'!$B$15:$I$22,5)),"")</f>
        <v/>
      </c>
      <c r="AD597" s="147"/>
      <c r="AE597" s="145" t="str">
        <f>IF(ISNUMBER($L597),IF(OR(AND(OR($J597="Retired",$J597="Permanent Low-Use"),$K597&lt;=2028),(AND($J597="New",$K597&gt;2028))),"N/A",VLOOKUP($F597,'Source Data'!$B$15:$I$22,5)),"")</f>
        <v/>
      </c>
      <c r="AF597" s="145" t="str">
        <f>IF(ISNUMBER($L597),IF(OR(AND(OR($J597="Retired",$J597="Permanent Low-Use"),$K597&lt;=2029),(AND($J597="New",$K597&gt;2029))),"N/A",VLOOKUP($F597,'Source Data'!$B$15:$I$22,5)),"")</f>
        <v/>
      </c>
      <c r="AG597" s="145" t="str">
        <f>IF(ISNUMBER($L597),IF(OR(AND(OR($J597="Retired",$J597="Permanent Low-Use"),$K597&lt;=2030),(AND($J597="New",$K597&gt;2030))),"N/A",VLOOKUP($F597,'Source Data'!$B$15:$I$22,5)),"")</f>
        <v/>
      </c>
      <c r="AH597" s="145" t="str">
        <f>IF(ISNUMBER($L597),IF(OR(AND(OR($J597="Retired",$J597="Permanent Low-Use"),$K597&lt;=2031),(AND($J597="New",$K597&gt;2031))),"N/A",VLOOKUP($F597,'Source Data'!$B$15:$I$22,5)),"")</f>
        <v/>
      </c>
      <c r="AI597" s="145" t="str">
        <f>IF(ISNUMBER($L597),IF(OR(AND(OR($J597="Retired",$J597="Permanent Low-Use"),$K597&lt;=2032),(AND($J597="New",$K597&gt;2032))),"N/A",VLOOKUP($F597,'Source Data'!$B$15:$I$22,5)),"")</f>
        <v/>
      </c>
      <c r="AJ597" s="145" t="str">
        <f>IF(ISNUMBER($L597),IF(OR(AND(OR($J597="Retired",$J597="Permanent Low-Use"),$K597&lt;=2033),(AND($J597="New",$K597&gt;2033))),"N/A",VLOOKUP($F597,'Source Data'!$B$15:$I$22,5)),"")</f>
        <v/>
      </c>
      <c r="AK597" s="145" t="str">
        <f>IF($N597= 0, "N/A", IF(ISERROR(VLOOKUP($F597, 'Source Data'!$B$4:$C$11,2)), "", VLOOKUP($F597, 'Source Data'!$B$4:$C$11,2)))</f>
        <v/>
      </c>
      <c r="AL597" s="158"/>
    </row>
    <row r="598" spans="1:38">
      <c r="A598" s="158"/>
      <c r="B598" s="96"/>
      <c r="C598" s="96"/>
      <c r="D598" s="96"/>
      <c r="E598" s="97"/>
      <c r="F598" s="97"/>
      <c r="G598" s="98"/>
      <c r="H598" s="99"/>
      <c r="I598" s="98"/>
      <c r="J598" s="98"/>
      <c r="K598" s="98"/>
      <c r="L598" s="142" t="str">
        <f t="shared" si="24"/>
        <v/>
      </c>
      <c r="M598" s="142"/>
      <c r="N598" s="143" t="str">
        <f t="shared" si="25"/>
        <v/>
      </c>
      <c r="O598" s="144" t="str">
        <f>IF(OR(AND(OR($J598="Retired",$J598="Permanent Low-Use"),$K598&lt;=2023),(AND($J598="New",$K598&gt;2023))),"N/A",IF($N598=0,0,IF(ISERROR(VLOOKUP($E598,'Source Data'!$B$29:$J$60, MATCH($L598, 'Source Data'!$B$26:$J$26,1),TRUE))=TRUE,"",VLOOKUP($E598,'Source Data'!$B$29:$J$60,MATCH($L598, 'Source Data'!$B$26:$J$26,1),TRUE))))</f>
        <v/>
      </c>
      <c r="P598" s="144" t="str">
        <f>IF(OR(AND(OR($J598="Retired",$J598="Permanent Low-Use"),$K598&lt;=2024),(AND($J598="New",$K598&gt;2024))),"N/A",IF($N598=0,0,IF(ISERROR(VLOOKUP($E598,'Source Data'!$B$29:$J$60, MATCH($L598, 'Source Data'!$B$26:$J$26,1),TRUE))=TRUE,"",VLOOKUP($E598,'Source Data'!$B$29:$J$60,MATCH($L598, 'Source Data'!$B$26:$J$26,1),TRUE))))</f>
        <v/>
      </c>
      <c r="Q598" s="144" t="str">
        <f>IF(OR(AND(OR($J598="Retired",$J598="Permanent Low-Use"),$K598&lt;=2025),(AND($J598="New",$K598&gt;2025))),"N/A",IF($N598=0,0,IF(ISERROR(VLOOKUP($E598,'Source Data'!$B$29:$J$60, MATCH($L598, 'Source Data'!$B$26:$J$26,1),TRUE))=TRUE,"",VLOOKUP($E598,'Source Data'!$B$29:$J$60,MATCH($L598, 'Source Data'!$B$26:$J$26,1),TRUE))))</f>
        <v/>
      </c>
      <c r="R598" s="144" t="str">
        <f>IF(OR(AND(OR($J598="Retired",$J598="Permanent Low-Use"),$K598&lt;=2026),(AND($J598="New",$K598&gt;2026))),"N/A",IF($N598=0,0,IF(ISERROR(VLOOKUP($E598,'Source Data'!$B$29:$J$60, MATCH($L598, 'Source Data'!$B$26:$J$26,1),TRUE))=TRUE,"",VLOOKUP($E598,'Source Data'!$B$29:$J$60,MATCH($L598, 'Source Data'!$B$26:$J$26,1),TRUE))))</f>
        <v/>
      </c>
      <c r="S598" s="144" t="str">
        <f>IF(OR(AND(OR($J598="Retired",$J598="Permanent Low-Use"),$K598&lt;=2027),(AND($J598="New",$K598&gt;2027))),"N/A",IF($N598=0,0,IF(ISERROR(VLOOKUP($E598,'Source Data'!$B$29:$J$60, MATCH($L598, 'Source Data'!$B$26:$J$26,1),TRUE))=TRUE,"",VLOOKUP($E598,'Source Data'!$B$29:$J$60,MATCH($L598, 'Source Data'!$B$26:$J$26,1),TRUE))))</f>
        <v/>
      </c>
      <c r="T598" s="144" t="str">
        <f>IF(OR(AND(OR($J598="Retired",$J598="Permanent Low-Use"),$K598&lt;=2028),(AND($J598="New",$K598&gt;2028))),"N/A",IF($N598=0,0,IF(ISERROR(VLOOKUP($E598,'Source Data'!$B$29:$J$60, MATCH($L598, 'Source Data'!$B$26:$J$26,1),TRUE))=TRUE,"",VLOOKUP($E598,'Source Data'!$B$29:$J$60,MATCH($L598, 'Source Data'!$B$26:$J$26,1),TRUE))))</f>
        <v/>
      </c>
      <c r="U598" s="144" t="str">
        <f>IF(OR(AND(OR($J598="Retired",$J598="Permanent Low-Use"),$K598&lt;=2029),(AND($J598="New",$K598&gt;2029))),"N/A",IF($N598=0,0,IF(ISERROR(VLOOKUP($E598,'Source Data'!$B$29:$J$60, MATCH($L598, 'Source Data'!$B$26:$J$26,1),TRUE))=TRUE,"",VLOOKUP($E598,'Source Data'!$B$29:$J$60,MATCH($L598, 'Source Data'!$B$26:$J$26,1),TRUE))))</f>
        <v/>
      </c>
      <c r="V598" s="144" t="str">
        <f>IF(OR(AND(OR($J598="Retired",$J598="Permanent Low-Use"),$K598&lt;=2030),(AND($J598="New",$K598&gt;2030))),"N/A",IF($N598=0,0,IF(ISERROR(VLOOKUP($E598,'Source Data'!$B$29:$J$60, MATCH($L598, 'Source Data'!$B$26:$J$26,1),TRUE))=TRUE,"",VLOOKUP($E598,'Source Data'!$B$29:$J$60,MATCH($L598, 'Source Data'!$B$26:$J$26,1),TRUE))))</f>
        <v/>
      </c>
      <c r="W598" s="144" t="str">
        <f>IF(OR(AND(OR($J598="Retired",$J598="Permanent Low-Use"),$K598&lt;=2031),(AND($J598="New",$K598&gt;2031))),"N/A",IF($N598=0,0,IF(ISERROR(VLOOKUP($E598,'Source Data'!$B$29:$J$60, MATCH($L598, 'Source Data'!$B$26:$J$26,1),TRUE))=TRUE,"",VLOOKUP($E598,'Source Data'!$B$29:$J$60,MATCH($L598, 'Source Data'!$B$26:$J$26,1),TRUE))))</f>
        <v/>
      </c>
      <c r="X598" s="144" t="str">
        <f>IF(OR(AND(OR($J598="Retired",$J598="Permanent Low-Use"),$K598&lt;=2032),(AND($J598="New",$K598&gt;2032))),"N/A",IF($N598=0,0,IF(ISERROR(VLOOKUP($E598,'Source Data'!$B$29:$J$60, MATCH($L598, 'Source Data'!$B$26:$J$26,1),TRUE))=TRUE,"",VLOOKUP($E598,'Source Data'!$B$29:$J$60,MATCH($L598, 'Source Data'!$B$26:$J$26,1),TRUE))))</f>
        <v/>
      </c>
      <c r="Y598" s="144" t="str">
        <f>IF(OR(AND(OR($J598="Retired",$J598="Permanent Low-Use"),$K598&lt;=2033),(AND($J598="New",$K598&gt;2033))),"N/A",IF($N598=0,0,IF(ISERROR(VLOOKUP($E598,'Source Data'!$B$29:$J$60, MATCH($L598, 'Source Data'!$B$26:$J$26,1),TRUE))=TRUE,"",VLOOKUP($E598,'Source Data'!$B$29:$J$60,MATCH($L598, 'Source Data'!$B$26:$J$26,1),TRUE))))</f>
        <v/>
      </c>
      <c r="Z598" s="145" t="str">
        <f>IF(ISNUMBER($L598),IF(OR(AND(OR($J598="Retired",$J598="Permanent Low-Use"),$K598&lt;=2023),(AND($J598="New",$K598&gt;2023))),"N/A",VLOOKUP($F598,'Source Data'!$B$15:$I$22,7)),"")</f>
        <v/>
      </c>
      <c r="AA598" s="145" t="str">
        <f>IF(ISNUMBER($L598),IF(OR(AND(OR($J598="Retired",$J598="Permanent Low-Use"),$K598&lt;=2024),(AND($J598="New",$K598&gt;2024))),"N/A",VLOOKUP($F598,'Source Data'!$B$15:$I$22,7)),"")</f>
        <v/>
      </c>
      <c r="AB598" s="145" t="str">
        <f>IF(ISNUMBER($L598),IF(OR(AND(OR($J598="Retired",$J598="Permanent Low-Use"),$K598&lt;=2025),(AND($J598="New",$K598&gt;2025))),"N/A",VLOOKUP($F598,'Source Data'!$B$15:$I$22,5)),"")</f>
        <v/>
      </c>
      <c r="AC598" s="145" t="str">
        <f>IF(ISNUMBER($L598),IF(OR(AND(OR($J598="Retired",$J598="Permanent Low-Use"),$K598&lt;=2026),(AND($J598="New",$K598&gt;2026))),"N/A",VLOOKUP($F598,'Source Data'!$B$15:$I$22,5)),"")</f>
        <v/>
      </c>
      <c r="AD598" s="147"/>
      <c r="AE598" s="145" t="str">
        <f>IF(ISNUMBER($L598),IF(OR(AND(OR($J598="Retired",$J598="Permanent Low-Use"),$K598&lt;=2028),(AND($J598="New",$K598&gt;2028))),"N/A",VLOOKUP($F598,'Source Data'!$B$15:$I$22,5)),"")</f>
        <v/>
      </c>
      <c r="AF598" s="145" t="str">
        <f>IF(ISNUMBER($L598),IF(OR(AND(OR($J598="Retired",$J598="Permanent Low-Use"),$K598&lt;=2029),(AND($J598="New",$K598&gt;2029))),"N/A",VLOOKUP($F598,'Source Data'!$B$15:$I$22,5)),"")</f>
        <v/>
      </c>
      <c r="AG598" s="145" t="str">
        <f>IF(ISNUMBER($L598),IF(OR(AND(OR($J598="Retired",$J598="Permanent Low-Use"),$K598&lt;=2030),(AND($J598="New",$K598&gt;2030))),"N/A",VLOOKUP($F598,'Source Data'!$B$15:$I$22,5)),"")</f>
        <v/>
      </c>
      <c r="AH598" s="145" t="str">
        <f>IF(ISNUMBER($L598),IF(OR(AND(OR($J598="Retired",$J598="Permanent Low-Use"),$K598&lt;=2031),(AND($J598="New",$K598&gt;2031))),"N/A",VLOOKUP($F598,'Source Data'!$B$15:$I$22,5)),"")</f>
        <v/>
      </c>
      <c r="AI598" s="145" t="str">
        <f>IF(ISNUMBER($L598),IF(OR(AND(OR($J598="Retired",$J598="Permanent Low-Use"),$K598&lt;=2032),(AND($J598="New",$K598&gt;2032))),"N/A",VLOOKUP($F598,'Source Data'!$B$15:$I$22,5)),"")</f>
        <v/>
      </c>
      <c r="AJ598" s="145" t="str">
        <f>IF(ISNUMBER($L598),IF(OR(AND(OR($J598="Retired",$J598="Permanent Low-Use"),$K598&lt;=2033),(AND($J598="New",$K598&gt;2033))),"N/A",VLOOKUP($F598,'Source Data'!$B$15:$I$22,5)),"")</f>
        <v/>
      </c>
      <c r="AK598" s="145" t="str">
        <f>IF($N598= 0, "N/A", IF(ISERROR(VLOOKUP($F598, 'Source Data'!$B$4:$C$11,2)), "", VLOOKUP($F598, 'Source Data'!$B$4:$C$11,2)))</f>
        <v/>
      </c>
      <c r="AL598" s="158"/>
    </row>
    <row r="599" spans="1:38">
      <c r="A599" s="158"/>
      <c r="B599" s="96"/>
      <c r="C599" s="96"/>
      <c r="D599" s="96"/>
      <c r="E599" s="97"/>
      <c r="F599" s="97"/>
      <c r="G599" s="98"/>
      <c r="H599" s="99"/>
      <c r="I599" s="98"/>
      <c r="J599" s="98"/>
      <c r="K599" s="98"/>
      <c r="L599" s="142" t="str">
        <f t="shared" si="24"/>
        <v/>
      </c>
      <c r="M599" s="142"/>
      <c r="N599" s="143" t="str">
        <f t="shared" si="25"/>
        <v/>
      </c>
      <c r="O599" s="144" t="str">
        <f>IF(OR(AND(OR($J599="Retired",$J599="Permanent Low-Use"),$K599&lt;=2023),(AND($J599="New",$K599&gt;2023))),"N/A",IF($N599=0,0,IF(ISERROR(VLOOKUP($E599,'Source Data'!$B$29:$J$60, MATCH($L599, 'Source Data'!$B$26:$J$26,1),TRUE))=TRUE,"",VLOOKUP($E599,'Source Data'!$B$29:$J$60,MATCH($L599, 'Source Data'!$B$26:$J$26,1),TRUE))))</f>
        <v/>
      </c>
      <c r="P599" s="144" t="str">
        <f>IF(OR(AND(OR($J599="Retired",$J599="Permanent Low-Use"),$K599&lt;=2024),(AND($J599="New",$K599&gt;2024))),"N/A",IF($N599=0,0,IF(ISERROR(VLOOKUP($E599,'Source Data'!$B$29:$J$60, MATCH($L599, 'Source Data'!$B$26:$J$26,1),TRUE))=TRUE,"",VLOOKUP($E599,'Source Data'!$B$29:$J$60,MATCH($L599, 'Source Data'!$B$26:$J$26,1),TRUE))))</f>
        <v/>
      </c>
      <c r="Q599" s="144" t="str">
        <f>IF(OR(AND(OR($J599="Retired",$J599="Permanent Low-Use"),$K599&lt;=2025),(AND($J599="New",$K599&gt;2025))),"N/A",IF($N599=0,0,IF(ISERROR(VLOOKUP($E599,'Source Data'!$B$29:$J$60, MATCH($L599, 'Source Data'!$B$26:$J$26,1),TRUE))=TRUE,"",VLOOKUP($E599,'Source Data'!$B$29:$J$60,MATCH($L599, 'Source Data'!$B$26:$J$26,1),TRUE))))</f>
        <v/>
      </c>
      <c r="R599" s="144" t="str">
        <f>IF(OR(AND(OR($J599="Retired",$J599="Permanent Low-Use"),$K599&lt;=2026),(AND($J599="New",$K599&gt;2026))),"N/A",IF($N599=0,0,IF(ISERROR(VLOOKUP($E599,'Source Data'!$B$29:$J$60, MATCH($L599, 'Source Data'!$B$26:$J$26,1),TRUE))=TRUE,"",VLOOKUP($E599,'Source Data'!$B$29:$J$60,MATCH($L599, 'Source Data'!$B$26:$J$26,1),TRUE))))</f>
        <v/>
      </c>
      <c r="S599" s="144" t="str">
        <f>IF(OR(AND(OR($J599="Retired",$J599="Permanent Low-Use"),$K599&lt;=2027),(AND($J599="New",$K599&gt;2027))),"N/A",IF($N599=0,0,IF(ISERROR(VLOOKUP($E599,'Source Data'!$B$29:$J$60, MATCH($L599, 'Source Data'!$B$26:$J$26,1),TRUE))=TRUE,"",VLOOKUP($E599,'Source Data'!$B$29:$J$60,MATCH($L599, 'Source Data'!$B$26:$J$26,1),TRUE))))</f>
        <v/>
      </c>
      <c r="T599" s="144" t="str">
        <f>IF(OR(AND(OR($J599="Retired",$J599="Permanent Low-Use"),$K599&lt;=2028),(AND($J599="New",$K599&gt;2028))),"N/A",IF($N599=0,0,IF(ISERROR(VLOOKUP($E599,'Source Data'!$B$29:$J$60, MATCH($L599, 'Source Data'!$B$26:$J$26,1),TRUE))=TRUE,"",VLOOKUP($E599,'Source Data'!$B$29:$J$60,MATCH($L599, 'Source Data'!$B$26:$J$26,1),TRUE))))</f>
        <v/>
      </c>
      <c r="U599" s="144" t="str">
        <f>IF(OR(AND(OR($J599="Retired",$J599="Permanent Low-Use"),$K599&lt;=2029),(AND($J599="New",$K599&gt;2029))),"N/A",IF($N599=0,0,IF(ISERROR(VLOOKUP($E599,'Source Data'!$B$29:$J$60, MATCH($L599, 'Source Data'!$B$26:$J$26,1),TRUE))=TRUE,"",VLOOKUP($E599,'Source Data'!$B$29:$J$60,MATCH($L599, 'Source Data'!$B$26:$J$26,1),TRUE))))</f>
        <v/>
      </c>
      <c r="V599" s="144" t="str">
        <f>IF(OR(AND(OR($J599="Retired",$J599="Permanent Low-Use"),$K599&lt;=2030),(AND($J599="New",$K599&gt;2030))),"N/A",IF($N599=0,0,IF(ISERROR(VLOOKUP($E599,'Source Data'!$B$29:$J$60, MATCH($L599, 'Source Data'!$B$26:$J$26,1),TRUE))=TRUE,"",VLOOKUP($E599,'Source Data'!$B$29:$J$60,MATCH($L599, 'Source Data'!$B$26:$J$26,1),TRUE))))</f>
        <v/>
      </c>
      <c r="W599" s="144" t="str">
        <f>IF(OR(AND(OR($J599="Retired",$J599="Permanent Low-Use"),$K599&lt;=2031),(AND($J599="New",$K599&gt;2031))),"N/A",IF($N599=0,0,IF(ISERROR(VLOOKUP($E599,'Source Data'!$B$29:$J$60, MATCH($L599, 'Source Data'!$B$26:$J$26,1),TRUE))=TRUE,"",VLOOKUP($E599,'Source Data'!$B$29:$J$60,MATCH($L599, 'Source Data'!$B$26:$J$26,1),TRUE))))</f>
        <v/>
      </c>
      <c r="X599" s="144" t="str">
        <f>IF(OR(AND(OR($J599="Retired",$J599="Permanent Low-Use"),$K599&lt;=2032),(AND($J599="New",$K599&gt;2032))),"N/A",IF($N599=0,0,IF(ISERROR(VLOOKUP($E599,'Source Data'!$B$29:$J$60, MATCH($L599, 'Source Data'!$B$26:$J$26,1),TRUE))=TRUE,"",VLOOKUP($E599,'Source Data'!$B$29:$J$60,MATCH($L599, 'Source Data'!$B$26:$J$26,1),TRUE))))</f>
        <v/>
      </c>
      <c r="Y599" s="144" t="str">
        <f>IF(OR(AND(OR($J599="Retired",$J599="Permanent Low-Use"),$K599&lt;=2033),(AND($J599="New",$K599&gt;2033))),"N/A",IF($N599=0,0,IF(ISERROR(VLOOKUP($E599,'Source Data'!$B$29:$J$60, MATCH($L599, 'Source Data'!$B$26:$J$26,1),TRUE))=TRUE,"",VLOOKUP($E599,'Source Data'!$B$29:$J$60,MATCH($L599, 'Source Data'!$B$26:$J$26,1),TRUE))))</f>
        <v/>
      </c>
      <c r="Z599" s="145" t="str">
        <f>IF(ISNUMBER($L599),IF(OR(AND(OR($J599="Retired",$J599="Permanent Low-Use"),$K599&lt;=2023),(AND($J599="New",$K599&gt;2023))),"N/A",VLOOKUP($F599,'Source Data'!$B$15:$I$22,7)),"")</f>
        <v/>
      </c>
      <c r="AA599" s="145" t="str">
        <f>IF(ISNUMBER($L599),IF(OR(AND(OR($J599="Retired",$J599="Permanent Low-Use"),$K599&lt;=2024),(AND($J599="New",$K599&gt;2024))),"N/A",VLOOKUP($F599,'Source Data'!$B$15:$I$22,7)),"")</f>
        <v/>
      </c>
      <c r="AB599" s="145" t="str">
        <f>IF(ISNUMBER($L599),IF(OR(AND(OR($J599="Retired",$J599="Permanent Low-Use"),$K599&lt;=2025),(AND($J599="New",$K599&gt;2025))),"N/A",VLOOKUP($F599,'Source Data'!$B$15:$I$22,5)),"")</f>
        <v/>
      </c>
      <c r="AC599" s="145" t="str">
        <f>IF(ISNUMBER($L599),IF(OR(AND(OR($J599="Retired",$J599="Permanent Low-Use"),$K599&lt;=2026),(AND($J599="New",$K599&gt;2026))),"N/A",VLOOKUP($F599,'Source Data'!$B$15:$I$22,5)),"")</f>
        <v/>
      </c>
      <c r="AD599" s="147"/>
      <c r="AE599" s="145" t="str">
        <f>IF(ISNUMBER($L599),IF(OR(AND(OR($J599="Retired",$J599="Permanent Low-Use"),$K599&lt;=2028),(AND($J599="New",$K599&gt;2028))),"N/A",VLOOKUP($F599,'Source Data'!$B$15:$I$22,5)),"")</f>
        <v/>
      </c>
      <c r="AF599" s="145" t="str">
        <f>IF(ISNUMBER($L599),IF(OR(AND(OR($J599="Retired",$J599="Permanent Low-Use"),$K599&lt;=2029),(AND($J599="New",$K599&gt;2029))),"N/A",VLOOKUP($F599,'Source Data'!$B$15:$I$22,5)),"")</f>
        <v/>
      </c>
      <c r="AG599" s="145" t="str">
        <f>IF(ISNUMBER($L599),IF(OR(AND(OR($J599="Retired",$J599="Permanent Low-Use"),$K599&lt;=2030),(AND($J599="New",$K599&gt;2030))),"N/A",VLOOKUP($F599,'Source Data'!$B$15:$I$22,5)),"")</f>
        <v/>
      </c>
      <c r="AH599" s="145" t="str">
        <f>IF(ISNUMBER($L599),IF(OR(AND(OR($J599="Retired",$J599="Permanent Low-Use"),$K599&lt;=2031),(AND($J599="New",$K599&gt;2031))),"N/A",VLOOKUP($F599,'Source Data'!$B$15:$I$22,5)),"")</f>
        <v/>
      </c>
      <c r="AI599" s="145" t="str">
        <f>IF(ISNUMBER($L599),IF(OR(AND(OR($J599="Retired",$J599="Permanent Low-Use"),$K599&lt;=2032),(AND($J599="New",$K599&gt;2032))),"N/A",VLOOKUP($F599,'Source Data'!$B$15:$I$22,5)),"")</f>
        <v/>
      </c>
      <c r="AJ599" s="145" t="str">
        <f>IF(ISNUMBER($L599),IF(OR(AND(OR($J599="Retired",$J599="Permanent Low-Use"),$K599&lt;=2033),(AND($J599="New",$K599&gt;2033))),"N/A",VLOOKUP($F599,'Source Data'!$B$15:$I$22,5)),"")</f>
        <v/>
      </c>
      <c r="AK599" s="145" t="str">
        <f>IF($N599= 0, "N/A", IF(ISERROR(VLOOKUP($F599, 'Source Data'!$B$4:$C$11,2)), "", VLOOKUP($F599, 'Source Data'!$B$4:$C$11,2)))</f>
        <v/>
      </c>
      <c r="AL599" s="158"/>
    </row>
    <row r="600" spans="1:38">
      <c r="A600" s="158"/>
      <c r="B600" s="96"/>
      <c r="C600" s="96"/>
      <c r="D600" s="96"/>
      <c r="E600" s="97"/>
      <c r="F600" s="97"/>
      <c r="G600" s="98"/>
      <c r="H600" s="99"/>
      <c r="I600" s="98"/>
      <c r="J600" s="98"/>
      <c r="K600" s="98"/>
      <c r="L600" s="142" t="str">
        <f t="shared" si="24"/>
        <v/>
      </c>
      <c r="M600" s="142"/>
      <c r="N600" s="143" t="str">
        <f t="shared" si="25"/>
        <v/>
      </c>
      <c r="O600" s="144" t="str">
        <f>IF(OR(AND(OR($J600="Retired",$J600="Permanent Low-Use"),$K600&lt;=2023),(AND($J600="New",$K600&gt;2023))),"N/A",IF($N600=0,0,IF(ISERROR(VLOOKUP($E600,'Source Data'!$B$29:$J$60, MATCH($L600, 'Source Data'!$B$26:$J$26,1),TRUE))=TRUE,"",VLOOKUP($E600,'Source Data'!$B$29:$J$60,MATCH($L600, 'Source Data'!$B$26:$J$26,1),TRUE))))</f>
        <v/>
      </c>
      <c r="P600" s="144" t="str">
        <f>IF(OR(AND(OR($J600="Retired",$J600="Permanent Low-Use"),$K600&lt;=2024),(AND($J600="New",$K600&gt;2024))),"N/A",IF($N600=0,0,IF(ISERROR(VLOOKUP($E600,'Source Data'!$B$29:$J$60, MATCH($L600, 'Source Data'!$B$26:$J$26,1),TRUE))=TRUE,"",VLOOKUP($E600,'Source Data'!$B$29:$J$60,MATCH($L600, 'Source Data'!$B$26:$J$26,1),TRUE))))</f>
        <v/>
      </c>
      <c r="Q600" s="144" t="str">
        <f>IF(OR(AND(OR($J600="Retired",$J600="Permanent Low-Use"),$K600&lt;=2025),(AND($J600="New",$K600&gt;2025))),"N/A",IF($N600=0,0,IF(ISERROR(VLOOKUP($E600,'Source Data'!$B$29:$J$60, MATCH($L600, 'Source Data'!$B$26:$J$26,1),TRUE))=TRUE,"",VLOOKUP($E600,'Source Data'!$B$29:$J$60,MATCH($L600, 'Source Data'!$B$26:$J$26,1),TRUE))))</f>
        <v/>
      </c>
      <c r="R600" s="144" t="str">
        <f>IF(OR(AND(OR($J600="Retired",$J600="Permanent Low-Use"),$K600&lt;=2026),(AND($J600="New",$K600&gt;2026))),"N/A",IF($N600=0,0,IF(ISERROR(VLOOKUP($E600,'Source Data'!$B$29:$J$60, MATCH($L600, 'Source Data'!$B$26:$J$26,1),TRUE))=TRUE,"",VLOOKUP($E600,'Source Data'!$B$29:$J$60,MATCH($L600, 'Source Data'!$B$26:$J$26,1),TRUE))))</f>
        <v/>
      </c>
      <c r="S600" s="144" t="str">
        <f>IF(OR(AND(OR($J600="Retired",$J600="Permanent Low-Use"),$K600&lt;=2027),(AND($J600="New",$K600&gt;2027))),"N/A",IF($N600=0,0,IF(ISERROR(VLOOKUP($E600,'Source Data'!$B$29:$J$60, MATCH($L600, 'Source Data'!$B$26:$J$26,1),TRUE))=TRUE,"",VLOOKUP($E600,'Source Data'!$B$29:$J$60,MATCH($L600, 'Source Data'!$B$26:$J$26,1),TRUE))))</f>
        <v/>
      </c>
      <c r="T600" s="144" t="str">
        <f>IF(OR(AND(OR($J600="Retired",$J600="Permanent Low-Use"),$K600&lt;=2028),(AND($J600="New",$K600&gt;2028))),"N/A",IF($N600=0,0,IF(ISERROR(VLOOKUP($E600,'Source Data'!$B$29:$J$60, MATCH($L600, 'Source Data'!$B$26:$J$26,1),TRUE))=TRUE,"",VLOOKUP($E600,'Source Data'!$B$29:$J$60,MATCH($L600, 'Source Data'!$B$26:$J$26,1),TRUE))))</f>
        <v/>
      </c>
      <c r="U600" s="144" t="str">
        <f>IF(OR(AND(OR($J600="Retired",$J600="Permanent Low-Use"),$K600&lt;=2029),(AND($J600="New",$K600&gt;2029))),"N/A",IF($N600=0,0,IF(ISERROR(VLOOKUP($E600,'Source Data'!$B$29:$J$60, MATCH($L600, 'Source Data'!$B$26:$J$26,1),TRUE))=TRUE,"",VLOOKUP($E600,'Source Data'!$B$29:$J$60,MATCH($L600, 'Source Data'!$B$26:$J$26,1),TRUE))))</f>
        <v/>
      </c>
      <c r="V600" s="144" t="str">
        <f>IF(OR(AND(OR($J600="Retired",$J600="Permanent Low-Use"),$K600&lt;=2030),(AND($J600="New",$K600&gt;2030))),"N/A",IF($N600=0,0,IF(ISERROR(VLOOKUP($E600,'Source Data'!$B$29:$J$60, MATCH($L600, 'Source Data'!$B$26:$J$26,1),TRUE))=TRUE,"",VLOOKUP($E600,'Source Data'!$B$29:$J$60,MATCH($L600, 'Source Data'!$B$26:$J$26,1),TRUE))))</f>
        <v/>
      </c>
      <c r="W600" s="144" t="str">
        <f>IF(OR(AND(OR($J600="Retired",$J600="Permanent Low-Use"),$K600&lt;=2031),(AND($J600="New",$K600&gt;2031))),"N/A",IF($N600=0,0,IF(ISERROR(VLOOKUP($E600,'Source Data'!$B$29:$J$60, MATCH($L600, 'Source Data'!$B$26:$J$26,1),TRUE))=TRUE,"",VLOOKUP($E600,'Source Data'!$B$29:$J$60,MATCH($L600, 'Source Data'!$B$26:$J$26,1),TRUE))))</f>
        <v/>
      </c>
      <c r="X600" s="144" t="str">
        <f>IF(OR(AND(OR($J600="Retired",$J600="Permanent Low-Use"),$K600&lt;=2032),(AND($J600="New",$K600&gt;2032))),"N/A",IF($N600=0,0,IF(ISERROR(VLOOKUP($E600,'Source Data'!$B$29:$J$60, MATCH($L600, 'Source Data'!$B$26:$J$26,1),TRUE))=TRUE,"",VLOOKUP($E600,'Source Data'!$B$29:$J$60,MATCH($L600, 'Source Data'!$B$26:$J$26,1),TRUE))))</f>
        <v/>
      </c>
      <c r="Y600" s="144" t="str">
        <f>IF(OR(AND(OR($J600="Retired",$J600="Permanent Low-Use"),$K600&lt;=2033),(AND($J600="New",$K600&gt;2033))),"N/A",IF($N600=0,0,IF(ISERROR(VLOOKUP($E600,'Source Data'!$B$29:$J$60, MATCH($L600, 'Source Data'!$B$26:$J$26,1),TRUE))=TRUE,"",VLOOKUP($E600,'Source Data'!$B$29:$J$60,MATCH($L600, 'Source Data'!$B$26:$J$26,1),TRUE))))</f>
        <v/>
      </c>
      <c r="Z600" s="145" t="str">
        <f>IF(ISNUMBER($L600),IF(OR(AND(OR($J600="Retired",$J600="Permanent Low-Use"),$K600&lt;=2023),(AND($J600="New",$K600&gt;2023))),"N/A",VLOOKUP($F600,'Source Data'!$B$15:$I$22,7)),"")</f>
        <v/>
      </c>
      <c r="AA600" s="145" t="str">
        <f>IF(ISNUMBER($L600),IF(OR(AND(OR($J600="Retired",$J600="Permanent Low-Use"),$K600&lt;=2024),(AND($J600="New",$K600&gt;2024))),"N/A",VLOOKUP($F600,'Source Data'!$B$15:$I$22,7)),"")</f>
        <v/>
      </c>
      <c r="AB600" s="145" t="str">
        <f>IF(ISNUMBER($L600),IF(OR(AND(OR($J600="Retired",$J600="Permanent Low-Use"),$K600&lt;=2025),(AND($J600="New",$K600&gt;2025))),"N/A",VLOOKUP($F600,'Source Data'!$B$15:$I$22,5)),"")</f>
        <v/>
      </c>
      <c r="AC600" s="145" t="str">
        <f>IF(ISNUMBER($L600),IF(OR(AND(OR($J600="Retired",$J600="Permanent Low-Use"),$K600&lt;=2026),(AND($J600="New",$K600&gt;2026))),"N/A",VLOOKUP($F600,'Source Data'!$B$15:$I$22,5)),"")</f>
        <v/>
      </c>
      <c r="AD600" s="147"/>
      <c r="AE600" s="145" t="str">
        <f>IF(ISNUMBER($L600),IF(OR(AND(OR($J600="Retired",$J600="Permanent Low-Use"),$K600&lt;=2028),(AND($J600="New",$K600&gt;2028))),"N/A",VLOOKUP($F600,'Source Data'!$B$15:$I$22,5)),"")</f>
        <v/>
      </c>
      <c r="AF600" s="145" t="str">
        <f>IF(ISNUMBER($L600),IF(OR(AND(OR($J600="Retired",$J600="Permanent Low-Use"),$K600&lt;=2029),(AND($J600="New",$K600&gt;2029))),"N/A",VLOOKUP($F600,'Source Data'!$B$15:$I$22,5)),"")</f>
        <v/>
      </c>
      <c r="AG600" s="145" t="str">
        <f>IF(ISNUMBER($L600),IF(OR(AND(OR($J600="Retired",$J600="Permanent Low-Use"),$K600&lt;=2030),(AND($J600="New",$K600&gt;2030))),"N/A",VLOOKUP($F600,'Source Data'!$B$15:$I$22,5)),"")</f>
        <v/>
      </c>
      <c r="AH600" s="145" t="str">
        <f>IF(ISNUMBER($L600),IF(OR(AND(OR($J600="Retired",$J600="Permanent Low-Use"),$K600&lt;=2031),(AND($J600="New",$K600&gt;2031))),"N/A",VLOOKUP($F600,'Source Data'!$B$15:$I$22,5)),"")</f>
        <v/>
      </c>
      <c r="AI600" s="145" t="str">
        <f>IF(ISNUMBER($L600),IF(OR(AND(OR($J600="Retired",$J600="Permanent Low-Use"),$K600&lt;=2032),(AND($J600="New",$K600&gt;2032))),"N/A",VLOOKUP($F600,'Source Data'!$B$15:$I$22,5)),"")</f>
        <v/>
      </c>
      <c r="AJ600" s="145" t="str">
        <f>IF(ISNUMBER($L600),IF(OR(AND(OR($J600="Retired",$J600="Permanent Low-Use"),$K600&lt;=2033),(AND($J600="New",$K600&gt;2033))),"N/A",VLOOKUP($F600,'Source Data'!$B$15:$I$22,5)),"")</f>
        <v/>
      </c>
      <c r="AK600" s="145" t="str">
        <f>IF($N600= 0, "N/A", IF(ISERROR(VLOOKUP($F600, 'Source Data'!$B$4:$C$11,2)), "", VLOOKUP($F600, 'Source Data'!$B$4:$C$11,2)))</f>
        <v/>
      </c>
      <c r="AL600" s="158"/>
    </row>
    <row r="601" spans="1:38">
      <c r="A601" s="158"/>
      <c r="B601" s="96"/>
      <c r="C601" s="96"/>
      <c r="D601" s="96"/>
      <c r="E601" s="97"/>
      <c r="F601" s="97"/>
      <c r="G601" s="98"/>
      <c r="H601" s="99"/>
      <c r="I601" s="98"/>
      <c r="J601" s="98"/>
      <c r="K601" s="98"/>
      <c r="L601" s="142" t="str">
        <f t="shared" si="24"/>
        <v/>
      </c>
      <c r="M601" s="142"/>
      <c r="N601" s="143" t="str">
        <f t="shared" si="25"/>
        <v/>
      </c>
      <c r="O601" s="144" t="str">
        <f>IF(OR(AND(OR($J601="Retired",$J601="Permanent Low-Use"),$K601&lt;=2023),(AND($J601="New",$K601&gt;2023))),"N/A",IF($N601=0,0,IF(ISERROR(VLOOKUP($E601,'Source Data'!$B$29:$J$60, MATCH($L601, 'Source Data'!$B$26:$J$26,1),TRUE))=TRUE,"",VLOOKUP($E601,'Source Data'!$B$29:$J$60,MATCH($L601, 'Source Data'!$B$26:$J$26,1),TRUE))))</f>
        <v/>
      </c>
      <c r="P601" s="144" t="str">
        <f>IF(OR(AND(OR($J601="Retired",$J601="Permanent Low-Use"),$K601&lt;=2024),(AND($J601="New",$K601&gt;2024))),"N/A",IF($N601=0,0,IF(ISERROR(VLOOKUP($E601,'Source Data'!$B$29:$J$60, MATCH($L601, 'Source Data'!$B$26:$J$26,1),TRUE))=TRUE,"",VLOOKUP($E601,'Source Data'!$B$29:$J$60,MATCH($L601, 'Source Data'!$B$26:$J$26,1),TRUE))))</f>
        <v/>
      </c>
      <c r="Q601" s="144" t="str">
        <f>IF(OR(AND(OR($J601="Retired",$J601="Permanent Low-Use"),$K601&lt;=2025),(AND($J601="New",$K601&gt;2025))),"N/A",IF($N601=0,0,IF(ISERROR(VLOOKUP($E601,'Source Data'!$B$29:$J$60, MATCH($L601, 'Source Data'!$B$26:$J$26,1),TRUE))=TRUE,"",VLOOKUP($E601,'Source Data'!$B$29:$J$60,MATCH($L601, 'Source Data'!$B$26:$J$26,1),TRUE))))</f>
        <v/>
      </c>
      <c r="R601" s="144" t="str">
        <f>IF(OR(AND(OR($J601="Retired",$J601="Permanent Low-Use"),$K601&lt;=2026),(AND($J601="New",$K601&gt;2026))),"N/A",IF($N601=0,0,IF(ISERROR(VLOOKUP($E601,'Source Data'!$B$29:$J$60, MATCH($L601, 'Source Data'!$B$26:$J$26,1),TRUE))=TRUE,"",VLOOKUP($E601,'Source Data'!$B$29:$J$60,MATCH($L601, 'Source Data'!$B$26:$J$26,1),TRUE))))</f>
        <v/>
      </c>
      <c r="S601" s="144" t="str">
        <f>IF(OR(AND(OR($J601="Retired",$J601="Permanent Low-Use"),$K601&lt;=2027),(AND($J601="New",$K601&gt;2027))),"N/A",IF($N601=0,0,IF(ISERROR(VLOOKUP($E601,'Source Data'!$B$29:$J$60, MATCH($L601, 'Source Data'!$B$26:$J$26,1),TRUE))=TRUE,"",VLOOKUP($E601,'Source Data'!$B$29:$J$60,MATCH($L601, 'Source Data'!$B$26:$J$26,1),TRUE))))</f>
        <v/>
      </c>
      <c r="T601" s="144" t="str">
        <f>IF(OR(AND(OR($J601="Retired",$J601="Permanent Low-Use"),$K601&lt;=2028),(AND($J601="New",$K601&gt;2028))),"N/A",IF($N601=0,0,IF(ISERROR(VLOOKUP($E601,'Source Data'!$B$29:$J$60, MATCH($L601, 'Source Data'!$B$26:$J$26,1),TRUE))=TRUE,"",VLOOKUP($E601,'Source Data'!$B$29:$J$60,MATCH($L601, 'Source Data'!$B$26:$J$26,1),TRUE))))</f>
        <v/>
      </c>
      <c r="U601" s="144" t="str">
        <f>IF(OR(AND(OR($J601="Retired",$J601="Permanent Low-Use"),$K601&lt;=2029),(AND($J601="New",$K601&gt;2029))),"N/A",IF($N601=0,0,IF(ISERROR(VLOOKUP($E601,'Source Data'!$B$29:$J$60, MATCH($L601, 'Source Data'!$B$26:$J$26,1),TRUE))=TRUE,"",VLOOKUP($E601,'Source Data'!$B$29:$J$60,MATCH($L601, 'Source Data'!$B$26:$J$26,1),TRUE))))</f>
        <v/>
      </c>
      <c r="V601" s="144" t="str">
        <f>IF(OR(AND(OR($J601="Retired",$J601="Permanent Low-Use"),$K601&lt;=2030),(AND($J601="New",$K601&gt;2030))),"N/A",IF($N601=0,0,IF(ISERROR(VLOOKUP($E601,'Source Data'!$B$29:$J$60, MATCH($L601, 'Source Data'!$B$26:$J$26,1),TRUE))=TRUE,"",VLOOKUP($E601,'Source Data'!$B$29:$J$60,MATCH($L601, 'Source Data'!$B$26:$J$26,1),TRUE))))</f>
        <v/>
      </c>
      <c r="W601" s="144" t="str">
        <f>IF(OR(AND(OR($J601="Retired",$J601="Permanent Low-Use"),$K601&lt;=2031),(AND($J601="New",$K601&gt;2031))),"N/A",IF($N601=0,0,IF(ISERROR(VLOOKUP($E601,'Source Data'!$B$29:$J$60, MATCH($L601, 'Source Data'!$B$26:$J$26,1),TRUE))=TRUE,"",VLOOKUP($E601,'Source Data'!$B$29:$J$60,MATCH($L601, 'Source Data'!$B$26:$J$26,1),TRUE))))</f>
        <v/>
      </c>
      <c r="X601" s="144" t="str">
        <f>IF(OR(AND(OR($J601="Retired",$J601="Permanent Low-Use"),$K601&lt;=2032),(AND($J601="New",$K601&gt;2032))),"N/A",IF($N601=0,0,IF(ISERROR(VLOOKUP($E601,'Source Data'!$B$29:$J$60, MATCH($L601, 'Source Data'!$B$26:$J$26,1),TRUE))=TRUE,"",VLOOKUP($E601,'Source Data'!$B$29:$J$60,MATCH($L601, 'Source Data'!$B$26:$J$26,1),TRUE))))</f>
        <v/>
      </c>
      <c r="Y601" s="144" t="str">
        <f>IF(OR(AND(OR($J601="Retired",$J601="Permanent Low-Use"),$K601&lt;=2033),(AND($J601="New",$K601&gt;2033))),"N/A",IF($N601=0,0,IF(ISERROR(VLOOKUP($E601,'Source Data'!$B$29:$J$60, MATCH($L601, 'Source Data'!$B$26:$J$26,1),TRUE))=TRUE,"",VLOOKUP($E601,'Source Data'!$B$29:$J$60,MATCH($L601, 'Source Data'!$B$26:$J$26,1),TRUE))))</f>
        <v/>
      </c>
      <c r="Z601" s="145" t="str">
        <f>IF(ISNUMBER($L601),IF(OR(AND(OR($J601="Retired",$J601="Permanent Low-Use"),$K601&lt;=2023),(AND($J601="New",$K601&gt;2023))),"N/A",VLOOKUP($F601,'Source Data'!$B$15:$I$22,7)),"")</f>
        <v/>
      </c>
      <c r="AA601" s="145" t="str">
        <f>IF(ISNUMBER($L601),IF(OR(AND(OR($J601="Retired",$J601="Permanent Low-Use"),$K601&lt;=2024),(AND($J601="New",$K601&gt;2024))),"N/A",VLOOKUP($F601,'Source Data'!$B$15:$I$22,7)),"")</f>
        <v/>
      </c>
      <c r="AB601" s="145" t="str">
        <f>IF(ISNUMBER($L601),IF(OR(AND(OR($J601="Retired",$J601="Permanent Low-Use"),$K601&lt;=2025),(AND($J601="New",$K601&gt;2025))),"N/A",VLOOKUP($F601,'Source Data'!$B$15:$I$22,5)),"")</f>
        <v/>
      </c>
      <c r="AC601" s="145" t="str">
        <f>IF(ISNUMBER($L601),IF(OR(AND(OR($J601="Retired",$J601="Permanent Low-Use"),$K601&lt;=2026),(AND($J601="New",$K601&gt;2026))),"N/A",VLOOKUP($F601,'Source Data'!$B$15:$I$22,5)),"")</f>
        <v/>
      </c>
      <c r="AD601" s="147"/>
      <c r="AE601" s="145" t="str">
        <f>IF(ISNUMBER($L601),IF(OR(AND(OR($J601="Retired",$J601="Permanent Low-Use"),$K601&lt;=2028),(AND($J601="New",$K601&gt;2028))),"N/A",VLOOKUP($F601,'Source Data'!$B$15:$I$22,5)),"")</f>
        <v/>
      </c>
      <c r="AF601" s="145" t="str">
        <f>IF(ISNUMBER($L601),IF(OR(AND(OR($J601="Retired",$J601="Permanent Low-Use"),$K601&lt;=2029),(AND($J601="New",$K601&gt;2029))),"N/A",VLOOKUP($F601,'Source Data'!$B$15:$I$22,5)),"")</f>
        <v/>
      </c>
      <c r="AG601" s="145" t="str">
        <f>IF(ISNUMBER($L601),IF(OR(AND(OR($J601="Retired",$J601="Permanent Low-Use"),$K601&lt;=2030),(AND($J601="New",$K601&gt;2030))),"N/A",VLOOKUP($F601,'Source Data'!$B$15:$I$22,5)),"")</f>
        <v/>
      </c>
      <c r="AH601" s="145" t="str">
        <f>IF(ISNUMBER($L601),IF(OR(AND(OR($J601="Retired",$J601="Permanent Low-Use"),$K601&lt;=2031),(AND($J601="New",$K601&gt;2031))),"N/A",VLOOKUP($F601,'Source Data'!$B$15:$I$22,5)),"")</f>
        <v/>
      </c>
      <c r="AI601" s="145" t="str">
        <f>IF(ISNUMBER($L601),IF(OR(AND(OR($J601="Retired",$J601="Permanent Low-Use"),$K601&lt;=2032),(AND($J601="New",$K601&gt;2032))),"N/A",VLOOKUP($F601,'Source Data'!$B$15:$I$22,5)),"")</f>
        <v/>
      </c>
      <c r="AJ601" s="145" t="str">
        <f>IF(ISNUMBER($L601),IF(OR(AND(OR($J601="Retired",$J601="Permanent Low-Use"),$K601&lt;=2033),(AND($J601="New",$K601&gt;2033))),"N/A",VLOOKUP($F601,'Source Data'!$B$15:$I$22,5)),"")</f>
        <v/>
      </c>
      <c r="AK601" s="145" t="str">
        <f>IF($N601= 0, "N/A", IF(ISERROR(VLOOKUP($F601, 'Source Data'!$B$4:$C$11,2)), "", VLOOKUP($F601, 'Source Data'!$B$4:$C$11,2)))</f>
        <v/>
      </c>
      <c r="AL601" s="158"/>
    </row>
    <row r="602" spans="1:38">
      <c r="A602" s="158"/>
      <c r="B602" s="96"/>
      <c r="C602" s="96"/>
      <c r="D602" s="96"/>
      <c r="E602" s="97"/>
      <c r="F602" s="97"/>
      <c r="G602" s="98"/>
      <c r="H602" s="99"/>
      <c r="I602" s="98"/>
      <c r="J602" s="98"/>
      <c r="K602" s="98"/>
      <c r="L602" s="142" t="str">
        <f t="shared" si="24"/>
        <v/>
      </c>
      <c r="M602" s="142"/>
      <c r="N602" s="143" t="str">
        <f t="shared" si="25"/>
        <v/>
      </c>
      <c r="O602" s="144" t="str">
        <f>IF(OR(AND(OR($J602="Retired",$J602="Permanent Low-Use"),$K602&lt;=2023),(AND($J602="New",$K602&gt;2023))),"N/A",IF($N602=0,0,IF(ISERROR(VLOOKUP($E602,'Source Data'!$B$29:$J$60, MATCH($L602, 'Source Data'!$B$26:$J$26,1),TRUE))=TRUE,"",VLOOKUP($E602,'Source Data'!$B$29:$J$60,MATCH($L602, 'Source Data'!$B$26:$J$26,1),TRUE))))</f>
        <v/>
      </c>
      <c r="P602" s="144" t="str">
        <f>IF(OR(AND(OR($J602="Retired",$J602="Permanent Low-Use"),$K602&lt;=2024),(AND($J602="New",$K602&gt;2024))),"N/A",IF($N602=0,0,IF(ISERROR(VLOOKUP($E602,'Source Data'!$B$29:$J$60, MATCH($L602, 'Source Data'!$B$26:$J$26,1),TRUE))=TRUE,"",VLOOKUP($E602,'Source Data'!$B$29:$J$60,MATCH($L602, 'Source Data'!$B$26:$J$26,1),TRUE))))</f>
        <v/>
      </c>
      <c r="Q602" s="144" t="str">
        <f>IF(OR(AND(OR($J602="Retired",$J602="Permanent Low-Use"),$K602&lt;=2025),(AND($J602="New",$K602&gt;2025))),"N/A",IF($N602=0,0,IF(ISERROR(VLOOKUP($E602,'Source Data'!$B$29:$J$60, MATCH($L602, 'Source Data'!$B$26:$J$26,1),TRUE))=TRUE,"",VLOOKUP($E602,'Source Data'!$B$29:$J$60,MATCH($L602, 'Source Data'!$B$26:$J$26,1),TRUE))))</f>
        <v/>
      </c>
      <c r="R602" s="144" t="str">
        <f>IF(OR(AND(OR($J602="Retired",$J602="Permanent Low-Use"),$K602&lt;=2026),(AND($J602="New",$K602&gt;2026))),"N/A",IF($N602=0,0,IF(ISERROR(VLOOKUP($E602,'Source Data'!$B$29:$J$60, MATCH($L602, 'Source Data'!$B$26:$J$26,1),TRUE))=TRUE,"",VLOOKUP($E602,'Source Data'!$B$29:$J$60,MATCH($L602, 'Source Data'!$B$26:$J$26,1),TRUE))))</f>
        <v/>
      </c>
      <c r="S602" s="144" t="str">
        <f>IF(OR(AND(OR($J602="Retired",$J602="Permanent Low-Use"),$K602&lt;=2027),(AND($J602="New",$K602&gt;2027))),"N/A",IF($N602=0,0,IF(ISERROR(VLOOKUP($E602,'Source Data'!$B$29:$J$60, MATCH($L602, 'Source Data'!$B$26:$J$26,1),TRUE))=TRUE,"",VLOOKUP($E602,'Source Data'!$B$29:$J$60,MATCH($L602, 'Source Data'!$B$26:$J$26,1),TRUE))))</f>
        <v/>
      </c>
      <c r="T602" s="144" t="str">
        <f>IF(OR(AND(OR($J602="Retired",$J602="Permanent Low-Use"),$K602&lt;=2028),(AND($J602="New",$K602&gt;2028))),"N/A",IF($N602=0,0,IF(ISERROR(VLOOKUP($E602,'Source Data'!$B$29:$J$60, MATCH($L602, 'Source Data'!$B$26:$J$26,1),TRUE))=TRUE,"",VLOOKUP($E602,'Source Data'!$B$29:$J$60,MATCH($L602, 'Source Data'!$B$26:$J$26,1),TRUE))))</f>
        <v/>
      </c>
      <c r="U602" s="144" t="str">
        <f>IF(OR(AND(OR($J602="Retired",$J602="Permanent Low-Use"),$K602&lt;=2029),(AND($J602="New",$K602&gt;2029))),"N/A",IF($N602=0,0,IF(ISERROR(VLOOKUP($E602,'Source Data'!$B$29:$J$60, MATCH($L602, 'Source Data'!$B$26:$J$26,1),TRUE))=TRUE,"",VLOOKUP($E602,'Source Data'!$B$29:$J$60,MATCH($L602, 'Source Data'!$B$26:$J$26,1),TRUE))))</f>
        <v/>
      </c>
      <c r="V602" s="144" t="str">
        <f>IF(OR(AND(OR($J602="Retired",$J602="Permanent Low-Use"),$K602&lt;=2030),(AND($J602="New",$K602&gt;2030))),"N/A",IF($N602=0,0,IF(ISERROR(VLOOKUP($E602,'Source Data'!$B$29:$J$60, MATCH($L602, 'Source Data'!$B$26:$J$26,1),TRUE))=TRUE,"",VLOOKUP($E602,'Source Data'!$B$29:$J$60,MATCH($L602, 'Source Data'!$B$26:$J$26,1),TRUE))))</f>
        <v/>
      </c>
      <c r="W602" s="144" t="str">
        <f>IF(OR(AND(OR($J602="Retired",$J602="Permanent Low-Use"),$K602&lt;=2031),(AND($J602="New",$K602&gt;2031))),"N/A",IF($N602=0,0,IF(ISERROR(VLOOKUP($E602,'Source Data'!$B$29:$J$60, MATCH($L602, 'Source Data'!$B$26:$J$26,1),TRUE))=TRUE,"",VLOOKUP($E602,'Source Data'!$B$29:$J$60,MATCH($L602, 'Source Data'!$B$26:$J$26,1),TRUE))))</f>
        <v/>
      </c>
      <c r="X602" s="144" t="str">
        <f>IF(OR(AND(OR($J602="Retired",$J602="Permanent Low-Use"),$K602&lt;=2032),(AND($J602="New",$K602&gt;2032))),"N/A",IF($N602=0,0,IF(ISERROR(VLOOKUP($E602,'Source Data'!$B$29:$J$60, MATCH($L602, 'Source Data'!$B$26:$J$26,1),TRUE))=TRUE,"",VLOOKUP($E602,'Source Data'!$B$29:$J$60,MATCH($L602, 'Source Data'!$B$26:$J$26,1),TRUE))))</f>
        <v/>
      </c>
      <c r="Y602" s="144" t="str">
        <f>IF(OR(AND(OR($J602="Retired",$J602="Permanent Low-Use"),$K602&lt;=2033),(AND($J602="New",$K602&gt;2033))),"N/A",IF($N602=0,0,IF(ISERROR(VLOOKUP($E602,'Source Data'!$B$29:$J$60, MATCH($L602, 'Source Data'!$B$26:$J$26,1),TRUE))=TRUE,"",VLOOKUP($E602,'Source Data'!$B$29:$J$60,MATCH($L602, 'Source Data'!$B$26:$J$26,1),TRUE))))</f>
        <v/>
      </c>
      <c r="Z602" s="145" t="str">
        <f>IF(ISNUMBER($L602),IF(OR(AND(OR($J602="Retired",$J602="Permanent Low-Use"),$K602&lt;=2023),(AND($J602="New",$K602&gt;2023))),"N/A",VLOOKUP($F602,'Source Data'!$B$15:$I$22,7)),"")</f>
        <v/>
      </c>
      <c r="AA602" s="145" t="str">
        <f>IF(ISNUMBER($L602),IF(OR(AND(OR($J602="Retired",$J602="Permanent Low-Use"),$K602&lt;=2024),(AND($J602="New",$K602&gt;2024))),"N/A",VLOOKUP($F602,'Source Data'!$B$15:$I$22,7)),"")</f>
        <v/>
      </c>
      <c r="AB602" s="145" t="str">
        <f>IF(ISNUMBER($L602),IF(OR(AND(OR($J602="Retired",$J602="Permanent Low-Use"),$K602&lt;=2025),(AND($J602="New",$K602&gt;2025))),"N/A",VLOOKUP($F602,'Source Data'!$B$15:$I$22,5)),"")</f>
        <v/>
      </c>
      <c r="AC602" s="145" t="str">
        <f>IF(ISNUMBER($L602),IF(OR(AND(OR($J602="Retired",$J602="Permanent Low-Use"),$K602&lt;=2026),(AND($J602="New",$K602&gt;2026))),"N/A",VLOOKUP($F602,'Source Data'!$B$15:$I$22,5)),"")</f>
        <v/>
      </c>
      <c r="AD602" s="147"/>
      <c r="AE602" s="145" t="str">
        <f>IF(ISNUMBER($L602),IF(OR(AND(OR($J602="Retired",$J602="Permanent Low-Use"),$K602&lt;=2028),(AND($J602="New",$K602&gt;2028))),"N/A",VLOOKUP($F602,'Source Data'!$B$15:$I$22,5)),"")</f>
        <v/>
      </c>
      <c r="AF602" s="145" t="str">
        <f>IF(ISNUMBER($L602),IF(OR(AND(OR($J602="Retired",$J602="Permanent Low-Use"),$K602&lt;=2029),(AND($J602="New",$K602&gt;2029))),"N/A",VLOOKUP($F602,'Source Data'!$B$15:$I$22,5)),"")</f>
        <v/>
      </c>
      <c r="AG602" s="145" t="str">
        <f>IF(ISNUMBER($L602),IF(OR(AND(OR($J602="Retired",$J602="Permanent Low-Use"),$K602&lt;=2030),(AND($J602="New",$K602&gt;2030))),"N/A",VLOOKUP($F602,'Source Data'!$B$15:$I$22,5)),"")</f>
        <v/>
      </c>
      <c r="AH602" s="145" t="str">
        <f>IF(ISNUMBER($L602),IF(OR(AND(OR($J602="Retired",$J602="Permanent Low-Use"),$K602&lt;=2031),(AND($J602="New",$K602&gt;2031))),"N/A",VLOOKUP($F602,'Source Data'!$B$15:$I$22,5)),"")</f>
        <v/>
      </c>
      <c r="AI602" s="145" t="str">
        <f>IF(ISNUMBER($L602),IF(OR(AND(OR($J602="Retired",$J602="Permanent Low-Use"),$K602&lt;=2032),(AND($J602="New",$K602&gt;2032))),"N/A",VLOOKUP($F602,'Source Data'!$B$15:$I$22,5)),"")</f>
        <v/>
      </c>
      <c r="AJ602" s="145" t="str">
        <f>IF(ISNUMBER($L602),IF(OR(AND(OR($J602="Retired",$J602="Permanent Low-Use"),$K602&lt;=2033),(AND($J602="New",$K602&gt;2033))),"N/A",VLOOKUP($F602,'Source Data'!$B$15:$I$22,5)),"")</f>
        <v/>
      </c>
      <c r="AK602" s="145" t="str">
        <f>IF($N602= 0, "N/A", IF(ISERROR(VLOOKUP($F602, 'Source Data'!$B$4:$C$11,2)), "", VLOOKUP($F602, 'Source Data'!$B$4:$C$11,2)))</f>
        <v/>
      </c>
      <c r="AL602" s="158"/>
    </row>
    <row r="603" spans="1:38">
      <c r="A603" s="158"/>
      <c r="B603" s="96"/>
      <c r="C603" s="96"/>
      <c r="D603" s="96"/>
      <c r="E603" s="97"/>
      <c r="F603" s="97"/>
      <c r="G603" s="98"/>
      <c r="H603" s="99"/>
      <c r="I603" s="98"/>
      <c r="J603" s="98"/>
      <c r="K603" s="98"/>
      <c r="L603" s="142" t="str">
        <f t="shared" si="24"/>
        <v/>
      </c>
      <c r="M603" s="142"/>
      <c r="N603" s="143" t="str">
        <f t="shared" si="25"/>
        <v/>
      </c>
      <c r="O603" s="144" t="str">
        <f>IF(OR(AND(OR($J603="Retired",$J603="Permanent Low-Use"),$K603&lt;=2023),(AND($J603="New",$K603&gt;2023))),"N/A",IF($N603=0,0,IF(ISERROR(VLOOKUP($E603,'Source Data'!$B$29:$J$60, MATCH($L603, 'Source Data'!$B$26:$J$26,1),TRUE))=TRUE,"",VLOOKUP($E603,'Source Data'!$B$29:$J$60,MATCH($L603, 'Source Data'!$B$26:$J$26,1),TRUE))))</f>
        <v/>
      </c>
      <c r="P603" s="144" t="str">
        <f>IF(OR(AND(OR($J603="Retired",$J603="Permanent Low-Use"),$K603&lt;=2024),(AND($J603="New",$K603&gt;2024))),"N/A",IF($N603=0,0,IF(ISERROR(VLOOKUP($E603,'Source Data'!$B$29:$J$60, MATCH($L603, 'Source Data'!$B$26:$J$26,1),TRUE))=TRUE,"",VLOOKUP($E603,'Source Data'!$B$29:$J$60,MATCH($L603, 'Source Data'!$B$26:$J$26,1),TRUE))))</f>
        <v/>
      </c>
      <c r="Q603" s="144" t="str">
        <f>IF(OR(AND(OR($J603="Retired",$J603="Permanent Low-Use"),$K603&lt;=2025),(AND($J603="New",$K603&gt;2025))),"N/A",IF($N603=0,0,IF(ISERROR(VLOOKUP($E603,'Source Data'!$B$29:$J$60, MATCH($L603, 'Source Data'!$B$26:$J$26,1),TRUE))=TRUE,"",VLOOKUP($E603,'Source Data'!$B$29:$J$60,MATCH($L603, 'Source Data'!$B$26:$J$26,1),TRUE))))</f>
        <v/>
      </c>
      <c r="R603" s="144" t="str">
        <f>IF(OR(AND(OR($J603="Retired",$J603="Permanent Low-Use"),$K603&lt;=2026),(AND($J603="New",$K603&gt;2026))),"N/A",IF($N603=0,0,IF(ISERROR(VLOOKUP($E603,'Source Data'!$B$29:$J$60, MATCH($L603, 'Source Data'!$B$26:$J$26,1),TRUE))=TRUE,"",VLOOKUP($E603,'Source Data'!$B$29:$J$60,MATCH($L603, 'Source Data'!$B$26:$J$26,1),TRUE))))</f>
        <v/>
      </c>
      <c r="S603" s="144" t="str">
        <f>IF(OR(AND(OR($J603="Retired",$J603="Permanent Low-Use"),$K603&lt;=2027),(AND($J603="New",$K603&gt;2027))),"N/A",IF($N603=0,0,IF(ISERROR(VLOOKUP($E603,'Source Data'!$B$29:$J$60, MATCH($L603, 'Source Data'!$B$26:$J$26,1),TRUE))=TRUE,"",VLOOKUP($E603,'Source Data'!$B$29:$J$60,MATCH($L603, 'Source Data'!$B$26:$J$26,1),TRUE))))</f>
        <v/>
      </c>
      <c r="T603" s="144" t="str">
        <f>IF(OR(AND(OR($J603="Retired",$J603="Permanent Low-Use"),$K603&lt;=2028),(AND($J603="New",$K603&gt;2028))),"N/A",IF($N603=0,0,IF(ISERROR(VLOOKUP($E603,'Source Data'!$B$29:$J$60, MATCH($L603, 'Source Data'!$B$26:$J$26,1),TRUE))=TRUE,"",VLOOKUP($E603,'Source Data'!$B$29:$J$60,MATCH($L603, 'Source Data'!$B$26:$J$26,1),TRUE))))</f>
        <v/>
      </c>
      <c r="U603" s="144" t="str">
        <f>IF(OR(AND(OR($J603="Retired",$J603="Permanent Low-Use"),$K603&lt;=2029),(AND($J603="New",$K603&gt;2029))),"N/A",IF($N603=0,0,IF(ISERROR(VLOOKUP($E603,'Source Data'!$B$29:$J$60, MATCH($L603, 'Source Data'!$B$26:$J$26,1),TRUE))=TRUE,"",VLOOKUP($E603,'Source Data'!$B$29:$J$60,MATCH($L603, 'Source Data'!$B$26:$J$26,1),TRUE))))</f>
        <v/>
      </c>
      <c r="V603" s="144" t="str">
        <f>IF(OR(AND(OR($J603="Retired",$J603="Permanent Low-Use"),$K603&lt;=2030),(AND($J603="New",$K603&gt;2030))),"N/A",IF($N603=0,0,IF(ISERROR(VLOOKUP($E603,'Source Data'!$B$29:$J$60, MATCH($L603, 'Source Data'!$B$26:$J$26,1),TRUE))=TRUE,"",VLOOKUP($E603,'Source Data'!$B$29:$J$60,MATCH($L603, 'Source Data'!$B$26:$J$26,1),TRUE))))</f>
        <v/>
      </c>
      <c r="W603" s="144" t="str">
        <f>IF(OR(AND(OR($J603="Retired",$J603="Permanent Low-Use"),$K603&lt;=2031),(AND($J603="New",$K603&gt;2031))),"N/A",IF($N603=0,0,IF(ISERROR(VLOOKUP($E603,'Source Data'!$B$29:$J$60, MATCH($L603, 'Source Data'!$B$26:$J$26,1),TRUE))=TRUE,"",VLOOKUP($E603,'Source Data'!$B$29:$J$60,MATCH($L603, 'Source Data'!$B$26:$J$26,1),TRUE))))</f>
        <v/>
      </c>
      <c r="X603" s="144" t="str">
        <f>IF(OR(AND(OR($J603="Retired",$J603="Permanent Low-Use"),$K603&lt;=2032),(AND($J603="New",$K603&gt;2032))),"N/A",IF($N603=0,0,IF(ISERROR(VLOOKUP($E603,'Source Data'!$B$29:$J$60, MATCH($L603, 'Source Data'!$B$26:$J$26,1),TRUE))=TRUE,"",VLOOKUP($E603,'Source Data'!$B$29:$J$60,MATCH($L603, 'Source Data'!$B$26:$J$26,1),TRUE))))</f>
        <v/>
      </c>
      <c r="Y603" s="144" t="str">
        <f>IF(OR(AND(OR($J603="Retired",$J603="Permanent Low-Use"),$K603&lt;=2033),(AND($J603="New",$K603&gt;2033))),"N/A",IF($N603=0,0,IF(ISERROR(VLOOKUP($E603,'Source Data'!$B$29:$J$60, MATCH($L603, 'Source Data'!$B$26:$J$26,1),TRUE))=TRUE,"",VLOOKUP($E603,'Source Data'!$B$29:$J$60,MATCH($L603, 'Source Data'!$B$26:$J$26,1),TRUE))))</f>
        <v/>
      </c>
      <c r="Z603" s="145" t="str">
        <f>IF(ISNUMBER($L603),IF(OR(AND(OR($J603="Retired",$J603="Permanent Low-Use"),$K603&lt;=2023),(AND($J603="New",$K603&gt;2023))),"N/A",VLOOKUP($F603,'Source Data'!$B$15:$I$22,7)),"")</f>
        <v/>
      </c>
      <c r="AA603" s="145" t="str">
        <f>IF(ISNUMBER($L603),IF(OR(AND(OR($J603="Retired",$J603="Permanent Low-Use"),$K603&lt;=2024),(AND($J603="New",$K603&gt;2024))),"N/A",VLOOKUP($F603,'Source Data'!$B$15:$I$22,7)),"")</f>
        <v/>
      </c>
      <c r="AB603" s="145" t="str">
        <f>IF(ISNUMBER($L603),IF(OR(AND(OR($J603="Retired",$J603="Permanent Low-Use"),$K603&lt;=2025),(AND($J603="New",$K603&gt;2025))),"N/A",VLOOKUP($F603,'Source Data'!$B$15:$I$22,5)),"")</f>
        <v/>
      </c>
      <c r="AC603" s="145" t="str">
        <f>IF(ISNUMBER($L603),IF(OR(AND(OR($J603="Retired",$J603="Permanent Low-Use"),$K603&lt;=2026),(AND($J603="New",$K603&gt;2026))),"N/A",VLOOKUP($F603,'Source Data'!$B$15:$I$22,5)),"")</f>
        <v/>
      </c>
      <c r="AD603" s="147"/>
      <c r="AE603" s="145" t="str">
        <f>IF(ISNUMBER($L603),IF(OR(AND(OR($J603="Retired",$J603="Permanent Low-Use"),$K603&lt;=2028),(AND($J603="New",$K603&gt;2028))),"N/A",VLOOKUP($F603,'Source Data'!$B$15:$I$22,5)),"")</f>
        <v/>
      </c>
      <c r="AF603" s="145" t="str">
        <f>IF(ISNUMBER($L603),IF(OR(AND(OR($J603="Retired",$J603="Permanent Low-Use"),$K603&lt;=2029),(AND($J603="New",$K603&gt;2029))),"N/A",VLOOKUP($F603,'Source Data'!$B$15:$I$22,5)),"")</f>
        <v/>
      </c>
      <c r="AG603" s="145" t="str">
        <f>IF(ISNUMBER($L603),IF(OR(AND(OR($J603="Retired",$J603="Permanent Low-Use"),$K603&lt;=2030),(AND($J603="New",$K603&gt;2030))),"N/A",VLOOKUP($F603,'Source Data'!$B$15:$I$22,5)),"")</f>
        <v/>
      </c>
      <c r="AH603" s="145" t="str">
        <f>IF(ISNUMBER($L603),IF(OR(AND(OR($J603="Retired",$J603="Permanent Low-Use"),$K603&lt;=2031),(AND($J603="New",$K603&gt;2031))),"N/A",VLOOKUP($F603,'Source Data'!$B$15:$I$22,5)),"")</f>
        <v/>
      </c>
      <c r="AI603" s="145" t="str">
        <f>IF(ISNUMBER($L603),IF(OR(AND(OR($J603="Retired",$J603="Permanent Low-Use"),$K603&lt;=2032),(AND($J603="New",$K603&gt;2032))),"N/A",VLOOKUP($F603,'Source Data'!$B$15:$I$22,5)),"")</f>
        <v/>
      </c>
      <c r="AJ603" s="145" t="str">
        <f>IF(ISNUMBER($L603),IF(OR(AND(OR($J603="Retired",$J603="Permanent Low-Use"),$K603&lt;=2033),(AND($J603="New",$K603&gt;2033))),"N/A",VLOOKUP($F603,'Source Data'!$B$15:$I$22,5)),"")</f>
        <v/>
      </c>
      <c r="AK603" s="145" t="str">
        <f>IF($N603= 0, "N/A", IF(ISERROR(VLOOKUP($F603, 'Source Data'!$B$4:$C$11,2)), "", VLOOKUP($F603, 'Source Data'!$B$4:$C$11,2)))</f>
        <v/>
      </c>
      <c r="AL603" s="158"/>
    </row>
    <row r="604" spans="1:38">
      <c r="A604" s="158"/>
      <c r="B604" s="96"/>
      <c r="C604" s="96"/>
      <c r="D604" s="96"/>
      <c r="E604" s="97"/>
      <c r="F604" s="97"/>
      <c r="G604" s="98"/>
      <c r="H604" s="99"/>
      <c r="I604" s="98"/>
      <c r="J604" s="98"/>
      <c r="K604" s="98"/>
      <c r="L604" s="142" t="str">
        <f t="shared" si="24"/>
        <v/>
      </c>
      <c r="M604" s="142"/>
      <c r="N604" s="143" t="str">
        <f t="shared" si="25"/>
        <v/>
      </c>
      <c r="O604" s="144" t="str">
        <f>IF(OR(AND(OR($J604="Retired",$J604="Permanent Low-Use"),$K604&lt;=2023),(AND($J604="New",$K604&gt;2023))),"N/A",IF($N604=0,0,IF(ISERROR(VLOOKUP($E604,'Source Data'!$B$29:$J$60, MATCH($L604, 'Source Data'!$B$26:$J$26,1),TRUE))=TRUE,"",VLOOKUP($E604,'Source Data'!$B$29:$J$60,MATCH($L604, 'Source Data'!$B$26:$J$26,1),TRUE))))</f>
        <v/>
      </c>
      <c r="P604" s="144" t="str">
        <f>IF(OR(AND(OR($J604="Retired",$J604="Permanent Low-Use"),$K604&lt;=2024),(AND($J604="New",$K604&gt;2024))),"N/A",IF($N604=0,0,IF(ISERROR(VLOOKUP($E604,'Source Data'!$B$29:$J$60, MATCH($L604, 'Source Data'!$B$26:$J$26,1),TRUE))=TRUE,"",VLOOKUP($E604,'Source Data'!$B$29:$J$60,MATCH($L604, 'Source Data'!$B$26:$J$26,1),TRUE))))</f>
        <v/>
      </c>
      <c r="Q604" s="144" t="str">
        <f>IF(OR(AND(OR($J604="Retired",$J604="Permanent Low-Use"),$K604&lt;=2025),(AND($J604="New",$K604&gt;2025))),"N/A",IF($N604=0,0,IF(ISERROR(VLOOKUP($E604,'Source Data'!$B$29:$J$60, MATCH($L604, 'Source Data'!$B$26:$J$26,1),TRUE))=TRUE,"",VLOOKUP($E604,'Source Data'!$B$29:$J$60,MATCH($L604, 'Source Data'!$B$26:$J$26,1),TRUE))))</f>
        <v/>
      </c>
      <c r="R604" s="144" t="str">
        <f>IF(OR(AND(OR($J604="Retired",$J604="Permanent Low-Use"),$K604&lt;=2026),(AND($J604="New",$K604&gt;2026))),"N/A",IF($N604=0,0,IF(ISERROR(VLOOKUP($E604,'Source Data'!$B$29:$J$60, MATCH($L604, 'Source Data'!$B$26:$J$26,1),TRUE))=TRUE,"",VLOOKUP($E604,'Source Data'!$B$29:$J$60,MATCH($L604, 'Source Data'!$B$26:$J$26,1),TRUE))))</f>
        <v/>
      </c>
      <c r="S604" s="144" t="str">
        <f>IF(OR(AND(OR($J604="Retired",$J604="Permanent Low-Use"),$K604&lt;=2027),(AND($J604="New",$K604&gt;2027))),"N/A",IF($N604=0,0,IF(ISERROR(VLOOKUP($E604,'Source Data'!$B$29:$J$60, MATCH($L604, 'Source Data'!$B$26:$J$26,1),TRUE))=TRUE,"",VLOOKUP($E604,'Source Data'!$B$29:$J$60,MATCH($L604, 'Source Data'!$B$26:$J$26,1),TRUE))))</f>
        <v/>
      </c>
      <c r="T604" s="144" t="str">
        <f>IF(OR(AND(OR($J604="Retired",$J604="Permanent Low-Use"),$K604&lt;=2028),(AND($J604="New",$K604&gt;2028))),"N/A",IF($N604=0,0,IF(ISERROR(VLOOKUP($E604,'Source Data'!$B$29:$J$60, MATCH($L604, 'Source Data'!$B$26:$J$26,1),TRUE))=TRUE,"",VLOOKUP($E604,'Source Data'!$B$29:$J$60,MATCH($L604, 'Source Data'!$B$26:$J$26,1),TRUE))))</f>
        <v/>
      </c>
      <c r="U604" s="144" t="str">
        <f>IF(OR(AND(OR($J604="Retired",$J604="Permanent Low-Use"),$K604&lt;=2029),(AND($J604="New",$K604&gt;2029))),"N/A",IF($N604=0,0,IF(ISERROR(VLOOKUP($E604,'Source Data'!$B$29:$J$60, MATCH($L604, 'Source Data'!$B$26:$J$26,1),TRUE))=TRUE,"",VLOOKUP($E604,'Source Data'!$B$29:$J$60,MATCH($L604, 'Source Data'!$B$26:$J$26,1),TRUE))))</f>
        <v/>
      </c>
      <c r="V604" s="144" t="str">
        <f>IF(OR(AND(OR($J604="Retired",$J604="Permanent Low-Use"),$K604&lt;=2030),(AND($J604="New",$K604&gt;2030))),"N/A",IF($N604=0,0,IF(ISERROR(VLOOKUP($E604,'Source Data'!$B$29:$J$60, MATCH($L604, 'Source Data'!$B$26:$J$26,1),TRUE))=TRUE,"",VLOOKUP($E604,'Source Data'!$B$29:$J$60,MATCH($L604, 'Source Data'!$B$26:$J$26,1),TRUE))))</f>
        <v/>
      </c>
      <c r="W604" s="144" t="str">
        <f>IF(OR(AND(OR($J604="Retired",$J604="Permanent Low-Use"),$K604&lt;=2031),(AND($J604="New",$K604&gt;2031))),"N/A",IF($N604=0,0,IF(ISERROR(VLOOKUP($E604,'Source Data'!$B$29:$J$60, MATCH($L604, 'Source Data'!$B$26:$J$26,1),TRUE))=TRUE,"",VLOOKUP($E604,'Source Data'!$B$29:$J$60,MATCH($L604, 'Source Data'!$B$26:$J$26,1),TRUE))))</f>
        <v/>
      </c>
      <c r="X604" s="144" t="str">
        <f>IF(OR(AND(OR($J604="Retired",$J604="Permanent Low-Use"),$K604&lt;=2032),(AND($J604="New",$K604&gt;2032))),"N/A",IF($N604=0,0,IF(ISERROR(VLOOKUP($E604,'Source Data'!$B$29:$J$60, MATCH($L604, 'Source Data'!$B$26:$J$26,1),TRUE))=TRUE,"",VLOOKUP($E604,'Source Data'!$B$29:$J$60,MATCH($L604, 'Source Data'!$B$26:$J$26,1),TRUE))))</f>
        <v/>
      </c>
      <c r="Y604" s="144" t="str">
        <f>IF(OR(AND(OR($J604="Retired",$J604="Permanent Low-Use"),$K604&lt;=2033),(AND($J604="New",$K604&gt;2033))),"N/A",IF($N604=0,0,IF(ISERROR(VLOOKUP($E604,'Source Data'!$B$29:$J$60, MATCH($L604, 'Source Data'!$B$26:$J$26,1),TRUE))=TRUE,"",VLOOKUP($E604,'Source Data'!$B$29:$J$60,MATCH($L604, 'Source Data'!$B$26:$J$26,1),TRUE))))</f>
        <v/>
      </c>
      <c r="Z604" s="145" t="str">
        <f>IF(ISNUMBER($L604),IF(OR(AND(OR($J604="Retired",$J604="Permanent Low-Use"),$K604&lt;=2023),(AND($J604="New",$K604&gt;2023))),"N/A",VLOOKUP($F604,'Source Data'!$B$15:$I$22,7)),"")</f>
        <v/>
      </c>
      <c r="AA604" s="145" t="str">
        <f>IF(ISNUMBER($L604),IF(OR(AND(OR($J604="Retired",$J604="Permanent Low-Use"),$K604&lt;=2024),(AND($J604="New",$K604&gt;2024))),"N/A",VLOOKUP($F604,'Source Data'!$B$15:$I$22,7)),"")</f>
        <v/>
      </c>
      <c r="AB604" s="145" t="str">
        <f>IF(ISNUMBER($L604),IF(OR(AND(OR($J604="Retired",$J604="Permanent Low-Use"),$K604&lt;=2025),(AND($J604="New",$K604&gt;2025))),"N/A",VLOOKUP($F604,'Source Data'!$B$15:$I$22,5)),"")</f>
        <v/>
      </c>
      <c r="AC604" s="145" t="str">
        <f>IF(ISNUMBER($L604),IF(OR(AND(OR($J604="Retired",$J604="Permanent Low-Use"),$K604&lt;=2026),(AND($J604="New",$K604&gt;2026))),"N/A",VLOOKUP($F604,'Source Data'!$B$15:$I$22,5)),"")</f>
        <v/>
      </c>
      <c r="AD604" s="147"/>
      <c r="AE604" s="145" t="str">
        <f>IF(ISNUMBER($L604),IF(OR(AND(OR($J604="Retired",$J604="Permanent Low-Use"),$K604&lt;=2028),(AND($J604="New",$K604&gt;2028))),"N/A",VLOOKUP($F604,'Source Data'!$B$15:$I$22,5)),"")</f>
        <v/>
      </c>
      <c r="AF604" s="145" t="str">
        <f>IF(ISNUMBER($L604),IF(OR(AND(OR($J604="Retired",$J604="Permanent Low-Use"),$K604&lt;=2029),(AND($J604="New",$K604&gt;2029))),"N/A",VLOOKUP($F604,'Source Data'!$B$15:$I$22,5)),"")</f>
        <v/>
      </c>
      <c r="AG604" s="145" t="str">
        <f>IF(ISNUMBER($L604),IF(OR(AND(OR($J604="Retired",$J604="Permanent Low-Use"),$K604&lt;=2030),(AND($J604="New",$K604&gt;2030))),"N/A",VLOOKUP($F604,'Source Data'!$B$15:$I$22,5)),"")</f>
        <v/>
      </c>
      <c r="AH604" s="145" t="str">
        <f>IF(ISNUMBER($L604),IF(OR(AND(OR($J604="Retired",$J604="Permanent Low-Use"),$K604&lt;=2031),(AND($J604="New",$K604&gt;2031))),"N/A",VLOOKUP($F604,'Source Data'!$B$15:$I$22,5)),"")</f>
        <v/>
      </c>
      <c r="AI604" s="145" t="str">
        <f>IF(ISNUMBER($L604),IF(OR(AND(OR($J604="Retired",$J604="Permanent Low-Use"),$K604&lt;=2032),(AND($J604="New",$K604&gt;2032))),"N/A",VLOOKUP($F604,'Source Data'!$B$15:$I$22,5)),"")</f>
        <v/>
      </c>
      <c r="AJ604" s="145" t="str">
        <f>IF(ISNUMBER($L604),IF(OR(AND(OR($J604="Retired",$J604="Permanent Low-Use"),$K604&lt;=2033),(AND($J604="New",$K604&gt;2033))),"N/A",VLOOKUP($F604,'Source Data'!$B$15:$I$22,5)),"")</f>
        <v/>
      </c>
      <c r="AK604" s="145" t="str">
        <f>IF($N604= 0, "N/A", IF(ISERROR(VLOOKUP($F604, 'Source Data'!$B$4:$C$11,2)), "", VLOOKUP($F604, 'Source Data'!$B$4:$C$11,2)))</f>
        <v/>
      </c>
      <c r="AL604" s="158"/>
    </row>
    <row r="605" spans="1:38">
      <c r="A605" s="158"/>
      <c r="B605" s="96"/>
      <c r="C605" s="96"/>
      <c r="D605" s="96"/>
      <c r="E605" s="97"/>
      <c r="F605" s="97"/>
      <c r="G605" s="98"/>
      <c r="H605" s="99"/>
      <c r="I605" s="98"/>
      <c r="J605" s="98"/>
      <c r="K605" s="98"/>
      <c r="L605" s="142" t="str">
        <f t="shared" si="24"/>
        <v/>
      </c>
      <c r="M605" s="142"/>
      <c r="N605" s="143" t="str">
        <f t="shared" si="25"/>
        <v/>
      </c>
      <c r="O605" s="144" t="str">
        <f>IF(OR(AND(OR($J605="Retired",$J605="Permanent Low-Use"),$K605&lt;=2023),(AND($J605="New",$K605&gt;2023))),"N/A",IF($N605=0,0,IF(ISERROR(VLOOKUP($E605,'Source Data'!$B$29:$J$60, MATCH($L605, 'Source Data'!$B$26:$J$26,1),TRUE))=TRUE,"",VLOOKUP($E605,'Source Data'!$B$29:$J$60,MATCH($L605, 'Source Data'!$B$26:$J$26,1),TRUE))))</f>
        <v/>
      </c>
      <c r="P605" s="144" t="str">
        <f>IF(OR(AND(OR($J605="Retired",$J605="Permanent Low-Use"),$K605&lt;=2024),(AND($J605="New",$K605&gt;2024))),"N/A",IF($N605=0,0,IF(ISERROR(VLOOKUP($E605,'Source Data'!$B$29:$J$60, MATCH($L605, 'Source Data'!$B$26:$J$26,1),TRUE))=TRUE,"",VLOOKUP($E605,'Source Data'!$B$29:$J$60,MATCH($L605, 'Source Data'!$B$26:$J$26,1),TRUE))))</f>
        <v/>
      </c>
      <c r="Q605" s="144" t="str">
        <f>IF(OR(AND(OR($J605="Retired",$J605="Permanent Low-Use"),$K605&lt;=2025),(AND($J605="New",$K605&gt;2025))),"N/A",IF($N605=0,0,IF(ISERROR(VLOOKUP($E605,'Source Data'!$B$29:$J$60, MATCH($L605, 'Source Data'!$B$26:$J$26,1),TRUE))=TRUE,"",VLOOKUP($E605,'Source Data'!$B$29:$J$60,MATCH($L605, 'Source Data'!$B$26:$J$26,1),TRUE))))</f>
        <v/>
      </c>
      <c r="R605" s="144" t="str">
        <f>IF(OR(AND(OR($J605="Retired",$J605="Permanent Low-Use"),$K605&lt;=2026),(AND($J605="New",$K605&gt;2026))),"N/A",IF($N605=0,0,IF(ISERROR(VLOOKUP($E605,'Source Data'!$B$29:$J$60, MATCH($L605, 'Source Data'!$B$26:$J$26,1),TRUE))=TRUE,"",VLOOKUP($E605,'Source Data'!$B$29:$J$60,MATCH($L605, 'Source Data'!$B$26:$J$26,1),TRUE))))</f>
        <v/>
      </c>
      <c r="S605" s="144" t="str">
        <f>IF(OR(AND(OR($J605="Retired",$J605="Permanent Low-Use"),$K605&lt;=2027),(AND($J605="New",$K605&gt;2027))),"N/A",IF($N605=0,0,IF(ISERROR(VLOOKUP($E605,'Source Data'!$B$29:$J$60, MATCH($L605, 'Source Data'!$B$26:$J$26,1),TRUE))=TRUE,"",VLOOKUP($E605,'Source Data'!$B$29:$J$60,MATCH($L605, 'Source Data'!$B$26:$J$26,1),TRUE))))</f>
        <v/>
      </c>
      <c r="T605" s="144" t="str">
        <f>IF(OR(AND(OR($J605="Retired",$J605="Permanent Low-Use"),$K605&lt;=2028),(AND($J605="New",$K605&gt;2028))),"N/A",IF($N605=0,0,IF(ISERROR(VLOOKUP($E605,'Source Data'!$B$29:$J$60, MATCH($L605, 'Source Data'!$B$26:$J$26,1),TRUE))=TRUE,"",VLOOKUP($E605,'Source Data'!$B$29:$J$60,MATCH($L605, 'Source Data'!$B$26:$J$26,1),TRUE))))</f>
        <v/>
      </c>
      <c r="U605" s="144" t="str">
        <f>IF(OR(AND(OR($J605="Retired",$J605="Permanent Low-Use"),$K605&lt;=2029),(AND($J605="New",$K605&gt;2029))),"N/A",IF($N605=0,0,IF(ISERROR(VLOOKUP($E605,'Source Data'!$B$29:$J$60, MATCH($L605, 'Source Data'!$B$26:$J$26,1),TRUE))=TRUE,"",VLOOKUP($E605,'Source Data'!$B$29:$J$60,MATCH($L605, 'Source Data'!$B$26:$J$26,1),TRUE))))</f>
        <v/>
      </c>
      <c r="V605" s="144" t="str">
        <f>IF(OR(AND(OR($J605="Retired",$J605="Permanent Low-Use"),$K605&lt;=2030),(AND($J605="New",$K605&gt;2030))),"N/A",IF($N605=0,0,IF(ISERROR(VLOOKUP($E605,'Source Data'!$B$29:$J$60, MATCH($L605, 'Source Data'!$B$26:$J$26,1),TRUE))=TRUE,"",VLOOKUP($E605,'Source Data'!$B$29:$J$60,MATCH($L605, 'Source Data'!$B$26:$J$26,1),TRUE))))</f>
        <v/>
      </c>
      <c r="W605" s="144" t="str">
        <f>IF(OR(AND(OR($J605="Retired",$J605="Permanent Low-Use"),$K605&lt;=2031),(AND($J605="New",$K605&gt;2031))),"N/A",IF($N605=0,0,IF(ISERROR(VLOOKUP($E605,'Source Data'!$B$29:$J$60, MATCH($L605, 'Source Data'!$B$26:$J$26,1),TRUE))=TRUE,"",VLOOKUP($E605,'Source Data'!$B$29:$J$60,MATCH($L605, 'Source Data'!$B$26:$J$26,1),TRUE))))</f>
        <v/>
      </c>
      <c r="X605" s="144" t="str">
        <f>IF(OR(AND(OR($J605="Retired",$J605="Permanent Low-Use"),$K605&lt;=2032),(AND($J605="New",$K605&gt;2032))),"N/A",IF($N605=0,0,IF(ISERROR(VLOOKUP($E605,'Source Data'!$B$29:$J$60, MATCH($L605, 'Source Data'!$B$26:$J$26,1),TRUE))=TRUE,"",VLOOKUP($E605,'Source Data'!$B$29:$J$60,MATCH($L605, 'Source Data'!$B$26:$J$26,1),TRUE))))</f>
        <v/>
      </c>
      <c r="Y605" s="144" t="str">
        <f>IF(OR(AND(OR($J605="Retired",$J605="Permanent Low-Use"),$K605&lt;=2033),(AND($J605="New",$K605&gt;2033))),"N/A",IF($N605=0,0,IF(ISERROR(VLOOKUP($E605,'Source Data'!$B$29:$J$60, MATCH($L605, 'Source Data'!$B$26:$J$26,1),TRUE))=TRUE,"",VLOOKUP($E605,'Source Data'!$B$29:$J$60,MATCH($L605, 'Source Data'!$B$26:$J$26,1),TRUE))))</f>
        <v/>
      </c>
      <c r="Z605" s="145" t="str">
        <f>IF(ISNUMBER($L605),IF(OR(AND(OR($J605="Retired",$J605="Permanent Low-Use"),$K605&lt;=2023),(AND($J605="New",$K605&gt;2023))),"N/A",VLOOKUP($F605,'Source Data'!$B$15:$I$22,7)),"")</f>
        <v/>
      </c>
      <c r="AA605" s="145" t="str">
        <f>IF(ISNUMBER($L605),IF(OR(AND(OR($J605="Retired",$J605="Permanent Low-Use"),$K605&lt;=2024),(AND($J605="New",$K605&gt;2024))),"N/A",VLOOKUP($F605,'Source Data'!$B$15:$I$22,7)),"")</f>
        <v/>
      </c>
      <c r="AB605" s="145" t="str">
        <f>IF(ISNUMBER($L605),IF(OR(AND(OR($J605="Retired",$J605="Permanent Low-Use"),$K605&lt;=2025),(AND($J605="New",$K605&gt;2025))),"N/A",VLOOKUP($F605,'Source Data'!$B$15:$I$22,5)),"")</f>
        <v/>
      </c>
      <c r="AC605" s="145" t="str">
        <f>IF(ISNUMBER($L605),IF(OR(AND(OR($J605="Retired",$J605="Permanent Low-Use"),$K605&lt;=2026),(AND($J605="New",$K605&gt;2026))),"N/A",VLOOKUP($F605,'Source Data'!$B$15:$I$22,5)),"")</f>
        <v/>
      </c>
      <c r="AD605" s="147"/>
      <c r="AE605" s="145" t="str">
        <f>IF(ISNUMBER($L605),IF(OR(AND(OR($J605="Retired",$J605="Permanent Low-Use"),$K605&lt;=2028),(AND($J605="New",$K605&gt;2028))),"N/A",VLOOKUP($F605,'Source Data'!$B$15:$I$22,5)),"")</f>
        <v/>
      </c>
      <c r="AF605" s="145" t="str">
        <f>IF(ISNUMBER($L605),IF(OR(AND(OR($J605="Retired",$J605="Permanent Low-Use"),$K605&lt;=2029),(AND($J605="New",$K605&gt;2029))),"N/A",VLOOKUP($F605,'Source Data'!$B$15:$I$22,5)),"")</f>
        <v/>
      </c>
      <c r="AG605" s="145" t="str">
        <f>IF(ISNUMBER($L605),IF(OR(AND(OR($J605="Retired",$J605="Permanent Low-Use"),$K605&lt;=2030),(AND($J605="New",$K605&gt;2030))),"N/A",VLOOKUP($F605,'Source Data'!$B$15:$I$22,5)),"")</f>
        <v/>
      </c>
      <c r="AH605" s="145" t="str">
        <f>IF(ISNUMBER($L605),IF(OR(AND(OR($J605="Retired",$J605="Permanent Low-Use"),$K605&lt;=2031),(AND($J605="New",$K605&gt;2031))),"N/A",VLOOKUP($F605,'Source Data'!$B$15:$I$22,5)),"")</f>
        <v/>
      </c>
      <c r="AI605" s="145" t="str">
        <f>IF(ISNUMBER($L605),IF(OR(AND(OR($J605="Retired",$J605="Permanent Low-Use"),$K605&lt;=2032),(AND($J605="New",$K605&gt;2032))),"N/A",VLOOKUP($F605,'Source Data'!$B$15:$I$22,5)),"")</f>
        <v/>
      </c>
      <c r="AJ605" s="145" t="str">
        <f>IF(ISNUMBER($L605),IF(OR(AND(OR($J605="Retired",$J605="Permanent Low-Use"),$K605&lt;=2033),(AND($J605="New",$K605&gt;2033))),"N/A",VLOOKUP($F605,'Source Data'!$B$15:$I$22,5)),"")</f>
        <v/>
      </c>
      <c r="AK605" s="145" t="str">
        <f>IF($N605= 0, "N/A", IF(ISERROR(VLOOKUP($F605, 'Source Data'!$B$4:$C$11,2)), "", VLOOKUP($F605, 'Source Data'!$B$4:$C$11,2)))</f>
        <v/>
      </c>
      <c r="AL605" s="158"/>
    </row>
    <row r="606" spans="1:38">
      <c r="A606" s="158"/>
      <c r="B606" s="96"/>
      <c r="C606" s="96"/>
      <c r="D606" s="96"/>
      <c r="E606" s="97"/>
      <c r="F606" s="97"/>
      <c r="G606" s="98"/>
      <c r="H606" s="99"/>
      <c r="I606" s="98"/>
      <c r="J606" s="98"/>
      <c r="K606" s="98"/>
      <c r="L606" s="142" t="str">
        <f t="shared" si="24"/>
        <v/>
      </c>
      <c r="M606" s="142"/>
      <c r="N606" s="143" t="str">
        <f t="shared" si="25"/>
        <v/>
      </c>
      <c r="O606" s="144" t="str">
        <f>IF(OR(AND(OR($J606="Retired",$J606="Permanent Low-Use"),$K606&lt;=2023),(AND($J606="New",$K606&gt;2023))),"N/A",IF($N606=0,0,IF(ISERROR(VLOOKUP($E606,'Source Data'!$B$29:$J$60, MATCH($L606, 'Source Data'!$B$26:$J$26,1),TRUE))=TRUE,"",VLOOKUP($E606,'Source Data'!$B$29:$J$60,MATCH($L606, 'Source Data'!$B$26:$J$26,1),TRUE))))</f>
        <v/>
      </c>
      <c r="P606" s="144" t="str">
        <f>IF(OR(AND(OR($J606="Retired",$J606="Permanent Low-Use"),$K606&lt;=2024),(AND($J606="New",$K606&gt;2024))),"N/A",IF($N606=0,0,IF(ISERROR(VLOOKUP($E606,'Source Data'!$B$29:$J$60, MATCH($L606, 'Source Data'!$B$26:$J$26,1),TRUE))=TRUE,"",VLOOKUP($E606,'Source Data'!$B$29:$J$60,MATCH($L606, 'Source Data'!$B$26:$J$26,1),TRUE))))</f>
        <v/>
      </c>
      <c r="Q606" s="144" t="str">
        <f>IF(OR(AND(OR($J606="Retired",$J606="Permanent Low-Use"),$K606&lt;=2025),(AND($J606="New",$K606&gt;2025))),"N/A",IF($N606=0,0,IF(ISERROR(VLOOKUP($E606,'Source Data'!$B$29:$J$60, MATCH($L606, 'Source Data'!$B$26:$J$26,1),TRUE))=TRUE,"",VLOOKUP($E606,'Source Data'!$B$29:$J$60,MATCH($L606, 'Source Data'!$B$26:$J$26,1),TRUE))))</f>
        <v/>
      </c>
      <c r="R606" s="144" t="str">
        <f>IF(OR(AND(OR($J606="Retired",$J606="Permanent Low-Use"),$K606&lt;=2026),(AND($J606="New",$K606&gt;2026))),"N/A",IF($N606=0,0,IF(ISERROR(VLOOKUP($E606,'Source Data'!$B$29:$J$60, MATCH($L606, 'Source Data'!$B$26:$J$26,1),TRUE))=TRUE,"",VLOOKUP($E606,'Source Data'!$B$29:$J$60,MATCH($L606, 'Source Data'!$B$26:$J$26,1),TRUE))))</f>
        <v/>
      </c>
      <c r="S606" s="144" t="str">
        <f>IF(OR(AND(OR($J606="Retired",$J606="Permanent Low-Use"),$K606&lt;=2027),(AND($J606="New",$K606&gt;2027))),"N/A",IF($N606=0,0,IF(ISERROR(VLOOKUP($E606,'Source Data'!$B$29:$J$60, MATCH($L606, 'Source Data'!$B$26:$J$26,1),TRUE))=TRUE,"",VLOOKUP($E606,'Source Data'!$B$29:$J$60,MATCH($L606, 'Source Data'!$B$26:$J$26,1),TRUE))))</f>
        <v/>
      </c>
      <c r="T606" s="144" t="str">
        <f>IF(OR(AND(OR($J606="Retired",$J606="Permanent Low-Use"),$K606&lt;=2028),(AND($J606="New",$K606&gt;2028))),"N/A",IF($N606=0,0,IF(ISERROR(VLOOKUP($E606,'Source Data'!$B$29:$J$60, MATCH($L606, 'Source Data'!$B$26:$J$26,1),TRUE))=TRUE,"",VLOOKUP($E606,'Source Data'!$B$29:$J$60,MATCH($L606, 'Source Data'!$B$26:$J$26,1),TRUE))))</f>
        <v/>
      </c>
      <c r="U606" s="144" t="str">
        <f>IF(OR(AND(OR($J606="Retired",$J606="Permanent Low-Use"),$K606&lt;=2029),(AND($J606="New",$K606&gt;2029))),"N/A",IF($N606=0,0,IF(ISERROR(VLOOKUP($E606,'Source Data'!$B$29:$J$60, MATCH($L606, 'Source Data'!$B$26:$J$26,1),TRUE))=TRUE,"",VLOOKUP($E606,'Source Data'!$B$29:$J$60,MATCH($L606, 'Source Data'!$B$26:$J$26,1),TRUE))))</f>
        <v/>
      </c>
      <c r="V606" s="144" t="str">
        <f>IF(OR(AND(OR($J606="Retired",$J606="Permanent Low-Use"),$K606&lt;=2030),(AND($J606="New",$K606&gt;2030))),"N/A",IF($N606=0,0,IF(ISERROR(VLOOKUP($E606,'Source Data'!$B$29:$J$60, MATCH($L606, 'Source Data'!$B$26:$J$26,1),TRUE))=TRUE,"",VLOOKUP($E606,'Source Data'!$B$29:$J$60,MATCH($L606, 'Source Data'!$B$26:$J$26,1),TRUE))))</f>
        <v/>
      </c>
      <c r="W606" s="144" t="str">
        <f>IF(OR(AND(OR($J606="Retired",$J606="Permanent Low-Use"),$K606&lt;=2031),(AND($J606="New",$K606&gt;2031))),"N/A",IF($N606=0,0,IF(ISERROR(VLOOKUP($E606,'Source Data'!$B$29:$J$60, MATCH($L606, 'Source Data'!$B$26:$J$26,1),TRUE))=TRUE,"",VLOOKUP($E606,'Source Data'!$B$29:$J$60,MATCH($L606, 'Source Data'!$B$26:$J$26,1),TRUE))))</f>
        <v/>
      </c>
      <c r="X606" s="144" t="str">
        <f>IF(OR(AND(OR($J606="Retired",$J606="Permanent Low-Use"),$K606&lt;=2032),(AND($J606="New",$K606&gt;2032))),"N/A",IF($N606=0,0,IF(ISERROR(VLOOKUP($E606,'Source Data'!$B$29:$J$60, MATCH($L606, 'Source Data'!$B$26:$J$26,1),TRUE))=TRUE,"",VLOOKUP($E606,'Source Data'!$B$29:$J$60,MATCH($L606, 'Source Data'!$B$26:$J$26,1),TRUE))))</f>
        <v/>
      </c>
      <c r="Y606" s="144" t="str">
        <f>IF(OR(AND(OR($J606="Retired",$J606="Permanent Low-Use"),$K606&lt;=2033),(AND($J606="New",$K606&gt;2033))),"N/A",IF($N606=0,0,IF(ISERROR(VLOOKUP($E606,'Source Data'!$B$29:$J$60, MATCH($L606, 'Source Data'!$B$26:$J$26,1),TRUE))=TRUE,"",VLOOKUP($E606,'Source Data'!$B$29:$J$60,MATCH($L606, 'Source Data'!$B$26:$J$26,1),TRUE))))</f>
        <v/>
      </c>
      <c r="Z606" s="145" t="str">
        <f>IF(ISNUMBER($L606),IF(OR(AND(OR($J606="Retired",$J606="Permanent Low-Use"),$K606&lt;=2023),(AND($J606="New",$K606&gt;2023))),"N/A",VLOOKUP($F606,'Source Data'!$B$15:$I$22,7)),"")</f>
        <v/>
      </c>
      <c r="AA606" s="145" t="str">
        <f>IF(ISNUMBER($L606),IF(OR(AND(OR($J606="Retired",$J606="Permanent Low-Use"),$K606&lt;=2024),(AND($J606="New",$K606&gt;2024))),"N/A",VLOOKUP($F606,'Source Data'!$B$15:$I$22,7)),"")</f>
        <v/>
      </c>
      <c r="AB606" s="145" t="str">
        <f>IF(ISNUMBER($L606),IF(OR(AND(OR($J606="Retired",$J606="Permanent Low-Use"),$K606&lt;=2025),(AND($J606="New",$K606&gt;2025))),"N/A",VLOOKUP($F606,'Source Data'!$B$15:$I$22,5)),"")</f>
        <v/>
      </c>
      <c r="AC606" s="145" t="str">
        <f>IF(ISNUMBER($L606),IF(OR(AND(OR($J606="Retired",$J606="Permanent Low-Use"),$K606&lt;=2026),(AND($J606="New",$K606&gt;2026))),"N/A",VLOOKUP($F606,'Source Data'!$B$15:$I$22,5)),"")</f>
        <v/>
      </c>
      <c r="AD606" s="147"/>
      <c r="AE606" s="145" t="str">
        <f>IF(ISNUMBER($L606),IF(OR(AND(OR($J606="Retired",$J606="Permanent Low-Use"),$K606&lt;=2028),(AND($J606="New",$K606&gt;2028))),"N/A",VLOOKUP($F606,'Source Data'!$B$15:$I$22,5)),"")</f>
        <v/>
      </c>
      <c r="AF606" s="145" t="str">
        <f>IF(ISNUMBER($L606),IF(OR(AND(OR($J606="Retired",$J606="Permanent Low-Use"),$K606&lt;=2029),(AND($J606="New",$K606&gt;2029))),"N/A",VLOOKUP($F606,'Source Data'!$B$15:$I$22,5)),"")</f>
        <v/>
      </c>
      <c r="AG606" s="145" t="str">
        <f>IF(ISNUMBER($L606),IF(OR(AND(OR($J606="Retired",$J606="Permanent Low-Use"),$K606&lt;=2030),(AND($J606="New",$K606&gt;2030))),"N/A",VLOOKUP($F606,'Source Data'!$B$15:$I$22,5)),"")</f>
        <v/>
      </c>
      <c r="AH606" s="145" t="str">
        <f>IF(ISNUMBER($L606),IF(OR(AND(OR($J606="Retired",$J606="Permanent Low-Use"),$K606&lt;=2031),(AND($J606="New",$K606&gt;2031))),"N/A",VLOOKUP($F606,'Source Data'!$B$15:$I$22,5)),"")</f>
        <v/>
      </c>
      <c r="AI606" s="145" t="str">
        <f>IF(ISNUMBER($L606),IF(OR(AND(OR($J606="Retired",$J606="Permanent Low-Use"),$K606&lt;=2032),(AND($J606="New",$K606&gt;2032))),"N/A",VLOOKUP($F606,'Source Data'!$B$15:$I$22,5)),"")</f>
        <v/>
      </c>
      <c r="AJ606" s="145" t="str">
        <f>IF(ISNUMBER($L606),IF(OR(AND(OR($J606="Retired",$J606="Permanent Low-Use"),$K606&lt;=2033),(AND($J606="New",$K606&gt;2033))),"N/A",VLOOKUP($F606,'Source Data'!$B$15:$I$22,5)),"")</f>
        <v/>
      </c>
      <c r="AK606" s="145" t="str">
        <f>IF($N606= 0, "N/A", IF(ISERROR(VLOOKUP($F606, 'Source Data'!$B$4:$C$11,2)), "", VLOOKUP($F606, 'Source Data'!$B$4:$C$11,2)))</f>
        <v/>
      </c>
      <c r="AL606" s="158"/>
    </row>
    <row r="607" spans="1:38">
      <c r="A607" s="158"/>
      <c r="B607" s="96"/>
      <c r="C607" s="96"/>
      <c r="D607" s="96"/>
      <c r="E607" s="97"/>
      <c r="F607" s="97"/>
      <c r="G607" s="98"/>
      <c r="H607" s="99"/>
      <c r="I607" s="98"/>
      <c r="J607" s="98"/>
      <c r="K607" s="98"/>
      <c r="L607" s="142" t="str">
        <f t="shared" si="24"/>
        <v/>
      </c>
      <c r="M607" s="142"/>
      <c r="N607" s="143" t="str">
        <f t="shared" si="25"/>
        <v/>
      </c>
      <c r="O607" s="144" t="str">
        <f>IF(OR(AND(OR($J607="Retired",$J607="Permanent Low-Use"),$K607&lt;=2023),(AND($J607="New",$K607&gt;2023))),"N/A",IF($N607=0,0,IF(ISERROR(VLOOKUP($E607,'Source Data'!$B$29:$J$60, MATCH($L607, 'Source Data'!$B$26:$J$26,1),TRUE))=TRUE,"",VLOOKUP($E607,'Source Data'!$B$29:$J$60,MATCH($L607, 'Source Data'!$B$26:$J$26,1),TRUE))))</f>
        <v/>
      </c>
      <c r="P607" s="144" t="str">
        <f>IF(OR(AND(OR($J607="Retired",$J607="Permanent Low-Use"),$K607&lt;=2024),(AND($J607="New",$K607&gt;2024))),"N/A",IF($N607=0,0,IF(ISERROR(VLOOKUP($E607,'Source Data'!$B$29:$J$60, MATCH($L607, 'Source Data'!$B$26:$J$26,1),TRUE))=TRUE,"",VLOOKUP($E607,'Source Data'!$B$29:$J$60,MATCH($L607, 'Source Data'!$B$26:$J$26,1),TRUE))))</f>
        <v/>
      </c>
      <c r="Q607" s="144" t="str">
        <f>IF(OR(AND(OR($J607="Retired",$J607="Permanent Low-Use"),$K607&lt;=2025),(AND($J607="New",$K607&gt;2025))),"N/A",IF($N607=0,0,IF(ISERROR(VLOOKUP($E607,'Source Data'!$B$29:$J$60, MATCH($L607, 'Source Data'!$B$26:$J$26,1),TRUE))=TRUE,"",VLOOKUP($E607,'Source Data'!$B$29:$J$60,MATCH($L607, 'Source Data'!$B$26:$J$26,1),TRUE))))</f>
        <v/>
      </c>
      <c r="R607" s="144" t="str">
        <f>IF(OR(AND(OR($J607="Retired",$J607="Permanent Low-Use"),$K607&lt;=2026),(AND($J607="New",$K607&gt;2026))),"N/A",IF($N607=0,0,IF(ISERROR(VLOOKUP($E607,'Source Data'!$B$29:$J$60, MATCH($L607, 'Source Data'!$B$26:$J$26,1),TRUE))=TRUE,"",VLOOKUP($E607,'Source Data'!$B$29:$J$60,MATCH($L607, 'Source Data'!$B$26:$J$26,1),TRUE))))</f>
        <v/>
      </c>
      <c r="S607" s="144" t="str">
        <f>IF(OR(AND(OR($J607="Retired",$J607="Permanent Low-Use"),$K607&lt;=2027),(AND($J607="New",$K607&gt;2027))),"N/A",IF($N607=0,0,IF(ISERROR(VLOOKUP($E607,'Source Data'!$B$29:$J$60, MATCH($L607, 'Source Data'!$B$26:$J$26,1),TRUE))=TRUE,"",VLOOKUP($E607,'Source Data'!$B$29:$J$60,MATCH($L607, 'Source Data'!$B$26:$J$26,1),TRUE))))</f>
        <v/>
      </c>
      <c r="T607" s="144" t="str">
        <f>IF(OR(AND(OR($J607="Retired",$J607="Permanent Low-Use"),$K607&lt;=2028),(AND($J607="New",$K607&gt;2028))),"N/A",IF($N607=0,0,IF(ISERROR(VLOOKUP($E607,'Source Data'!$B$29:$J$60, MATCH($L607, 'Source Data'!$B$26:$J$26,1),TRUE))=TRUE,"",VLOOKUP($E607,'Source Data'!$B$29:$J$60,MATCH($L607, 'Source Data'!$B$26:$J$26,1),TRUE))))</f>
        <v/>
      </c>
      <c r="U607" s="144" t="str">
        <f>IF(OR(AND(OR($J607="Retired",$J607="Permanent Low-Use"),$K607&lt;=2029),(AND($J607="New",$K607&gt;2029))),"N/A",IF($N607=0,0,IF(ISERROR(VLOOKUP($E607,'Source Data'!$B$29:$J$60, MATCH($L607, 'Source Data'!$B$26:$J$26,1),TRUE))=TRUE,"",VLOOKUP($E607,'Source Data'!$B$29:$J$60,MATCH($L607, 'Source Data'!$B$26:$J$26,1),TRUE))))</f>
        <v/>
      </c>
      <c r="V607" s="144" t="str">
        <f>IF(OR(AND(OR($J607="Retired",$J607="Permanent Low-Use"),$K607&lt;=2030),(AND($J607="New",$K607&gt;2030))),"N/A",IF($N607=0,0,IF(ISERROR(VLOOKUP($E607,'Source Data'!$B$29:$J$60, MATCH($L607, 'Source Data'!$B$26:$J$26,1),TRUE))=TRUE,"",VLOOKUP($E607,'Source Data'!$B$29:$J$60,MATCH($L607, 'Source Data'!$B$26:$J$26,1),TRUE))))</f>
        <v/>
      </c>
      <c r="W607" s="144" t="str">
        <f>IF(OR(AND(OR($J607="Retired",$J607="Permanent Low-Use"),$K607&lt;=2031),(AND($J607="New",$K607&gt;2031))),"N/A",IF($N607=0,0,IF(ISERROR(VLOOKUP($E607,'Source Data'!$B$29:$J$60, MATCH($L607, 'Source Data'!$B$26:$J$26,1),TRUE))=TRUE,"",VLOOKUP($E607,'Source Data'!$B$29:$J$60,MATCH($L607, 'Source Data'!$B$26:$J$26,1),TRUE))))</f>
        <v/>
      </c>
      <c r="X607" s="144" t="str">
        <f>IF(OR(AND(OR($J607="Retired",$J607="Permanent Low-Use"),$K607&lt;=2032),(AND($J607="New",$K607&gt;2032))),"N/A",IF($N607=0,0,IF(ISERROR(VLOOKUP($E607,'Source Data'!$B$29:$J$60, MATCH($L607, 'Source Data'!$B$26:$J$26,1),TRUE))=TRUE,"",VLOOKUP($E607,'Source Data'!$B$29:$J$60,MATCH($L607, 'Source Data'!$B$26:$J$26,1),TRUE))))</f>
        <v/>
      </c>
      <c r="Y607" s="144" t="str">
        <f>IF(OR(AND(OR($J607="Retired",$J607="Permanent Low-Use"),$K607&lt;=2033),(AND($J607="New",$K607&gt;2033))),"N/A",IF($N607=0,0,IF(ISERROR(VLOOKUP($E607,'Source Data'!$B$29:$J$60, MATCH($L607, 'Source Data'!$B$26:$J$26,1),TRUE))=TRUE,"",VLOOKUP($E607,'Source Data'!$B$29:$J$60,MATCH($L607, 'Source Data'!$B$26:$J$26,1),TRUE))))</f>
        <v/>
      </c>
      <c r="Z607" s="145" t="str">
        <f>IF(ISNUMBER($L607),IF(OR(AND(OR($J607="Retired",$J607="Permanent Low-Use"),$K607&lt;=2023),(AND($J607="New",$K607&gt;2023))),"N/A",VLOOKUP($F607,'Source Data'!$B$15:$I$22,7)),"")</f>
        <v/>
      </c>
      <c r="AA607" s="145" t="str">
        <f>IF(ISNUMBER($L607),IF(OR(AND(OR($J607="Retired",$J607="Permanent Low-Use"),$K607&lt;=2024),(AND($J607="New",$K607&gt;2024))),"N/A",VLOOKUP($F607,'Source Data'!$B$15:$I$22,7)),"")</f>
        <v/>
      </c>
      <c r="AB607" s="145" t="str">
        <f>IF(ISNUMBER($L607),IF(OR(AND(OR($J607="Retired",$J607="Permanent Low-Use"),$K607&lt;=2025),(AND($J607="New",$K607&gt;2025))),"N/A",VLOOKUP($F607,'Source Data'!$B$15:$I$22,5)),"")</f>
        <v/>
      </c>
      <c r="AC607" s="145" t="str">
        <f>IF(ISNUMBER($L607),IF(OR(AND(OR($J607="Retired",$J607="Permanent Low-Use"),$K607&lt;=2026),(AND($J607="New",$K607&gt;2026))),"N/A",VLOOKUP($F607,'Source Data'!$B$15:$I$22,5)),"")</f>
        <v/>
      </c>
      <c r="AD607" s="147"/>
      <c r="AE607" s="145" t="str">
        <f>IF(ISNUMBER($L607),IF(OR(AND(OR($J607="Retired",$J607="Permanent Low-Use"),$K607&lt;=2028),(AND($J607="New",$K607&gt;2028))),"N/A",VLOOKUP($F607,'Source Data'!$B$15:$I$22,5)),"")</f>
        <v/>
      </c>
      <c r="AF607" s="145" t="str">
        <f>IF(ISNUMBER($L607),IF(OR(AND(OR($J607="Retired",$J607="Permanent Low-Use"),$K607&lt;=2029),(AND($J607="New",$K607&gt;2029))),"N/A",VLOOKUP($F607,'Source Data'!$B$15:$I$22,5)),"")</f>
        <v/>
      </c>
      <c r="AG607" s="145" t="str">
        <f>IF(ISNUMBER($L607),IF(OR(AND(OR($J607="Retired",$J607="Permanent Low-Use"),$K607&lt;=2030),(AND($J607="New",$K607&gt;2030))),"N/A",VLOOKUP($F607,'Source Data'!$B$15:$I$22,5)),"")</f>
        <v/>
      </c>
      <c r="AH607" s="145" t="str">
        <f>IF(ISNUMBER($L607),IF(OR(AND(OR($J607="Retired",$J607="Permanent Low-Use"),$K607&lt;=2031),(AND($J607="New",$K607&gt;2031))),"N/A",VLOOKUP($F607,'Source Data'!$B$15:$I$22,5)),"")</f>
        <v/>
      </c>
      <c r="AI607" s="145" t="str">
        <f>IF(ISNUMBER($L607),IF(OR(AND(OR($J607="Retired",$J607="Permanent Low-Use"),$K607&lt;=2032),(AND($J607="New",$K607&gt;2032))),"N/A",VLOOKUP($F607,'Source Data'!$B$15:$I$22,5)),"")</f>
        <v/>
      </c>
      <c r="AJ607" s="145" t="str">
        <f>IF(ISNUMBER($L607),IF(OR(AND(OR($J607="Retired",$J607="Permanent Low-Use"),$K607&lt;=2033),(AND($J607="New",$K607&gt;2033))),"N/A",VLOOKUP($F607,'Source Data'!$B$15:$I$22,5)),"")</f>
        <v/>
      </c>
      <c r="AK607" s="145" t="str">
        <f>IF($N607= 0, "N/A", IF(ISERROR(VLOOKUP($F607, 'Source Data'!$B$4:$C$11,2)), "", VLOOKUP($F607, 'Source Data'!$B$4:$C$11,2)))</f>
        <v/>
      </c>
      <c r="AL607" s="158"/>
    </row>
    <row r="608" spans="1:38">
      <c r="A608" s="158"/>
      <c r="B608" s="96"/>
      <c r="C608" s="96"/>
      <c r="D608" s="96"/>
      <c r="E608" s="97"/>
      <c r="F608" s="97"/>
      <c r="G608" s="98"/>
      <c r="H608" s="99"/>
      <c r="I608" s="98"/>
      <c r="J608" s="98"/>
      <c r="K608" s="98"/>
      <c r="L608" s="142" t="str">
        <f t="shared" si="24"/>
        <v/>
      </c>
      <c r="M608" s="142"/>
      <c r="N608" s="143" t="str">
        <f t="shared" si="25"/>
        <v/>
      </c>
      <c r="O608" s="144" t="str">
        <f>IF(OR(AND(OR($J608="Retired",$J608="Permanent Low-Use"),$K608&lt;=2023),(AND($J608="New",$K608&gt;2023))),"N/A",IF($N608=0,0,IF(ISERROR(VLOOKUP($E608,'Source Data'!$B$29:$J$60, MATCH($L608, 'Source Data'!$B$26:$J$26,1),TRUE))=TRUE,"",VLOOKUP($E608,'Source Data'!$B$29:$J$60,MATCH($L608, 'Source Data'!$B$26:$J$26,1),TRUE))))</f>
        <v/>
      </c>
      <c r="P608" s="144" t="str">
        <f>IF(OR(AND(OR($J608="Retired",$J608="Permanent Low-Use"),$K608&lt;=2024),(AND($J608="New",$K608&gt;2024))),"N/A",IF($N608=0,0,IF(ISERROR(VLOOKUP($E608,'Source Data'!$B$29:$J$60, MATCH($L608, 'Source Data'!$B$26:$J$26,1),TRUE))=TRUE,"",VLOOKUP($E608,'Source Data'!$B$29:$J$60,MATCH($L608, 'Source Data'!$B$26:$J$26,1),TRUE))))</f>
        <v/>
      </c>
      <c r="Q608" s="144" t="str">
        <f>IF(OR(AND(OR($J608="Retired",$J608="Permanent Low-Use"),$K608&lt;=2025),(AND($J608="New",$K608&gt;2025))),"N/A",IF($N608=0,0,IF(ISERROR(VLOOKUP($E608,'Source Data'!$B$29:$J$60, MATCH($L608, 'Source Data'!$B$26:$J$26,1),TRUE))=TRUE,"",VLOOKUP($E608,'Source Data'!$B$29:$J$60,MATCH($L608, 'Source Data'!$B$26:$J$26,1),TRUE))))</f>
        <v/>
      </c>
      <c r="R608" s="144" t="str">
        <f>IF(OR(AND(OR($J608="Retired",$J608="Permanent Low-Use"),$K608&lt;=2026),(AND($J608="New",$K608&gt;2026))),"N/A",IF($N608=0,0,IF(ISERROR(VLOOKUP($E608,'Source Data'!$B$29:$J$60, MATCH($L608, 'Source Data'!$B$26:$J$26,1),TRUE))=TRUE,"",VLOOKUP($E608,'Source Data'!$B$29:$J$60,MATCH($L608, 'Source Data'!$B$26:$J$26,1),TRUE))))</f>
        <v/>
      </c>
      <c r="S608" s="144" t="str">
        <f>IF(OR(AND(OR($J608="Retired",$J608="Permanent Low-Use"),$K608&lt;=2027),(AND($J608="New",$K608&gt;2027))),"N/A",IF($N608=0,0,IF(ISERROR(VLOOKUP($E608,'Source Data'!$B$29:$J$60, MATCH($L608, 'Source Data'!$B$26:$J$26,1),TRUE))=TRUE,"",VLOOKUP($E608,'Source Data'!$B$29:$J$60,MATCH($L608, 'Source Data'!$B$26:$J$26,1),TRUE))))</f>
        <v/>
      </c>
      <c r="T608" s="144" t="str">
        <f>IF(OR(AND(OR($J608="Retired",$J608="Permanent Low-Use"),$K608&lt;=2028),(AND($J608="New",$K608&gt;2028))),"N/A",IF($N608=0,0,IF(ISERROR(VLOOKUP($E608,'Source Data'!$B$29:$J$60, MATCH($L608, 'Source Data'!$B$26:$J$26,1),TRUE))=TRUE,"",VLOOKUP($E608,'Source Data'!$B$29:$J$60,MATCH($L608, 'Source Data'!$B$26:$J$26,1),TRUE))))</f>
        <v/>
      </c>
      <c r="U608" s="144" t="str">
        <f>IF(OR(AND(OR($J608="Retired",$J608="Permanent Low-Use"),$K608&lt;=2029),(AND($J608="New",$K608&gt;2029))),"N/A",IF($N608=0,0,IF(ISERROR(VLOOKUP($E608,'Source Data'!$B$29:$J$60, MATCH($L608, 'Source Data'!$B$26:$J$26,1),TRUE))=TRUE,"",VLOOKUP($E608,'Source Data'!$B$29:$J$60,MATCH($L608, 'Source Data'!$B$26:$J$26,1),TRUE))))</f>
        <v/>
      </c>
      <c r="V608" s="144" t="str">
        <f>IF(OR(AND(OR($J608="Retired",$J608="Permanent Low-Use"),$K608&lt;=2030),(AND($J608="New",$K608&gt;2030))),"N/A",IF($N608=0,0,IF(ISERROR(VLOOKUP($E608,'Source Data'!$B$29:$J$60, MATCH($L608, 'Source Data'!$B$26:$J$26,1),TRUE))=TRUE,"",VLOOKUP($E608,'Source Data'!$B$29:$J$60,MATCH($L608, 'Source Data'!$B$26:$J$26,1),TRUE))))</f>
        <v/>
      </c>
      <c r="W608" s="144" t="str">
        <f>IF(OR(AND(OR($J608="Retired",$J608="Permanent Low-Use"),$K608&lt;=2031),(AND($J608="New",$K608&gt;2031))),"N/A",IF($N608=0,0,IF(ISERROR(VLOOKUP($E608,'Source Data'!$B$29:$J$60, MATCH($L608, 'Source Data'!$B$26:$J$26,1),TRUE))=TRUE,"",VLOOKUP($E608,'Source Data'!$B$29:$J$60,MATCH($L608, 'Source Data'!$B$26:$J$26,1),TRUE))))</f>
        <v/>
      </c>
      <c r="X608" s="144" t="str">
        <f>IF(OR(AND(OR($J608="Retired",$J608="Permanent Low-Use"),$K608&lt;=2032),(AND($J608="New",$K608&gt;2032))),"N/A",IF($N608=0,0,IF(ISERROR(VLOOKUP($E608,'Source Data'!$B$29:$J$60, MATCH($L608, 'Source Data'!$B$26:$J$26,1),TRUE))=TRUE,"",VLOOKUP($E608,'Source Data'!$B$29:$J$60,MATCH($L608, 'Source Data'!$B$26:$J$26,1),TRUE))))</f>
        <v/>
      </c>
      <c r="Y608" s="144" t="str">
        <f>IF(OR(AND(OR($J608="Retired",$J608="Permanent Low-Use"),$K608&lt;=2033),(AND($J608="New",$K608&gt;2033))),"N/A",IF($N608=0,0,IF(ISERROR(VLOOKUP($E608,'Source Data'!$B$29:$J$60, MATCH($L608, 'Source Data'!$B$26:$J$26,1),TRUE))=TRUE,"",VLOOKUP($E608,'Source Data'!$B$29:$J$60,MATCH($L608, 'Source Data'!$B$26:$J$26,1),TRUE))))</f>
        <v/>
      </c>
      <c r="Z608" s="145" t="str">
        <f>IF(ISNUMBER($L608),IF(OR(AND(OR($J608="Retired",$J608="Permanent Low-Use"),$K608&lt;=2023),(AND($J608="New",$K608&gt;2023))),"N/A",VLOOKUP($F608,'Source Data'!$B$15:$I$22,7)),"")</f>
        <v/>
      </c>
      <c r="AA608" s="145" t="str">
        <f>IF(ISNUMBER($L608),IF(OR(AND(OR($J608="Retired",$J608="Permanent Low-Use"),$K608&lt;=2024),(AND($J608="New",$K608&gt;2024))),"N/A",VLOOKUP($F608,'Source Data'!$B$15:$I$22,7)),"")</f>
        <v/>
      </c>
      <c r="AB608" s="145" t="str">
        <f>IF(ISNUMBER($L608),IF(OR(AND(OR($J608="Retired",$J608="Permanent Low-Use"),$K608&lt;=2025),(AND($J608="New",$K608&gt;2025))),"N/A",VLOOKUP($F608,'Source Data'!$B$15:$I$22,5)),"")</f>
        <v/>
      </c>
      <c r="AC608" s="145" t="str">
        <f>IF(ISNUMBER($L608),IF(OR(AND(OR($J608="Retired",$J608="Permanent Low-Use"),$K608&lt;=2026),(AND($J608="New",$K608&gt;2026))),"N/A",VLOOKUP($F608,'Source Data'!$B$15:$I$22,5)),"")</f>
        <v/>
      </c>
      <c r="AD608" s="147"/>
      <c r="AE608" s="145" t="str">
        <f>IF(ISNUMBER($L608),IF(OR(AND(OR($J608="Retired",$J608="Permanent Low-Use"),$K608&lt;=2028),(AND($J608="New",$K608&gt;2028))),"N/A",VLOOKUP($F608,'Source Data'!$B$15:$I$22,5)),"")</f>
        <v/>
      </c>
      <c r="AF608" s="145" t="str">
        <f>IF(ISNUMBER($L608),IF(OR(AND(OR($J608="Retired",$J608="Permanent Low-Use"),$K608&lt;=2029),(AND($J608="New",$K608&gt;2029))),"N/A",VLOOKUP($F608,'Source Data'!$B$15:$I$22,5)),"")</f>
        <v/>
      </c>
      <c r="AG608" s="145" t="str">
        <f>IF(ISNUMBER($L608),IF(OR(AND(OR($J608="Retired",$J608="Permanent Low-Use"),$K608&lt;=2030),(AND($J608="New",$K608&gt;2030))),"N/A",VLOOKUP($F608,'Source Data'!$B$15:$I$22,5)),"")</f>
        <v/>
      </c>
      <c r="AH608" s="145" t="str">
        <f>IF(ISNUMBER($L608),IF(OR(AND(OR($J608="Retired",$J608="Permanent Low-Use"),$K608&lt;=2031),(AND($J608="New",$K608&gt;2031))),"N/A",VLOOKUP($F608,'Source Data'!$B$15:$I$22,5)),"")</f>
        <v/>
      </c>
      <c r="AI608" s="145" t="str">
        <f>IF(ISNUMBER($L608),IF(OR(AND(OR($J608="Retired",$J608="Permanent Low-Use"),$K608&lt;=2032),(AND($J608="New",$K608&gt;2032))),"N/A",VLOOKUP($F608,'Source Data'!$B$15:$I$22,5)),"")</f>
        <v/>
      </c>
      <c r="AJ608" s="145" t="str">
        <f>IF(ISNUMBER($L608),IF(OR(AND(OR($J608="Retired",$J608="Permanent Low-Use"),$K608&lt;=2033),(AND($J608="New",$K608&gt;2033))),"N/A",VLOOKUP($F608,'Source Data'!$B$15:$I$22,5)),"")</f>
        <v/>
      </c>
      <c r="AK608" s="145" t="str">
        <f>IF($N608= 0, "N/A", IF(ISERROR(VLOOKUP($F608, 'Source Data'!$B$4:$C$11,2)), "", VLOOKUP($F608, 'Source Data'!$B$4:$C$11,2)))</f>
        <v/>
      </c>
      <c r="AL608" s="158"/>
    </row>
    <row r="609" spans="1:38">
      <c r="A609" s="158"/>
      <c r="B609" s="96"/>
      <c r="C609" s="96"/>
      <c r="D609" s="96"/>
      <c r="E609" s="97"/>
      <c r="F609" s="97"/>
      <c r="G609" s="98"/>
      <c r="H609" s="99"/>
      <c r="I609" s="98"/>
      <c r="J609" s="98"/>
      <c r="K609" s="98"/>
      <c r="L609" s="142" t="str">
        <f t="shared" si="24"/>
        <v/>
      </c>
      <c r="M609" s="142"/>
      <c r="N609" s="143" t="str">
        <f t="shared" si="25"/>
        <v/>
      </c>
      <c r="O609" s="144" t="str">
        <f>IF(OR(AND(OR($J609="Retired",$J609="Permanent Low-Use"),$K609&lt;=2023),(AND($J609="New",$K609&gt;2023))),"N/A",IF($N609=0,0,IF(ISERROR(VLOOKUP($E609,'Source Data'!$B$29:$J$60, MATCH($L609, 'Source Data'!$B$26:$J$26,1),TRUE))=TRUE,"",VLOOKUP($E609,'Source Data'!$B$29:$J$60,MATCH($L609, 'Source Data'!$B$26:$J$26,1),TRUE))))</f>
        <v/>
      </c>
      <c r="P609" s="144" t="str">
        <f>IF(OR(AND(OR($J609="Retired",$J609="Permanent Low-Use"),$K609&lt;=2024),(AND($J609="New",$K609&gt;2024))),"N/A",IF($N609=0,0,IF(ISERROR(VLOOKUP($E609,'Source Data'!$B$29:$J$60, MATCH($L609, 'Source Data'!$B$26:$J$26,1),TRUE))=TRUE,"",VLOOKUP($E609,'Source Data'!$B$29:$J$60,MATCH($L609, 'Source Data'!$B$26:$J$26,1),TRUE))))</f>
        <v/>
      </c>
      <c r="Q609" s="144" t="str">
        <f>IF(OR(AND(OR($J609="Retired",$J609="Permanent Low-Use"),$K609&lt;=2025),(AND($J609="New",$K609&gt;2025))),"N/A",IF($N609=0,0,IF(ISERROR(VLOOKUP($E609,'Source Data'!$B$29:$J$60, MATCH($L609, 'Source Data'!$B$26:$J$26,1),TRUE))=TRUE,"",VLOOKUP($E609,'Source Data'!$B$29:$J$60,MATCH($L609, 'Source Data'!$B$26:$J$26,1),TRUE))))</f>
        <v/>
      </c>
      <c r="R609" s="144" t="str">
        <f>IF(OR(AND(OR($J609="Retired",$J609="Permanent Low-Use"),$K609&lt;=2026),(AND($J609="New",$K609&gt;2026))),"N/A",IF($N609=0,0,IF(ISERROR(VLOOKUP($E609,'Source Data'!$B$29:$J$60, MATCH($L609, 'Source Data'!$B$26:$J$26,1),TRUE))=TRUE,"",VLOOKUP($E609,'Source Data'!$B$29:$J$60,MATCH($L609, 'Source Data'!$B$26:$J$26,1),TRUE))))</f>
        <v/>
      </c>
      <c r="S609" s="144" t="str">
        <f>IF(OR(AND(OR($J609="Retired",$J609="Permanent Low-Use"),$K609&lt;=2027),(AND($J609="New",$K609&gt;2027))),"N/A",IF($N609=0,0,IF(ISERROR(VLOOKUP($E609,'Source Data'!$B$29:$J$60, MATCH($L609, 'Source Data'!$B$26:$J$26,1),TRUE))=TRUE,"",VLOOKUP($E609,'Source Data'!$B$29:$J$60,MATCH($L609, 'Source Data'!$B$26:$J$26,1),TRUE))))</f>
        <v/>
      </c>
      <c r="T609" s="144" t="str">
        <f>IF(OR(AND(OR($J609="Retired",$J609="Permanent Low-Use"),$K609&lt;=2028),(AND($J609="New",$K609&gt;2028))),"N/A",IF($N609=0,0,IF(ISERROR(VLOOKUP($E609,'Source Data'!$B$29:$J$60, MATCH($L609, 'Source Data'!$B$26:$J$26,1),TRUE))=TRUE,"",VLOOKUP($E609,'Source Data'!$B$29:$J$60,MATCH($L609, 'Source Data'!$B$26:$J$26,1),TRUE))))</f>
        <v/>
      </c>
      <c r="U609" s="144" t="str">
        <f>IF(OR(AND(OR($J609="Retired",$J609="Permanent Low-Use"),$K609&lt;=2029),(AND($J609="New",$K609&gt;2029))),"N/A",IF($N609=0,0,IF(ISERROR(VLOOKUP($E609,'Source Data'!$B$29:$J$60, MATCH($L609, 'Source Data'!$B$26:$J$26,1),TRUE))=TRUE,"",VLOOKUP($E609,'Source Data'!$B$29:$J$60,MATCH($L609, 'Source Data'!$B$26:$J$26,1),TRUE))))</f>
        <v/>
      </c>
      <c r="V609" s="144" t="str">
        <f>IF(OR(AND(OR($J609="Retired",$J609="Permanent Low-Use"),$K609&lt;=2030),(AND($J609="New",$K609&gt;2030))),"N/A",IF($N609=0,0,IF(ISERROR(VLOOKUP($E609,'Source Data'!$B$29:$J$60, MATCH($L609, 'Source Data'!$B$26:$J$26,1),TRUE))=TRUE,"",VLOOKUP($E609,'Source Data'!$B$29:$J$60,MATCH($L609, 'Source Data'!$B$26:$J$26,1),TRUE))))</f>
        <v/>
      </c>
      <c r="W609" s="144" t="str">
        <f>IF(OR(AND(OR($J609="Retired",$J609="Permanent Low-Use"),$K609&lt;=2031),(AND($J609="New",$K609&gt;2031))),"N/A",IF($N609=0,0,IF(ISERROR(VLOOKUP($E609,'Source Data'!$B$29:$J$60, MATCH($L609, 'Source Data'!$B$26:$J$26,1),TRUE))=TRUE,"",VLOOKUP($E609,'Source Data'!$B$29:$J$60,MATCH($L609, 'Source Data'!$B$26:$J$26,1),TRUE))))</f>
        <v/>
      </c>
      <c r="X609" s="144" t="str">
        <f>IF(OR(AND(OR($J609="Retired",$J609="Permanent Low-Use"),$K609&lt;=2032),(AND($J609="New",$K609&gt;2032))),"N/A",IF($N609=0,0,IF(ISERROR(VLOOKUP($E609,'Source Data'!$B$29:$J$60, MATCH($L609, 'Source Data'!$B$26:$J$26,1),TRUE))=TRUE,"",VLOOKUP($E609,'Source Data'!$B$29:$J$60,MATCH($L609, 'Source Data'!$B$26:$J$26,1),TRUE))))</f>
        <v/>
      </c>
      <c r="Y609" s="144" t="str">
        <f>IF(OR(AND(OR($J609="Retired",$J609="Permanent Low-Use"),$K609&lt;=2033),(AND($J609="New",$K609&gt;2033))),"N/A",IF($N609=0,0,IF(ISERROR(VLOOKUP($E609,'Source Data'!$B$29:$J$60, MATCH($L609, 'Source Data'!$B$26:$J$26,1),TRUE))=TRUE,"",VLOOKUP($E609,'Source Data'!$B$29:$J$60,MATCH($L609, 'Source Data'!$B$26:$J$26,1),TRUE))))</f>
        <v/>
      </c>
      <c r="Z609" s="145" t="str">
        <f>IF(ISNUMBER($L609),IF(OR(AND(OR($J609="Retired",$J609="Permanent Low-Use"),$K609&lt;=2023),(AND($J609="New",$K609&gt;2023))),"N/A",VLOOKUP($F609,'Source Data'!$B$15:$I$22,7)),"")</f>
        <v/>
      </c>
      <c r="AA609" s="145" t="str">
        <f>IF(ISNUMBER($L609),IF(OR(AND(OR($J609="Retired",$J609="Permanent Low-Use"),$K609&lt;=2024),(AND($J609="New",$K609&gt;2024))),"N/A",VLOOKUP($F609,'Source Data'!$B$15:$I$22,7)),"")</f>
        <v/>
      </c>
      <c r="AB609" s="145" t="str">
        <f>IF(ISNUMBER($L609),IF(OR(AND(OR($J609="Retired",$J609="Permanent Low-Use"),$K609&lt;=2025),(AND($J609="New",$K609&gt;2025))),"N/A",VLOOKUP($F609,'Source Data'!$B$15:$I$22,5)),"")</f>
        <v/>
      </c>
      <c r="AC609" s="145" t="str">
        <f>IF(ISNUMBER($L609),IF(OR(AND(OR($J609="Retired",$J609="Permanent Low-Use"),$K609&lt;=2026),(AND($J609="New",$K609&gt;2026))),"N/A",VLOOKUP($F609,'Source Data'!$B$15:$I$22,5)),"")</f>
        <v/>
      </c>
      <c r="AD609" s="147"/>
      <c r="AE609" s="145" t="str">
        <f>IF(ISNUMBER($L609),IF(OR(AND(OR($J609="Retired",$J609="Permanent Low-Use"),$K609&lt;=2028),(AND($J609="New",$K609&gt;2028))),"N/A",VLOOKUP($F609,'Source Data'!$B$15:$I$22,5)),"")</f>
        <v/>
      </c>
      <c r="AF609" s="145" t="str">
        <f>IF(ISNUMBER($L609),IF(OR(AND(OR($J609="Retired",$J609="Permanent Low-Use"),$K609&lt;=2029),(AND($J609="New",$K609&gt;2029))),"N/A",VLOOKUP($F609,'Source Data'!$B$15:$I$22,5)),"")</f>
        <v/>
      </c>
      <c r="AG609" s="145" t="str">
        <f>IF(ISNUMBER($L609),IF(OR(AND(OR($J609="Retired",$J609="Permanent Low-Use"),$K609&lt;=2030),(AND($J609="New",$K609&gt;2030))),"N/A",VLOOKUP($F609,'Source Data'!$B$15:$I$22,5)),"")</f>
        <v/>
      </c>
      <c r="AH609" s="145" t="str">
        <f>IF(ISNUMBER($L609),IF(OR(AND(OR($J609="Retired",$J609="Permanent Low-Use"),$K609&lt;=2031),(AND($J609="New",$K609&gt;2031))),"N/A",VLOOKUP($F609,'Source Data'!$B$15:$I$22,5)),"")</f>
        <v/>
      </c>
      <c r="AI609" s="145" t="str">
        <f>IF(ISNUMBER($L609),IF(OR(AND(OR($J609="Retired",$J609="Permanent Low-Use"),$K609&lt;=2032),(AND($J609="New",$K609&gt;2032))),"N/A",VLOOKUP($F609,'Source Data'!$B$15:$I$22,5)),"")</f>
        <v/>
      </c>
      <c r="AJ609" s="145" t="str">
        <f>IF(ISNUMBER($L609),IF(OR(AND(OR($J609="Retired",$J609="Permanent Low-Use"),$K609&lt;=2033),(AND($J609="New",$K609&gt;2033))),"N/A",VLOOKUP($F609,'Source Data'!$B$15:$I$22,5)),"")</f>
        <v/>
      </c>
      <c r="AK609" s="145" t="str">
        <f>IF($N609= 0, "N/A", IF(ISERROR(VLOOKUP($F609, 'Source Data'!$B$4:$C$11,2)), "", VLOOKUP($F609, 'Source Data'!$B$4:$C$11,2)))</f>
        <v/>
      </c>
      <c r="AL609" s="158"/>
    </row>
    <row r="610" spans="1:38">
      <c r="A610" s="158"/>
      <c r="B610" s="96"/>
      <c r="C610" s="96"/>
      <c r="D610" s="96"/>
      <c r="E610" s="97"/>
      <c r="F610" s="97"/>
      <c r="G610" s="98"/>
      <c r="H610" s="99"/>
      <c r="I610" s="98"/>
      <c r="J610" s="98"/>
      <c r="K610" s="98"/>
      <c r="L610" s="142" t="str">
        <f t="shared" si="24"/>
        <v/>
      </c>
      <c r="M610" s="142"/>
      <c r="N610" s="143" t="str">
        <f t="shared" si="25"/>
        <v/>
      </c>
      <c r="O610" s="144" t="str">
        <f>IF(OR(AND(OR($J610="Retired",$J610="Permanent Low-Use"),$K610&lt;=2023),(AND($J610="New",$K610&gt;2023))),"N/A",IF($N610=0,0,IF(ISERROR(VLOOKUP($E610,'Source Data'!$B$29:$J$60, MATCH($L610, 'Source Data'!$B$26:$J$26,1),TRUE))=TRUE,"",VLOOKUP($E610,'Source Data'!$B$29:$J$60,MATCH($L610, 'Source Data'!$B$26:$J$26,1),TRUE))))</f>
        <v/>
      </c>
      <c r="P610" s="144" t="str">
        <f>IF(OR(AND(OR($J610="Retired",$J610="Permanent Low-Use"),$K610&lt;=2024),(AND($J610="New",$K610&gt;2024))),"N/A",IF($N610=0,0,IF(ISERROR(VLOOKUP($E610,'Source Data'!$B$29:$J$60, MATCH($L610, 'Source Data'!$B$26:$J$26,1),TRUE))=TRUE,"",VLOOKUP($E610,'Source Data'!$B$29:$J$60,MATCH($L610, 'Source Data'!$B$26:$J$26,1),TRUE))))</f>
        <v/>
      </c>
      <c r="Q610" s="144" t="str">
        <f>IF(OR(AND(OR($J610="Retired",$J610="Permanent Low-Use"),$K610&lt;=2025),(AND($J610="New",$K610&gt;2025))),"N/A",IF($N610=0,0,IF(ISERROR(VLOOKUP($E610,'Source Data'!$B$29:$J$60, MATCH($L610, 'Source Data'!$B$26:$J$26,1),TRUE))=TRUE,"",VLOOKUP($E610,'Source Data'!$B$29:$J$60,MATCH($L610, 'Source Data'!$B$26:$J$26,1),TRUE))))</f>
        <v/>
      </c>
      <c r="R610" s="144" t="str">
        <f>IF(OR(AND(OR($J610="Retired",$J610="Permanent Low-Use"),$K610&lt;=2026),(AND($J610="New",$K610&gt;2026))),"N/A",IF($N610=0,0,IF(ISERROR(VLOOKUP($E610,'Source Data'!$B$29:$J$60, MATCH($L610, 'Source Data'!$B$26:$J$26,1),TRUE))=TRUE,"",VLOOKUP($E610,'Source Data'!$B$29:$J$60,MATCH($L610, 'Source Data'!$B$26:$J$26,1),TRUE))))</f>
        <v/>
      </c>
      <c r="S610" s="144" t="str">
        <f>IF(OR(AND(OR($J610="Retired",$J610="Permanent Low-Use"),$K610&lt;=2027),(AND($J610="New",$K610&gt;2027))),"N/A",IF($N610=0,0,IF(ISERROR(VLOOKUP($E610,'Source Data'!$B$29:$J$60, MATCH($L610, 'Source Data'!$B$26:$J$26,1),TRUE))=TRUE,"",VLOOKUP($E610,'Source Data'!$B$29:$J$60,MATCH($L610, 'Source Data'!$B$26:$J$26,1),TRUE))))</f>
        <v/>
      </c>
      <c r="T610" s="144" t="str">
        <f>IF(OR(AND(OR($J610="Retired",$J610="Permanent Low-Use"),$K610&lt;=2028),(AND($J610="New",$K610&gt;2028))),"N/A",IF($N610=0,0,IF(ISERROR(VLOOKUP($E610,'Source Data'!$B$29:$J$60, MATCH($L610, 'Source Data'!$B$26:$J$26,1),TRUE))=TRUE,"",VLOOKUP($E610,'Source Data'!$B$29:$J$60,MATCH($L610, 'Source Data'!$B$26:$J$26,1),TRUE))))</f>
        <v/>
      </c>
      <c r="U610" s="144" t="str">
        <f>IF(OR(AND(OR($J610="Retired",$J610="Permanent Low-Use"),$K610&lt;=2029),(AND($J610="New",$K610&gt;2029))),"N/A",IF($N610=0,0,IF(ISERROR(VLOOKUP($E610,'Source Data'!$B$29:$J$60, MATCH($L610, 'Source Data'!$B$26:$J$26,1),TRUE))=TRUE,"",VLOOKUP($E610,'Source Data'!$B$29:$J$60,MATCH($L610, 'Source Data'!$B$26:$J$26,1),TRUE))))</f>
        <v/>
      </c>
      <c r="V610" s="144" t="str">
        <f>IF(OR(AND(OR($J610="Retired",$J610="Permanent Low-Use"),$K610&lt;=2030),(AND($J610="New",$K610&gt;2030))),"N/A",IF($N610=0,0,IF(ISERROR(VLOOKUP($E610,'Source Data'!$B$29:$J$60, MATCH($L610, 'Source Data'!$B$26:$J$26,1),TRUE))=TRUE,"",VLOOKUP($E610,'Source Data'!$B$29:$J$60,MATCH($L610, 'Source Data'!$B$26:$J$26,1),TRUE))))</f>
        <v/>
      </c>
      <c r="W610" s="144" t="str">
        <f>IF(OR(AND(OR($J610="Retired",$J610="Permanent Low-Use"),$K610&lt;=2031),(AND($J610="New",$K610&gt;2031))),"N/A",IF($N610=0,0,IF(ISERROR(VLOOKUP($E610,'Source Data'!$B$29:$J$60, MATCH($L610, 'Source Data'!$B$26:$J$26,1),TRUE))=TRUE,"",VLOOKUP($E610,'Source Data'!$B$29:$J$60,MATCH($L610, 'Source Data'!$B$26:$J$26,1),TRUE))))</f>
        <v/>
      </c>
      <c r="X610" s="144" t="str">
        <f>IF(OR(AND(OR($J610="Retired",$J610="Permanent Low-Use"),$K610&lt;=2032),(AND($J610="New",$K610&gt;2032))),"N/A",IF($N610=0,0,IF(ISERROR(VLOOKUP($E610,'Source Data'!$B$29:$J$60, MATCH($L610, 'Source Data'!$B$26:$J$26,1),TRUE))=TRUE,"",VLOOKUP($E610,'Source Data'!$B$29:$J$60,MATCH($L610, 'Source Data'!$B$26:$J$26,1),TRUE))))</f>
        <v/>
      </c>
      <c r="Y610" s="144" t="str">
        <f>IF(OR(AND(OR($J610="Retired",$J610="Permanent Low-Use"),$K610&lt;=2033),(AND($J610="New",$K610&gt;2033))),"N/A",IF($N610=0,0,IF(ISERROR(VLOOKUP($E610,'Source Data'!$B$29:$J$60, MATCH($L610, 'Source Data'!$B$26:$J$26,1),TRUE))=TRUE,"",VLOOKUP($E610,'Source Data'!$B$29:$J$60,MATCH($L610, 'Source Data'!$B$26:$J$26,1),TRUE))))</f>
        <v/>
      </c>
      <c r="Z610" s="145" t="str">
        <f>IF(ISNUMBER($L610),IF(OR(AND(OR($J610="Retired",$J610="Permanent Low-Use"),$K610&lt;=2023),(AND($J610="New",$K610&gt;2023))),"N/A",VLOOKUP($F610,'Source Data'!$B$15:$I$22,7)),"")</f>
        <v/>
      </c>
      <c r="AA610" s="145" t="str">
        <f>IF(ISNUMBER($L610),IF(OR(AND(OR($J610="Retired",$J610="Permanent Low-Use"),$K610&lt;=2024),(AND($J610="New",$K610&gt;2024))),"N/A",VLOOKUP($F610,'Source Data'!$B$15:$I$22,7)),"")</f>
        <v/>
      </c>
      <c r="AB610" s="145" t="str">
        <f>IF(ISNUMBER($L610),IF(OR(AND(OR($J610="Retired",$J610="Permanent Low-Use"),$K610&lt;=2025),(AND($J610="New",$K610&gt;2025))),"N/A",VLOOKUP($F610,'Source Data'!$B$15:$I$22,5)),"")</f>
        <v/>
      </c>
      <c r="AC610" s="145" t="str">
        <f>IF(ISNUMBER($L610),IF(OR(AND(OR($J610="Retired",$J610="Permanent Low-Use"),$K610&lt;=2026),(AND($J610="New",$K610&gt;2026))),"N/A",VLOOKUP($F610,'Source Data'!$B$15:$I$22,5)),"")</f>
        <v/>
      </c>
      <c r="AD610" s="147"/>
      <c r="AE610" s="145" t="str">
        <f>IF(ISNUMBER($L610),IF(OR(AND(OR($J610="Retired",$J610="Permanent Low-Use"),$K610&lt;=2028),(AND($J610="New",$K610&gt;2028))),"N/A",VLOOKUP($F610,'Source Data'!$B$15:$I$22,5)),"")</f>
        <v/>
      </c>
      <c r="AF610" s="145" t="str">
        <f>IF(ISNUMBER($L610),IF(OR(AND(OR($J610="Retired",$J610="Permanent Low-Use"),$K610&lt;=2029),(AND($J610="New",$K610&gt;2029))),"N/A",VLOOKUP($F610,'Source Data'!$B$15:$I$22,5)),"")</f>
        <v/>
      </c>
      <c r="AG610" s="145" t="str">
        <f>IF(ISNUMBER($L610),IF(OR(AND(OR($J610="Retired",$J610="Permanent Low-Use"),$K610&lt;=2030),(AND($J610="New",$K610&gt;2030))),"N/A",VLOOKUP($F610,'Source Data'!$B$15:$I$22,5)),"")</f>
        <v/>
      </c>
      <c r="AH610" s="145" t="str">
        <f>IF(ISNUMBER($L610),IF(OR(AND(OR($J610="Retired",$J610="Permanent Low-Use"),$K610&lt;=2031),(AND($J610="New",$K610&gt;2031))),"N/A",VLOOKUP($F610,'Source Data'!$B$15:$I$22,5)),"")</f>
        <v/>
      </c>
      <c r="AI610" s="145" t="str">
        <f>IF(ISNUMBER($L610),IF(OR(AND(OR($J610="Retired",$J610="Permanent Low-Use"),$K610&lt;=2032),(AND($J610="New",$K610&gt;2032))),"N/A",VLOOKUP($F610,'Source Data'!$B$15:$I$22,5)),"")</f>
        <v/>
      </c>
      <c r="AJ610" s="145" t="str">
        <f>IF(ISNUMBER($L610),IF(OR(AND(OR($J610="Retired",$J610="Permanent Low-Use"),$K610&lt;=2033),(AND($J610="New",$K610&gt;2033))),"N/A",VLOOKUP($F610,'Source Data'!$B$15:$I$22,5)),"")</f>
        <v/>
      </c>
      <c r="AK610" s="145" t="str">
        <f>IF($N610= 0, "N/A", IF(ISERROR(VLOOKUP($F610, 'Source Data'!$B$4:$C$11,2)), "", VLOOKUP($F610, 'Source Data'!$B$4:$C$11,2)))</f>
        <v/>
      </c>
      <c r="AL610" s="158"/>
    </row>
    <row r="611" spans="1:38">
      <c r="A611" s="158"/>
      <c r="B611" s="96"/>
      <c r="C611" s="96"/>
      <c r="D611" s="96"/>
      <c r="E611" s="97"/>
      <c r="F611" s="97"/>
      <c r="G611" s="98"/>
      <c r="H611" s="99"/>
      <c r="I611" s="98"/>
      <c r="J611" s="98"/>
      <c r="K611" s="98"/>
      <c r="L611" s="142" t="str">
        <f t="shared" si="24"/>
        <v/>
      </c>
      <c r="M611" s="142"/>
      <c r="N611" s="143" t="str">
        <f t="shared" si="25"/>
        <v/>
      </c>
      <c r="O611" s="144" t="str">
        <f>IF(OR(AND(OR($J611="Retired",$J611="Permanent Low-Use"),$K611&lt;=2023),(AND($J611="New",$K611&gt;2023))),"N/A",IF($N611=0,0,IF(ISERROR(VLOOKUP($E611,'Source Data'!$B$29:$J$60, MATCH($L611, 'Source Data'!$B$26:$J$26,1),TRUE))=TRUE,"",VLOOKUP($E611,'Source Data'!$B$29:$J$60,MATCH($L611, 'Source Data'!$B$26:$J$26,1),TRUE))))</f>
        <v/>
      </c>
      <c r="P611" s="144" t="str">
        <f>IF(OR(AND(OR($J611="Retired",$J611="Permanent Low-Use"),$K611&lt;=2024),(AND($J611="New",$K611&gt;2024))),"N/A",IF($N611=0,0,IF(ISERROR(VLOOKUP($E611,'Source Data'!$B$29:$J$60, MATCH($L611, 'Source Data'!$B$26:$J$26,1),TRUE))=TRUE,"",VLOOKUP($E611,'Source Data'!$B$29:$J$60,MATCH($L611, 'Source Data'!$B$26:$J$26,1),TRUE))))</f>
        <v/>
      </c>
      <c r="Q611" s="144" t="str">
        <f>IF(OR(AND(OR($J611="Retired",$J611="Permanent Low-Use"),$K611&lt;=2025),(AND($J611="New",$K611&gt;2025))),"N/A",IF($N611=0,0,IF(ISERROR(VLOOKUP($E611,'Source Data'!$B$29:$J$60, MATCH($L611, 'Source Data'!$B$26:$J$26,1),TRUE))=TRUE,"",VLOOKUP($E611,'Source Data'!$B$29:$J$60,MATCH($L611, 'Source Data'!$B$26:$J$26,1),TRUE))))</f>
        <v/>
      </c>
      <c r="R611" s="144" t="str">
        <f>IF(OR(AND(OR($J611="Retired",$J611="Permanent Low-Use"),$K611&lt;=2026),(AND($J611="New",$K611&gt;2026))),"N/A",IF($N611=0,0,IF(ISERROR(VLOOKUP($E611,'Source Data'!$B$29:$J$60, MATCH($L611, 'Source Data'!$B$26:$J$26,1),TRUE))=TRUE,"",VLOOKUP($E611,'Source Data'!$B$29:$J$60,MATCH($L611, 'Source Data'!$B$26:$J$26,1),TRUE))))</f>
        <v/>
      </c>
      <c r="S611" s="144" t="str">
        <f>IF(OR(AND(OR($J611="Retired",$J611="Permanent Low-Use"),$K611&lt;=2027),(AND($J611="New",$K611&gt;2027))),"N/A",IF($N611=0,0,IF(ISERROR(VLOOKUP($E611,'Source Data'!$B$29:$J$60, MATCH($L611, 'Source Data'!$B$26:$J$26,1),TRUE))=TRUE,"",VLOOKUP($E611,'Source Data'!$B$29:$J$60,MATCH($L611, 'Source Data'!$B$26:$J$26,1),TRUE))))</f>
        <v/>
      </c>
      <c r="T611" s="144" t="str">
        <f>IF(OR(AND(OR($J611="Retired",$J611="Permanent Low-Use"),$K611&lt;=2028),(AND($J611="New",$K611&gt;2028))),"N/A",IF($N611=0,0,IF(ISERROR(VLOOKUP($E611,'Source Data'!$B$29:$J$60, MATCH($L611, 'Source Data'!$B$26:$J$26,1),TRUE))=TRUE,"",VLOOKUP($E611,'Source Data'!$B$29:$J$60,MATCH($L611, 'Source Data'!$B$26:$J$26,1),TRUE))))</f>
        <v/>
      </c>
      <c r="U611" s="144" t="str">
        <f>IF(OR(AND(OR($J611="Retired",$J611="Permanent Low-Use"),$K611&lt;=2029),(AND($J611="New",$K611&gt;2029))),"N/A",IF($N611=0,0,IF(ISERROR(VLOOKUP($E611,'Source Data'!$B$29:$J$60, MATCH($L611, 'Source Data'!$B$26:$J$26,1),TRUE))=TRUE,"",VLOOKUP($E611,'Source Data'!$B$29:$J$60,MATCH($L611, 'Source Data'!$B$26:$J$26,1),TRUE))))</f>
        <v/>
      </c>
      <c r="V611" s="144" t="str">
        <f>IF(OR(AND(OR($J611="Retired",$J611="Permanent Low-Use"),$K611&lt;=2030),(AND($J611="New",$K611&gt;2030))),"N/A",IF($N611=0,0,IF(ISERROR(VLOOKUP($E611,'Source Data'!$B$29:$J$60, MATCH($L611, 'Source Data'!$B$26:$J$26,1),TRUE))=TRUE,"",VLOOKUP($E611,'Source Data'!$B$29:$J$60,MATCH($L611, 'Source Data'!$B$26:$J$26,1),TRUE))))</f>
        <v/>
      </c>
      <c r="W611" s="144" t="str">
        <f>IF(OR(AND(OR($J611="Retired",$J611="Permanent Low-Use"),$K611&lt;=2031),(AND($J611="New",$K611&gt;2031))),"N/A",IF($N611=0,0,IF(ISERROR(VLOOKUP($E611,'Source Data'!$B$29:$J$60, MATCH($L611, 'Source Data'!$B$26:$J$26,1),TRUE))=TRUE,"",VLOOKUP($E611,'Source Data'!$B$29:$J$60,MATCH($L611, 'Source Data'!$B$26:$J$26,1),TRUE))))</f>
        <v/>
      </c>
      <c r="X611" s="144" t="str">
        <f>IF(OR(AND(OR($J611="Retired",$J611="Permanent Low-Use"),$K611&lt;=2032),(AND($J611="New",$K611&gt;2032))),"N/A",IF($N611=0,0,IF(ISERROR(VLOOKUP($E611,'Source Data'!$B$29:$J$60, MATCH($L611, 'Source Data'!$B$26:$J$26,1),TRUE))=TRUE,"",VLOOKUP($E611,'Source Data'!$B$29:$J$60,MATCH($L611, 'Source Data'!$B$26:$J$26,1),TRUE))))</f>
        <v/>
      </c>
      <c r="Y611" s="144" t="str">
        <f>IF(OR(AND(OR($J611="Retired",$J611="Permanent Low-Use"),$K611&lt;=2033),(AND($J611="New",$K611&gt;2033))),"N/A",IF($N611=0,0,IF(ISERROR(VLOOKUP($E611,'Source Data'!$B$29:$J$60, MATCH($L611, 'Source Data'!$B$26:$J$26,1),TRUE))=TRUE,"",VLOOKUP($E611,'Source Data'!$B$29:$J$60,MATCH($L611, 'Source Data'!$B$26:$J$26,1),TRUE))))</f>
        <v/>
      </c>
      <c r="Z611" s="145" t="str">
        <f>IF(ISNUMBER($L611),IF(OR(AND(OR($J611="Retired",$J611="Permanent Low-Use"),$K611&lt;=2023),(AND($J611="New",$K611&gt;2023))),"N/A",VLOOKUP($F611,'Source Data'!$B$15:$I$22,7)),"")</f>
        <v/>
      </c>
      <c r="AA611" s="145" t="str">
        <f>IF(ISNUMBER($L611),IF(OR(AND(OR($J611="Retired",$J611="Permanent Low-Use"),$K611&lt;=2024),(AND($J611="New",$K611&gt;2024))),"N/A",VLOOKUP($F611,'Source Data'!$B$15:$I$22,7)),"")</f>
        <v/>
      </c>
      <c r="AB611" s="145" t="str">
        <f>IF(ISNUMBER($L611),IF(OR(AND(OR($J611="Retired",$J611="Permanent Low-Use"),$K611&lt;=2025),(AND($J611="New",$K611&gt;2025))),"N/A",VLOOKUP($F611,'Source Data'!$B$15:$I$22,5)),"")</f>
        <v/>
      </c>
      <c r="AC611" s="145" t="str">
        <f>IF(ISNUMBER($L611),IF(OR(AND(OR($J611="Retired",$J611="Permanent Low-Use"),$K611&lt;=2026),(AND($J611="New",$K611&gt;2026))),"N/A",VLOOKUP($F611,'Source Data'!$B$15:$I$22,5)),"")</f>
        <v/>
      </c>
      <c r="AD611" s="147"/>
      <c r="AE611" s="145" t="str">
        <f>IF(ISNUMBER($L611),IF(OR(AND(OR($J611="Retired",$J611="Permanent Low-Use"),$K611&lt;=2028),(AND($J611="New",$K611&gt;2028))),"N/A",VLOOKUP($F611,'Source Data'!$B$15:$I$22,5)),"")</f>
        <v/>
      </c>
      <c r="AF611" s="145" t="str">
        <f>IF(ISNUMBER($L611),IF(OR(AND(OR($J611="Retired",$J611="Permanent Low-Use"),$K611&lt;=2029),(AND($J611="New",$K611&gt;2029))),"N/A",VLOOKUP($F611,'Source Data'!$B$15:$I$22,5)),"")</f>
        <v/>
      </c>
      <c r="AG611" s="145" t="str">
        <f>IF(ISNUMBER($L611),IF(OR(AND(OR($J611="Retired",$J611="Permanent Low-Use"),$K611&lt;=2030),(AND($J611="New",$K611&gt;2030))),"N/A",VLOOKUP($F611,'Source Data'!$B$15:$I$22,5)),"")</f>
        <v/>
      </c>
      <c r="AH611" s="145" t="str">
        <f>IF(ISNUMBER($L611),IF(OR(AND(OR($J611="Retired",$J611="Permanent Low-Use"),$K611&lt;=2031),(AND($J611="New",$K611&gt;2031))),"N/A",VLOOKUP($F611,'Source Data'!$B$15:$I$22,5)),"")</f>
        <v/>
      </c>
      <c r="AI611" s="145" t="str">
        <f>IF(ISNUMBER($L611),IF(OR(AND(OR($J611="Retired",$J611="Permanent Low-Use"),$K611&lt;=2032),(AND($J611="New",$K611&gt;2032))),"N/A",VLOOKUP($F611,'Source Data'!$B$15:$I$22,5)),"")</f>
        <v/>
      </c>
      <c r="AJ611" s="145" t="str">
        <f>IF(ISNUMBER($L611),IF(OR(AND(OR($J611="Retired",$J611="Permanent Low-Use"),$K611&lt;=2033),(AND($J611="New",$K611&gt;2033))),"N/A",VLOOKUP($F611,'Source Data'!$B$15:$I$22,5)),"")</f>
        <v/>
      </c>
      <c r="AK611" s="145" t="str">
        <f>IF($N611= 0, "N/A", IF(ISERROR(VLOOKUP($F611, 'Source Data'!$B$4:$C$11,2)), "", VLOOKUP($F611, 'Source Data'!$B$4:$C$11,2)))</f>
        <v/>
      </c>
      <c r="AL611" s="158"/>
    </row>
    <row r="612" spans="1:38">
      <c r="A612" s="158"/>
      <c r="B612" s="96"/>
      <c r="C612" s="96"/>
      <c r="D612" s="96"/>
      <c r="E612" s="97"/>
      <c r="F612" s="97"/>
      <c r="G612" s="98"/>
      <c r="H612" s="99"/>
      <c r="I612" s="98"/>
      <c r="J612" s="98"/>
      <c r="K612" s="98"/>
      <c r="L612" s="142" t="str">
        <f t="shared" si="24"/>
        <v/>
      </c>
      <c r="M612" s="142"/>
      <c r="N612" s="143" t="str">
        <f t="shared" si="25"/>
        <v/>
      </c>
      <c r="O612" s="144" t="str">
        <f>IF(OR(AND(OR($J612="Retired",$J612="Permanent Low-Use"),$K612&lt;=2023),(AND($J612="New",$K612&gt;2023))),"N/A",IF($N612=0,0,IF(ISERROR(VLOOKUP($E612,'Source Data'!$B$29:$J$60, MATCH($L612, 'Source Data'!$B$26:$J$26,1),TRUE))=TRUE,"",VLOOKUP($E612,'Source Data'!$B$29:$J$60,MATCH($L612, 'Source Data'!$B$26:$J$26,1),TRUE))))</f>
        <v/>
      </c>
      <c r="P612" s="144" t="str">
        <f>IF(OR(AND(OR($J612="Retired",$J612="Permanent Low-Use"),$K612&lt;=2024),(AND($J612="New",$K612&gt;2024))),"N/A",IF($N612=0,0,IF(ISERROR(VLOOKUP($E612,'Source Data'!$B$29:$J$60, MATCH($L612, 'Source Data'!$B$26:$J$26,1),TRUE))=TRUE,"",VLOOKUP($E612,'Source Data'!$B$29:$J$60,MATCH($L612, 'Source Data'!$B$26:$J$26,1),TRUE))))</f>
        <v/>
      </c>
      <c r="Q612" s="144" t="str">
        <f>IF(OR(AND(OR($J612="Retired",$J612="Permanent Low-Use"),$K612&lt;=2025),(AND($J612="New",$K612&gt;2025))),"N/A",IF($N612=0,0,IF(ISERROR(VLOOKUP($E612,'Source Data'!$B$29:$J$60, MATCH($L612, 'Source Data'!$B$26:$J$26,1),TRUE))=TRUE,"",VLOOKUP($E612,'Source Data'!$B$29:$J$60,MATCH($L612, 'Source Data'!$B$26:$J$26,1),TRUE))))</f>
        <v/>
      </c>
      <c r="R612" s="144" t="str">
        <f>IF(OR(AND(OR($J612="Retired",$J612="Permanent Low-Use"),$K612&lt;=2026),(AND($J612="New",$K612&gt;2026))),"N/A",IF($N612=0,0,IF(ISERROR(VLOOKUP($E612,'Source Data'!$B$29:$J$60, MATCH($L612, 'Source Data'!$B$26:$J$26,1),TRUE))=TRUE,"",VLOOKUP($E612,'Source Data'!$B$29:$J$60,MATCH($L612, 'Source Data'!$B$26:$J$26,1),TRUE))))</f>
        <v/>
      </c>
      <c r="S612" s="144" t="str">
        <f>IF(OR(AND(OR($J612="Retired",$J612="Permanent Low-Use"),$K612&lt;=2027),(AND($J612="New",$K612&gt;2027))),"N/A",IF($N612=0,0,IF(ISERROR(VLOOKUP($E612,'Source Data'!$B$29:$J$60, MATCH($L612, 'Source Data'!$B$26:$J$26,1),TRUE))=TRUE,"",VLOOKUP($E612,'Source Data'!$B$29:$J$60,MATCH($L612, 'Source Data'!$B$26:$J$26,1),TRUE))))</f>
        <v/>
      </c>
      <c r="T612" s="144" t="str">
        <f>IF(OR(AND(OR($J612="Retired",$J612="Permanent Low-Use"),$K612&lt;=2028),(AND($J612="New",$K612&gt;2028))),"N/A",IF($N612=0,0,IF(ISERROR(VLOOKUP($E612,'Source Data'!$B$29:$J$60, MATCH($L612, 'Source Data'!$B$26:$J$26,1),TRUE))=TRUE,"",VLOOKUP($E612,'Source Data'!$B$29:$J$60,MATCH($L612, 'Source Data'!$B$26:$J$26,1),TRUE))))</f>
        <v/>
      </c>
      <c r="U612" s="144" t="str">
        <f>IF(OR(AND(OR($J612="Retired",$J612="Permanent Low-Use"),$K612&lt;=2029),(AND($J612="New",$K612&gt;2029))),"N/A",IF($N612=0,0,IF(ISERROR(VLOOKUP($E612,'Source Data'!$B$29:$J$60, MATCH($L612, 'Source Data'!$B$26:$J$26,1),TRUE))=TRUE,"",VLOOKUP($E612,'Source Data'!$B$29:$J$60,MATCH($L612, 'Source Data'!$B$26:$J$26,1),TRUE))))</f>
        <v/>
      </c>
      <c r="V612" s="144" t="str">
        <f>IF(OR(AND(OR($J612="Retired",$J612="Permanent Low-Use"),$K612&lt;=2030),(AND($J612="New",$K612&gt;2030))),"N/A",IF($N612=0,0,IF(ISERROR(VLOOKUP($E612,'Source Data'!$B$29:$J$60, MATCH($L612, 'Source Data'!$B$26:$J$26,1),TRUE))=TRUE,"",VLOOKUP($E612,'Source Data'!$B$29:$J$60,MATCH($L612, 'Source Data'!$B$26:$J$26,1),TRUE))))</f>
        <v/>
      </c>
      <c r="W612" s="144" t="str">
        <f>IF(OR(AND(OR($J612="Retired",$J612="Permanent Low-Use"),$K612&lt;=2031),(AND($J612="New",$K612&gt;2031))),"N/A",IF($N612=0,0,IF(ISERROR(VLOOKUP($E612,'Source Data'!$B$29:$J$60, MATCH($L612, 'Source Data'!$B$26:$J$26,1),TRUE))=TRUE,"",VLOOKUP($E612,'Source Data'!$B$29:$J$60,MATCH($L612, 'Source Data'!$B$26:$J$26,1),TRUE))))</f>
        <v/>
      </c>
      <c r="X612" s="144" t="str">
        <f>IF(OR(AND(OR($J612="Retired",$J612="Permanent Low-Use"),$K612&lt;=2032),(AND($J612="New",$K612&gt;2032))),"N/A",IF($N612=0,0,IF(ISERROR(VLOOKUP($E612,'Source Data'!$B$29:$J$60, MATCH($L612, 'Source Data'!$B$26:$J$26,1),TRUE))=TRUE,"",VLOOKUP($E612,'Source Data'!$B$29:$J$60,MATCH($L612, 'Source Data'!$B$26:$J$26,1),TRUE))))</f>
        <v/>
      </c>
      <c r="Y612" s="144" t="str">
        <f>IF(OR(AND(OR($J612="Retired",$J612="Permanent Low-Use"),$K612&lt;=2033),(AND($J612="New",$K612&gt;2033))),"N/A",IF($N612=0,0,IF(ISERROR(VLOOKUP($E612,'Source Data'!$B$29:$J$60, MATCH($L612, 'Source Data'!$B$26:$J$26,1),TRUE))=TRUE,"",VLOOKUP($E612,'Source Data'!$B$29:$J$60,MATCH($L612, 'Source Data'!$B$26:$J$26,1),TRUE))))</f>
        <v/>
      </c>
      <c r="Z612" s="145" t="str">
        <f>IF(ISNUMBER($L612),IF(OR(AND(OR($J612="Retired",$J612="Permanent Low-Use"),$K612&lt;=2023),(AND($J612="New",$K612&gt;2023))),"N/A",VLOOKUP($F612,'Source Data'!$B$15:$I$22,7)),"")</f>
        <v/>
      </c>
      <c r="AA612" s="145" t="str">
        <f>IF(ISNUMBER($L612),IF(OR(AND(OR($J612="Retired",$J612="Permanent Low-Use"),$K612&lt;=2024),(AND($J612="New",$K612&gt;2024))),"N/A",VLOOKUP($F612,'Source Data'!$B$15:$I$22,7)),"")</f>
        <v/>
      </c>
      <c r="AB612" s="145" t="str">
        <f>IF(ISNUMBER($L612),IF(OR(AND(OR($J612="Retired",$J612="Permanent Low-Use"),$K612&lt;=2025),(AND($J612="New",$K612&gt;2025))),"N/A",VLOOKUP($F612,'Source Data'!$B$15:$I$22,5)),"")</f>
        <v/>
      </c>
      <c r="AC612" s="145" t="str">
        <f>IF(ISNUMBER($L612),IF(OR(AND(OR($J612="Retired",$J612="Permanent Low-Use"),$K612&lt;=2026),(AND($J612="New",$K612&gt;2026))),"N/A",VLOOKUP($F612,'Source Data'!$B$15:$I$22,5)),"")</f>
        <v/>
      </c>
      <c r="AD612" s="147"/>
      <c r="AE612" s="145" t="str">
        <f>IF(ISNUMBER($L612),IF(OR(AND(OR($J612="Retired",$J612="Permanent Low-Use"),$K612&lt;=2028),(AND($J612="New",$K612&gt;2028))),"N/A",VLOOKUP($F612,'Source Data'!$B$15:$I$22,5)),"")</f>
        <v/>
      </c>
      <c r="AF612" s="145" t="str">
        <f>IF(ISNUMBER($L612),IF(OR(AND(OR($J612="Retired",$J612="Permanent Low-Use"),$K612&lt;=2029),(AND($J612="New",$K612&gt;2029))),"N/A",VLOOKUP($F612,'Source Data'!$B$15:$I$22,5)),"")</f>
        <v/>
      </c>
      <c r="AG612" s="145" t="str">
        <f>IF(ISNUMBER($L612),IF(OR(AND(OR($J612="Retired",$J612="Permanent Low-Use"),$K612&lt;=2030),(AND($J612="New",$K612&gt;2030))),"N/A",VLOOKUP($F612,'Source Data'!$B$15:$I$22,5)),"")</f>
        <v/>
      </c>
      <c r="AH612" s="145" t="str">
        <f>IF(ISNUMBER($L612),IF(OR(AND(OR($J612="Retired",$J612="Permanent Low-Use"),$K612&lt;=2031),(AND($J612="New",$K612&gt;2031))),"N/A",VLOOKUP($F612,'Source Data'!$B$15:$I$22,5)),"")</f>
        <v/>
      </c>
      <c r="AI612" s="145" t="str">
        <f>IF(ISNUMBER($L612),IF(OR(AND(OR($J612="Retired",$J612="Permanent Low-Use"),$K612&lt;=2032),(AND($J612="New",$K612&gt;2032))),"N/A",VLOOKUP($F612,'Source Data'!$B$15:$I$22,5)),"")</f>
        <v/>
      </c>
      <c r="AJ612" s="145" t="str">
        <f>IF(ISNUMBER($L612),IF(OR(AND(OR($J612="Retired",$J612="Permanent Low-Use"),$K612&lt;=2033),(AND($J612="New",$K612&gt;2033))),"N/A",VLOOKUP($F612,'Source Data'!$B$15:$I$22,5)),"")</f>
        <v/>
      </c>
      <c r="AK612" s="145" t="str">
        <f>IF($N612= 0, "N/A", IF(ISERROR(VLOOKUP($F612, 'Source Data'!$B$4:$C$11,2)), "", VLOOKUP($F612, 'Source Data'!$B$4:$C$11,2)))</f>
        <v/>
      </c>
      <c r="AL612" s="158"/>
    </row>
    <row r="613" spans="1:38">
      <c r="A613" s="158"/>
      <c r="B613" s="96"/>
      <c r="C613" s="96"/>
      <c r="D613" s="96"/>
      <c r="E613" s="97"/>
      <c r="F613" s="97"/>
      <c r="G613" s="98"/>
      <c r="H613" s="99"/>
      <c r="I613" s="98"/>
      <c r="J613" s="98"/>
      <c r="K613" s="98"/>
      <c r="L613" s="142" t="str">
        <f t="shared" si="24"/>
        <v/>
      </c>
      <c r="M613" s="142"/>
      <c r="N613" s="143" t="str">
        <f t="shared" si="25"/>
        <v/>
      </c>
      <c r="O613" s="144" t="str">
        <f>IF(OR(AND(OR($J613="Retired",$J613="Permanent Low-Use"),$K613&lt;=2023),(AND($J613="New",$K613&gt;2023))),"N/A",IF($N613=0,0,IF(ISERROR(VLOOKUP($E613,'Source Data'!$B$29:$J$60, MATCH($L613, 'Source Data'!$B$26:$J$26,1),TRUE))=TRUE,"",VLOOKUP($E613,'Source Data'!$B$29:$J$60,MATCH($L613, 'Source Data'!$B$26:$J$26,1),TRUE))))</f>
        <v/>
      </c>
      <c r="P613" s="144" t="str">
        <f>IF(OR(AND(OR($J613="Retired",$J613="Permanent Low-Use"),$K613&lt;=2024),(AND($J613="New",$K613&gt;2024))),"N/A",IF($N613=0,0,IF(ISERROR(VLOOKUP($E613,'Source Data'!$B$29:$J$60, MATCH($L613, 'Source Data'!$B$26:$J$26,1),TRUE))=TRUE,"",VLOOKUP($E613,'Source Data'!$B$29:$J$60,MATCH($L613, 'Source Data'!$B$26:$J$26,1),TRUE))))</f>
        <v/>
      </c>
      <c r="Q613" s="144" t="str">
        <f>IF(OR(AND(OR($J613="Retired",$J613="Permanent Low-Use"),$K613&lt;=2025),(AND($J613="New",$K613&gt;2025))),"N/A",IF($N613=0,0,IF(ISERROR(VLOOKUP($E613,'Source Data'!$B$29:$J$60, MATCH($L613, 'Source Data'!$B$26:$J$26,1),TRUE))=TRUE,"",VLOOKUP($E613,'Source Data'!$B$29:$J$60,MATCH($L613, 'Source Data'!$B$26:$J$26,1),TRUE))))</f>
        <v/>
      </c>
      <c r="R613" s="144" t="str">
        <f>IF(OR(AND(OR($J613="Retired",$J613="Permanent Low-Use"),$K613&lt;=2026),(AND($J613="New",$K613&gt;2026))),"N/A",IF($N613=0,0,IF(ISERROR(VLOOKUP($E613,'Source Data'!$B$29:$J$60, MATCH($L613, 'Source Data'!$B$26:$J$26,1),TRUE))=TRUE,"",VLOOKUP($E613,'Source Data'!$B$29:$J$60,MATCH($L613, 'Source Data'!$B$26:$J$26,1),TRUE))))</f>
        <v/>
      </c>
      <c r="S613" s="144" t="str">
        <f>IF(OR(AND(OR($J613="Retired",$J613="Permanent Low-Use"),$K613&lt;=2027),(AND($J613="New",$K613&gt;2027))),"N/A",IF($N613=0,0,IF(ISERROR(VLOOKUP($E613,'Source Data'!$B$29:$J$60, MATCH($L613, 'Source Data'!$B$26:$J$26,1),TRUE))=TRUE,"",VLOOKUP($E613,'Source Data'!$B$29:$J$60,MATCH($L613, 'Source Data'!$B$26:$J$26,1),TRUE))))</f>
        <v/>
      </c>
      <c r="T613" s="144" t="str">
        <f>IF(OR(AND(OR($J613="Retired",$J613="Permanent Low-Use"),$K613&lt;=2028),(AND($J613="New",$K613&gt;2028))),"N/A",IF($N613=0,0,IF(ISERROR(VLOOKUP($E613,'Source Data'!$B$29:$J$60, MATCH($L613, 'Source Data'!$B$26:$J$26,1),TRUE))=TRUE,"",VLOOKUP($E613,'Source Data'!$B$29:$J$60,MATCH($L613, 'Source Data'!$B$26:$J$26,1),TRUE))))</f>
        <v/>
      </c>
      <c r="U613" s="144" t="str">
        <f>IF(OR(AND(OR($J613="Retired",$J613="Permanent Low-Use"),$K613&lt;=2029),(AND($J613="New",$K613&gt;2029))),"N/A",IF($N613=0,0,IF(ISERROR(VLOOKUP($E613,'Source Data'!$B$29:$J$60, MATCH($L613, 'Source Data'!$B$26:$J$26,1),TRUE))=TRUE,"",VLOOKUP($E613,'Source Data'!$B$29:$J$60,MATCH($L613, 'Source Data'!$B$26:$J$26,1),TRUE))))</f>
        <v/>
      </c>
      <c r="V613" s="144" t="str">
        <f>IF(OR(AND(OR($J613="Retired",$J613="Permanent Low-Use"),$K613&lt;=2030),(AND($J613="New",$K613&gt;2030))),"N/A",IF($N613=0,0,IF(ISERROR(VLOOKUP($E613,'Source Data'!$B$29:$J$60, MATCH($L613, 'Source Data'!$B$26:$J$26,1),TRUE))=TRUE,"",VLOOKUP($E613,'Source Data'!$B$29:$J$60,MATCH($L613, 'Source Data'!$B$26:$J$26,1),TRUE))))</f>
        <v/>
      </c>
      <c r="W613" s="144" t="str">
        <f>IF(OR(AND(OR($J613="Retired",$J613="Permanent Low-Use"),$K613&lt;=2031),(AND($J613="New",$K613&gt;2031))),"N/A",IF($N613=0,0,IF(ISERROR(VLOOKUP($E613,'Source Data'!$B$29:$J$60, MATCH($L613, 'Source Data'!$B$26:$J$26,1),TRUE))=TRUE,"",VLOOKUP($E613,'Source Data'!$B$29:$J$60,MATCH($L613, 'Source Data'!$B$26:$J$26,1),TRUE))))</f>
        <v/>
      </c>
      <c r="X613" s="144" t="str">
        <f>IF(OR(AND(OR($J613="Retired",$J613="Permanent Low-Use"),$K613&lt;=2032),(AND($J613="New",$K613&gt;2032))),"N/A",IF($N613=0,0,IF(ISERROR(VLOOKUP($E613,'Source Data'!$B$29:$J$60, MATCH($L613, 'Source Data'!$B$26:$J$26,1),TRUE))=TRUE,"",VLOOKUP($E613,'Source Data'!$B$29:$J$60,MATCH($L613, 'Source Data'!$B$26:$J$26,1),TRUE))))</f>
        <v/>
      </c>
      <c r="Y613" s="144" t="str">
        <f>IF(OR(AND(OR($J613="Retired",$J613="Permanent Low-Use"),$K613&lt;=2033),(AND($J613="New",$K613&gt;2033))),"N/A",IF($N613=0,0,IF(ISERROR(VLOOKUP($E613,'Source Data'!$B$29:$J$60, MATCH($L613, 'Source Data'!$B$26:$J$26,1),TRUE))=TRUE,"",VLOOKUP($E613,'Source Data'!$B$29:$J$60,MATCH($L613, 'Source Data'!$B$26:$J$26,1),TRUE))))</f>
        <v/>
      </c>
      <c r="Z613" s="145" t="str">
        <f>IF(ISNUMBER($L613),IF(OR(AND(OR($J613="Retired",$J613="Permanent Low-Use"),$K613&lt;=2023),(AND($J613="New",$K613&gt;2023))),"N/A",VLOOKUP($F613,'Source Data'!$B$15:$I$22,7)),"")</f>
        <v/>
      </c>
      <c r="AA613" s="145" t="str">
        <f>IF(ISNUMBER($L613),IF(OR(AND(OR($J613="Retired",$J613="Permanent Low-Use"),$K613&lt;=2024),(AND($J613="New",$K613&gt;2024))),"N/A",VLOOKUP($F613,'Source Data'!$B$15:$I$22,7)),"")</f>
        <v/>
      </c>
      <c r="AB613" s="145" t="str">
        <f>IF(ISNUMBER($L613),IF(OR(AND(OR($J613="Retired",$J613="Permanent Low-Use"),$K613&lt;=2025),(AND($J613="New",$K613&gt;2025))),"N/A",VLOOKUP($F613,'Source Data'!$B$15:$I$22,5)),"")</f>
        <v/>
      </c>
      <c r="AC613" s="145" t="str">
        <f>IF(ISNUMBER($L613),IF(OR(AND(OR($J613="Retired",$J613="Permanent Low-Use"),$K613&lt;=2026),(AND($J613="New",$K613&gt;2026))),"N/A",VLOOKUP($F613,'Source Data'!$B$15:$I$22,5)),"")</f>
        <v/>
      </c>
      <c r="AD613" s="147"/>
      <c r="AE613" s="145" t="str">
        <f>IF(ISNUMBER($L613),IF(OR(AND(OR($J613="Retired",$J613="Permanent Low-Use"),$K613&lt;=2028),(AND($J613="New",$K613&gt;2028))),"N/A",VLOOKUP($F613,'Source Data'!$B$15:$I$22,5)),"")</f>
        <v/>
      </c>
      <c r="AF613" s="145" t="str">
        <f>IF(ISNUMBER($L613),IF(OR(AND(OR($J613="Retired",$J613="Permanent Low-Use"),$K613&lt;=2029),(AND($J613="New",$K613&gt;2029))),"N/A",VLOOKUP($F613,'Source Data'!$B$15:$I$22,5)),"")</f>
        <v/>
      </c>
      <c r="AG613" s="145" t="str">
        <f>IF(ISNUMBER($L613),IF(OR(AND(OR($J613="Retired",$J613="Permanent Low-Use"),$K613&lt;=2030),(AND($J613="New",$K613&gt;2030))),"N/A",VLOOKUP($F613,'Source Data'!$B$15:$I$22,5)),"")</f>
        <v/>
      </c>
      <c r="AH613" s="145" t="str">
        <f>IF(ISNUMBER($L613),IF(OR(AND(OR($J613="Retired",$J613="Permanent Low-Use"),$K613&lt;=2031),(AND($J613="New",$K613&gt;2031))),"N/A",VLOOKUP($F613,'Source Data'!$B$15:$I$22,5)),"")</f>
        <v/>
      </c>
      <c r="AI613" s="145" t="str">
        <f>IF(ISNUMBER($L613),IF(OR(AND(OR($J613="Retired",$J613="Permanent Low-Use"),$K613&lt;=2032),(AND($J613="New",$K613&gt;2032))),"N/A",VLOOKUP($F613,'Source Data'!$B$15:$I$22,5)),"")</f>
        <v/>
      </c>
      <c r="AJ613" s="145" t="str">
        <f>IF(ISNUMBER($L613),IF(OR(AND(OR($J613="Retired",$J613="Permanent Low-Use"),$K613&lt;=2033),(AND($J613="New",$K613&gt;2033))),"N/A",VLOOKUP($F613,'Source Data'!$B$15:$I$22,5)),"")</f>
        <v/>
      </c>
      <c r="AK613" s="145" t="str">
        <f>IF($N613= 0, "N/A", IF(ISERROR(VLOOKUP($F613, 'Source Data'!$B$4:$C$11,2)), "", VLOOKUP($F613, 'Source Data'!$B$4:$C$11,2)))</f>
        <v/>
      </c>
      <c r="AL613" s="158"/>
    </row>
    <row r="614" spans="1:38">
      <c r="A614" s="158"/>
      <c r="B614" s="96"/>
      <c r="C614" s="96"/>
      <c r="D614" s="96"/>
      <c r="E614" s="97"/>
      <c r="F614" s="97"/>
      <c r="G614" s="98"/>
      <c r="H614" s="99"/>
      <c r="I614" s="98"/>
      <c r="J614" s="98"/>
      <c r="K614" s="98"/>
      <c r="L614" s="142" t="str">
        <f t="shared" si="24"/>
        <v/>
      </c>
      <c r="M614" s="142"/>
      <c r="N614" s="143" t="str">
        <f t="shared" si="25"/>
        <v/>
      </c>
      <c r="O614" s="144" t="str">
        <f>IF(OR(AND(OR($J614="Retired",$J614="Permanent Low-Use"),$K614&lt;=2023),(AND($J614="New",$K614&gt;2023))),"N/A",IF($N614=0,0,IF(ISERROR(VLOOKUP($E614,'Source Data'!$B$29:$J$60, MATCH($L614, 'Source Data'!$B$26:$J$26,1),TRUE))=TRUE,"",VLOOKUP($E614,'Source Data'!$B$29:$J$60,MATCH($L614, 'Source Data'!$B$26:$J$26,1),TRUE))))</f>
        <v/>
      </c>
      <c r="P614" s="144" t="str">
        <f>IF(OR(AND(OR($J614="Retired",$J614="Permanent Low-Use"),$K614&lt;=2024),(AND($J614="New",$K614&gt;2024))),"N/A",IF($N614=0,0,IF(ISERROR(VLOOKUP($E614,'Source Data'!$B$29:$J$60, MATCH($L614, 'Source Data'!$B$26:$J$26,1),TRUE))=TRUE,"",VLOOKUP($E614,'Source Data'!$B$29:$J$60,MATCH($L614, 'Source Data'!$B$26:$J$26,1),TRUE))))</f>
        <v/>
      </c>
      <c r="Q614" s="144" t="str">
        <f>IF(OR(AND(OR($J614="Retired",$J614="Permanent Low-Use"),$K614&lt;=2025),(AND($J614="New",$K614&gt;2025))),"N/A",IF($N614=0,0,IF(ISERROR(VLOOKUP($E614,'Source Data'!$B$29:$J$60, MATCH($L614, 'Source Data'!$B$26:$J$26,1),TRUE))=TRUE,"",VLOOKUP($E614,'Source Data'!$B$29:$J$60,MATCH($L614, 'Source Data'!$B$26:$J$26,1),TRUE))))</f>
        <v/>
      </c>
      <c r="R614" s="144" t="str">
        <f>IF(OR(AND(OR($J614="Retired",$J614="Permanent Low-Use"),$K614&lt;=2026),(AND($J614="New",$K614&gt;2026))),"N/A",IF($N614=0,0,IF(ISERROR(VLOOKUP($E614,'Source Data'!$B$29:$J$60, MATCH($L614, 'Source Data'!$B$26:$J$26,1),TRUE))=TRUE,"",VLOOKUP($E614,'Source Data'!$B$29:$J$60,MATCH($L614, 'Source Data'!$B$26:$J$26,1),TRUE))))</f>
        <v/>
      </c>
      <c r="S614" s="144" t="str">
        <f>IF(OR(AND(OR($J614="Retired",$J614="Permanent Low-Use"),$K614&lt;=2027),(AND($J614="New",$K614&gt;2027))),"N/A",IF($N614=0,0,IF(ISERROR(VLOOKUP($E614,'Source Data'!$B$29:$J$60, MATCH($L614, 'Source Data'!$B$26:$J$26,1),TRUE))=TRUE,"",VLOOKUP($E614,'Source Data'!$B$29:$J$60,MATCH($L614, 'Source Data'!$B$26:$J$26,1),TRUE))))</f>
        <v/>
      </c>
      <c r="T614" s="144" t="str">
        <f>IF(OR(AND(OR($J614="Retired",$J614="Permanent Low-Use"),$K614&lt;=2028),(AND($J614="New",$K614&gt;2028))),"N/A",IF($N614=0,0,IF(ISERROR(VLOOKUP($E614,'Source Data'!$B$29:$J$60, MATCH($L614, 'Source Data'!$B$26:$J$26,1),TRUE))=TRUE,"",VLOOKUP($E614,'Source Data'!$B$29:$J$60,MATCH($L614, 'Source Data'!$B$26:$J$26,1),TRUE))))</f>
        <v/>
      </c>
      <c r="U614" s="144" t="str">
        <f>IF(OR(AND(OR($J614="Retired",$J614="Permanent Low-Use"),$K614&lt;=2029),(AND($J614="New",$K614&gt;2029))),"N/A",IF($N614=0,0,IF(ISERROR(VLOOKUP($E614,'Source Data'!$B$29:$J$60, MATCH($L614, 'Source Data'!$B$26:$J$26,1),TRUE))=TRUE,"",VLOOKUP($E614,'Source Data'!$B$29:$J$60,MATCH($L614, 'Source Data'!$B$26:$J$26,1),TRUE))))</f>
        <v/>
      </c>
      <c r="V614" s="144" t="str">
        <f>IF(OR(AND(OR($J614="Retired",$J614="Permanent Low-Use"),$K614&lt;=2030),(AND($J614="New",$K614&gt;2030))),"N/A",IF($N614=0,0,IF(ISERROR(VLOOKUP($E614,'Source Data'!$B$29:$J$60, MATCH($L614, 'Source Data'!$B$26:$J$26,1),TRUE))=TRUE,"",VLOOKUP($E614,'Source Data'!$B$29:$J$60,MATCH($L614, 'Source Data'!$B$26:$J$26,1),TRUE))))</f>
        <v/>
      </c>
      <c r="W614" s="144" t="str">
        <f>IF(OR(AND(OR($J614="Retired",$J614="Permanent Low-Use"),$K614&lt;=2031),(AND($J614="New",$K614&gt;2031))),"N/A",IF($N614=0,0,IF(ISERROR(VLOOKUP($E614,'Source Data'!$B$29:$J$60, MATCH($L614, 'Source Data'!$B$26:$J$26,1),TRUE))=TRUE,"",VLOOKUP($E614,'Source Data'!$B$29:$J$60,MATCH($L614, 'Source Data'!$B$26:$J$26,1),TRUE))))</f>
        <v/>
      </c>
      <c r="X614" s="144" t="str">
        <f>IF(OR(AND(OR($J614="Retired",$J614="Permanent Low-Use"),$K614&lt;=2032),(AND($J614="New",$K614&gt;2032))),"N/A",IF($N614=0,0,IF(ISERROR(VLOOKUP($E614,'Source Data'!$B$29:$J$60, MATCH($L614, 'Source Data'!$B$26:$J$26,1),TRUE))=TRUE,"",VLOOKUP($E614,'Source Data'!$B$29:$J$60,MATCH($L614, 'Source Data'!$B$26:$J$26,1),TRUE))))</f>
        <v/>
      </c>
      <c r="Y614" s="144" t="str">
        <f>IF(OR(AND(OR($J614="Retired",$J614="Permanent Low-Use"),$K614&lt;=2033),(AND($J614="New",$K614&gt;2033))),"N/A",IF($N614=0,0,IF(ISERROR(VLOOKUP($E614,'Source Data'!$B$29:$J$60, MATCH($L614, 'Source Data'!$B$26:$J$26,1),TRUE))=TRUE,"",VLOOKUP($E614,'Source Data'!$B$29:$J$60,MATCH($L614, 'Source Data'!$B$26:$J$26,1),TRUE))))</f>
        <v/>
      </c>
      <c r="Z614" s="145" t="str">
        <f>IF(ISNUMBER($L614),IF(OR(AND(OR($J614="Retired",$J614="Permanent Low-Use"),$K614&lt;=2023),(AND($J614="New",$K614&gt;2023))),"N/A",VLOOKUP($F614,'Source Data'!$B$15:$I$22,7)),"")</f>
        <v/>
      </c>
      <c r="AA614" s="145" t="str">
        <f>IF(ISNUMBER($L614),IF(OR(AND(OR($J614="Retired",$J614="Permanent Low-Use"),$K614&lt;=2024),(AND($J614="New",$K614&gt;2024))),"N/A",VLOOKUP($F614,'Source Data'!$B$15:$I$22,7)),"")</f>
        <v/>
      </c>
      <c r="AB614" s="145" t="str">
        <f>IF(ISNUMBER($L614),IF(OR(AND(OR($J614="Retired",$J614="Permanent Low-Use"),$K614&lt;=2025),(AND($J614="New",$K614&gt;2025))),"N/A",VLOOKUP($F614,'Source Data'!$B$15:$I$22,5)),"")</f>
        <v/>
      </c>
      <c r="AC614" s="145" t="str">
        <f>IF(ISNUMBER($L614),IF(OR(AND(OR($J614="Retired",$J614="Permanent Low-Use"),$K614&lt;=2026),(AND($J614="New",$K614&gt;2026))),"N/A",VLOOKUP($F614,'Source Data'!$B$15:$I$22,5)),"")</f>
        <v/>
      </c>
      <c r="AD614" s="147"/>
      <c r="AE614" s="145" t="str">
        <f>IF(ISNUMBER($L614),IF(OR(AND(OR($J614="Retired",$J614="Permanent Low-Use"),$K614&lt;=2028),(AND($J614="New",$K614&gt;2028))),"N/A",VLOOKUP($F614,'Source Data'!$B$15:$I$22,5)),"")</f>
        <v/>
      </c>
      <c r="AF614" s="145" t="str">
        <f>IF(ISNUMBER($L614),IF(OR(AND(OR($J614="Retired",$J614="Permanent Low-Use"),$K614&lt;=2029),(AND($J614="New",$K614&gt;2029))),"N/A",VLOOKUP($F614,'Source Data'!$B$15:$I$22,5)),"")</f>
        <v/>
      </c>
      <c r="AG614" s="145" t="str">
        <f>IF(ISNUMBER($L614),IF(OR(AND(OR($J614="Retired",$J614="Permanent Low-Use"),$K614&lt;=2030),(AND($J614="New",$K614&gt;2030))),"N/A",VLOOKUP($F614,'Source Data'!$B$15:$I$22,5)),"")</f>
        <v/>
      </c>
      <c r="AH614" s="145" t="str">
        <f>IF(ISNUMBER($L614),IF(OR(AND(OR($J614="Retired",$J614="Permanent Low-Use"),$K614&lt;=2031),(AND($J614="New",$K614&gt;2031))),"N/A",VLOOKUP($F614,'Source Data'!$B$15:$I$22,5)),"")</f>
        <v/>
      </c>
      <c r="AI614" s="145" t="str">
        <f>IF(ISNUMBER($L614),IF(OR(AND(OR($J614="Retired",$J614="Permanent Low-Use"),$K614&lt;=2032),(AND($J614="New",$K614&gt;2032))),"N/A",VLOOKUP($F614,'Source Data'!$B$15:$I$22,5)),"")</f>
        <v/>
      </c>
      <c r="AJ614" s="145" t="str">
        <f>IF(ISNUMBER($L614),IF(OR(AND(OR($J614="Retired",$J614="Permanent Low-Use"),$K614&lt;=2033),(AND($J614="New",$K614&gt;2033))),"N/A",VLOOKUP($F614,'Source Data'!$B$15:$I$22,5)),"")</f>
        <v/>
      </c>
      <c r="AK614" s="145" t="str">
        <f>IF($N614= 0, "N/A", IF(ISERROR(VLOOKUP($F614, 'Source Data'!$B$4:$C$11,2)), "", VLOOKUP($F614, 'Source Data'!$B$4:$C$11,2)))</f>
        <v/>
      </c>
      <c r="AL614" s="158"/>
    </row>
    <row r="615" spans="1:38">
      <c r="A615" s="158"/>
      <c r="B615" s="96"/>
      <c r="C615" s="96"/>
      <c r="D615" s="96"/>
      <c r="E615" s="97"/>
      <c r="F615" s="97"/>
      <c r="G615" s="98"/>
      <c r="H615" s="99"/>
      <c r="I615" s="98"/>
      <c r="J615" s="98"/>
      <c r="K615" s="98"/>
      <c r="L615" s="142" t="str">
        <f t="shared" si="24"/>
        <v/>
      </c>
      <c r="M615" s="142"/>
      <c r="N615" s="143" t="str">
        <f t="shared" si="25"/>
        <v/>
      </c>
      <c r="O615" s="144" t="str">
        <f>IF(OR(AND(OR($J615="Retired",$J615="Permanent Low-Use"),$K615&lt;=2023),(AND($J615="New",$K615&gt;2023))),"N/A",IF($N615=0,0,IF(ISERROR(VLOOKUP($E615,'Source Data'!$B$29:$J$60, MATCH($L615, 'Source Data'!$B$26:$J$26,1),TRUE))=TRUE,"",VLOOKUP($E615,'Source Data'!$B$29:$J$60,MATCH($L615, 'Source Data'!$B$26:$J$26,1),TRUE))))</f>
        <v/>
      </c>
      <c r="P615" s="144" t="str">
        <f>IF(OR(AND(OR($J615="Retired",$J615="Permanent Low-Use"),$K615&lt;=2024),(AND($J615="New",$K615&gt;2024))),"N/A",IF($N615=0,0,IF(ISERROR(VLOOKUP($E615,'Source Data'!$B$29:$J$60, MATCH($L615, 'Source Data'!$B$26:$J$26,1),TRUE))=TRUE,"",VLOOKUP($E615,'Source Data'!$B$29:$J$60,MATCH($L615, 'Source Data'!$B$26:$J$26,1),TRUE))))</f>
        <v/>
      </c>
      <c r="Q615" s="144" t="str">
        <f>IF(OR(AND(OR($J615="Retired",$J615="Permanent Low-Use"),$K615&lt;=2025),(AND($J615="New",$K615&gt;2025))),"N/A",IF($N615=0,0,IF(ISERROR(VLOOKUP($E615,'Source Data'!$B$29:$J$60, MATCH($L615, 'Source Data'!$B$26:$J$26,1),TRUE))=TRUE,"",VLOOKUP($E615,'Source Data'!$B$29:$J$60,MATCH($L615, 'Source Data'!$B$26:$J$26,1),TRUE))))</f>
        <v/>
      </c>
      <c r="R615" s="144" t="str">
        <f>IF(OR(AND(OR($J615="Retired",$J615="Permanent Low-Use"),$K615&lt;=2026),(AND($J615="New",$K615&gt;2026))),"N/A",IF($N615=0,0,IF(ISERROR(VLOOKUP($E615,'Source Data'!$B$29:$J$60, MATCH($L615, 'Source Data'!$B$26:$J$26,1),TRUE))=TRUE,"",VLOOKUP($E615,'Source Data'!$B$29:$J$60,MATCH($L615, 'Source Data'!$B$26:$J$26,1),TRUE))))</f>
        <v/>
      </c>
      <c r="S615" s="144" t="str">
        <f>IF(OR(AND(OR($J615="Retired",$J615="Permanent Low-Use"),$K615&lt;=2027),(AND($J615="New",$K615&gt;2027))),"N/A",IF($N615=0,0,IF(ISERROR(VLOOKUP($E615,'Source Data'!$B$29:$J$60, MATCH($L615, 'Source Data'!$B$26:$J$26,1),TRUE))=TRUE,"",VLOOKUP($E615,'Source Data'!$B$29:$J$60,MATCH($L615, 'Source Data'!$B$26:$J$26,1),TRUE))))</f>
        <v/>
      </c>
      <c r="T615" s="144" t="str">
        <f>IF(OR(AND(OR($J615="Retired",$J615="Permanent Low-Use"),$K615&lt;=2028),(AND($J615="New",$K615&gt;2028))),"N/A",IF($N615=0,0,IF(ISERROR(VLOOKUP($E615,'Source Data'!$B$29:$J$60, MATCH($L615, 'Source Data'!$B$26:$J$26,1),TRUE))=TRUE,"",VLOOKUP($E615,'Source Data'!$B$29:$J$60,MATCH($L615, 'Source Data'!$B$26:$J$26,1),TRUE))))</f>
        <v/>
      </c>
      <c r="U615" s="144" t="str">
        <f>IF(OR(AND(OR($J615="Retired",$J615="Permanent Low-Use"),$K615&lt;=2029),(AND($J615="New",$K615&gt;2029))),"N/A",IF($N615=0,0,IF(ISERROR(VLOOKUP($E615,'Source Data'!$B$29:$J$60, MATCH($L615, 'Source Data'!$B$26:$J$26,1),TRUE))=TRUE,"",VLOOKUP($E615,'Source Data'!$B$29:$J$60,MATCH($L615, 'Source Data'!$B$26:$J$26,1),TRUE))))</f>
        <v/>
      </c>
      <c r="V615" s="144" t="str">
        <f>IF(OR(AND(OR($J615="Retired",$J615="Permanent Low-Use"),$K615&lt;=2030),(AND($J615="New",$K615&gt;2030))),"N/A",IF($N615=0,0,IF(ISERROR(VLOOKUP($E615,'Source Data'!$B$29:$J$60, MATCH($L615, 'Source Data'!$B$26:$J$26,1),TRUE))=TRUE,"",VLOOKUP($E615,'Source Data'!$B$29:$J$60,MATCH($L615, 'Source Data'!$B$26:$J$26,1),TRUE))))</f>
        <v/>
      </c>
      <c r="W615" s="144" t="str">
        <f>IF(OR(AND(OR($J615="Retired",$J615="Permanent Low-Use"),$K615&lt;=2031),(AND($J615="New",$K615&gt;2031))),"N/A",IF($N615=0,0,IF(ISERROR(VLOOKUP($E615,'Source Data'!$B$29:$J$60, MATCH($L615, 'Source Data'!$B$26:$J$26,1),TRUE))=TRUE,"",VLOOKUP($E615,'Source Data'!$B$29:$J$60,MATCH($L615, 'Source Data'!$B$26:$J$26,1),TRUE))))</f>
        <v/>
      </c>
      <c r="X615" s="144" t="str">
        <f>IF(OR(AND(OR($J615="Retired",$J615="Permanent Low-Use"),$K615&lt;=2032),(AND($J615="New",$K615&gt;2032))),"N/A",IF($N615=0,0,IF(ISERROR(VLOOKUP($E615,'Source Data'!$B$29:$J$60, MATCH($L615, 'Source Data'!$B$26:$J$26,1),TRUE))=TRUE,"",VLOOKUP($E615,'Source Data'!$B$29:$J$60,MATCH($L615, 'Source Data'!$B$26:$J$26,1),TRUE))))</f>
        <v/>
      </c>
      <c r="Y615" s="144" t="str">
        <f>IF(OR(AND(OR($J615="Retired",$J615="Permanent Low-Use"),$K615&lt;=2033),(AND($J615="New",$K615&gt;2033))),"N/A",IF($N615=0,0,IF(ISERROR(VLOOKUP($E615,'Source Data'!$B$29:$J$60, MATCH($L615, 'Source Data'!$B$26:$J$26,1),TRUE))=TRUE,"",VLOOKUP($E615,'Source Data'!$B$29:$J$60,MATCH($L615, 'Source Data'!$B$26:$J$26,1),TRUE))))</f>
        <v/>
      </c>
      <c r="Z615" s="145" t="str">
        <f>IF(ISNUMBER($L615),IF(OR(AND(OR($J615="Retired",$J615="Permanent Low-Use"),$K615&lt;=2023),(AND($J615="New",$K615&gt;2023))),"N/A",VLOOKUP($F615,'Source Data'!$B$15:$I$22,7)),"")</f>
        <v/>
      </c>
      <c r="AA615" s="145" t="str">
        <f>IF(ISNUMBER($L615),IF(OR(AND(OR($J615="Retired",$J615="Permanent Low-Use"),$K615&lt;=2024),(AND($J615="New",$K615&gt;2024))),"N/A",VLOOKUP($F615,'Source Data'!$B$15:$I$22,7)),"")</f>
        <v/>
      </c>
      <c r="AB615" s="145" t="str">
        <f>IF(ISNUMBER($L615),IF(OR(AND(OR($J615="Retired",$J615="Permanent Low-Use"),$K615&lt;=2025),(AND($J615="New",$K615&gt;2025))),"N/A",VLOOKUP($F615,'Source Data'!$B$15:$I$22,5)),"")</f>
        <v/>
      </c>
      <c r="AC615" s="145" t="str">
        <f>IF(ISNUMBER($L615),IF(OR(AND(OR($J615="Retired",$J615="Permanent Low-Use"),$K615&lt;=2026),(AND($J615="New",$K615&gt;2026))),"N/A",VLOOKUP($F615,'Source Data'!$B$15:$I$22,5)),"")</f>
        <v/>
      </c>
      <c r="AD615" s="147"/>
      <c r="AE615" s="145" t="str">
        <f>IF(ISNUMBER($L615),IF(OR(AND(OR($J615="Retired",$J615="Permanent Low-Use"),$K615&lt;=2028),(AND($J615="New",$K615&gt;2028))),"N/A",VLOOKUP($F615,'Source Data'!$B$15:$I$22,5)),"")</f>
        <v/>
      </c>
      <c r="AF615" s="145" t="str">
        <f>IF(ISNUMBER($L615),IF(OR(AND(OR($J615="Retired",$J615="Permanent Low-Use"),$K615&lt;=2029),(AND($J615="New",$K615&gt;2029))),"N/A",VLOOKUP($F615,'Source Data'!$B$15:$I$22,5)),"")</f>
        <v/>
      </c>
      <c r="AG615" s="145" t="str">
        <f>IF(ISNUMBER($L615),IF(OR(AND(OR($J615="Retired",$J615="Permanent Low-Use"),$K615&lt;=2030),(AND($J615="New",$K615&gt;2030))),"N/A",VLOOKUP($F615,'Source Data'!$B$15:$I$22,5)),"")</f>
        <v/>
      </c>
      <c r="AH615" s="145" t="str">
        <f>IF(ISNUMBER($L615),IF(OR(AND(OR($J615="Retired",$J615="Permanent Low-Use"),$K615&lt;=2031),(AND($J615="New",$K615&gt;2031))),"N/A",VLOOKUP($F615,'Source Data'!$B$15:$I$22,5)),"")</f>
        <v/>
      </c>
      <c r="AI615" s="145" t="str">
        <f>IF(ISNUMBER($L615),IF(OR(AND(OR($J615="Retired",$J615="Permanent Low-Use"),$K615&lt;=2032),(AND($J615="New",$K615&gt;2032))),"N/A",VLOOKUP($F615,'Source Data'!$B$15:$I$22,5)),"")</f>
        <v/>
      </c>
      <c r="AJ615" s="145" t="str">
        <f>IF(ISNUMBER($L615),IF(OR(AND(OR($J615="Retired",$J615="Permanent Low-Use"),$K615&lt;=2033),(AND($J615="New",$K615&gt;2033))),"N/A",VLOOKUP($F615,'Source Data'!$B$15:$I$22,5)),"")</f>
        <v/>
      </c>
      <c r="AK615" s="145" t="str">
        <f>IF($N615= 0, "N/A", IF(ISERROR(VLOOKUP($F615, 'Source Data'!$B$4:$C$11,2)), "", VLOOKUP($F615, 'Source Data'!$B$4:$C$11,2)))</f>
        <v/>
      </c>
      <c r="AL615" s="158"/>
    </row>
    <row r="616" spans="1:38">
      <c r="A616" s="158"/>
      <c r="B616" s="96"/>
      <c r="C616" s="96"/>
      <c r="D616" s="96"/>
      <c r="E616" s="97"/>
      <c r="F616" s="97"/>
      <c r="G616" s="98"/>
      <c r="H616" s="99"/>
      <c r="I616" s="98"/>
      <c r="J616" s="98"/>
      <c r="K616" s="98"/>
      <c r="L616" s="142" t="str">
        <f t="shared" si="24"/>
        <v/>
      </c>
      <c r="M616" s="142"/>
      <c r="N616" s="143" t="str">
        <f t="shared" si="25"/>
        <v/>
      </c>
      <c r="O616" s="144" t="str">
        <f>IF(OR(AND(OR($J616="Retired",$J616="Permanent Low-Use"),$K616&lt;=2023),(AND($J616="New",$K616&gt;2023))),"N/A",IF($N616=0,0,IF(ISERROR(VLOOKUP($E616,'Source Data'!$B$29:$J$60, MATCH($L616, 'Source Data'!$B$26:$J$26,1),TRUE))=TRUE,"",VLOOKUP($E616,'Source Data'!$B$29:$J$60,MATCH($L616, 'Source Data'!$B$26:$J$26,1),TRUE))))</f>
        <v/>
      </c>
      <c r="P616" s="144" t="str">
        <f>IF(OR(AND(OR($J616="Retired",$J616="Permanent Low-Use"),$K616&lt;=2024),(AND($J616="New",$K616&gt;2024))),"N/A",IF($N616=0,0,IF(ISERROR(VLOOKUP($E616,'Source Data'!$B$29:$J$60, MATCH($L616, 'Source Data'!$B$26:$J$26,1),TRUE))=TRUE,"",VLOOKUP($E616,'Source Data'!$B$29:$J$60,MATCH($L616, 'Source Data'!$B$26:$J$26,1),TRUE))))</f>
        <v/>
      </c>
      <c r="Q616" s="144" t="str">
        <f>IF(OR(AND(OR($J616="Retired",$J616="Permanent Low-Use"),$K616&lt;=2025),(AND($J616="New",$K616&gt;2025))),"N/A",IF($N616=0,0,IF(ISERROR(VLOOKUP($E616,'Source Data'!$B$29:$J$60, MATCH($L616, 'Source Data'!$B$26:$J$26,1),TRUE))=TRUE,"",VLOOKUP($E616,'Source Data'!$B$29:$J$60,MATCH($L616, 'Source Data'!$B$26:$J$26,1),TRUE))))</f>
        <v/>
      </c>
      <c r="R616" s="144" t="str">
        <f>IF(OR(AND(OR($J616="Retired",$J616="Permanent Low-Use"),$K616&lt;=2026),(AND($J616="New",$K616&gt;2026))),"N/A",IF($N616=0,0,IF(ISERROR(VLOOKUP($E616,'Source Data'!$B$29:$J$60, MATCH($L616, 'Source Data'!$B$26:$J$26,1),TRUE))=TRUE,"",VLOOKUP($E616,'Source Data'!$B$29:$J$60,MATCH($L616, 'Source Data'!$B$26:$J$26,1),TRUE))))</f>
        <v/>
      </c>
      <c r="S616" s="144" t="str">
        <f>IF(OR(AND(OR($J616="Retired",$J616="Permanent Low-Use"),$K616&lt;=2027),(AND($J616="New",$K616&gt;2027))),"N/A",IF($N616=0,0,IF(ISERROR(VLOOKUP($E616,'Source Data'!$B$29:$J$60, MATCH($L616, 'Source Data'!$B$26:$J$26,1),TRUE))=TRUE,"",VLOOKUP($E616,'Source Data'!$B$29:$J$60,MATCH($L616, 'Source Data'!$B$26:$J$26,1),TRUE))))</f>
        <v/>
      </c>
      <c r="T616" s="144" t="str">
        <f>IF(OR(AND(OR($J616="Retired",$J616="Permanent Low-Use"),$K616&lt;=2028),(AND($J616="New",$K616&gt;2028))),"N/A",IF($N616=0,0,IF(ISERROR(VLOOKUP($E616,'Source Data'!$B$29:$J$60, MATCH($L616, 'Source Data'!$B$26:$J$26,1),TRUE))=TRUE,"",VLOOKUP($E616,'Source Data'!$B$29:$J$60,MATCH($L616, 'Source Data'!$B$26:$J$26,1),TRUE))))</f>
        <v/>
      </c>
      <c r="U616" s="144" t="str">
        <f>IF(OR(AND(OR($J616="Retired",$J616="Permanent Low-Use"),$K616&lt;=2029),(AND($J616="New",$K616&gt;2029))),"N/A",IF($N616=0,0,IF(ISERROR(VLOOKUP($E616,'Source Data'!$B$29:$J$60, MATCH($L616, 'Source Data'!$B$26:$J$26,1),TRUE))=TRUE,"",VLOOKUP($E616,'Source Data'!$B$29:$J$60,MATCH($L616, 'Source Data'!$B$26:$J$26,1),TRUE))))</f>
        <v/>
      </c>
      <c r="V616" s="144" t="str">
        <f>IF(OR(AND(OR($J616="Retired",$J616="Permanent Low-Use"),$K616&lt;=2030),(AND($J616="New",$K616&gt;2030))),"N/A",IF($N616=0,0,IF(ISERROR(VLOOKUP($E616,'Source Data'!$B$29:$J$60, MATCH($L616, 'Source Data'!$B$26:$J$26,1),TRUE))=TRUE,"",VLOOKUP($E616,'Source Data'!$B$29:$J$60,MATCH($L616, 'Source Data'!$B$26:$J$26,1),TRUE))))</f>
        <v/>
      </c>
      <c r="W616" s="144" t="str">
        <f>IF(OR(AND(OR($J616="Retired",$J616="Permanent Low-Use"),$K616&lt;=2031),(AND($J616="New",$K616&gt;2031))),"N/A",IF($N616=0,0,IF(ISERROR(VLOOKUP($E616,'Source Data'!$B$29:$J$60, MATCH($L616, 'Source Data'!$B$26:$J$26,1),TRUE))=TRUE,"",VLOOKUP($E616,'Source Data'!$B$29:$J$60,MATCH($L616, 'Source Data'!$B$26:$J$26,1),TRUE))))</f>
        <v/>
      </c>
      <c r="X616" s="144" t="str">
        <f>IF(OR(AND(OR($J616="Retired",$J616="Permanent Low-Use"),$K616&lt;=2032),(AND($J616="New",$K616&gt;2032))),"N/A",IF($N616=0,0,IF(ISERROR(VLOOKUP($E616,'Source Data'!$B$29:$J$60, MATCH($L616, 'Source Data'!$B$26:$J$26,1),TRUE))=TRUE,"",VLOOKUP($E616,'Source Data'!$B$29:$J$60,MATCH($L616, 'Source Data'!$B$26:$J$26,1),TRUE))))</f>
        <v/>
      </c>
      <c r="Y616" s="144" t="str">
        <f>IF(OR(AND(OR($J616="Retired",$J616="Permanent Low-Use"),$K616&lt;=2033),(AND($J616="New",$K616&gt;2033))),"N/A",IF($N616=0,0,IF(ISERROR(VLOOKUP($E616,'Source Data'!$B$29:$J$60, MATCH($L616, 'Source Data'!$B$26:$J$26,1),TRUE))=TRUE,"",VLOOKUP($E616,'Source Data'!$B$29:$J$60,MATCH($L616, 'Source Data'!$B$26:$J$26,1),TRUE))))</f>
        <v/>
      </c>
      <c r="Z616" s="145" t="str">
        <f>IF(ISNUMBER($L616),IF(OR(AND(OR($J616="Retired",$J616="Permanent Low-Use"),$K616&lt;=2023),(AND($J616="New",$K616&gt;2023))),"N/A",VLOOKUP($F616,'Source Data'!$B$15:$I$22,7)),"")</f>
        <v/>
      </c>
      <c r="AA616" s="145" t="str">
        <f>IF(ISNUMBER($L616),IF(OR(AND(OR($J616="Retired",$J616="Permanent Low-Use"),$K616&lt;=2024),(AND($J616="New",$K616&gt;2024))),"N/A",VLOOKUP($F616,'Source Data'!$B$15:$I$22,7)),"")</f>
        <v/>
      </c>
      <c r="AB616" s="145" t="str">
        <f>IF(ISNUMBER($L616),IF(OR(AND(OR($J616="Retired",$J616="Permanent Low-Use"),$K616&lt;=2025),(AND($J616="New",$K616&gt;2025))),"N/A",VLOOKUP($F616,'Source Data'!$B$15:$I$22,5)),"")</f>
        <v/>
      </c>
      <c r="AC616" s="145" t="str">
        <f>IF(ISNUMBER($L616),IF(OR(AND(OR($J616="Retired",$J616="Permanent Low-Use"),$K616&lt;=2026),(AND($J616="New",$K616&gt;2026))),"N/A",VLOOKUP($F616,'Source Data'!$B$15:$I$22,5)),"")</f>
        <v/>
      </c>
      <c r="AD616" s="147"/>
      <c r="AE616" s="145" t="str">
        <f>IF(ISNUMBER($L616),IF(OR(AND(OR($J616="Retired",$J616="Permanent Low-Use"),$K616&lt;=2028),(AND($J616="New",$K616&gt;2028))),"N/A",VLOOKUP($F616,'Source Data'!$B$15:$I$22,5)),"")</f>
        <v/>
      </c>
      <c r="AF616" s="145" t="str">
        <f>IF(ISNUMBER($L616),IF(OR(AND(OR($J616="Retired",$J616="Permanent Low-Use"),$K616&lt;=2029),(AND($J616="New",$K616&gt;2029))),"N/A",VLOOKUP($F616,'Source Data'!$B$15:$I$22,5)),"")</f>
        <v/>
      </c>
      <c r="AG616" s="145" t="str">
        <f>IF(ISNUMBER($L616),IF(OR(AND(OR($J616="Retired",$J616="Permanent Low-Use"),$K616&lt;=2030),(AND($J616="New",$K616&gt;2030))),"N/A",VLOOKUP($F616,'Source Data'!$B$15:$I$22,5)),"")</f>
        <v/>
      </c>
      <c r="AH616" s="145" t="str">
        <f>IF(ISNUMBER($L616),IF(OR(AND(OR($J616="Retired",$J616="Permanent Low-Use"),$K616&lt;=2031),(AND($J616="New",$K616&gt;2031))),"N/A",VLOOKUP($F616,'Source Data'!$B$15:$I$22,5)),"")</f>
        <v/>
      </c>
      <c r="AI616" s="145" t="str">
        <f>IF(ISNUMBER($L616),IF(OR(AND(OR($J616="Retired",$J616="Permanent Low-Use"),$K616&lt;=2032),(AND($J616="New",$K616&gt;2032))),"N/A",VLOOKUP($F616,'Source Data'!$B$15:$I$22,5)),"")</f>
        <v/>
      </c>
      <c r="AJ616" s="145" t="str">
        <f>IF(ISNUMBER($L616),IF(OR(AND(OR($J616="Retired",$J616="Permanent Low-Use"),$K616&lt;=2033),(AND($J616="New",$K616&gt;2033))),"N/A",VLOOKUP($F616,'Source Data'!$B$15:$I$22,5)),"")</f>
        <v/>
      </c>
      <c r="AK616" s="145" t="str">
        <f>IF($N616= 0, "N/A", IF(ISERROR(VLOOKUP($F616, 'Source Data'!$B$4:$C$11,2)), "", VLOOKUP($F616, 'Source Data'!$B$4:$C$11,2)))</f>
        <v/>
      </c>
      <c r="AL616" s="158"/>
    </row>
    <row r="617" spans="1:38">
      <c r="A617" s="158"/>
      <c r="B617" s="96"/>
      <c r="C617" s="96"/>
      <c r="D617" s="96"/>
      <c r="E617" s="97"/>
      <c r="F617" s="97"/>
      <c r="G617" s="98"/>
      <c r="H617" s="99"/>
      <c r="I617" s="98"/>
      <c r="J617" s="98"/>
      <c r="K617" s="98"/>
      <c r="L617" s="142" t="str">
        <f t="shared" si="24"/>
        <v/>
      </c>
      <c r="M617" s="142"/>
      <c r="N617" s="143" t="str">
        <f t="shared" si="25"/>
        <v/>
      </c>
      <c r="O617" s="144" t="str">
        <f>IF(OR(AND(OR($J617="Retired",$J617="Permanent Low-Use"),$K617&lt;=2023),(AND($J617="New",$K617&gt;2023))),"N/A",IF($N617=0,0,IF(ISERROR(VLOOKUP($E617,'Source Data'!$B$29:$J$60, MATCH($L617, 'Source Data'!$B$26:$J$26,1),TRUE))=TRUE,"",VLOOKUP($E617,'Source Data'!$B$29:$J$60,MATCH($L617, 'Source Data'!$B$26:$J$26,1),TRUE))))</f>
        <v/>
      </c>
      <c r="P617" s="144" t="str">
        <f>IF(OR(AND(OR($J617="Retired",$J617="Permanent Low-Use"),$K617&lt;=2024),(AND($J617="New",$K617&gt;2024))),"N/A",IF($N617=0,0,IF(ISERROR(VLOOKUP($E617,'Source Data'!$B$29:$J$60, MATCH($L617, 'Source Data'!$B$26:$J$26,1),TRUE))=TRUE,"",VLOOKUP($E617,'Source Data'!$B$29:$J$60,MATCH($L617, 'Source Data'!$B$26:$J$26,1),TRUE))))</f>
        <v/>
      </c>
      <c r="Q617" s="144" t="str">
        <f>IF(OR(AND(OR($J617="Retired",$J617="Permanent Low-Use"),$K617&lt;=2025),(AND($J617="New",$K617&gt;2025))),"N/A",IF($N617=0,0,IF(ISERROR(VLOOKUP($E617,'Source Data'!$B$29:$J$60, MATCH($L617, 'Source Data'!$B$26:$J$26,1),TRUE))=TRUE,"",VLOOKUP($E617,'Source Data'!$B$29:$J$60,MATCH($L617, 'Source Data'!$B$26:$J$26,1),TRUE))))</f>
        <v/>
      </c>
      <c r="R617" s="144" t="str">
        <f>IF(OR(AND(OR($J617="Retired",$J617="Permanent Low-Use"),$K617&lt;=2026),(AND($J617="New",$K617&gt;2026))),"N/A",IF($N617=0,0,IF(ISERROR(VLOOKUP($E617,'Source Data'!$B$29:$J$60, MATCH($L617, 'Source Data'!$B$26:$J$26,1),TRUE))=TRUE,"",VLOOKUP($E617,'Source Data'!$B$29:$J$60,MATCH($L617, 'Source Data'!$B$26:$J$26,1),TRUE))))</f>
        <v/>
      </c>
      <c r="S617" s="144" t="str">
        <f>IF(OR(AND(OR($J617="Retired",$J617="Permanent Low-Use"),$K617&lt;=2027),(AND($J617="New",$K617&gt;2027))),"N/A",IF($N617=0,0,IF(ISERROR(VLOOKUP($E617,'Source Data'!$B$29:$J$60, MATCH($L617, 'Source Data'!$B$26:$J$26,1),TRUE))=TRUE,"",VLOOKUP($E617,'Source Data'!$B$29:$J$60,MATCH($L617, 'Source Data'!$B$26:$J$26,1),TRUE))))</f>
        <v/>
      </c>
      <c r="T617" s="144" t="str">
        <f>IF(OR(AND(OR($J617="Retired",$J617="Permanent Low-Use"),$K617&lt;=2028),(AND($J617="New",$K617&gt;2028))),"N/A",IF($N617=0,0,IF(ISERROR(VLOOKUP($E617,'Source Data'!$B$29:$J$60, MATCH($L617, 'Source Data'!$B$26:$J$26,1),TRUE))=TRUE,"",VLOOKUP($E617,'Source Data'!$B$29:$J$60,MATCH($L617, 'Source Data'!$B$26:$J$26,1),TRUE))))</f>
        <v/>
      </c>
      <c r="U617" s="144" t="str">
        <f>IF(OR(AND(OR($J617="Retired",$J617="Permanent Low-Use"),$K617&lt;=2029),(AND($J617="New",$K617&gt;2029))),"N/A",IF($N617=0,0,IF(ISERROR(VLOOKUP($E617,'Source Data'!$B$29:$J$60, MATCH($L617, 'Source Data'!$B$26:$J$26,1),TRUE))=TRUE,"",VLOOKUP($E617,'Source Data'!$B$29:$J$60,MATCH($L617, 'Source Data'!$B$26:$J$26,1),TRUE))))</f>
        <v/>
      </c>
      <c r="V617" s="144" t="str">
        <f>IF(OR(AND(OR($J617="Retired",$J617="Permanent Low-Use"),$K617&lt;=2030),(AND($J617="New",$K617&gt;2030))),"N/A",IF($N617=0,0,IF(ISERROR(VLOOKUP($E617,'Source Data'!$B$29:$J$60, MATCH($L617, 'Source Data'!$B$26:$J$26,1),TRUE))=TRUE,"",VLOOKUP($E617,'Source Data'!$B$29:$J$60,MATCH($L617, 'Source Data'!$B$26:$J$26,1),TRUE))))</f>
        <v/>
      </c>
      <c r="W617" s="144" t="str">
        <f>IF(OR(AND(OR($J617="Retired",$J617="Permanent Low-Use"),$K617&lt;=2031),(AND($J617="New",$K617&gt;2031))),"N/A",IF($N617=0,0,IF(ISERROR(VLOOKUP($E617,'Source Data'!$B$29:$J$60, MATCH($L617, 'Source Data'!$B$26:$J$26,1),TRUE))=TRUE,"",VLOOKUP($E617,'Source Data'!$B$29:$J$60,MATCH($L617, 'Source Data'!$B$26:$J$26,1),TRUE))))</f>
        <v/>
      </c>
      <c r="X617" s="144" t="str">
        <f>IF(OR(AND(OR($J617="Retired",$J617="Permanent Low-Use"),$K617&lt;=2032),(AND($J617="New",$K617&gt;2032))),"N/A",IF($N617=0,0,IF(ISERROR(VLOOKUP($E617,'Source Data'!$B$29:$J$60, MATCH($L617, 'Source Data'!$B$26:$J$26,1),TRUE))=TRUE,"",VLOOKUP($E617,'Source Data'!$B$29:$J$60,MATCH($L617, 'Source Data'!$B$26:$J$26,1),TRUE))))</f>
        <v/>
      </c>
      <c r="Y617" s="144" t="str">
        <f>IF(OR(AND(OR($J617="Retired",$J617="Permanent Low-Use"),$K617&lt;=2033),(AND($J617="New",$K617&gt;2033))),"N/A",IF($N617=0,0,IF(ISERROR(VLOOKUP($E617,'Source Data'!$B$29:$J$60, MATCH($L617, 'Source Data'!$B$26:$J$26,1),TRUE))=TRUE,"",VLOOKUP($E617,'Source Data'!$B$29:$J$60,MATCH($L617, 'Source Data'!$B$26:$J$26,1),TRUE))))</f>
        <v/>
      </c>
      <c r="Z617" s="145" t="str">
        <f>IF(ISNUMBER($L617),IF(OR(AND(OR($J617="Retired",$J617="Permanent Low-Use"),$K617&lt;=2023),(AND($J617="New",$K617&gt;2023))),"N/A",VLOOKUP($F617,'Source Data'!$B$15:$I$22,7)),"")</f>
        <v/>
      </c>
      <c r="AA617" s="145" t="str">
        <f>IF(ISNUMBER($L617),IF(OR(AND(OR($J617="Retired",$J617="Permanent Low-Use"),$K617&lt;=2024),(AND($J617="New",$K617&gt;2024))),"N/A",VLOOKUP($F617,'Source Data'!$B$15:$I$22,7)),"")</f>
        <v/>
      </c>
      <c r="AB617" s="145" t="str">
        <f>IF(ISNUMBER($L617),IF(OR(AND(OR($J617="Retired",$J617="Permanent Low-Use"),$K617&lt;=2025),(AND($J617="New",$K617&gt;2025))),"N/A",VLOOKUP($F617,'Source Data'!$B$15:$I$22,5)),"")</f>
        <v/>
      </c>
      <c r="AC617" s="145" t="str">
        <f>IF(ISNUMBER($L617),IF(OR(AND(OR($J617="Retired",$J617="Permanent Low-Use"),$K617&lt;=2026),(AND($J617="New",$K617&gt;2026))),"N/A",VLOOKUP($F617,'Source Data'!$B$15:$I$22,5)),"")</f>
        <v/>
      </c>
      <c r="AD617" s="147"/>
      <c r="AE617" s="145" t="str">
        <f>IF(ISNUMBER($L617),IF(OR(AND(OR($J617="Retired",$J617="Permanent Low-Use"),$K617&lt;=2028),(AND($J617="New",$K617&gt;2028))),"N/A",VLOOKUP($F617,'Source Data'!$B$15:$I$22,5)),"")</f>
        <v/>
      </c>
      <c r="AF617" s="145" t="str">
        <f>IF(ISNUMBER($L617),IF(OR(AND(OR($J617="Retired",$J617="Permanent Low-Use"),$K617&lt;=2029),(AND($J617="New",$K617&gt;2029))),"N/A",VLOOKUP($F617,'Source Data'!$B$15:$I$22,5)),"")</f>
        <v/>
      </c>
      <c r="AG617" s="145" t="str">
        <f>IF(ISNUMBER($L617),IF(OR(AND(OR($J617="Retired",$J617="Permanent Low-Use"),$K617&lt;=2030),(AND($J617="New",$K617&gt;2030))),"N/A",VLOOKUP($F617,'Source Data'!$B$15:$I$22,5)),"")</f>
        <v/>
      </c>
      <c r="AH617" s="145" t="str">
        <f>IF(ISNUMBER($L617),IF(OR(AND(OR($J617="Retired",$J617="Permanent Low-Use"),$K617&lt;=2031),(AND($J617="New",$K617&gt;2031))),"N/A",VLOOKUP($F617,'Source Data'!$B$15:$I$22,5)),"")</f>
        <v/>
      </c>
      <c r="AI617" s="145" t="str">
        <f>IF(ISNUMBER($L617),IF(OR(AND(OR($J617="Retired",$J617="Permanent Low-Use"),$K617&lt;=2032),(AND($J617="New",$K617&gt;2032))),"N/A",VLOOKUP($F617,'Source Data'!$B$15:$I$22,5)),"")</f>
        <v/>
      </c>
      <c r="AJ617" s="145" t="str">
        <f>IF(ISNUMBER($L617),IF(OR(AND(OR($J617="Retired",$J617="Permanent Low-Use"),$K617&lt;=2033),(AND($J617="New",$K617&gt;2033))),"N/A",VLOOKUP($F617,'Source Data'!$B$15:$I$22,5)),"")</f>
        <v/>
      </c>
      <c r="AK617" s="145" t="str">
        <f>IF($N617= 0, "N/A", IF(ISERROR(VLOOKUP($F617, 'Source Data'!$B$4:$C$11,2)), "", VLOOKUP($F617, 'Source Data'!$B$4:$C$11,2)))</f>
        <v/>
      </c>
      <c r="AL617" s="158"/>
    </row>
    <row r="618" spans="1:38">
      <c r="A618" s="158"/>
      <c r="B618" s="96"/>
      <c r="C618" s="96"/>
      <c r="D618" s="96"/>
      <c r="E618" s="97"/>
      <c r="F618" s="97"/>
      <c r="G618" s="98"/>
      <c r="H618" s="99"/>
      <c r="I618" s="98"/>
      <c r="J618" s="98"/>
      <c r="K618" s="98"/>
      <c r="L618" s="142" t="str">
        <f t="shared" si="24"/>
        <v/>
      </c>
      <c r="M618" s="142"/>
      <c r="N618" s="143" t="str">
        <f t="shared" si="25"/>
        <v/>
      </c>
      <c r="O618" s="144" t="str">
        <f>IF(OR(AND(OR($J618="Retired",$J618="Permanent Low-Use"),$K618&lt;=2023),(AND($J618="New",$K618&gt;2023))),"N/A",IF($N618=0,0,IF(ISERROR(VLOOKUP($E618,'Source Data'!$B$29:$J$60, MATCH($L618, 'Source Data'!$B$26:$J$26,1),TRUE))=TRUE,"",VLOOKUP($E618,'Source Data'!$B$29:$J$60,MATCH($L618, 'Source Data'!$B$26:$J$26,1),TRUE))))</f>
        <v/>
      </c>
      <c r="P618" s="144" t="str">
        <f>IF(OR(AND(OR($J618="Retired",$J618="Permanent Low-Use"),$K618&lt;=2024),(AND($J618="New",$K618&gt;2024))),"N/A",IF($N618=0,0,IF(ISERROR(VLOOKUP($E618,'Source Data'!$B$29:$J$60, MATCH($L618, 'Source Data'!$B$26:$J$26,1),TRUE))=TRUE,"",VLOOKUP($E618,'Source Data'!$B$29:$J$60,MATCH($L618, 'Source Data'!$B$26:$J$26,1),TRUE))))</f>
        <v/>
      </c>
      <c r="Q618" s="144" t="str">
        <f>IF(OR(AND(OR($J618="Retired",$J618="Permanent Low-Use"),$K618&lt;=2025),(AND($J618="New",$K618&gt;2025))),"N/A",IF($N618=0,0,IF(ISERROR(VLOOKUP($E618,'Source Data'!$B$29:$J$60, MATCH($L618, 'Source Data'!$B$26:$J$26,1),TRUE))=TRUE,"",VLOOKUP($E618,'Source Data'!$B$29:$J$60,MATCH($L618, 'Source Data'!$B$26:$J$26,1),TRUE))))</f>
        <v/>
      </c>
      <c r="R618" s="144" t="str">
        <f>IF(OR(AND(OR($J618="Retired",$J618="Permanent Low-Use"),$K618&lt;=2026),(AND($J618="New",$K618&gt;2026))),"N/A",IF($N618=0,0,IF(ISERROR(VLOOKUP($E618,'Source Data'!$B$29:$J$60, MATCH($L618, 'Source Data'!$B$26:$J$26,1),TRUE))=TRUE,"",VLOOKUP($E618,'Source Data'!$B$29:$J$60,MATCH($L618, 'Source Data'!$B$26:$J$26,1),TRUE))))</f>
        <v/>
      </c>
      <c r="S618" s="144" t="str">
        <f>IF(OR(AND(OR($J618="Retired",$J618="Permanent Low-Use"),$K618&lt;=2027),(AND($J618="New",$K618&gt;2027))),"N/A",IF($N618=0,0,IF(ISERROR(VLOOKUP($E618,'Source Data'!$B$29:$J$60, MATCH($L618, 'Source Data'!$B$26:$J$26,1),TRUE))=TRUE,"",VLOOKUP($E618,'Source Data'!$B$29:$J$60,MATCH($L618, 'Source Data'!$B$26:$J$26,1),TRUE))))</f>
        <v/>
      </c>
      <c r="T618" s="144" t="str">
        <f>IF(OR(AND(OR($J618="Retired",$J618="Permanent Low-Use"),$K618&lt;=2028),(AND($J618="New",$K618&gt;2028))),"N/A",IF($N618=0,0,IF(ISERROR(VLOOKUP($E618,'Source Data'!$B$29:$J$60, MATCH($L618, 'Source Data'!$B$26:$J$26,1),TRUE))=TRUE,"",VLOOKUP($E618,'Source Data'!$B$29:$J$60,MATCH($L618, 'Source Data'!$B$26:$J$26,1),TRUE))))</f>
        <v/>
      </c>
      <c r="U618" s="144" t="str">
        <f>IF(OR(AND(OR($J618="Retired",$J618="Permanent Low-Use"),$K618&lt;=2029),(AND($J618="New",$K618&gt;2029))),"N/A",IF($N618=0,0,IF(ISERROR(VLOOKUP($E618,'Source Data'!$B$29:$J$60, MATCH($L618, 'Source Data'!$B$26:$J$26,1),TRUE))=TRUE,"",VLOOKUP($E618,'Source Data'!$B$29:$J$60,MATCH($L618, 'Source Data'!$B$26:$J$26,1),TRUE))))</f>
        <v/>
      </c>
      <c r="V618" s="144" t="str">
        <f>IF(OR(AND(OR($J618="Retired",$J618="Permanent Low-Use"),$K618&lt;=2030),(AND($J618="New",$K618&gt;2030))),"N/A",IF($N618=0,0,IF(ISERROR(VLOOKUP($E618,'Source Data'!$B$29:$J$60, MATCH($L618, 'Source Data'!$B$26:$J$26,1),TRUE))=TRUE,"",VLOOKUP($E618,'Source Data'!$B$29:$J$60,MATCH($L618, 'Source Data'!$B$26:$J$26,1),TRUE))))</f>
        <v/>
      </c>
      <c r="W618" s="144" t="str">
        <f>IF(OR(AND(OR($J618="Retired",$J618="Permanent Low-Use"),$K618&lt;=2031),(AND($J618="New",$K618&gt;2031))),"N/A",IF($N618=0,0,IF(ISERROR(VLOOKUP($E618,'Source Data'!$B$29:$J$60, MATCH($L618, 'Source Data'!$B$26:$J$26,1),TRUE))=TRUE,"",VLOOKUP($E618,'Source Data'!$B$29:$J$60,MATCH($L618, 'Source Data'!$B$26:$J$26,1),TRUE))))</f>
        <v/>
      </c>
      <c r="X618" s="144" t="str">
        <f>IF(OR(AND(OR($J618="Retired",$J618="Permanent Low-Use"),$K618&lt;=2032),(AND($J618="New",$K618&gt;2032))),"N/A",IF($N618=0,0,IF(ISERROR(VLOOKUP($E618,'Source Data'!$B$29:$J$60, MATCH($L618, 'Source Data'!$B$26:$J$26,1),TRUE))=TRUE,"",VLOOKUP($E618,'Source Data'!$B$29:$J$60,MATCH($L618, 'Source Data'!$B$26:$J$26,1),TRUE))))</f>
        <v/>
      </c>
      <c r="Y618" s="144" t="str">
        <f>IF(OR(AND(OR($J618="Retired",$J618="Permanent Low-Use"),$K618&lt;=2033),(AND($J618="New",$K618&gt;2033))),"N/A",IF($N618=0,0,IF(ISERROR(VLOOKUP($E618,'Source Data'!$B$29:$J$60, MATCH($L618, 'Source Data'!$B$26:$J$26,1),TRUE))=TRUE,"",VLOOKUP($E618,'Source Data'!$B$29:$J$60,MATCH($L618, 'Source Data'!$B$26:$J$26,1),TRUE))))</f>
        <v/>
      </c>
      <c r="Z618" s="145" t="str">
        <f>IF(ISNUMBER($L618),IF(OR(AND(OR($J618="Retired",$J618="Permanent Low-Use"),$K618&lt;=2023),(AND($J618="New",$K618&gt;2023))),"N/A",VLOOKUP($F618,'Source Data'!$B$15:$I$22,7)),"")</f>
        <v/>
      </c>
      <c r="AA618" s="145" t="str">
        <f>IF(ISNUMBER($L618),IF(OR(AND(OR($J618="Retired",$J618="Permanent Low-Use"),$K618&lt;=2024),(AND($J618="New",$K618&gt;2024))),"N/A",VLOOKUP($F618,'Source Data'!$B$15:$I$22,7)),"")</f>
        <v/>
      </c>
      <c r="AB618" s="145" t="str">
        <f>IF(ISNUMBER($L618),IF(OR(AND(OR($J618="Retired",$J618="Permanent Low-Use"),$K618&lt;=2025),(AND($J618="New",$K618&gt;2025))),"N/A",VLOOKUP($F618,'Source Data'!$B$15:$I$22,5)),"")</f>
        <v/>
      </c>
      <c r="AC618" s="145" t="str">
        <f>IF(ISNUMBER($L618),IF(OR(AND(OR($J618="Retired",$J618="Permanent Low-Use"),$K618&lt;=2026),(AND($J618="New",$K618&gt;2026))),"N/A",VLOOKUP($F618,'Source Data'!$B$15:$I$22,5)),"")</f>
        <v/>
      </c>
      <c r="AD618" s="147"/>
      <c r="AE618" s="145" t="str">
        <f>IF(ISNUMBER($L618),IF(OR(AND(OR($J618="Retired",$J618="Permanent Low-Use"),$K618&lt;=2028),(AND($J618="New",$K618&gt;2028))),"N/A",VLOOKUP($F618,'Source Data'!$B$15:$I$22,5)),"")</f>
        <v/>
      </c>
      <c r="AF618" s="145" t="str">
        <f>IF(ISNUMBER($L618),IF(OR(AND(OR($J618="Retired",$J618="Permanent Low-Use"),$K618&lt;=2029),(AND($J618="New",$K618&gt;2029))),"N/A",VLOOKUP($F618,'Source Data'!$B$15:$I$22,5)),"")</f>
        <v/>
      </c>
      <c r="AG618" s="145" t="str">
        <f>IF(ISNUMBER($L618),IF(OR(AND(OR($J618="Retired",$J618="Permanent Low-Use"),$K618&lt;=2030),(AND($J618="New",$K618&gt;2030))),"N/A",VLOOKUP($F618,'Source Data'!$B$15:$I$22,5)),"")</f>
        <v/>
      </c>
      <c r="AH618" s="145" t="str">
        <f>IF(ISNUMBER($L618),IF(OR(AND(OR($J618="Retired",$J618="Permanent Low-Use"),$K618&lt;=2031),(AND($J618="New",$K618&gt;2031))),"N/A",VLOOKUP($F618,'Source Data'!$B$15:$I$22,5)),"")</f>
        <v/>
      </c>
      <c r="AI618" s="145" t="str">
        <f>IF(ISNUMBER($L618),IF(OR(AND(OR($J618="Retired",$J618="Permanent Low-Use"),$K618&lt;=2032),(AND($J618="New",$K618&gt;2032))),"N/A",VLOOKUP($F618,'Source Data'!$B$15:$I$22,5)),"")</f>
        <v/>
      </c>
      <c r="AJ618" s="145" t="str">
        <f>IF(ISNUMBER($L618),IF(OR(AND(OR($J618="Retired",$J618="Permanent Low-Use"),$K618&lt;=2033),(AND($J618="New",$K618&gt;2033))),"N/A",VLOOKUP($F618,'Source Data'!$B$15:$I$22,5)),"")</f>
        <v/>
      </c>
      <c r="AK618" s="145" t="str">
        <f>IF($N618= 0, "N/A", IF(ISERROR(VLOOKUP($F618, 'Source Data'!$B$4:$C$11,2)), "", VLOOKUP($F618, 'Source Data'!$B$4:$C$11,2)))</f>
        <v/>
      </c>
      <c r="AL618" s="158"/>
    </row>
    <row r="619" spans="1:38">
      <c r="A619" s="158"/>
      <c r="B619" s="96"/>
      <c r="C619" s="96"/>
      <c r="D619" s="96"/>
      <c r="E619" s="97"/>
      <c r="F619" s="97"/>
      <c r="G619" s="98"/>
      <c r="H619" s="99"/>
      <c r="I619" s="98"/>
      <c r="J619" s="98"/>
      <c r="K619" s="98"/>
      <c r="L619" s="142" t="str">
        <f t="shared" si="24"/>
        <v/>
      </c>
      <c r="M619" s="142"/>
      <c r="N619" s="143" t="str">
        <f t="shared" si="25"/>
        <v/>
      </c>
      <c r="O619" s="144" t="str">
        <f>IF(OR(AND(OR($J619="Retired",$J619="Permanent Low-Use"),$K619&lt;=2023),(AND($J619="New",$K619&gt;2023))),"N/A",IF($N619=0,0,IF(ISERROR(VLOOKUP($E619,'Source Data'!$B$29:$J$60, MATCH($L619, 'Source Data'!$B$26:$J$26,1),TRUE))=TRUE,"",VLOOKUP($E619,'Source Data'!$B$29:$J$60,MATCH($L619, 'Source Data'!$B$26:$J$26,1),TRUE))))</f>
        <v/>
      </c>
      <c r="P619" s="144" t="str">
        <f>IF(OR(AND(OR($J619="Retired",$J619="Permanent Low-Use"),$K619&lt;=2024),(AND($J619="New",$K619&gt;2024))),"N/A",IF($N619=0,0,IF(ISERROR(VLOOKUP($E619,'Source Data'!$B$29:$J$60, MATCH($L619, 'Source Data'!$B$26:$J$26,1),TRUE))=TRUE,"",VLOOKUP($E619,'Source Data'!$B$29:$J$60,MATCH($L619, 'Source Data'!$B$26:$J$26,1),TRUE))))</f>
        <v/>
      </c>
      <c r="Q619" s="144" t="str">
        <f>IF(OR(AND(OR($J619="Retired",$J619="Permanent Low-Use"),$K619&lt;=2025),(AND($J619="New",$K619&gt;2025))),"N/A",IF($N619=0,0,IF(ISERROR(VLOOKUP($E619,'Source Data'!$B$29:$J$60, MATCH($L619, 'Source Data'!$B$26:$J$26,1),TRUE))=TRUE,"",VLOOKUP($E619,'Source Data'!$B$29:$J$60,MATCH($L619, 'Source Data'!$B$26:$J$26,1),TRUE))))</f>
        <v/>
      </c>
      <c r="R619" s="144" t="str">
        <f>IF(OR(AND(OR($J619="Retired",$J619="Permanent Low-Use"),$K619&lt;=2026),(AND($J619="New",$K619&gt;2026))),"N/A",IF($N619=0,0,IF(ISERROR(VLOOKUP($E619,'Source Data'!$B$29:$J$60, MATCH($L619, 'Source Data'!$B$26:$J$26,1),TRUE))=TRUE,"",VLOOKUP($E619,'Source Data'!$B$29:$J$60,MATCH($L619, 'Source Data'!$B$26:$J$26,1),TRUE))))</f>
        <v/>
      </c>
      <c r="S619" s="144" t="str">
        <f>IF(OR(AND(OR($J619="Retired",$J619="Permanent Low-Use"),$K619&lt;=2027),(AND($J619="New",$K619&gt;2027))),"N/A",IF($N619=0,0,IF(ISERROR(VLOOKUP($E619,'Source Data'!$B$29:$J$60, MATCH($L619, 'Source Data'!$B$26:$J$26,1),TRUE))=TRUE,"",VLOOKUP($E619,'Source Data'!$B$29:$J$60,MATCH($L619, 'Source Data'!$B$26:$J$26,1),TRUE))))</f>
        <v/>
      </c>
      <c r="T619" s="144" t="str">
        <f>IF(OR(AND(OR($J619="Retired",$J619="Permanent Low-Use"),$K619&lt;=2028),(AND($J619="New",$K619&gt;2028))),"N/A",IF($N619=0,0,IF(ISERROR(VLOOKUP($E619,'Source Data'!$B$29:$J$60, MATCH($L619, 'Source Data'!$B$26:$J$26,1),TRUE))=TRUE,"",VLOOKUP($E619,'Source Data'!$B$29:$J$60,MATCH($L619, 'Source Data'!$B$26:$J$26,1),TRUE))))</f>
        <v/>
      </c>
      <c r="U619" s="144" t="str">
        <f>IF(OR(AND(OR($J619="Retired",$J619="Permanent Low-Use"),$K619&lt;=2029),(AND($J619="New",$K619&gt;2029))),"N/A",IF($N619=0,0,IF(ISERROR(VLOOKUP($E619,'Source Data'!$B$29:$J$60, MATCH($L619, 'Source Data'!$B$26:$J$26,1),TRUE))=TRUE,"",VLOOKUP($E619,'Source Data'!$B$29:$J$60,MATCH($L619, 'Source Data'!$B$26:$J$26,1),TRUE))))</f>
        <v/>
      </c>
      <c r="V619" s="144" t="str">
        <f>IF(OR(AND(OR($J619="Retired",$J619="Permanent Low-Use"),$K619&lt;=2030),(AND($J619="New",$K619&gt;2030))),"N/A",IF($N619=0,0,IF(ISERROR(VLOOKUP($E619,'Source Data'!$B$29:$J$60, MATCH($L619, 'Source Data'!$B$26:$J$26,1),TRUE))=TRUE,"",VLOOKUP($E619,'Source Data'!$B$29:$J$60,MATCH($L619, 'Source Data'!$B$26:$J$26,1),TRUE))))</f>
        <v/>
      </c>
      <c r="W619" s="144" t="str">
        <f>IF(OR(AND(OR($J619="Retired",$J619="Permanent Low-Use"),$K619&lt;=2031),(AND($J619="New",$K619&gt;2031))),"N/A",IF($N619=0,0,IF(ISERROR(VLOOKUP($E619,'Source Data'!$B$29:$J$60, MATCH($L619, 'Source Data'!$B$26:$J$26,1),TRUE))=TRUE,"",VLOOKUP($E619,'Source Data'!$B$29:$J$60,MATCH($L619, 'Source Data'!$B$26:$J$26,1),TRUE))))</f>
        <v/>
      </c>
      <c r="X619" s="144" t="str">
        <f>IF(OR(AND(OR($J619="Retired",$J619="Permanent Low-Use"),$K619&lt;=2032),(AND($J619="New",$K619&gt;2032))),"N/A",IF($N619=0,0,IF(ISERROR(VLOOKUP($E619,'Source Data'!$B$29:$J$60, MATCH($L619, 'Source Data'!$B$26:$J$26,1),TRUE))=TRUE,"",VLOOKUP($E619,'Source Data'!$B$29:$J$60,MATCH($L619, 'Source Data'!$B$26:$J$26,1),TRUE))))</f>
        <v/>
      </c>
      <c r="Y619" s="144" t="str">
        <f>IF(OR(AND(OR($J619="Retired",$J619="Permanent Low-Use"),$K619&lt;=2033),(AND($J619="New",$K619&gt;2033))),"N/A",IF($N619=0,0,IF(ISERROR(VLOOKUP($E619,'Source Data'!$B$29:$J$60, MATCH($L619, 'Source Data'!$B$26:$J$26,1),TRUE))=TRUE,"",VLOOKUP($E619,'Source Data'!$B$29:$J$60,MATCH($L619, 'Source Data'!$B$26:$J$26,1),TRUE))))</f>
        <v/>
      </c>
      <c r="Z619" s="145" t="str">
        <f>IF(ISNUMBER($L619),IF(OR(AND(OR($J619="Retired",$J619="Permanent Low-Use"),$K619&lt;=2023),(AND($J619="New",$K619&gt;2023))),"N/A",VLOOKUP($F619,'Source Data'!$B$15:$I$22,7)),"")</f>
        <v/>
      </c>
      <c r="AA619" s="145" t="str">
        <f>IF(ISNUMBER($L619),IF(OR(AND(OR($J619="Retired",$J619="Permanent Low-Use"),$K619&lt;=2024),(AND($J619="New",$K619&gt;2024))),"N/A",VLOOKUP($F619,'Source Data'!$B$15:$I$22,7)),"")</f>
        <v/>
      </c>
      <c r="AB619" s="145" t="str">
        <f>IF(ISNUMBER($L619),IF(OR(AND(OR($J619="Retired",$J619="Permanent Low-Use"),$K619&lt;=2025),(AND($J619="New",$K619&gt;2025))),"N/A",VLOOKUP($F619,'Source Data'!$B$15:$I$22,5)),"")</f>
        <v/>
      </c>
      <c r="AC619" s="145" t="str">
        <f>IF(ISNUMBER($L619),IF(OR(AND(OR($J619="Retired",$J619="Permanent Low-Use"),$K619&lt;=2026),(AND($J619="New",$K619&gt;2026))),"N/A",VLOOKUP($F619,'Source Data'!$B$15:$I$22,5)),"")</f>
        <v/>
      </c>
      <c r="AD619" s="147"/>
      <c r="AE619" s="145" t="str">
        <f>IF(ISNUMBER($L619),IF(OR(AND(OR($J619="Retired",$J619="Permanent Low-Use"),$K619&lt;=2028),(AND($J619="New",$K619&gt;2028))),"N/A",VLOOKUP($F619,'Source Data'!$B$15:$I$22,5)),"")</f>
        <v/>
      </c>
      <c r="AF619" s="145" t="str">
        <f>IF(ISNUMBER($L619),IF(OR(AND(OR($J619="Retired",$J619="Permanent Low-Use"),$K619&lt;=2029),(AND($J619="New",$K619&gt;2029))),"N/A",VLOOKUP($F619,'Source Data'!$B$15:$I$22,5)),"")</f>
        <v/>
      </c>
      <c r="AG619" s="145" t="str">
        <f>IF(ISNUMBER($L619),IF(OR(AND(OR($J619="Retired",$J619="Permanent Low-Use"),$K619&lt;=2030),(AND($J619="New",$K619&gt;2030))),"N/A",VLOOKUP($F619,'Source Data'!$B$15:$I$22,5)),"")</f>
        <v/>
      </c>
      <c r="AH619" s="145" t="str">
        <f>IF(ISNUMBER($L619),IF(OR(AND(OR($J619="Retired",$J619="Permanent Low-Use"),$K619&lt;=2031),(AND($J619="New",$K619&gt;2031))),"N/A",VLOOKUP($F619,'Source Data'!$B$15:$I$22,5)),"")</f>
        <v/>
      </c>
      <c r="AI619" s="145" t="str">
        <f>IF(ISNUMBER($L619),IF(OR(AND(OR($J619="Retired",$J619="Permanent Low-Use"),$K619&lt;=2032),(AND($J619="New",$K619&gt;2032))),"N/A",VLOOKUP($F619,'Source Data'!$B$15:$I$22,5)),"")</f>
        <v/>
      </c>
      <c r="AJ619" s="145" t="str">
        <f>IF(ISNUMBER($L619),IF(OR(AND(OR($J619="Retired",$J619="Permanent Low-Use"),$K619&lt;=2033),(AND($J619="New",$K619&gt;2033))),"N/A",VLOOKUP($F619,'Source Data'!$B$15:$I$22,5)),"")</f>
        <v/>
      </c>
      <c r="AK619" s="145" t="str">
        <f>IF($N619= 0, "N/A", IF(ISERROR(VLOOKUP($F619, 'Source Data'!$B$4:$C$11,2)), "", VLOOKUP($F619, 'Source Data'!$B$4:$C$11,2)))</f>
        <v/>
      </c>
      <c r="AL619" s="158"/>
    </row>
    <row r="620" spans="1:38">
      <c r="A620" s="158"/>
      <c r="B620" s="96"/>
      <c r="C620" s="96"/>
      <c r="D620" s="96"/>
      <c r="E620" s="97"/>
      <c r="F620" s="97"/>
      <c r="G620" s="98"/>
      <c r="H620" s="99"/>
      <c r="I620" s="98"/>
      <c r="J620" s="98"/>
      <c r="K620" s="98"/>
      <c r="L620" s="142" t="str">
        <f t="shared" si="24"/>
        <v/>
      </c>
      <c r="M620" s="142"/>
      <c r="N620" s="143" t="str">
        <f t="shared" si="25"/>
        <v/>
      </c>
      <c r="O620" s="144" t="str">
        <f>IF(OR(AND(OR($J620="Retired",$J620="Permanent Low-Use"),$K620&lt;=2023),(AND($J620="New",$K620&gt;2023))),"N/A",IF($N620=0,0,IF(ISERROR(VLOOKUP($E620,'Source Data'!$B$29:$J$60, MATCH($L620, 'Source Data'!$B$26:$J$26,1),TRUE))=TRUE,"",VLOOKUP($E620,'Source Data'!$B$29:$J$60,MATCH($L620, 'Source Data'!$B$26:$J$26,1),TRUE))))</f>
        <v/>
      </c>
      <c r="P620" s="144" t="str">
        <f>IF(OR(AND(OR($J620="Retired",$J620="Permanent Low-Use"),$K620&lt;=2024),(AND($J620="New",$K620&gt;2024))),"N/A",IF($N620=0,0,IF(ISERROR(VLOOKUP($E620,'Source Data'!$B$29:$J$60, MATCH($L620, 'Source Data'!$B$26:$J$26,1),TRUE))=TRUE,"",VLOOKUP($E620,'Source Data'!$B$29:$J$60,MATCH($L620, 'Source Data'!$B$26:$J$26,1),TRUE))))</f>
        <v/>
      </c>
      <c r="Q620" s="144" t="str">
        <f>IF(OR(AND(OR($J620="Retired",$J620="Permanent Low-Use"),$K620&lt;=2025),(AND($J620="New",$K620&gt;2025))),"N/A",IF($N620=0,0,IF(ISERROR(VLOOKUP($E620,'Source Data'!$B$29:$J$60, MATCH($L620, 'Source Data'!$B$26:$J$26,1),TRUE))=TRUE,"",VLOOKUP($E620,'Source Data'!$B$29:$J$60,MATCH($L620, 'Source Data'!$B$26:$J$26,1),TRUE))))</f>
        <v/>
      </c>
      <c r="R620" s="144" t="str">
        <f>IF(OR(AND(OR($J620="Retired",$J620="Permanent Low-Use"),$K620&lt;=2026),(AND($J620="New",$K620&gt;2026))),"N/A",IF($N620=0,0,IF(ISERROR(VLOOKUP($E620,'Source Data'!$B$29:$J$60, MATCH($L620, 'Source Data'!$B$26:$J$26,1),TRUE))=TRUE,"",VLOOKUP($E620,'Source Data'!$B$29:$J$60,MATCH($L620, 'Source Data'!$B$26:$J$26,1),TRUE))))</f>
        <v/>
      </c>
      <c r="S620" s="144" t="str">
        <f>IF(OR(AND(OR($J620="Retired",$J620="Permanent Low-Use"),$K620&lt;=2027),(AND($J620="New",$K620&gt;2027))),"N/A",IF($N620=0,0,IF(ISERROR(VLOOKUP($E620,'Source Data'!$B$29:$J$60, MATCH($L620, 'Source Data'!$B$26:$J$26,1),TRUE))=TRUE,"",VLOOKUP($E620,'Source Data'!$B$29:$J$60,MATCH($L620, 'Source Data'!$B$26:$J$26,1),TRUE))))</f>
        <v/>
      </c>
      <c r="T620" s="144" t="str">
        <f>IF(OR(AND(OR($J620="Retired",$J620="Permanent Low-Use"),$K620&lt;=2028),(AND($J620="New",$K620&gt;2028))),"N/A",IF($N620=0,0,IF(ISERROR(VLOOKUP($E620,'Source Data'!$B$29:$J$60, MATCH($L620, 'Source Data'!$B$26:$J$26,1),TRUE))=TRUE,"",VLOOKUP($E620,'Source Data'!$B$29:$J$60,MATCH($L620, 'Source Data'!$B$26:$J$26,1),TRUE))))</f>
        <v/>
      </c>
      <c r="U620" s="144" t="str">
        <f>IF(OR(AND(OR($J620="Retired",$J620="Permanent Low-Use"),$K620&lt;=2029),(AND($J620="New",$K620&gt;2029))),"N/A",IF($N620=0,0,IF(ISERROR(VLOOKUP($E620,'Source Data'!$B$29:$J$60, MATCH($L620, 'Source Data'!$B$26:$J$26,1),TRUE))=TRUE,"",VLOOKUP($E620,'Source Data'!$B$29:$J$60,MATCH($L620, 'Source Data'!$B$26:$J$26,1),TRUE))))</f>
        <v/>
      </c>
      <c r="V620" s="144" t="str">
        <f>IF(OR(AND(OR($J620="Retired",$J620="Permanent Low-Use"),$K620&lt;=2030),(AND($J620="New",$K620&gt;2030))),"N/A",IF($N620=0,0,IF(ISERROR(VLOOKUP($E620,'Source Data'!$B$29:$J$60, MATCH($L620, 'Source Data'!$B$26:$J$26,1),TRUE))=TRUE,"",VLOOKUP($E620,'Source Data'!$B$29:$J$60,MATCH($L620, 'Source Data'!$B$26:$J$26,1),TRUE))))</f>
        <v/>
      </c>
      <c r="W620" s="144" t="str">
        <f>IF(OR(AND(OR($J620="Retired",$J620="Permanent Low-Use"),$K620&lt;=2031),(AND($J620="New",$K620&gt;2031))),"N/A",IF($N620=0,0,IF(ISERROR(VLOOKUP($E620,'Source Data'!$B$29:$J$60, MATCH($L620, 'Source Data'!$B$26:$J$26,1),TRUE))=TRUE,"",VLOOKUP($E620,'Source Data'!$B$29:$J$60,MATCH($L620, 'Source Data'!$B$26:$J$26,1),TRUE))))</f>
        <v/>
      </c>
      <c r="X620" s="144" t="str">
        <f>IF(OR(AND(OR($J620="Retired",$J620="Permanent Low-Use"),$K620&lt;=2032),(AND($J620="New",$K620&gt;2032))),"N/A",IF($N620=0,0,IF(ISERROR(VLOOKUP($E620,'Source Data'!$B$29:$J$60, MATCH($L620, 'Source Data'!$B$26:$J$26,1),TRUE))=TRUE,"",VLOOKUP($E620,'Source Data'!$B$29:$J$60,MATCH($L620, 'Source Data'!$B$26:$J$26,1),TRUE))))</f>
        <v/>
      </c>
      <c r="Y620" s="144" t="str">
        <f>IF(OR(AND(OR($J620="Retired",$J620="Permanent Low-Use"),$K620&lt;=2033),(AND($J620="New",$K620&gt;2033))),"N/A",IF($N620=0,0,IF(ISERROR(VLOOKUP($E620,'Source Data'!$B$29:$J$60, MATCH($L620, 'Source Data'!$B$26:$J$26,1),TRUE))=TRUE,"",VLOOKUP($E620,'Source Data'!$B$29:$J$60,MATCH($L620, 'Source Data'!$B$26:$J$26,1),TRUE))))</f>
        <v/>
      </c>
      <c r="Z620" s="145" t="str">
        <f>IF(ISNUMBER($L620),IF(OR(AND(OR($J620="Retired",$J620="Permanent Low-Use"),$K620&lt;=2023),(AND($J620="New",$K620&gt;2023))),"N/A",VLOOKUP($F620,'Source Data'!$B$15:$I$22,7)),"")</f>
        <v/>
      </c>
      <c r="AA620" s="145" t="str">
        <f>IF(ISNUMBER($L620),IF(OR(AND(OR($J620="Retired",$J620="Permanent Low-Use"),$K620&lt;=2024),(AND($J620="New",$K620&gt;2024))),"N/A",VLOOKUP($F620,'Source Data'!$B$15:$I$22,7)),"")</f>
        <v/>
      </c>
      <c r="AB620" s="145" t="str">
        <f>IF(ISNUMBER($L620),IF(OR(AND(OR($J620="Retired",$J620="Permanent Low-Use"),$K620&lt;=2025),(AND($J620="New",$K620&gt;2025))),"N/A",VLOOKUP($F620,'Source Data'!$B$15:$I$22,5)),"")</f>
        <v/>
      </c>
      <c r="AC620" s="145" t="str">
        <f>IF(ISNUMBER($L620),IF(OR(AND(OR($J620="Retired",$J620="Permanent Low-Use"),$K620&lt;=2026),(AND($J620="New",$K620&gt;2026))),"N/A",VLOOKUP($F620,'Source Data'!$B$15:$I$22,5)),"")</f>
        <v/>
      </c>
      <c r="AD620" s="147"/>
      <c r="AE620" s="145" t="str">
        <f>IF(ISNUMBER($L620),IF(OR(AND(OR($J620="Retired",$J620="Permanent Low-Use"),$K620&lt;=2028),(AND($J620="New",$K620&gt;2028))),"N/A",VLOOKUP($F620,'Source Data'!$B$15:$I$22,5)),"")</f>
        <v/>
      </c>
      <c r="AF620" s="145" t="str">
        <f>IF(ISNUMBER($L620),IF(OR(AND(OR($J620="Retired",$J620="Permanent Low-Use"),$K620&lt;=2029),(AND($J620="New",$K620&gt;2029))),"N/A",VLOOKUP($F620,'Source Data'!$B$15:$I$22,5)),"")</f>
        <v/>
      </c>
      <c r="AG620" s="145" t="str">
        <f>IF(ISNUMBER($L620),IF(OR(AND(OR($J620="Retired",$J620="Permanent Low-Use"),$K620&lt;=2030),(AND($J620="New",$K620&gt;2030))),"N/A",VLOOKUP($F620,'Source Data'!$B$15:$I$22,5)),"")</f>
        <v/>
      </c>
      <c r="AH620" s="145" t="str">
        <f>IF(ISNUMBER($L620),IF(OR(AND(OR($J620="Retired",$J620="Permanent Low-Use"),$K620&lt;=2031),(AND($J620="New",$K620&gt;2031))),"N/A",VLOOKUP($F620,'Source Data'!$B$15:$I$22,5)),"")</f>
        <v/>
      </c>
      <c r="AI620" s="145" t="str">
        <f>IF(ISNUMBER($L620),IF(OR(AND(OR($J620="Retired",$J620="Permanent Low-Use"),$K620&lt;=2032),(AND($J620="New",$K620&gt;2032))),"N/A",VLOOKUP($F620,'Source Data'!$B$15:$I$22,5)),"")</f>
        <v/>
      </c>
      <c r="AJ620" s="145" t="str">
        <f>IF(ISNUMBER($L620),IF(OR(AND(OR($J620="Retired",$J620="Permanent Low-Use"),$K620&lt;=2033),(AND($J620="New",$K620&gt;2033))),"N/A",VLOOKUP($F620,'Source Data'!$B$15:$I$22,5)),"")</f>
        <v/>
      </c>
      <c r="AK620" s="145" t="str">
        <f>IF($N620= 0, "N/A", IF(ISERROR(VLOOKUP($F620, 'Source Data'!$B$4:$C$11,2)), "", VLOOKUP($F620, 'Source Data'!$B$4:$C$11,2)))</f>
        <v/>
      </c>
      <c r="AL620" s="158"/>
    </row>
    <row r="621" spans="1:38">
      <c r="A621" s="158"/>
      <c r="B621" s="96"/>
      <c r="C621" s="96"/>
      <c r="D621" s="96"/>
      <c r="E621" s="97"/>
      <c r="F621" s="97"/>
      <c r="G621" s="98"/>
      <c r="H621" s="99"/>
      <c r="I621" s="98"/>
      <c r="J621" s="98"/>
      <c r="K621" s="98"/>
      <c r="L621" s="142" t="str">
        <f t="shared" si="24"/>
        <v/>
      </c>
      <c r="M621" s="142"/>
      <c r="N621" s="143" t="str">
        <f t="shared" si="25"/>
        <v/>
      </c>
      <c r="O621" s="144" t="str">
        <f>IF(OR(AND(OR($J621="Retired",$J621="Permanent Low-Use"),$K621&lt;=2023),(AND($J621="New",$K621&gt;2023))),"N/A",IF($N621=0,0,IF(ISERROR(VLOOKUP($E621,'Source Data'!$B$29:$J$60, MATCH($L621, 'Source Data'!$B$26:$J$26,1),TRUE))=TRUE,"",VLOOKUP($E621,'Source Data'!$B$29:$J$60,MATCH($L621, 'Source Data'!$B$26:$J$26,1),TRUE))))</f>
        <v/>
      </c>
      <c r="P621" s="144" t="str">
        <f>IF(OR(AND(OR($J621="Retired",$J621="Permanent Low-Use"),$K621&lt;=2024),(AND($J621="New",$K621&gt;2024))),"N/A",IF($N621=0,0,IF(ISERROR(VLOOKUP($E621,'Source Data'!$B$29:$J$60, MATCH($L621, 'Source Data'!$B$26:$J$26,1),TRUE))=TRUE,"",VLOOKUP($E621,'Source Data'!$B$29:$J$60,MATCH($L621, 'Source Data'!$B$26:$J$26,1),TRUE))))</f>
        <v/>
      </c>
      <c r="Q621" s="144" t="str">
        <f>IF(OR(AND(OR($J621="Retired",$J621="Permanent Low-Use"),$K621&lt;=2025),(AND($J621="New",$K621&gt;2025))),"N/A",IF($N621=0,0,IF(ISERROR(VLOOKUP($E621,'Source Data'!$B$29:$J$60, MATCH($L621, 'Source Data'!$B$26:$J$26,1),TRUE))=TRUE,"",VLOOKUP($E621,'Source Data'!$B$29:$J$60,MATCH($L621, 'Source Data'!$B$26:$J$26,1),TRUE))))</f>
        <v/>
      </c>
      <c r="R621" s="144" t="str">
        <f>IF(OR(AND(OR($J621="Retired",$J621="Permanent Low-Use"),$K621&lt;=2026),(AND($J621="New",$K621&gt;2026))),"N/A",IF($N621=0,0,IF(ISERROR(VLOOKUP($E621,'Source Data'!$B$29:$J$60, MATCH($L621, 'Source Data'!$B$26:$J$26,1),TRUE))=TRUE,"",VLOOKUP($E621,'Source Data'!$B$29:$J$60,MATCH($L621, 'Source Data'!$B$26:$J$26,1),TRUE))))</f>
        <v/>
      </c>
      <c r="S621" s="144" t="str">
        <f>IF(OR(AND(OR($J621="Retired",$J621="Permanent Low-Use"),$K621&lt;=2027),(AND($J621="New",$K621&gt;2027))),"N/A",IF($N621=0,0,IF(ISERROR(VLOOKUP($E621,'Source Data'!$B$29:$J$60, MATCH($L621, 'Source Data'!$B$26:$J$26,1),TRUE))=TRUE,"",VLOOKUP($E621,'Source Data'!$B$29:$J$60,MATCH($L621, 'Source Data'!$B$26:$J$26,1),TRUE))))</f>
        <v/>
      </c>
      <c r="T621" s="144" t="str">
        <f>IF(OR(AND(OR($J621="Retired",$J621="Permanent Low-Use"),$K621&lt;=2028),(AND($J621="New",$K621&gt;2028))),"N/A",IF($N621=0,0,IF(ISERROR(VLOOKUP($E621,'Source Data'!$B$29:$J$60, MATCH($L621, 'Source Data'!$B$26:$J$26,1),TRUE))=TRUE,"",VLOOKUP($E621,'Source Data'!$B$29:$J$60,MATCH($L621, 'Source Data'!$B$26:$J$26,1),TRUE))))</f>
        <v/>
      </c>
      <c r="U621" s="144" t="str">
        <f>IF(OR(AND(OR($J621="Retired",$J621="Permanent Low-Use"),$K621&lt;=2029),(AND($J621="New",$K621&gt;2029))),"N/A",IF($N621=0,0,IF(ISERROR(VLOOKUP($E621,'Source Data'!$B$29:$J$60, MATCH($L621, 'Source Data'!$B$26:$J$26,1),TRUE))=TRUE,"",VLOOKUP($E621,'Source Data'!$B$29:$J$60,MATCH($L621, 'Source Data'!$B$26:$J$26,1),TRUE))))</f>
        <v/>
      </c>
      <c r="V621" s="144" t="str">
        <f>IF(OR(AND(OR($J621="Retired",$J621="Permanent Low-Use"),$K621&lt;=2030),(AND($J621="New",$K621&gt;2030))),"N/A",IF($N621=0,0,IF(ISERROR(VLOOKUP($E621,'Source Data'!$B$29:$J$60, MATCH($L621, 'Source Data'!$B$26:$J$26,1),TRUE))=TRUE,"",VLOOKUP($E621,'Source Data'!$B$29:$J$60,MATCH($L621, 'Source Data'!$B$26:$J$26,1),TRUE))))</f>
        <v/>
      </c>
      <c r="W621" s="144" t="str">
        <f>IF(OR(AND(OR($J621="Retired",$J621="Permanent Low-Use"),$K621&lt;=2031),(AND($J621="New",$K621&gt;2031))),"N/A",IF($N621=0,0,IF(ISERROR(VLOOKUP($E621,'Source Data'!$B$29:$J$60, MATCH($L621, 'Source Data'!$B$26:$J$26,1),TRUE))=TRUE,"",VLOOKUP($E621,'Source Data'!$B$29:$J$60,MATCH($L621, 'Source Data'!$B$26:$J$26,1),TRUE))))</f>
        <v/>
      </c>
      <c r="X621" s="144" t="str">
        <f>IF(OR(AND(OR($J621="Retired",$J621="Permanent Low-Use"),$K621&lt;=2032),(AND($J621="New",$K621&gt;2032))),"N/A",IF($N621=0,0,IF(ISERROR(VLOOKUP($E621,'Source Data'!$B$29:$J$60, MATCH($L621, 'Source Data'!$B$26:$J$26,1),TRUE))=TRUE,"",VLOOKUP($E621,'Source Data'!$B$29:$J$60,MATCH($L621, 'Source Data'!$B$26:$J$26,1),TRUE))))</f>
        <v/>
      </c>
      <c r="Y621" s="144" t="str">
        <f>IF(OR(AND(OR($J621="Retired",$J621="Permanent Low-Use"),$K621&lt;=2033),(AND($J621="New",$K621&gt;2033))),"N/A",IF($N621=0,0,IF(ISERROR(VLOOKUP($E621,'Source Data'!$B$29:$J$60, MATCH($L621, 'Source Data'!$B$26:$J$26,1),TRUE))=TRUE,"",VLOOKUP($E621,'Source Data'!$B$29:$J$60,MATCH($L621, 'Source Data'!$B$26:$J$26,1),TRUE))))</f>
        <v/>
      </c>
      <c r="Z621" s="145" t="str">
        <f>IF(ISNUMBER($L621),IF(OR(AND(OR($J621="Retired",$J621="Permanent Low-Use"),$K621&lt;=2023),(AND($J621="New",$K621&gt;2023))),"N/A",VLOOKUP($F621,'Source Data'!$B$15:$I$22,7)),"")</f>
        <v/>
      </c>
      <c r="AA621" s="145" t="str">
        <f>IF(ISNUMBER($L621),IF(OR(AND(OR($J621="Retired",$J621="Permanent Low-Use"),$K621&lt;=2024),(AND($J621="New",$K621&gt;2024))),"N/A",VLOOKUP($F621,'Source Data'!$B$15:$I$22,7)),"")</f>
        <v/>
      </c>
      <c r="AB621" s="145" t="str">
        <f>IF(ISNUMBER($L621),IF(OR(AND(OR($J621="Retired",$J621="Permanent Low-Use"),$K621&lt;=2025),(AND($J621="New",$K621&gt;2025))),"N/A",VLOOKUP($F621,'Source Data'!$B$15:$I$22,5)),"")</f>
        <v/>
      </c>
      <c r="AC621" s="145" t="str">
        <f>IF(ISNUMBER($L621),IF(OR(AND(OR($J621="Retired",$J621="Permanent Low-Use"),$K621&lt;=2026),(AND($J621="New",$K621&gt;2026))),"N/A",VLOOKUP($F621,'Source Data'!$B$15:$I$22,5)),"")</f>
        <v/>
      </c>
      <c r="AD621" s="147"/>
      <c r="AE621" s="145" t="str">
        <f>IF(ISNUMBER($L621),IF(OR(AND(OR($J621="Retired",$J621="Permanent Low-Use"),$K621&lt;=2028),(AND($J621="New",$K621&gt;2028))),"N/A",VLOOKUP($F621,'Source Data'!$B$15:$I$22,5)),"")</f>
        <v/>
      </c>
      <c r="AF621" s="145" t="str">
        <f>IF(ISNUMBER($L621),IF(OR(AND(OR($J621="Retired",$J621="Permanent Low-Use"),$K621&lt;=2029),(AND($J621="New",$K621&gt;2029))),"N/A",VLOOKUP($F621,'Source Data'!$B$15:$I$22,5)),"")</f>
        <v/>
      </c>
      <c r="AG621" s="145" t="str">
        <f>IF(ISNUMBER($L621),IF(OR(AND(OR($J621="Retired",$J621="Permanent Low-Use"),$K621&lt;=2030),(AND($J621="New",$K621&gt;2030))),"N/A",VLOOKUP($F621,'Source Data'!$B$15:$I$22,5)),"")</f>
        <v/>
      </c>
      <c r="AH621" s="145" t="str">
        <f>IF(ISNUMBER($L621),IF(OR(AND(OR($J621="Retired",$J621="Permanent Low-Use"),$K621&lt;=2031),(AND($J621="New",$K621&gt;2031))),"N/A",VLOOKUP($F621,'Source Data'!$B$15:$I$22,5)),"")</f>
        <v/>
      </c>
      <c r="AI621" s="145" t="str">
        <f>IF(ISNUMBER($L621),IF(OR(AND(OR($J621="Retired",$J621="Permanent Low-Use"),$K621&lt;=2032),(AND($J621="New",$K621&gt;2032))),"N/A",VLOOKUP($F621,'Source Data'!$B$15:$I$22,5)),"")</f>
        <v/>
      </c>
      <c r="AJ621" s="145" t="str">
        <f>IF(ISNUMBER($L621),IF(OR(AND(OR($J621="Retired",$J621="Permanent Low-Use"),$K621&lt;=2033),(AND($J621="New",$K621&gt;2033))),"N/A",VLOOKUP($F621,'Source Data'!$B$15:$I$22,5)),"")</f>
        <v/>
      </c>
      <c r="AK621" s="145" t="str">
        <f>IF($N621= 0, "N/A", IF(ISERROR(VLOOKUP($F621, 'Source Data'!$B$4:$C$11,2)), "", VLOOKUP($F621, 'Source Data'!$B$4:$C$11,2)))</f>
        <v/>
      </c>
      <c r="AL621" s="158"/>
    </row>
    <row r="622" spans="1:38">
      <c r="A622" s="158"/>
      <c r="B622" s="96"/>
      <c r="C622" s="96"/>
      <c r="D622" s="96"/>
      <c r="E622" s="97"/>
      <c r="F622" s="97"/>
      <c r="G622" s="98"/>
      <c r="H622" s="99"/>
      <c r="I622" s="98"/>
      <c r="J622" s="98"/>
      <c r="K622" s="98"/>
      <c r="L622" s="142" t="str">
        <f t="shared" si="24"/>
        <v/>
      </c>
      <c r="M622" s="142"/>
      <c r="N622" s="143" t="str">
        <f t="shared" si="25"/>
        <v/>
      </c>
      <c r="O622" s="144" t="str">
        <f>IF(OR(AND(OR($J622="Retired",$J622="Permanent Low-Use"),$K622&lt;=2023),(AND($J622="New",$K622&gt;2023))),"N/A",IF($N622=0,0,IF(ISERROR(VLOOKUP($E622,'Source Data'!$B$29:$J$60, MATCH($L622, 'Source Data'!$B$26:$J$26,1),TRUE))=TRUE,"",VLOOKUP($E622,'Source Data'!$B$29:$J$60,MATCH($L622, 'Source Data'!$B$26:$J$26,1),TRUE))))</f>
        <v/>
      </c>
      <c r="P622" s="144" t="str">
        <f>IF(OR(AND(OR($J622="Retired",$J622="Permanent Low-Use"),$K622&lt;=2024),(AND($J622="New",$K622&gt;2024))),"N/A",IF($N622=0,0,IF(ISERROR(VLOOKUP($E622,'Source Data'!$B$29:$J$60, MATCH($L622, 'Source Data'!$B$26:$J$26,1),TRUE))=TRUE,"",VLOOKUP($E622,'Source Data'!$B$29:$J$60,MATCH($L622, 'Source Data'!$B$26:$J$26,1),TRUE))))</f>
        <v/>
      </c>
      <c r="Q622" s="144" t="str">
        <f>IF(OR(AND(OR($J622="Retired",$J622="Permanent Low-Use"),$K622&lt;=2025),(AND($J622="New",$K622&gt;2025))),"N/A",IF($N622=0,0,IF(ISERROR(VLOOKUP($E622,'Source Data'!$B$29:$J$60, MATCH($L622, 'Source Data'!$B$26:$J$26,1),TRUE))=TRUE,"",VLOOKUP($E622,'Source Data'!$B$29:$J$60,MATCH($L622, 'Source Data'!$B$26:$J$26,1),TRUE))))</f>
        <v/>
      </c>
      <c r="R622" s="144" t="str">
        <f>IF(OR(AND(OR($J622="Retired",$J622="Permanent Low-Use"),$K622&lt;=2026),(AND($J622="New",$K622&gt;2026))),"N/A",IF($N622=0,0,IF(ISERROR(VLOOKUP($E622,'Source Data'!$B$29:$J$60, MATCH($L622, 'Source Data'!$B$26:$J$26,1),TRUE))=TRUE,"",VLOOKUP($E622,'Source Data'!$B$29:$J$60,MATCH($L622, 'Source Data'!$B$26:$J$26,1),TRUE))))</f>
        <v/>
      </c>
      <c r="S622" s="144" t="str">
        <f>IF(OR(AND(OR($J622="Retired",$J622="Permanent Low-Use"),$K622&lt;=2027),(AND($J622="New",$K622&gt;2027))),"N/A",IF($N622=0,0,IF(ISERROR(VLOOKUP($E622,'Source Data'!$B$29:$J$60, MATCH($L622, 'Source Data'!$B$26:$J$26,1),TRUE))=TRUE,"",VLOOKUP($E622,'Source Data'!$B$29:$J$60,MATCH($L622, 'Source Data'!$B$26:$J$26,1),TRUE))))</f>
        <v/>
      </c>
      <c r="T622" s="144" t="str">
        <f>IF(OR(AND(OR($J622="Retired",$J622="Permanent Low-Use"),$K622&lt;=2028),(AND($J622="New",$K622&gt;2028))),"N/A",IF($N622=0,0,IF(ISERROR(VLOOKUP($E622,'Source Data'!$B$29:$J$60, MATCH($L622, 'Source Data'!$B$26:$J$26,1),TRUE))=TRUE,"",VLOOKUP($E622,'Source Data'!$B$29:$J$60,MATCH($L622, 'Source Data'!$B$26:$J$26,1),TRUE))))</f>
        <v/>
      </c>
      <c r="U622" s="144" t="str">
        <f>IF(OR(AND(OR($J622="Retired",$J622="Permanent Low-Use"),$K622&lt;=2029),(AND($J622="New",$K622&gt;2029))),"N/A",IF($N622=0,0,IF(ISERROR(VLOOKUP($E622,'Source Data'!$B$29:$J$60, MATCH($L622, 'Source Data'!$B$26:$J$26,1),TRUE))=TRUE,"",VLOOKUP($E622,'Source Data'!$B$29:$J$60,MATCH($L622, 'Source Data'!$B$26:$J$26,1),TRUE))))</f>
        <v/>
      </c>
      <c r="V622" s="144" t="str">
        <f>IF(OR(AND(OR($J622="Retired",$J622="Permanent Low-Use"),$K622&lt;=2030),(AND($J622="New",$K622&gt;2030))),"N/A",IF($N622=0,0,IF(ISERROR(VLOOKUP($E622,'Source Data'!$B$29:$J$60, MATCH($L622, 'Source Data'!$B$26:$J$26,1),TRUE))=TRUE,"",VLOOKUP($E622,'Source Data'!$B$29:$J$60,MATCH($L622, 'Source Data'!$B$26:$J$26,1),TRUE))))</f>
        <v/>
      </c>
      <c r="W622" s="144" t="str">
        <f>IF(OR(AND(OR($J622="Retired",$J622="Permanent Low-Use"),$K622&lt;=2031),(AND($J622="New",$K622&gt;2031))),"N/A",IF($N622=0,0,IF(ISERROR(VLOOKUP($E622,'Source Data'!$B$29:$J$60, MATCH($L622, 'Source Data'!$B$26:$J$26,1),TRUE))=TRUE,"",VLOOKUP($E622,'Source Data'!$B$29:$J$60,MATCH($L622, 'Source Data'!$B$26:$J$26,1),TRUE))))</f>
        <v/>
      </c>
      <c r="X622" s="144" t="str">
        <f>IF(OR(AND(OR($J622="Retired",$J622="Permanent Low-Use"),$K622&lt;=2032),(AND($J622="New",$K622&gt;2032))),"N/A",IF($N622=0,0,IF(ISERROR(VLOOKUP($E622,'Source Data'!$B$29:$J$60, MATCH($L622, 'Source Data'!$B$26:$J$26,1),TRUE))=TRUE,"",VLOOKUP($E622,'Source Data'!$B$29:$J$60,MATCH($L622, 'Source Data'!$B$26:$J$26,1),TRUE))))</f>
        <v/>
      </c>
      <c r="Y622" s="144" t="str">
        <f>IF(OR(AND(OR($J622="Retired",$J622="Permanent Low-Use"),$K622&lt;=2033),(AND($J622="New",$K622&gt;2033))),"N/A",IF($N622=0,0,IF(ISERROR(VLOOKUP($E622,'Source Data'!$B$29:$J$60, MATCH($L622, 'Source Data'!$B$26:$J$26,1),TRUE))=TRUE,"",VLOOKUP($E622,'Source Data'!$B$29:$J$60,MATCH($L622, 'Source Data'!$B$26:$J$26,1),TRUE))))</f>
        <v/>
      </c>
      <c r="Z622" s="145" t="str">
        <f>IF(ISNUMBER($L622),IF(OR(AND(OR($J622="Retired",$J622="Permanent Low-Use"),$K622&lt;=2023),(AND($J622="New",$K622&gt;2023))),"N/A",VLOOKUP($F622,'Source Data'!$B$15:$I$22,7)),"")</f>
        <v/>
      </c>
      <c r="AA622" s="145" t="str">
        <f>IF(ISNUMBER($L622),IF(OR(AND(OR($J622="Retired",$J622="Permanent Low-Use"),$K622&lt;=2024),(AND($J622="New",$K622&gt;2024))),"N/A",VLOOKUP($F622,'Source Data'!$B$15:$I$22,7)),"")</f>
        <v/>
      </c>
      <c r="AB622" s="145" t="str">
        <f>IF(ISNUMBER($L622),IF(OR(AND(OR($J622="Retired",$J622="Permanent Low-Use"),$K622&lt;=2025),(AND($J622="New",$K622&gt;2025))),"N/A",VLOOKUP($F622,'Source Data'!$B$15:$I$22,5)),"")</f>
        <v/>
      </c>
      <c r="AC622" s="145" t="str">
        <f>IF(ISNUMBER($L622),IF(OR(AND(OR($J622="Retired",$J622="Permanent Low-Use"),$K622&lt;=2026),(AND($J622="New",$K622&gt;2026))),"N/A",VLOOKUP($F622,'Source Data'!$B$15:$I$22,5)),"")</f>
        <v/>
      </c>
      <c r="AD622" s="147"/>
      <c r="AE622" s="145" t="str">
        <f>IF(ISNUMBER($L622),IF(OR(AND(OR($J622="Retired",$J622="Permanent Low-Use"),$K622&lt;=2028),(AND($J622="New",$K622&gt;2028))),"N/A",VLOOKUP($F622,'Source Data'!$B$15:$I$22,5)),"")</f>
        <v/>
      </c>
      <c r="AF622" s="145" t="str">
        <f>IF(ISNUMBER($L622),IF(OR(AND(OR($J622="Retired",$J622="Permanent Low-Use"),$K622&lt;=2029),(AND($J622="New",$K622&gt;2029))),"N/A",VLOOKUP($F622,'Source Data'!$B$15:$I$22,5)),"")</f>
        <v/>
      </c>
      <c r="AG622" s="145" t="str">
        <f>IF(ISNUMBER($L622),IF(OR(AND(OR($J622="Retired",$J622="Permanent Low-Use"),$K622&lt;=2030),(AND($J622="New",$K622&gt;2030))),"N/A",VLOOKUP($F622,'Source Data'!$B$15:$I$22,5)),"")</f>
        <v/>
      </c>
      <c r="AH622" s="145" t="str">
        <f>IF(ISNUMBER($L622),IF(OR(AND(OR($J622="Retired",$J622="Permanent Low-Use"),$K622&lt;=2031),(AND($J622="New",$K622&gt;2031))),"N/A",VLOOKUP($F622,'Source Data'!$B$15:$I$22,5)),"")</f>
        <v/>
      </c>
      <c r="AI622" s="145" t="str">
        <f>IF(ISNUMBER($L622),IF(OR(AND(OR($J622="Retired",$J622="Permanent Low-Use"),$K622&lt;=2032),(AND($J622="New",$K622&gt;2032))),"N/A",VLOOKUP($F622,'Source Data'!$B$15:$I$22,5)),"")</f>
        <v/>
      </c>
      <c r="AJ622" s="145" t="str">
        <f>IF(ISNUMBER($L622),IF(OR(AND(OR($J622="Retired",$J622="Permanent Low-Use"),$K622&lt;=2033),(AND($J622="New",$K622&gt;2033))),"N/A",VLOOKUP($F622,'Source Data'!$B$15:$I$22,5)),"")</f>
        <v/>
      </c>
      <c r="AK622" s="145" t="str">
        <f>IF($N622= 0, "N/A", IF(ISERROR(VLOOKUP($F622, 'Source Data'!$B$4:$C$11,2)), "", VLOOKUP($F622, 'Source Data'!$B$4:$C$11,2)))</f>
        <v/>
      </c>
      <c r="AL622" s="158"/>
    </row>
    <row r="623" spans="1:38">
      <c r="A623" s="158"/>
      <c r="B623" s="96"/>
      <c r="C623" s="96"/>
      <c r="D623" s="96"/>
      <c r="E623" s="97"/>
      <c r="F623" s="97"/>
      <c r="G623" s="98"/>
      <c r="H623" s="99"/>
      <c r="I623" s="98"/>
      <c r="J623" s="98"/>
      <c r="K623" s="98"/>
      <c r="L623" s="142" t="str">
        <f t="shared" si="24"/>
        <v/>
      </c>
      <c r="M623" s="142"/>
      <c r="N623" s="143" t="str">
        <f t="shared" si="25"/>
        <v/>
      </c>
      <c r="O623" s="144" t="str">
        <f>IF(OR(AND(OR($J623="Retired",$J623="Permanent Low-Use"),$K623&lt;=2023),(AND($J623="New",$K623&gt;2023))),"N/A",IF($N623=0,0,IF(ISERROR(VLOOKUP($E623,'Source Data'!$B$29:$J$60, MATCH($L623, 'Source Data'!$B$26:$J$26,1),TRUE))=TRUE,"",VLOOKUP($E623,'Source Data'!$B$29:$J$60,MATCH($L623, 'Source Data'!$B$26:$J$26,1),TRUE))))</f>
        <v/>
      </c>
      <c r="P623" s="144" t="str">
        <f>IF(OR(AND(OR($J623="Retired",$J623="Permanent Low-Use"),$K623&lt;=2024),(AND($J623="New",$K623&gt;2024))),"N/A",IF($N623=0,0,IF(ISERROR(VLOOKUP($E623,'Source Data'!$B$29:$J$60, MATCH($L623, 'Source Data'!$B$26:$J$26,1),TRUE))=TRUE,"",VLOOKUP($E623,'Source Data'!$B$29:$J$60,MATCH($L623, 'Source Data'!$B$26:$J$26,1),TRUE))))</f>
        <v/>
      </c>
      <c r="Q623" s="144" t="str">
        <f>IF(OR(AND(OR($J623="Retired",$J623="Permanent Low-Use"),$K623&lt;=2025),(AND($J623="New",$K623&gt;2025))),"N/A",IF($N623=0,0,IF(ISERROR(VLOOKUP($E623,'Source Data'!$B$29:$J$60, MATCH($L623, 'Source Data'!$B$26:$J$26,1),TRUE))=TRUE,"",VLOOKUP($E623,'Source Data'!$B$29:$J$60,MATCH($L623, 'Source Data'!$B$26:$J$26,1),TRUE))))</f>
        <v/>
      </c>
      <c r="R623" s="144" t="str">
        <f>IF(OR(AND(OR($J623="Retired",$J623="Permanent Low-Use"),$K623&lt;=2026),(AND($J623="New",$K623&gt;2026))),"N/A",IF($N623=0,0,IF(ISERROR(VLOOKUP($E623,'Source Data'!$B$29:$J$60, MATCH($L623, 'Source Data'!$B$26:$J$26,1),TRUE))=TRUE,"",VLOOKUP($E623,'Source Data'!$B$29:$J$60,MATCH($L623, 'Source Data'!$B$26:$J$26,1),TRUE))))</f>
        <v/>
      </c>
      <c r="S623" s="144" t="str">
        <f>IF(OR(AND(OR($J623="Retired",$J623="Permanent Low-Use"),$K623&lt;=2027),(AND($J623="New",$K623&gt;2027))),"N/A",IF($N623=0,0,IF(ISERROR(VLOOKUP($E623,'Source Data'!$B$29:$J$60, MATCH($L623, 'Source Data'!$B$26:$J$26,1),TRUE))=TRUE,"",VLOOKUP($E623,'Source Data'!$B$29:$J$60,MATCH($L623, 'Source Data'!$B$26:$J$26,1),TRUE))))</f>
        <v/>
      </c>
      <c r="T623" s="144" t="str">
        <f>IF(OR(AND(OR($J623="Retired",$J623="Permanent Low-Use"),$K623&lt;=2028),(AND($J623="New",$K623&gt;2028))),"N/A",IF($N623=0,0,IF(ISERROR(VLOOKUP($E623,'Source Data'!$B$29:$J$60, MATCH($L623, 'Source Data'!$B$26:$J$26,1),TRUE))=TRUE,"",VLOOKUP($E623,'Source Data'!$B$29:$J$60,MATCH($L623, 'Source Data'!$B$26:$J$26,1),TRUE))))</f>
        <v/>
      </c>
      <c r="U623" s="144" t="str">
        <f>IF(OR(AND(OR($J623="Retired",$J623="Permanent Low-Use"),$K623&lt;=2029),(AND($J623="New",$K623&gt;2029))),"N/A",IF($N623=0,0,IF(ISERROR(VLOOKUP($E623,'Source Data'!$B$29:$J$60, MATCH($L623, 'Source Data'!$B$26:$J$26,1),TRUE))=TRUE,"",VLOOKUP($E623,'Source Data'!$B$29:$J$60,MATCH($L623, 'Source Data'!$B$26:$J$26,1),TRUE))))</f>
        <v/>
      </c>
      <c r="V623" s="144" t="str">
        <f>IF(OR(AND(OR($J623="Retired",$J623="Permanent Low-Use"),$K623&lt;=2030),(AND($J623="New",$K623&gt;2030))),"N/A",IF($N623=0,0,IF(ISERROR(VLOOKUP($E623,'Source Data'!$B$29:$J$60, MATCH($L623, 'Source Data'!$B$26:$J$26,1),TRUE))=TRUE,"",VLOOKUP($E623,'Source Data'!$B$29:$J$60,MATCH($L623, 'Source Data'!$B$26:$J$26,1),TRUE))))</f>
        <v/>
      </c>
      <c r="W623" s="144" t="str">
        <f>IF(OR(AND(OR($J623="Retired",$J623="Permanent Low-Use"),$K623&lt;=2031),(AND($J623="New",$K623&gt;2031))),"N/A",IF($N623=0,0,IF(ISERROR(VLOOKUP($E623,'Source Data'!$B$29:$J$60, MATCH($L623, 'Source Data'!$B$26:$J$26,1),TRUE))=TRUE,"",VLOOKUP($E623,'Source Data'!$B$29:$J$60,MATCH($L623, 'Source Data'!$B$26:$J$26,1),TRUE))))</f>
        <v/>
      </c>
      <c r="X623" s="144" t="str">
        <f>IF(OR(AND(OR($J623="Retired",$J623="Permanent Low-Use"),$K623&lt;=2032),(AND($J623="New",$K623&gt;2032))),"N/A",IF($N623=0,0,IF(ISERROR(VLOOKUP($E623,'Source Data'!$B$29:$J$60, MATCH($L623, 'Source Data'!$B$26:$J$26,1),TRUE))=TRUE,"",VLOOKUP($E623,'Source Data'!$B$29:$J$60,MATCH($L623, 'Source Data'!$B$26:$J$26,1),TRUE))))</f>
        <v/>
      </c>
      <c r="Y623" s="144" t="str">
        <f>IF(OR(AND(OR($J623="Retired",$J623="Permanent Low-Use"),$K623&lt;=2033),(AND($J623="New",$K623&gt;2033))),"N/A",IF($N623=0,0,IF(ISERROR(VLOOKUP($E623,'Source Data'!$B$29:$J$60, MATCH($L623, 'Source Data'!$B$26:$J$26,1),TRUE))=TRUE,"",VLOOKUP($E623,'Source Data'!$B$29:$J$60,MATCH($L623, 'Source Data'!$B$26:$J$26,1),TRUE))))</f>
        <v/>
      </c>
      <c r="Z623" s="145" t="str">
        <f>IF(ISNUMBER($L623),IF(OR(AND(OR($J623="Retired",$J623="Permanent Low-Use"),$K623&lt;=2023),(AND($J623="New",$K623&gt;2023))),"N/A",VLOOKUP($F623,'Source Data'!$B$15:$I$22,7)),"")</f>
        <v/>
      </c>
      <c r="AA623" s="145" t="str">
        <f>IF(ISNUMBER($L623),IF(OR(AND(OR($J623="Retired",$J623="Permanent Low-Use"),$K623&lt;=2024),(AND($J623="New",$K623&gt;2024))),"N/A",VLOOKUP($F623,'Source Data'!$B$15:$I$22,7)),"")</f>
        <v/>
      </c>
      <c r="AB623" s="145" t="str">
        <f>IF(ISNUMBER($L623),IF(OR(AND(OR($J623="Retired",$J623="Permanent Low-Use"),$K623&lt;=2025),(AND($J623="New",$K623&gt;2025))),"N/A",VLOOKUP($F623,'Source Data'!$B$15:$I$22,5)),"")</f>
        <v/>
      </c>
      <c r="AC623" s="145" t="str">
        <f>IF(ISNUMBER($L623),IF(OR(AND(OR($J623="Retired",$J623="Permanent Low-Use"),$K623&lt;=2026),(AND($J623="New",$K623&gt;2026))),"N/A",VLOOKUP($F623,'Source Data'!$B$15:$I$22,5)),"")</f>
        <v/>
      </c>
      <c r="AD623" s="147"/>
      <c r="AE623" s="145" t="str">
        <f>IF(ISNUMBER($L623),IF(OR(AND(OR($J623="Retired",$J623="Permanent Low-Use"),$K623&lt;=2028),(AND($J623="New",$K623&gt;2028))),"N/A",VLOOKUP($F623,'Source Data'!$B$15:$I$22,5)),"")</f>
        <v/>
      </c>
      <c r="AF623" s="145" t="str">
        <f>IF(ISNUMBER($L623),IF(OR(AND(OR($J623="Retired",$J623="Permanent Low-Use"),$K623&lt;=2029),(AND($J623="New",$K623&gt;2029))),"N/A",VLOOKUP($F623,'Source Data'!$B$15:$I$22,5)),"")</f>
        <v/>
      </c>
      <c r="AG623" s="145" t="str">
        <f>IF(ISNUMBER($L623),IF(OR(AND(OR($J623="Retired",$J623="Permanent Low-Use"),$K623&lt;=2030),(AND($J623="New",$K623&gt;2030))),"N/A",VLOOKUP($F623,'Source Data'!$B$15:$I$22,5)),"")</f>
        <v/>
      </c>
      <c r="AH623" s="145" t="str">
        <f>IF(ISNUMBER($L623),IF(OR(AND(OR($J623="Retired",$J623="Permanent Low-Use"),$K623&lt;=2031),(AND($J623="New",$K623&gt;2031))),"N/A",VLOOKUP($F623,'Source Data'!$B$15:$I$22,5)),"")</f>
        <v/>
      </c>
      <c r="AI623" s="145" t="str">
        <f>IF(ISNUMBER($L623),IF(OR(AND(OR($J623="Retired",$J623="Permanent Low-Use"),$K623&lt;=2032),(AND($J623="New",$K623&gt;2032))),"N/A",VLOOKUP($F623,'Source Data'!$B$15:$I$22,5)),"")</f>
        <v/>
      </c>
      <c r="AJ623" s="145" t="str">
        <f>IF(ISNUMBER($L623),IF(OR(AND(OR($J623="Retired",$J623="Permanent Low-Use"),$K623&lt;=2033),(AND($J623="New",$K623&gt;2033))),"N/A",VLOOKUP($F623,'Source Data'!$B$15:$I$22,5)),"")</f>
        <v/>
      </c>
      <c r="AK623" s="145" t="str">
        <f>IF($N623= 0, "N/A", IF(ISERROR(VLOOKUP($F623, 'Source Data'!$B$4:$C$11,2)), "", VLOOKUP($F623, 'Source Data'!$B$4:$C$11,2)))</f>
        <v/>
      </c>
      <c r="AL623" s="158"/>
    </row>
    <row r="624" spans="1:38">
      <c r="A624" s="158"/>
      <c r="B624" s="96"/>
      <c r="C624" s="96"/>
      <c r="D624" s="96"/>
      <c r="E624" s="97"/>
      <c r="F624" s="97"/>
      <c r="G624" s="98"/>
      <c r="H624" s="99"/>
      <c r="I624" s="98"/>
      <c r="J624" s="98"/>
      <c r="K624" s="98"/>
      <c r="L624" s="142" t="str">
        <f t="shared" si="24"/>
        <v/>
      </c>
      <c r="M624" s="142"/>
      <c r="N624" s="143" t="str">
        <f t="shared" si="25"/>
        <v/>
      </c>
      <c r="O624" s="144" t="str">
        <f>IF(OR(AND(OR($J624="Retired",$J624="Permanent Low-Use"),$K624&lt;=2023),(AND($J624="New",$K624&gt;2023))),"N/A",IF($N624=0,0,IF(ISERROR(VLOOKUP($E624,'Source Data'!$B$29:$J$60, MATCH($L624, 'Source Data'!$B$26:$J$26,1),TRUE))=TRUE,"",VLOOKUP($E624,'Source Data'!$B$29:$J$60,MATCH($L624, 'Source Data'!$B$26:$J$26,1),TRUE))))</f>
        <v/>
      </c>
      <c r="P624" s="144" t="str">
        <f>IF(OR(AND(OR($J624="Retired",$J624="Permanent Low-Use"),$K624&lt;=2024),(AND($J624="New",$K624&gt;2024))),"N/A",IF($N624=0,0,IF(ISERROR(VLOOKUP($E624,'Source Data'!$B$29:$J$60, MATCH($L624, 'Source Data'!$B$26:$J$26,1),TRUE))=TRUE,"",VLOOKUP($E624,'Source Data'!$B$29:$J$60,MATCH($L624, 'Source Data'!$B$26:$J$26,1),TRUE))))</f>
        <v/>
      </c>
      <c r="Q624" s="144" t="str">
        <f>IF(OR(AND(OR($J624="Retired",$J624="Permanent Low-Use"),$K624&lt;=2025),(AND($J624="New",$K624&gt;2025))),"N/A",IF($N624=0,0,IF(ISERROR(VLOOKUP($E624,'Source Data'!$B$29:$J$60, MATCH($L624, 'Source Data'!$B$26:$J$26,1),TRUE))=TRUE,"",VLOOKUP($E624,'Source Data'!$B$29:$J$60,MATCH($L624, 'Source Data'!$B$26:$J$26,1),TRUE))))</f>
        <v/>
      </c>
      <c r="R624" s="144" t="str">
        <f>IF(OR(AND(OR($J624="Retired",$J624="Permanent Low-Use"),$K624&lt;=2026),(AND($J624="New",$K624&gt;2026))),"N/A",IF($N624=0,0,IF(ISERROR(VLOOKUP($E624,'Source Data'!$B$29:$J$60, MATCH($L624, 'Source Data'!$B$26:$J$26,1),TRUE))=TRUE,"",VLOOKUP($E624,'Source Data'!$B$29:$J$60,MATCH($L624, 'Source Data'!$B$26:$J$26,1),TRUE))))</f>
        <v/>
      </c>
      <c r="S624" s="144" t="str">
        <f>IF(OR(AND(OR($J624="Retired",$J624="Permanent Low-Use"),$K624&lt;=2027),(AND($J624="New",$K624&gt;2027))),"N/A",IF($N624=0,0,IF(ISERROR(VLOOKUP($E624,'Source Data'!$B$29:$J$60, MATCH($L624, 'Source Data'!$B$26:$J$26,1),TRUE))=TRUE,"",VLOOKUP($E624,'Source Data'!$B$29:$J$60,MATCH($L624, 'Source Data'!$B$26:$J$26,1),TRUE))))</f>
        <v/>
      </c>
      <c r="T624" s="144" t="str">
        <f>IF(OR(AND(OR($J624="Retired",$J624="Permanent Low-Use"),$K624&lt;=2028),(AND($J624="New",$K624&gt;2028))),"N/A",IF($N624=0,0,IF(ISERROR(VLOOKUP($E624,'Source Data'!$B$29:$J$60, MATCH($L624, 'Source Data'!$B$26:$J$26,1),TRUE))=TRUE,"",VLOOKUP($E624,'Source Data'!$B$29:$J$60,MATCH($L624, 'Source Data'!$B$26:$J$26,1),TRUE))))</f>
        <v/>
      </c>
      <c r="U624" s="144" t="str">
        <f>IF(OR(AND(OR($J624="Retired",$J624="Permanent Low-Use"),$K624&lt;=2029),(AND($J624="New",$K624&gt;2029))),"N/A",IF($N624=0,0,IF(ISERROR(VLOOKUP($E624,'Source Data'!$B$29:$J$60, MATCH($L624, 'Source Data'!$B$26:$J$26,1),TRUE))=TRUE,"",VLOOKUP($E624,'Source Data'!$B$29:$J$60,MATCH($L624, 'Source Data'!$B$26:$J$26,1),TRUE))))</f>
        <v/>
      </c>
      <c r="V624" s="144" t="str">
        <f>IF(OR(AND(OR($J624="Retired",$J624="Permanent Low-Use"),$K624&lt;=2030),(AND($J624="New",$K624&gt;2030))),"N/A",IF($N624=0,0,IF(ISERROR(VLOOKUP($E624,'Source Data'!$B$29:$J$60, MATCH($L624, 'Source Data'!$B$26:$J$26,1),TRUE))=TRUE,"",VLOOKUP($E624,'Source Data'!$B$29:$J$60,MATCH($L624, 'Source Data'!$B$26:$J$26,1),TRUE))))</f>
        <v/>
      </c>
      <c r="W624" s="144" t="str">
        <f>IF(OR(AND(OR($J624="Retired",$J624="Permanent Low-Use"),$K624&lt;=2031),(AND($J624="New",$K624&gt;2031))),"N/A",IF($N624=0,0,IF(ISERROR(VLOOKUP($E624,'Source Data'!$B$29:$J$60, MATCH($L624, 'Source Data'!$B$26:$J$26,1),TRUE))=TRUE,"",VLOOKUP($E624,'Source Data'!$B$29:$J$60,MATCH($L624, 'Source Data'!$B$26:$J$26,1),TRUE))))</f>
        <v/>
      </c>
      <c r="X624" s="144" t="str">
        <f>IF(OR(AND(OR($J624="Retired",$J624="Permanent Low-Use"),$K624&lt;=2032),(AND($J624="New",$K624&gt;2032))),"N/A",IF($N624=0,0,IF(ISERROR(VLOOKUP($E624,'Source Data'!$B$29:$J$60, MATCH($L624, 'Source Data'!$B$26:$J$26,1),TRUE))=TRUE,"",VLOOKUP($E624,'Source Data'!$B$29:$J$60,MATCH($L624, 'Source Data'!$B$26:$J$26,1),TRUE))))</f>
        <v/>
      </c>
      <c r="Y624" s="144" t="str">
        <f>IF(OR(AND(OR($J624="Retired",$J624="Permanent Low-Use"),$K624&lt;=2033),(AND($J624="New",$K624&gt;2033))),"N/A",IF($N624=0,0,IF(ISERROR(VLOOKUP($E624,'Source Data'!$B$29:$J$60, MATCH($L624, 'Source Data'!$B$26:$J$26,1),TRUE))=TRUE,"",VLOOKUP($E624,'Source Data'!$B$29:$J$60,MATCH($L624, 'Source Data'!$B$26:$J$26,1),TRUE))))</f>
        <v/>
      </c>
      <c r="Z624" s="145" t="str">
        <f>IF(ISNUMBER($L624),IF(OR(AND(OR($J624="Retired",$J624="Permanent Low-Use"),$K624&lt;=2023),(AND($J624="New",$K624&gt;2023))),"N/A",VLOOKUP($F624,'Source Data'!$B$15:$I$22,7)),"")</f>
        <v/>
      </c>
      <c r="AA624" s="145" t="str">
        <f>IF(ISNUMBER($L624),IF(OR(AND(OR($J624="Retired",$J624="Permanent Low-Use"),$K624&lt;=2024),(AND($J624="New",$K624&gt;2024))),"N/A",VLOOKUP($F624,'Source Data'!$B$15:$I$22,7)),"")</f>
        <v/>
      </c>
      <c r="AB624" s="145" t="str">
        <f>IF(ISNUMBER($L624),IF(OR(AND(OR($J624="Retired",$J624="Permanent Low-Use"),$K624&lt;=2025),(AND($J624="New",$K624&gt;2025))),"N/A",VLOOKUP($F624,'Source Data'!$B$15:$I$22,5)),"")</f>
        <v/>
      </c>
      <c r="AC624" s="145" t="str">
        <f>IF(ISNUMBER($L624),IF(OR(AND(OR($J624="Retired",$J624="Permanent Low-Use"),$K624&lt;=2026),(AND($J624="New",$K624&gt;2026))),"N/A",VLOOKUP($F624,'Source Data'!$B$15:$I$22,5)),"")</f>
        <v/>
      </c>
      <c r="AD624" s="147"/>
      <c r="AE624" s="145" t="str">
        <f>IF(ISNUMBER($L624),IF(OR(AND(OR($J624="Retired",$J624="Permanent Low-Use"),$K624&lt;=2028),(AND($J624="New",$K624&gt;2028))),"N/A",VLOOKUP($F624,'Source Data'!$B$15:$I$22,5)),"")</f>
        <v/>
      </c>
      <c r="AF624" s="145" t="str">
        <f>IF(ISNUMBER($L624),IF(OR(AND(OR($J624="Retired",$J624="Permanent Low-Use"),$K624&lt;=2029),(AND($J624="New",$K624&gt;2029))),"N/A",VLOOKUP($F624,'Source Data'!$B$15:$I$22,5)),"")</f>
        <v/>
      </c>
      <c r="AG624" s="145" t="str">
        <f>IF(ISNUMBER($L624),IF(OR(AND(OR($J624="Retired",$J624="Permanent Low-Use"),$K624&lt;=2030),(AND($J624="New",$K624&gt;2030))),"N/A",VLOOKUP($F624,'Source Data'!$B$15:$I$22,5)),"")</f>
        <v/>
      </c>
      <c r="AH624" s="145" t="str">
        <f>IF(ISNUMBER($L624),IF(OR(AND(OR($J624="Retired",$J624="Permanent Low-Use"),$K624&lt;=2031),(AND($J624="New",$K624&gt;2031))),"N/A",VLOOKUP($F624,'Source Data'!$B$15:$I$22,5)),"")</f>
        <v/>
      </c>
      <c r="AI624" s="145" t="str">
        <f>IF(ISNUMBER($L624),IF(OR(AND(OR($J624="Retired",$J624="Permanent Low-Use"),$K624&lt;=2032),(AND($J624="New",$K624&gt;2032))),"N/A",VLOOKUP($F624,'Source Data'!$B$15:$I$22,5)),"")</f>
        <v/>
      </c>
      <c r="AJ624" s="145" t="str">
        <f>IF(ISNUMBER($L624),IF(OR(AND(OR($J624="Retired",$J624="Permanent Low-Use"),$K624&lt;=2033),(AND($J624="New",$K624&gt;2033))),"N/A",VLOOKUP($F624,'Source Data'!$B$15:$I$22,5)),"")</f>
        <v/>
      </c>
      <c r="AK624" s="145" t="str">
        <f>IF($N624= 0, "N/A", IF(ISERROR(VLOOKUP($F624, 'Source Data'!$B$4:$C$11,2)), "", VLOOKUP($F624, 'Source Data'!$B$4:$C$11,2)))</f>
        <v/>
      </c>
      <c r="AL624" s="158"/>
    </row>
    <row r="625" spans="1:38">
      <c r="A625" s="158"/>
      <c r="B625" s="96"/>
      <c r="C625" s="96"/>
      <c r="D625" s="96"/>
      <c r="E625" s="97"/>
      <c r="F625" s="97"/>
      <c r="G625" s="98"/>
      <c r="H625" s="99"/>
      <c r="I625" s="98"/>
      <c r="J625" s="98"/>
      <c r="K625" s="98"/>
      <c r="L625" s="142" t="str">
        <f t="shared" si="24"/>
        <v/>
      </c>
      <c r="M625" s="142"/>
      <c r="N625" s="143" t="str">
        <f t="shared" si="25"/>
        <v/>
      </c>
      <c r="O625" s="144" t="str">
        <f>IF(OR(AND(OR($J625="Retired",$J625="Permanent Low-Use"),$K625&lt;=2023),(AND($J625="New",$K625&gt;2023))),"N/A",IF($N625=0,0,IF(ISERROR(VLOOKUP($E625,'Source Data'!$B$29:$J$60, MATCH($L625, 'Source Data'!$B$26:$J$26,1),TRUE))=TRUE,"",VLOOKUP($E625,'Source Data'!$B$29:$J$60,MATCH($L625, 'Source Data'!$B$26:$J$26,1),TRUE))))</f>
        <v/>
      </c>
      <c r="P625" s="144" t="str">
        <f>IF(OR(AND(OR($J625="Retired",$J625="Permanent Low-Use"),$K625&lt;=2024),(AND($J625="New",$K625&gt;2024))),"N/A",IF($N625=0,0,IF(ISERROR(VLOOKUP($E625,'Source Data'!$B$29:$J$60, MATCH($L625, 'Source Data'!$B$26:$J$26,1),TRUE))=TRUE,"",VLOOKUP($E625,'Source Data'!$B$29:$J$60,MATCH($L625, 'Source Data'!$B$26:$J$26,1),TRUE))))</f>
        <v/>
      </c>
      <c r="Q625" s="144" t="str">
        <f>IF(OR(AND(OR($J625="Retired",$J625="Permanent Low-Use"),$K625&lt;=2025),(AND($J625="New",$K625&gt;2025))),"N/A",IF($N625=0,0,IF(ISERROR(VLOOKUP($E625,'Source Data'!$B$29:$J$60, MATCH($L625, 'Source Data'!$B$26:$J$26,1),TRUE))=TRUE,"",VLOOKUP($E625,'Source Data'!$B$29:$J$60,MATCH($L625, 'Source Data'!$B$26:$J$26,1),TRUE))))</f>
        <v/>
      </c>
      <c r="R625" s="144" t="str">
        <f>IF(OR(AND(OR($J625="Retired",$J625="Permanent Low-Use"),$K625&lt;=2026),(AND($J625="New",$K625&gt;2026))),"N/A",IF($N625=0,0,IF(ISERROR(VLOOKUP($E625,'Source Data'!$B$29:$J$60, MATCH($L625, 'Source Data'!$B$26:$J$26,1),TRUE))=TRUE,"",VLOOKUP($E625,'Source Data'!$B$29:$J$60,MATCH($L625, 'Source Data'!$B$26:$J$26,1),TRUE))))</f>
        <v/>
      </c>
      <c r="S625" s="144" t="str">
        <f>IF(OR(AND(OR($J625="Retired",$J625="Permanent Low-Use"),$K625&lt;=2027),(AND($J625="New",$K625&gt;2027))),"N/A",IF($N625=0,0,IF(ISERROR(VLOOKUP($E625,'Source Data'!$B$29:$J$60, MATCH($L625, 'Source Data'!$B$26:$J$26,1),TRUE))=TRUE,"",VLOOKUP($E625,'Source Data'!$B$29:$J$60,MATCH($L625, 'Source Data'!$B$26:$J$26,1),TRUE))))</f>
        <v/>
      </c>
      <c r="T625" s="144" t="str">
        <f>IF(OR(AND(OR($J625="Retired",$J625="Permanent Low-Use"),$K625&lt;=2028),(AND($J625="New",$K625&gt;2028))),"N/A",IF($N625=0,0,IF(ISERROR(VLOOKUP($E625,'Source Data'!$B$29:$J$60, MATCH($L625, 'Source Data'!$B$26:$J$26,1),TRUE))=TRUE,"",VLOOKUP($E625,'Source Data'!$B$29:$J$60,MATCH($L625, 'Source Data'!$B$26:$J$26,1),TRUE))))</f>
        <v/>
      </c>
      <c r="U625" s="144" t="str">
        <f>IF(OR(AND(OR($J625="Retired",$J625="Permanent Low-Use"),$K625&lt;=2029),(AND($J625="New",$K625&gt;2029))),"N/A",IF($N625=0,0,IF(ISERROR(VLOOKUP($E625,'Source Data'!$B$29:$J$60, MATCH($L625, 'Source Data'!$B$26:$J$26,1),TRUE))=TRUE,"",VLOOKUP($E625,'Source Data'!$B$29:$J$60,MATCH($L625, 'Source Data'!$B$26:$J$26,1),TRUE))))</f>
        <v/>
      </c>
      <c r="V625" s="144" t="str">
        <f>IF(OR(AND(OR($J625="Retired",$J625="Permanent Low-Use"),$K625&lt;=2030),(AND($J625="New",$K625&gt;2030))),"N/A",IF($N625=0,0,IF(ISERROR(VLOOKUP($E625,'Source Data'!$B$29:$J$60, MATCH($L625, 'Source Data'!$B$26:$J$26,1),TRUE))=TRUE,"",VLOOKUP($E625,'Source Data'!$B$29:$J$60,MATCH($L625, 'Source Data'!$B$26:$J$26,1),TRUE))))</f>
        <v/>
      </c>
      <c r="W625" s="144" t="str">
        <f>IF(OR(AND(OR($J625="Retired",$J625="Permanent Low-Use"),$K625&lt;=2031),(AND($J625="New",$K625&gt;2031))),"N/A",IF($N625=0,0,IF(ISERROR(VLOOKUP($E625,'Source Data'!$B$29:$J$60, MATCH($L625, 'Source Data'!$B$26:$J$26,1),TRUE))=TRUE,"",VLOOKUP($E625,'Source Data'!$B$29:$J$60,MATCH($L625, 'Source Data'!$B$26:$J$26,1),TRUE))))</f>
        <v/>
      </c>
      <c r="X625" s="144" t="str">
        <f>IF(OR(AND(OR($J625="Retired",$J625="Permanent Low-Use"),$K625&lt;=2032),(AND($J625="New",$K625&gt;2032))),"N/A",IF($N625=0,0,IF(ISERROR(VLOOKUP($E625,'Source Data'!$B$29:$J$60, MATCH($L625, 'Source Data'!$B$26:$J$26,1),TRUE))=TRUE,"",VLOOKUP($E625,'Source Data'!$B$29:$J$60,MATCH($L625, 'Source Data'!$B$26:$J$26,1),TRUE))))</f>
        <v/>
      </c>
      <c r="Y625" s="144" t="str">
        <f>IF(OR(AND(OR($J625="Retired",$J625="Permanent Low-Use"),$K625&lt;=2033),(AND($J625="New",$K625&gt;2033))),"N/A",IF($N625=0,0,IF(ISERROR(VLOOKUP($E625,'Source Data'!$B$29:$J$60, MATCH($L625, 'Source Data'!$B$26:$J$26,1),TRUE))=TRUE,"",VLOOKUP($E625,'Source Data'!$B$29:$J$60,MATCH($L625, 'Source Data'!$B$26:$J$26,1),TRUE))))</f>
        <v/>
      </c>
      <c r="Z625" s="145" t="str">
        <f>IF(ISNUMBER($L625),IF(OR(AND(OR($J625="Retired",$J625="Permanent Low-Use"),$K625&lt;=2023),(AND($J625="New",$K625&gt;2023))),"N/A",VLOOKUP($F625,'Source Data'!$B$15:$I$22,7)),"")</f>
        <v/>
      </c>
      <c r="AA625" s="145" t="str">
        <f>IF(ISNUMBER($L625),IF(OR(AND(OR($J625="Retired",$J625="Permanent Low-Use"),$K625&lt;=2024),(AND($J625="New",$K625&gt;2024))),"N/A",VLOOKUP($F625,'Source Data'!$B$15:$I$22,7)),"")</f>
        <v/>
      </c>
      <c r="AB625" s="145" t="str">
        <f>IF(ISNUMBER($L625),IF(OR(AND(OR($J625="Retired",$J625="Permanent Low-Use"),$K625&lt;=2025),(AND($J625="New",$K625&gt;2025))),"N/A",VLOOKUP($F625,'Source Data'!$B$15:$I$22,5)),"")</f>
        <v/>
      </c>
      <c r="AC625" s="145" t="str">
        <f>IF(ISNUMBER($L625),IF(OR(AND(OR($J625="Retired",$J625="Permanent Low-Use"),$K625&lt;=2026),(AND($J625="New",$K625&gt;2026))),"N/A",VLOOKUP($F625,'Source Data'!$B$15:$I$22,5)),"")</f>
        <v/>
      </c>
      <c r="AD625" s="147"/>
      <c r="AE625" s="145" t="str">
        <f>IF(ISNUMBER($L625),IF(OR(AND(OR($J625="Retired",$J625="Permanent Low-Use"),$K625&lt;=2028),(AND($J625="New",$K625&gt;2028))),"N/A",VLOOKUP($F625,'Source Data'!$B$15:$I$22,5)),"")</f>
        <v/>
      </c>
      <c r="AF625" s="145" t="str">
        <f>IF(ISNUMBER($L625),IF(OR(AND(OR($J625="Retired",$J625="Permanent Low-Use"),$K625&lt;=2029),(AND($J625="New",$K625&gt;2029))),"N/A",VLOOKUP($F625,'Source Data'!$B$15:$I$22,5)),"")</f>
        <v/>
      </c>
      <c r="AG625" s="145" t="str">
        <f>IF(ISNUMBER($L625),IF(OR(AND(OR($J625="Retired",$J625="Permanent Low-Use"),$K625&lt;=2030),(AND($J625="New",$K625&gt;2030))),"N/A",VLOOKUP($F625,'Source Data'!$B$15:$I$22,5)),"")</f>
        <v/>
      </c>
      <c r="AH625" s="145" t="str">
        <f>IF(ISNUMBER($L625),IF(OR(AND(OR($J625="Retired",$J625="Permanent Low-Use"),$K625&lt;=2031),(AND($J625="New",$K625&gt;2031))),"N/A",VLOOKUP($F625,'Source Data'!$B$15:$I$22,5)),"")</f>
        <v/>
      </c>
      <c r="AI625" s="145" t="str">
        <f>IF(ISNUMBER($L625),IF(OR(AND(OR($J625="Retired",$J625="Permanent Low-Use"),$K625&lt;=2032),(AND($J625="New",$K625&gt;2032))),"N/A",VLOOKUP($F625,'Source Data'!$B$15:$I$22,5)),"")</f>
        <v/>
      </c>
      <c r="AJ625" s="145" t="str">
        <f>IF(ISNUMBER($L625),IF(OR(AND(OR($J625="Retired",$J625="Permanent Low-Use"),$K625&lt;=2033),(AND($J625="New",$K625&gt;2033))),"N/A",VLOOKUP($F625,'Source Data'!$B$15:$I$22,5)),"")</f>
        <v/>
      </c>
      <c r="AK625" s="145" t="str">
        <f>IF($N625= 0, "N/A", IF(ISERROR(VLOOKUP($F625, 'Source Data'!$B$4:$C$11,2)), "", VLOOKUP($F625, 'Source Data'!$B$4:$C$11,2)))</f>
        <v/>
      </c>
      <c r="AL625" s="158"/>
    </row>
    <row r="626" spans="1:38">
      <c r="A626" s="158"/>
      <c r="B626" s="96"/>
      <c r="C626" s="96"/>
      <c r="D626" s="96"/>
      <c r="E626" s="97"/>
      <c r="F626" s="97"/>
      <c r="G626" s="98"/>
      <c r="H626" s="99"/>
      <c r="I626" s="98"/>
      <c r="J626" s="98"/>
      <c r="K626" s="98"/>
      <c r="L626" s="142" t="str">
        <f t="shared" si="24"/>
        <v/>
      </c>
      <c r="M626" s="142"/>
      <c r="N626" s="143" t="str">
        <f t="shared" si="25"/>
        <v/>
      </c>
      <c r="O626" s="144" t="str">
        <f>IF(OR(AND(OR($J626="Retired",$J626="Permanent Low-Use"),$K626&lt;=2023),(AND($J626="New",$K626&gt;2023))),"N/A",IF($N626=0,0,IF(ISERROR(VLOOKUP($E626,'Source Data'!$B$29:$J$60, MATCH($L626, 'Source Data'!$B$26:$J$26,1),TRUE))=TRUE,"",VLOOKUP($E626,'Source Data'!$B$29:$J$60,MATCH($L626, 'Source Data'!$B$26:$J$26,1),TRUE))))</f>
        <v/>
      </c>
      <c r="P626" s="144" t="str">
        <f>IF(OR(AND(OR($J626="Retired",$J626="Permanent Low-Use"),$K626&lt;=2024),(AND($J626="New",$K626&gt;2024))),"N/A",IF($N626=0,0,IF(ISERROR(VLOOKUP($E626,'Source Data'!$B$29:$J$60, MATCH($L626, 'Source Data'!$B$26:$J$26,1),TRUE))=TRUE,"",VLOOKUP($E626,'Source Data'!$B$29:$J$60,MATCH($L626, 'Source Data'!$B$26:$J$26,1),TRUE))))</f>
        <v/>
      </c>
      <c r="Q626" s="144" t="str">
        <f>IF(OR(AND(OR($J626="Retired",$J626="Permanent Low-Use"),$K626&lt;=2025),(AND($J626="New",$K626&gt;2025))),"N/A",IF($N626=0,0,IF(ISERROR(VLOOKUP($E626,'Source Data'!$B$29:$J$60, MATCH($L626, 'Source Data'!$B$26:$J$26,1),TRUE))=TRUE,"",VLOOKUP($E626,'Source Data'!$B$29:$J$60,MATCH($L626, 'Source Data'!$B$26:$J$26,1),TRUE))))</f>
        <v/>
      </c>
      <c r="R626" s="144" t="str">
        <f>IF(OR(AND(OR($J626="Retired",$J626="Permanent Low-Use"),$K626&lt;=2026),(AND($J626="New",$K626&gt;2026))),"N/A",IF($N626=0,0,IF(ISERROR(VLOOKUP($E626,'Source Data'!$B$29:$J$60, MATCH($L626, 'Source Data'!$B$26:$J$26,1),TRUE))=TRUE,"",VLOOKUP($E626,'Source Data'!$B$29:$J$60,MATCH($L626, 'Source Data'!$B$26:$J$26,1),TRUE))))</f>
        <v/>
      </c>
      <c r="S626" s="144" t="str">
        <f>IF(OR(AND(OR($J626="Retired",$J626="Permanent Low-Use"),$K626&lt;=2027),(AND($J626="New",$K626&gt;2027))),"N/A",IF($N626=0,0,IF(ISERROR(VLOOKUP($E626,'Source Data'!$B$29:$J$60, MATCH($L626, 'Source Data'!$B$26:$J$26,1),TRUE))=TRUE,"",VLOOKUP($E626,'Source Data'!$B$29:$J$60,MATCH($L626, 'Source Data'!$B$26:$J$26,1),TRUE))))</f>
        <v/>
      </c>
      <c r="T626" s="144" t="str">
        <f>IF(OR(AND(OR($J626="Retired",$J626="Permanent Low-Use"),$K626&lt;=2028),(AND($J626="New",$K626&gt;2028))),"N/A",IF($N626=0,0,IF(ISERROR(VLOOKUP($E626,'Source Data'!$B$29:$J$60, MATCH($L626, 'Source Data'!$B$26:$J$26,1),TRUE))=TRUE,"",VLOOKUP($E626,'Source Data'!$B$29:$J$60,MATCH($L626, 'Source Data'!$B$26:$J$26,1),TRUE))))</f>
        <v/>
      </c>
      <c r="U626" s="144" t="str">
        <f>IF(OR(AND(OR($J626="Retired",$J626="Permanent Low-Use"),$K626&lt;=2029),(AND($J626="New",$K626&gt;2029))),"N/A",IF($N626=0,0,IF(ISERROR(VLOOKUP($E626,'Source Data'!$B$29:$J$60, MATCH($L626, 'Source Data'!$B$26:$J$26,1),TRUE))=TRUE,"",VLOOKUP($E626,'Source Data'!$B$29:$J$60,MATCH($L626, 'Source Data'!$B$26:$J$26,1),TRUE))))</f>
        <v/>
      </c>
      <c r="V626" s="144" t="str">
        <f>IF(OR(AND(OR($J626="Retired",$J626="Permanent Low-Use"),$K626&lt;=2030),(AND($J626="New",$K626&gt;2030))),"N/A",IF($N626=0,0,IF(ISERROR(VLOOKUP($E626,'Source Data'!$B$29:$J$60, MATCH($L626, 'Source Data'!$B$26:$J$26,1),TRUE))=TRUE,"",VLOOKUP($E626,'Source Data'!$B$29:$J$60,MATCH($L626, 'Source Data'!$B$26:$J$26,1),TRUE))))</f>
        <v/>
      </c>
      <c r="W626" s="144" t="str">
        <f>IF(OR(AND(OR($J626="Retired",$J626="Permanent Low-Use"),$K626&lt;=2031),(AND($J626="New",$K626&gt;2031))),"N/A",IF($N626=0,0,IF(ISERROR(VLOOKUP($E626,'Source Data'!$B$29:$J$60, MATCH($L626, 'Source Data'!$B$26:$J$26,1),TRUE))=TRUE,"",VLOOKUP($E626,'Source Data'!$B$29:$J$60,MATCH($L626, 'Source Data'!$B$26:$J$26,1),TRUE))))</f>
        <v/>
      </c>
      <c r="X626" s="144" t="str">
        <f>IF(OR(AND(OR($J626="Retired",$J626="Permanent Low-Use"),$K626&lt;=2032),(AND($J626="New",$K626&gt;2032))),"N/A",IF($N626=0,0,IF(ISERROR(VLOOKUP($E626,'Source Data'!$B$29:$J$60, MATCH($L626, 'Source Data'!$B$26:$J$26,1),TRUE))=TRUE,"",VLOOKUP($E626,'Source Data'!$B$29:$J$60,MATCH($L626, 'Source Data'!$B$26:$J$26,1),TRUE))))</f>
        <v/>
      </c>
      <c r="Y626" s="144" t="str">
        <f>IF(OR(AND(OR($J626="Retired",$J626="Permanent Low-Use"),$K626&lt;=2033),(AND($J626="New",$K626&gt;2033))),"N/A",IF($N626=0,0,IF(ISERROR(VLOOKUP($E626,'Source Data'!$B$29:$J$60, MATCH($L626, 'Source Data'!$B$26:$J$26,1),TRUE))=TRUE,"",VLOOKUP($E626,'Source Data'!$B$29:$J$60,MATCH($L626, 'Source Data'!$B$26:$J$26,1),TRUE))))</f>
        <v/>
      </c>
      <c r="Z626" s="145" t="str">
        <f>IF(ISNUMBER($L626),IF(OR(AND(OR($J626="Retired",$J626="Permanent Low-Use"),$K626&lt;=2023),(AND($J626="New",$K626&gt;2023))),"N/A",VLOOKUP($F626,'Source Data'!$B$15:$I$22,7)),"")</f>
        <v/>
      </c>
      <c r="AA626" s="145" t="str">
        <f>IF(ISNUMBER($L626),IF(OR(AND(OR($J626="Retired",$J626="Permanent Low-Use"),$K626&lt;=2024),(AND($J626="New",$K626&gt;2024))),"N/A",VLOOKUP($F626,'Source Data'!$B$15:$I$22,7)),"")</f>
        <v/>
      </c>
      <c r="AB626" s="145" t="str">
        <f>IF(ISNUMBER($L626),IF(OR(AND(OR($J626="Retired",$J626="Permanent Low-Use"),$K626&lt;=2025),(AND($J626="New",$K626&gt;2025))),"N/A",VLOOKUP($F626,'Source Data'!$B$15:$I$22,5)),"")</f>
        <v/>
      </c>
      <c r="AC626" s="145" t="str">
        <f>IF(ISNUMBER($L626),IF(OR(AND(OR($J626="Retired",$J626="Permanent Low-Use"),$K626&lt;=2026),(AND($J626="New",$K626&gt;2026))),"N/A",VLOOKUP($F626,'Source Data'!$B$15:$I$22,5)),"")</f>
        <v/>
      </c>
      <c r="AD626" s="147"/>
      <c r="AE626" s="145" t="str">
        <f>IF(ISNUMBER($L626),IF(OR(AND(OR($J626="Retired",$J626="Permanent Low-Use"),$K626&lt;=2028),(AND($J626="New",$K626&gt;2028))),"N/A",VLOOKUP($F626,'Source Data'!$B$15:$I$22,5)),"")</f>
        <v/>
      </c>
      <c r="AF626" s="145" t="str">
        <f>IF(ISNUMBER($L626),IF(OR(AND(OR($J626="Retired",$J626="Permanent Low-Use"),$K626&lt;=2029),(AND($J626="New",$K626&gt;2029))),"N/A",VLOOKUP($F626,'Source Data'!$B$15:$I$22,5)),"")</f>
        <v/>
      </c>
      <c r="AG626" s="145" t="str">
        <f>IF(ISNUMBER($L626),IF(OR(AND(OR($J626="Retired",$J626="Permanent Low-Use"),$K626&lt;=2030),(AND($J626="New",$K626&gt;2030))),"N/A",VLOOKUP($F626,'Source Data'!$B$15:$I$22,5)),"")</f>
        <v/>
      </c>
      <c r="AH626" s="145" t="str">
        <f>IF(ISNUMBER($L626),IF(OR(AND(OR($J626="Retired",$J626="Permanent Low-Use"),$K626&lt;=2031),(AND($J626="New",$K626&gt;2031))),"N/A",VLOOKUP($F626,'Source Data'!$B$15:$I$22,5)),"")</f>
        <v/>
      </c>
      <c r="AI626" s="145" t="str">
        <f>IF(ISNUMBER($L626),IF(OR(AND(OR($J626="Retired",$J626="Permanent Low-Use"),$K626&lt;=2032),(AND($J626="New",$K626&gt;2032))),"N/A",VLOOKUP($F626,'Source Data'!$B$15:$I$22,5)),"")</f>
        <v/>
      </c>
      <c r="AJ626" s="145" t="str">
        <f>IF(ISNUMBER($L626),IF(OR(AND(OR($J626="Retired",$J626="Permanent Low-Use"),$K626&lt;=2033),(AND($J626="New",$K626&gt;2033))),"N/A",VLOOKUP($F626,'Source Data'!$B$15:$I$22,5)),"")</f>
        <v/>
      </c>
      <c r="AK626" s="145" t="str">
        <f>IF($N626= 0, "N/A", IF(ISERROR(VLOOKUP($F626, 'Source Data'!$B$4:$C$11,2)), "", VLOOKUP($F626, 'Source Data'!$B$4:$C$11,2)))</f>
        <v/>
      </c>
      <c r="AL626" s="158"/>
    </row>
    <row r="627" spans="1:38">
      <c r="A627" s="158"/>
      <c r="B627" s="96"/>
      <c r="C627" s="96"/>
      <c r="D627" s="96"/>
      <c r="E627" s="97"/>
      <c r="F627" s="97"/>
      <c r="G627" s="98"/>
      <c r="H627" s="99"/>
      <c r="I627" s="98"/>
      <c r="J627" s="98"/>
      <c r="K627" s="98"/>
      <c r="L627" s="142" t="str">
        <f t="shared" si="24"/>
        <v/>
      </c>
      <c r="M627" s="142"/>
      <c r="N627" s="143" t="str">
        <f t="shared" si="25"/>
        <v/>
      </c>
      <c r="O627" s="144" t="str">
        <f>IF(OR(AND(OR($J627="Retired",$J627="Permanent Low-Use"),$K627&lt;=2023),(AND($J627="New",$K627&gt;2023))),"N/A",IF($N627=0,0,IF(ISERROR(VLOOKUP($E627,'Source Data'!$B$29:$J$60, MATCH($L627, 'Source Data'!$B$26:$J$26,1),TRUE))=TRUE,"",VLOOKUP($E627,'Source Data'!$B$29:$J$60,MATCH($L627, 'Source Data'!$B$26:$J$26,1),TRUE))))</f>
        <v/>
      </c>
      <c r="P627" s="144" t="str">
        <f>IF(OR(AND(OR($J627="Retired",$J627="Permanent Low-Use"),$K627&lt;=2024),(AND($J627="New",$K627&gt;2024))),"N/A",IF($N627=0,0,IF(ISERROR(VLOOKUP($E627,'Source Data'!$B$29:$J$60, MATCH($L627, 'Source Data'!$B$26:$J$26,1),TRUE))=TRUE,"",VLOOKUP($E627,'Source Data'!$B$29:$J$60,MATCH($L627, 'Source Data'!$B$26:$J$26,1),TRUE))))</f>
        <v/>
      </c>
      <c r="Q627" s="144" t="str">
        <f>IF(OR(AND(OR($J627="Retired",$J627="Permanent Low-Use"),$K627&lt;=2025),(AND($J627="New",$K627&gt;2025))),"N/A",IF($N627=0,0,IF(ISERROR(VLOOKUP($E627,'Source Data'!$B$29:$J$60, MATCH($L627, 'Source Data'!$B$26:$J$26,1),TRUE))=TRUE,"",VLOOKUP($E627,'Source Data'!$B$29:$J$60,MATCH($L627, 'Source Data'!$B$26:$J$26,1),TRUE))))</f>
        <v/>
      </c>
      <c r="R627" s="144" t="str">
        <f>IF(OR(AND(OR($J627="Retired",$J627="Permanent Low-Use"),$K627&lt;=2026),(AND($J627="New",$K627&gt;2026))),"N/A",IF($N627=0,0,IF(ISERROR(VLOOKUP($E627,'Source Data'!$B$29:$J$60, MATCH($L627, 'Source Data'!$B$26:$J$26,1),TRUE))=TRUE,"",VLOOKUP($E627,'Source Data'!$B$29:$J$60,MATCH($L627, 'Source Data'!$B$26:$J$26,1),TRUE))))</f>
        <v/>
      </c>
      <c r="S627" s="144" t="str">
        <f>IF(OR(AND(OR($J627="Retired",$J627="Permanent Low-Use"),$K627&lt;=2027),(AND($J627="New",$K627&gt;2027))),"N/A",IF($N627=0,0,IF(ISERROR(VLOOKUP($E627,'Source Data'!$B$29:$J$60, MATCH($L627, 'Source Data'!$B$26:$J$26,1),TRUE))=TRUE,"",VLOOKUP($E627,'Source Data'!$B$29:$J$60,MATCH($L627, 'Source Data'!$B$26:$J$26,1),TRUE))))</f>
        <v/>
      </c>
      <c r="T627" s="144" t="str">
        <f>IF(OR(AND(OR($J627="Retired",$J627="Permanent Low-Use"),$K627&lt;=2028),(AND($J627="New",$K627&gt;2028))),"N/A",IF($N627=0,0,IF(ISERROR(VLOOKUP($E627,'Source Data'!$B$29:$J$60, MATCH($L627, 'Source Data'!$B$26:$J$26,1),TRUE))=TRUE,"",VLOOKUP($E627,'Source Data'!$B$29:$J$60,MATCH($L627, 'Source Data'!$B$26:$J$26,1),TRUE))))</f>
        <v/>
      </c>
      <c r="U627" s="144" t="str">
        <f>IF(OR(AND(OR($J627="Retired",$J627="Permanent Low-Use"),$K627&lt;=2029),(AND($J627="New",$K627&gt;2029))),"N/A",IF($N627=0,0,IF(ISERROR(VLOOKUP($E627,'Source Data'!$B$29:$J$60, MATCH($L627, 'Source Data'!$B$26:$J$26,1),TRUE))=TRUE,"",VLOOKUP($E627,'Source Data'!$B$29:$J$60,MATCH($L627, 'Source Data'!$B$26:$J$26,1),TRUE))))</f>
        <v/>
      </c>
      <c r="V627" s="144" t="str">
        <f>IF(OR(AND(OR($J627="Retired",$J627="Permanent Low-Use"),$K627&lt;=2030),(AND($J627="New",$K627&gt;2030))),"N/A",IF($N627=0,0,IF(ISERROR(VLOOKUP($E627,'Source Data'!$B$29:$J$60, MATCH($L627, 'Source Data'!$B$26:$J$26,1),TRUE))=TRUE,"",VLOOKUP($E627,'Source Data'!$B$29:$J$60,MATCH($L627, 'Source Data'!$B$26:$J$26,1),TRUE))))</f>
        <v/>
      </c>
      <c r="W627" s="144" t="str">
        <f>IF(OR(AND(OR($J627="Retired",$J627="Permanent Low-Use"),$K627&lt;=2031),(AND($J627="New",$K627&gt;2031))),"N/A",IF($N627=0,0,IF(ISERROR(VLOOKUP($E627,'Source Data'!$B$29:$J$60, MATCH($L627, 'Source Data'!$B$26:$J$26,1),TRUE))=TRUE,"",VLOOKUP($E627,'Source Data'!$B$29:$J$60,MATCH($L627, 'Source Data'!$B$26:$J$26,1),TRUE))))</f>
        <v/>
      </c>
      <c r="X627" s="144" t="str">
        <f>IF(OR(AND(OR($J627="Retired",$J627="Permanent Low-Use"),$K627&lt;=2032),(AND($J627="New",$K627&gt;2032))),"N/A",IF($N627=0,0,IF(ISERROR(VLOOKUP($E627,'Source Data'!$B$29:$J$60, MATCH($L627, 'Source Data'!$B$26:$J$26,1),TRUE))=TRUE,"",VLOOKUP($E627,'Source Data'!$B$29:$J$60,MATCH($L627, 'Source Data'!$B$26:$J$26,1),TRUE))))</f>
        <v/>
      </c>
      <c r="Y627" s="144" t="str">
        <f>IF(OR(AND(OR($J627="Retired",$J627="Permanent Low-Use"),$K627&lt;=2033),(AND($J627="New",$K627&gt;2033))),"N/A",IF($N627=0,0,IF(ISERROR(VLOOKUP($E627,'Source Data'!$B$29:$J$60, MATCH($L627, 'Source Data'!$B$26:$J$26,1),TRUE))=TRUE,"",VLOOKUP($E627,'Source Data'!$B$29:$J$60,MATCH($L627, 'Source Data'!$B$26:$J$26,1),TRUE))))</f>
        <v/>
      </c>
      <c r="Z627" s="145" t="str">
        <f>IF(ISNUMBER($L627),IF(OR(AND(OR($J627="Retired",$J627="Permanent Low-Use"),$K627&lt;=2023),(AND($J627="New",$K627&gt;2023))),"N/A",VLOOKUP($F627,'Source Data'!$B$15:$I$22,7)),"")</f>
        <v/>
      </c>
      <c r="AA627" s="145" t="str">
        <f>IF(ISNUMBER($L627),IF(OR(AND(OR($J627="Retired",$J627="Permanent Low-Use"),$K627&lt;=2024),(AND($J627="New",$K627&gt;2024))),"N/A",VLOOKUP($F627,'Source Data'!$B$15:$I$22,7)),"")</f>
        <v/>
      </c>
      <c r="AB627" s="145" t="str">
        <f>IF(ISNUMBER($L627),IF(OR(AND(OR($J627="Retired",$J627="Permanent Low-Use"),$K627&lt;=2025),(AND($J627="New",$K627&gt;2025))),"N/A",VLOOKUP($F627,'Source Data'!$B$15:$I$22,5)),"")</f>
        <v/>
      </c>
      <c r="AC627" s="145" t="str">
        <f>IF(ISNUMBER($L627),IF(OR(AND(OR($J627="Retired",$J627="Permanent Low-Use"),$K627&lt;=2026),(AND($J627="New",$K627&gt;2026))),"N/A",VLOOKUP($F627,'Source Data'!$B$15:$I$22,5)),"")</f>
        <v/>
      </c>
      <c r="AD627" s="147"/>
      <c r="AE627" s="145" t="str">
        <f>IF(ISNUMBER($L627),IF(OR(AND(OR($J627="Retired",$J627="Permanent Low-Use"),$K627&lt;=2028),(AND($J627="New",$K627&gt;2028))),"N/A",VLOOKUP($F627,'Source Data'!$B$15:$I$22,5)),"")</f>
        <v/>
      </c>
      <c r="AF627" s="145" t="str">
        <f>IF(ISNUMBER($L627),IF(OR(AND(OR($J627="Retired",$J627="Permanent Low-Use"),$K627&lt;=2029),(AND($J627="New",$K627&gt;2029))),"N/A",VLOOKUP($F627,'Source Data'!$B$15:$I$22,5)),"")</f>
        <v/>
      </c>
      <c r="AG627" s="145" t="str">
        <f>IF(ISNUMBER($L627),IF(OR(AND(OR($J627="Retired",$J627="Permanent Low-Use"),$K627&lt;=2030),(AND($J627="New",$K627&gt;2030))),"N/A",VLOOKUP($F627,'Source Data'!$B$15:$I$22,5)),"")</f>
        <v/>
      </c>
      <c r="AH627" s="145" t="str">
        <f>IF(ISNUMBER($L627),IF(OR(AND(OR($J627="Retired",$J627="Permanent Low-Use"),$K627&lt;=2031),(AND($J627="New",$K627&gt;2031))),"N/A",VLOOKUP($F627,'Source Data'!$B$15:$I$22,5)),"")</f>
        <v/>
      </c>
      <c r="AI627" s="145" t="str">
        <f>IF(ISNUMBER($L627),IF(OR(AND(OR($J627="Retired",$J627="Permanent Low-Use"),$K627&lt;=2032),(AND($J627="New",$K627&gt;2032))),"N/A",VLOOKUP($F627,'Source Data'!$B$15:$I$22,5)),"")</f>
        <v/>
      </c>
      <c r="AJ627" s="145" t="str">
        <f>IF(ISNUMBER($L627),IF(OR(AND(OR($J627="Retired",$J627="Permanent Low-Use"),$K627&lt;=2033),(AND($J627="New",$K627&gt;2033))),"N/A",VLOOKUP($F627,'Source Data'!$B$15:$I$22,5)),"")</f>
        <v/>
      </c>
      <c r="AK627" s="145" t="str">
        <f>IF($N627= 0, "N/A", IF(ISERROR(VLOOKUP($F627, 'Source Data'!$B$4:$C$11,2)), "", VLOOKUP($F627, 'Source Data'!$B$4:$C$11,2)))</f>
        <v/>
      </c>
      <c r="AL627" s="158"/>
    </row>
    <row r="628" spans="1:38">
      <c r="A628" s="158"/>
      <c r="B628" s="96"/>
      <c r="C628" s="96"/>
      <c r="D628" s="96"/>
      <c r="E628" s="97"/>
      <c r="F628" s="97"/>
      <c r="G628" s="98"/>
      <c r="H628" s="99"/>
      <c r="I628" s="98"/>
      <c r="J628" s="98"/>
      <c r="K628" s="98"/>
      <c r="L628" s="142" t="str">
        <f t="shared" si="24"/>
        <v/>
      </c>
      <c r="M628" s="142"/>
      <c r="N628" s="143" t="str">
        <f t="shared" si="25"/>
        <v/>
      </c>
      <c r="O628" s="144" t="str">
        <f>IF(OR(AND(OR($J628="Retired",$J628="Permanent Low-Use"),$K628&lt;=2023),(AND($J628="New",$K628&gt;2023))),"N/A",IF($N628=0,0,IF(ISERROR(VLOOKUP($E628,'Source Data'!$B$29:$J$60, MATCH($L628, 'Source Data'!$B$26:$J$26,1),TRUE))=TRUE,"",VLOOKUP($E628,'Source Data'!$B$29:$J$60,MATCH($L628, 'Source Data'!$B$26:$J$26,1),TRUE))))</f>
        <v/>
      </c>
      <c r="P628" s="144" t="str">
        <f>IF(OR(AND(OR($J628="Retired",$J628="Permanent Low-Use"),$K628&lt;=2024),(AND($J628="New",$K628&gt;2024))),"N/A",IF($N628=0,0,IF(ISERROR(VLOOKUP($E628,'Source Data'!$B$29:$J$60, MATCH($L628, 'Source Data'!$B$26:$J$26,1),TRUE))=TRUE,"",VLOOKUP($E628,'Source Data'!$B$29:$J$60,MATCH($L628, 'Source Data'!$B$26:$J$26,1),TRUE))))</f>
        <v/>
      </c>
      <c r="Q628" s="144" t="str">
        <f>IF(OR(AND(OR($J628="Retired",$J628="Permanent Low-Use"),$K628&lt;=2025),(AND($J628="New",$K628&gt;2025))),"N/A",IF($N628=0,0,IF(ISERROR(VLOOKUP($E628,'Source Data'!$B$29:$J$60, MATCH($L628, 'Source Data'!$B$26:$J$26,1),TRUE))=TRUE,"",VLOOKUP($E628,'Source Data'!$B$29:$J$60,MATCH($L628, 'Source Data'!$B$26:$J$26,1),TRUE))))</f>
        <v/>
      </c>
      <c r="R628" s="144" t="str">
        <f>IF(OR(AND(OR($J628="Retired",$J628="Permanent Low-Use"),$K628&lt;=2026),(AND($J628="New",$K628&gt;2026))),"N/A",IF($N628=0,0,IF(ISERROR(VLOOKUP($E628,'Source Data'!$B$29:$J$60, MATCH($L628, 'Source Data'!$B$26:$J$26,1),TRUE))=TRUE,"",VLOOKUP($E628,'Source Data'!$B$29:$J$60,MATCH($L628, 'Source Data'!$B$26:$J$26,1),TRUE))))</f>
        <v/>
      </c>
      <c r="S628" s="144" t="str">
        <f>IF(OR(AND(OR($J628="Retired",$J628="Permanent Low-Use"),$K628&lt;=2027),(AND($J628="New",$K628&gt;2027))),"N/A",IF($N628=0,0,IF(ISERROR(VLOOKUP($E628,'Source Data'!$B$29:$J$60, MATCH($L628, 'Source Data'!$B$26:$J$26,1),TRUE))=TRUE,"",VLOOKUP($E628,'Source Data'!$B$29:$J$60,MATCH($L628, 'Source Data'!$B$26:$J$26,1),TRUE))))</f>
        <v/>
      </c>
      <c r="T628" s="144" t="str">
        <f>IF(OR(AND(OR($J628="Retired",$J628="Permanent Low-Use"),$K628&lt;=2028),(AND($J628="New",$K628&gt;2028))),"N/A",IF($N628=0,0,IF(ISERROR(VLOOKUP($E628,'Source Data'!$B$29:$J$60, MATCH($L628, 'Source Data'!$B$26:$J$26,1),TRUE))=TRUE,"",VLOOKUP($E628,'Source Data'!$B$29:$J$60,MATCH($L628, 'Source Data'!$B$26:$J$26,1),TRUE))))</f>
        <v/>
      </c>
      <c r="U628" s="144" t="str">
        <f>IF(OR(AND(OR($J628="Retired",$J628="Permanent Low-Use"),$K628&lt;=2029),(AND($J628="New",$K628&gt;2029))),"N/A",IF($N628=0,0,IF(ISERROR(VLOOKUP($E628,'Source Data'!$B$29:$J$60, MATCH($L628, 'Source Data'!$B$26:$J$26,1),TRUE))=TRUE,"",VLOOKUP($E628,'Source Data'!$B$29:$J$60,MATCH($L628, 'Source Data'!$B$26:$J$26,1),TRUE))))</f>
        <v/>
      </c>
      <c r="V628" s="144" t="str">
        <f>IF(OR(AND(OR($J628="Retired",$J628="Permanent Low-Use"),$K628&lt;=2030),(AND($J628="New",$K628&gt;2030))),"N/A",IF($N628=0,0,IF(ISERROR(VLOOKUP($E628,'Source Data'!$B$29:$J$60, MATCH($L628, 'Source Data'!$B$26:$J$26,1),TRUE))=TRUE,"",VLOOKUP($E628,'Source Data'!$B$29:$J$60,MATCH($L628, 'Source Data'!$B$26:$J$26,1),TRUE))))</f>
        <v/>
      </c>
      <c r="W628" s="144" t="str">
        <f>IF(OR(AND(OR($J628="Retired",$J628="Permanent Low-Use"),$K628&lt;=2031),(AND($J628="New",$K628&gt;2031))),"N/A",IF($N628=0,0,IF(ISERROR(VLOOKUP($E628,'Source Data'!$B$29:$J$60, MATCH($L628, 'Source Data'!$B$26:$J$26,1),TRUE))=TRUE,"",VLOOKUP($E628,'Source Data'!$B$29:$J$60,MATCH($L628, 'Source Data'!$B$26:$J$26,1),TRUE))))</f>
        <v/>
      </c>
      <c r="X628" s="144" t="str">
        <f>IF(OR(AND(OR($J628="Retired",$J628="Permanent Low-Use"),$K628&lt;=2032),(AND($J628="New",$K628&gt;2032))),"N/A",IF($N628=0,0,IF(ISERROR(VLOOKUP($E628,'Source Data'!$B$29:$J$60, MATCH($L628, 'Source Data'!$B$26:$J$26,1),TRUE))=TRUE,"",VLOOKUP($E628,'Source Data'!$B$29:$J$60,MATCH($L628, 'Source Data'!$B$26:$J$26,1),TRUE))))</f>
        <v/>
      </c>
      <c r="Y628" s="144" t="str">
        <f>IF(OR(AND(OR($J628="Retired",$J628="Permanent Low-Use"),$K628&lt;=2033),(AND($J628="New",$K628&gt;2033))),"N/A",IF($N628=0,0,IF(ISERROR(VLOOKUP($E628,'Source Data'!$B$29:$J$60, MATCH($L628, 'Source Data'!$B$26:$J$26,1),TRUE))=TRUE,"",VLOOKUP($E628,'Source Data'!$B$29:$J$60,MATCH($L628, 'Source Data'!$B$26:$J$26,1),TRUE))))</f>
        <v/>
      </c>
      <c r="Z628" s="145" t="str">
        <f>IF(ISNUMBER($L628),IF(OR(AND(OR($J628="Retired",$J628="Permanent Low-Use"),$K628&lt;=2023),(AND($J628="New",$K628&gt;2023))),"N/A",VLOOKUP($F628,'Source Data'!$B$15:$I$22,7)),"")</f>
        <v/>
      </c>
      <c r="AA628" s="145" t="str">
        <f>IF(ISNUMBER($L628),IF(OR(AND(OR($J628="Retired",$J628="Permanent Low-Use"),$K628&lt;=2024),(AND($J628="New",$K628&gt;2024))),"N/A",VLOOKUP($F628,'Source Data'!$B$15:$I$22,7)),"")</f>
        <v/>
      </c>
      <c r="AB628" s="145" t="str">
        <f>IF(ISNUMBER($L628),IF(OR(AND(OR($J628="Retired",$J628="Permanent Low-Use"),$K628&lt;=2025),(AND($J628="New",$K628&gt;2025))),"N/A",VLOOKUP($F628,'Source Data'!$B$15:$I$22,5)),"")</f>
        <v/>
      </c>
      <c r="AC628" s="145" t="str">
        <f>IF(ISNUMBER($L628),IF(OR(AND(OR($J628="Retired",$J628="Permanent Low-Use"),$K628&lt;=2026),(AND($J628="New",$K628&gt;2026))),"N/A",VLOOKUP($F628,'Source Data'!$B$15:$I$22,5)),"")</f>
        <v/>
      </c>
      <c r="AD628" s="147"/>
      <c r="AE628" s="145" t="str">
        <f>IF(ISNUMBER($L628),IF(OR(AND(OR($J628="Retired",$J628="Permanent Low-Use"),$K628&lt;=2028),(AND($J628="New",$K628&gt;2028))),"N/A",VLOOKUP($F628,'Source Data'!$B$15:$I$22,5)),"")</f>
        <v/>
      </c>
      <c r="AF628" s="145" t="str">
        <f>IF(ISNUMBER($L628),IF(OR(AND(OR($J628="Retired",$J628="Permanent Low-Use"),$K628&lt;=2029),(AND($J628="New",$K628&gt;2029))),"N/A",VLOOKUP($F628,'Source Data'!$B$15:$I$22,5)),"")</f>
        <v/>
      </c>
      <c r="AG628" s="145" t="str">
        <f>IF(ISNUMBER($L628),IF(OR(AND(OR($J628="Retired",$J628="Permanent Low-Use"),$K628&lt;=2030),(AND($J628="New",$K628&gt;2030))),"N/A",VLOOKUP($F628,'Source Data'!$B$15:$I$22,5)),"")</f>
        <v/>
      </c>
      <c r="AH628" s="145" t="str">
        <f>IF(ISNUMBER($L628),IF(OR(AND(OR($J628="Retired",$J628="Permanent Low-Use"),$K628&lt;=2031),(AND($J628="New",$K628&gt;2031))),"N/A",VLOOKUP($F628,'Source Data'!$B$15:$I$22,5)),"")</f>
        <v/>
      </c>
      <c r="AI628" s="145" t="str">
        <f>IF(ISNUMBER($L628),IF(OR(AND(OR($J628="Retired",$J628="Permanent Low-Use"),$K628&lt;=2032),(AND($J628="New",$K628&gt;2032))),"N/A",VLOOKUP($F628,'Source Data'!$B$15:$I$22,5)),"")</f>
        <v/>
      </c>
      <c r="AJ628" s="145" t="str">
        <f>IF(ISNUMBER($L628),IF(OR(AND(OR($J628="Retired",$J628="Permanent Low-Use"),$K628&lt;=2033),(AND($J628="New",$K628&gt;2033))),"N/A",VLOOKUP($F628,'Source Data'!$B$15:$I$22,5)),"")</f>
        <v/>
      </c>
      <c r="AK628" s="145" t="str">
        <f>IF($N628= 0, "N/A", IF(ISERROR(VLOOKUP($F628, 'Source Data'!$B$4:$C$11,2)), "", VLOOKUP($F628, 'Source Data'!$B$4:$C$11,2)))</f>
        <v/>
      </c>
      <c r="AL628" s="158"/>
    </row>
    <row r="629" spans="1:38">
      <c r="A629" s="158"/>
      <c r="B629" s="96"/>
      <c r="C629" s="96"/>
      <c r="D629" s="96"/>
      <c r="E629" s="97"/>
      <c r="F629" s="97"/>
      <c r="G629" s="98"/>
      <c r="H629" s="99"/>
      <c r="I629" s="98"/>
      <c r="J629" s="98"/>
      <c r="K629" s="98"/>
      <c r="L629" s="142" t="str">
        <f t="shared" si="24"/>
        <v/>
      </c>
      <c r="M629" s="142"/>
      <c r="N629" s="143" t="str">
        <f t="shared" si="25"/>
        <v/>
      </c>
      <c r="O629" s="144" t="str">
        <f>IF(OR(AND(OR($J629="Retired",$J629="Permanent Low-Use"),$K629&lt;=2023),(AND($J629="New",$K629&gt;2023))),"N/A",IF($N629=0,0,IF(ISERROR(VLOOKUP($E629,'Source Data'!$B$29:$J$60, MATCH($L629, 'Source Data'!$B$26:$J$26,1),TRUE))=TRUE,"",VLOOKUP($E629,'Source Data'!$B$29:$J$60,MATCH($L629, 'Source Data'!$B$26:$J$26,1),TRUE))))</f>
        <v/>
      </c>
      <c r="P629" s="144" t="str">
        <f>IF(OR(AND(OR($J629="Retired",$J629="Permanent Low-Use"),$K629&lt;=2024),(AND($J629="New",$K629&gt;2024))),"N/A",IF($N629=0,0,IF(ISERROR(VLOOKUP($E629,'Source Data'!$B$29:$J$60, MATCH($L629, 'Source Data'!$B$26:$J$26,1),TRUE))=TRUE,"",VLOOKUP($E629,'Source Data'!$B$29:$J$60,MATCH($L629, 'Source Data'!$B$26:$J$26,1),TRUE))))</f>
        <v/>
      </c>
      <c r="Q629" s="144" t="str">
        <f>IF(OR(AND(OR($J629="Retired",$J629="Permanent Low-Use"),$K629&lt;=2025),(AND($J629="New",$K629&gt;2025))),"N/A",IF($N629=0,0,IF(ISERROR(VLOOKUP($E629,'Source Data'!$B$29:$J$60, MATCH($L629, 'Source Data'!$B$26:$J$26,1),TRUE))=TRUE,"",VLOOKUP($E629,'Source Data'!$B$29:$J$60,MATCH($L629, 'Source Data'!$B$26:$J$26,1),TRUE))))</f>
        <v/>
      </c>
      <c r="R629" s="144" t="str">
        <f>IF(OR(AND(OR($J629="Retired",$J629="Permanent Low-Use"),$K629&lt;=2026),(AND($J629="New",$K629&gt;2026))),"N/A",IF($N629=0,0,IF(ISERROR(VLOOKUP($E629,'Source Data'!$B$29:$J$60, MATCH($L629, 'Source Data'!$B$26:$J$26,1),TRUE))=TRUE,"",VLOOKUP($E629,'Source Data'!$B$29:$J$60,MATCH($L629, 'Source Data'!$B$26:$J$26,1),TRUE))))</f>
        <v/>
      </c>
      <c r="S629" s="144" t="str">
        <f>IF(OR(AND(OR($J629="Retired",$J629="Permanent Low-Use"),$K629&lt;=2027),(AND($J629="New",$K629&gt;2027))),"N/A",IF($N629=0,0,IF(ISERROR(VLOOKUP($E629,'Source Data'!$B$29:$J$60, MATCH($L629, 'Source Data'!$B$26:$J$26,1),TRUE))=TRUE,"",VLOOKUP($E629,'Source Data'!$B$29:$J$60,MATCH($L629, 'Source Data'!$B$26:$J$26,1),TRUE))))</f>
        <v/>
      </c>
      <c r="T629" s="144" t="str">
        <f>IF(OR(AND(OR($J629="Retired",$J629="Permanent Low-Use"),$K629&lt;=2028),(AND($J629="New",$K629&gt;2028))),"N/A",IF($N629=0,0,IF(ISERROR(VLOOKUP($E629,'Source Data'!$B$29:$J$60, MATCH($L629, 'Source Data'!$B$26:$J$26,1),TRUE))=TRUE,"",VLOOKUP($E629,'Source Data'!$B$29:$J$60,MATCH($L629, 'Source Data'!$B$26:$J$26,1),TRUE))))</f>
        <v/>
      </c>
      <c r="U629" s="144" t="str">
        <f>IF(OR(AND(OR($J629="Retired",$J629="Permanent Low-Use"),$K629&lt;=2029),(AND($J629="New",$K629&gt;2029))),"N/A",IF($N629=0,0,IF(ISERROR(VLOOKUP($E629,'Source Data'!$B$29:$J$60, MATCH($L629, 'Source Data'!$B$26:$J$26,1),TRUE))=TRUE,"",VLOOKUP($E629,'Source Data'!$B$29:$J$60,MATCH($L629, 'Source Data'!$B$26:$J$26,1),TRUE))))</f>
        <v/>
      </c>
      <c r="V629" s="144" t="str">
        <f>IF(OR(AND(OR($J629="Retired",$J629="Permanent Low-Use"),$K629&lt;=2030),(AND($J629="New",$K629&gt;2030))),"N/A",IF($N629=0,0,IF(ISERROR(VLOOKUP($E629,'Source Data'!$B$29:$J$60, MATCH($L629, 'Source Data'!$B$26:$J$26,1),TRUE))=TRUE,"",VLOOKUP($E629,'Source Data'!$B$29:$J$60,MATCH($L629, 'Source Data'!$B$26:$J$26,1),TRUE))))</f>
        <v/>
      </c>
      <c r="W629" s="144" t="str">
        <f>IF(OR(AND(OR($J629="Retired",$J629="Permanent Low-Use"),$K629&lt;=2031),(AND($J629="New",$K629&gt;2031))),"N/A",IF($N629=0,0,IF(ISERROR(VLOOKUP($E629,'Source Data'!$B$29:$J$60, MATCH($L629, 'Source Data'!$B$26:$J$26,1),TRUE))=TRUE,"",VLOOKUP($E629,'Source Data'!$B$29:$J$60,MATCH($L629, 'Source Data'!$B$26:$J$26,1),TRUE))))</f>
        <v/>
      </c>
      <c r="X629" s="144" t="str">
        <f>IF(OR(AND(OR($J629="Retired",$J629="Permanent Low-Use"),$K629&lt;=2032),(AND($J629="New",$K629&gt;2032))),"N/A",IF($N629=0,0,IF(ISERROR(VLOOKUP($E629,'Source Data'!$B$29:$J$60, MATCH($L629, 'Source Data'!$B$26:$J$26,1),TRUE))=TRUE,"",VLOOKUP($E629,'Source Data'!$B$29:$J$60,MATCH($L629, 'Source Data'!$B$26:$J$26,1),TRUE))))</f>
        <v/>
      </c>
      <c r="Y629" s="144" t="str">
        <f>IF(OR(AND(OR($J629="Retired",$J629="Permanent Low-Use"),$K629&lt;=2033),(AND($J629="New",$K629&gt;2033))),"N/A",IF($N629=0,0,IF(ISERROR(VLOOKUP($E629,'Source Data'!$B$29:$J$60, MATCH($L629, 'Source Data'!$B$26:$J$26,1),TRUE))=TRUE,"",VLOOKUP($E629,'Source Data'!$B$29:$J$60,MATCH($L629, 'Source Data'!$B$26:$J$26,1),TRUE))))</f>
        <v/>
      </c>
      <c r="Z629" s="145" t="str">
        <f>IF(ISNUMBER($L629),IF(OR(AND(OR($J629="Retired",$J629="Permanent Low-Use"),$K629&lt;=2023),(AND($J629="New",$K629&gt;2023))),"N/A",VLOOKUP($F629,'Source Data'!$B$15:$I$22,7)),"")</f>
        <v/>
      </c>
      <c r="AA629" s="145" t="str">
        <f>IF(ISNUMBER($L629),IF(OR(AND(OR($J629="Retired",$J629="Permanent Low-Use"),$K629&lt;=2024),(AND($J629="New",$K629&gt;2024))),"N/A",VLOOKUP($F629,'Source Data'!$B$15:$I$22,7)),"")</f>
        <v/>
      </c>
      <c r="AB629" s="145" t="str">
        <f>IF(ISNUMBER($L629),IF(OR(AND(OR($J629="Retired",$J629="Permanent Low-Use"),$K629&lt;=2025),(AND($J629="New",$K629&gt;2025))),"N/A",VLOOKUP($F629,'Source Data'!$B$15:$I$22,5)),"")</f>
        <v/>
      </c>
      <c r="AC629" s="145" t="str">
        <f>IF(ISNUMBER($L629),IF(OR(AND(OR($J629="Retired",$J629="Permanent Low-Use"),$K629&lt;=2026),(AND($J629="New",$K629&gt;2026))),"N/A",VLOOKUP($F629,'Source Data'!$B$15:$I$22,5)),"")</f>
        <v/>
      </c>
      <c r="AD629" s="147"/>
      <c r="AE629" s="145" t="str">
        <f>IF(ISNUMBER($L629),IF(OR(AND(OR($J629="Retired",$J629="Permanent Low-Use"),$K629&lt;=2028),(AND($J629="New",$K629&gt;2028))),"N/A",VLOOKUP($F629,'Source Data'!$B$15:$I$22,5)),"")</f>
        <v/>
      </c>
      <c r="AF629" s="145" t="str">
        <f>IF(ISNUMBER($L629),IF(OR(AND(OR($J629="Retired",$J629="Permanent Low-Use"),$K629&lt;=2029),(AND($J629="New",$K629&gt;2029))),"N/A",VLOOKUP($F629,'Source Data'!$B$15:$I$22,5)),"")</f>
        <v/>
      </c>
      <c r="AG629" s="145" t="str">
        <f>IF(ISNUMBER($L629),IF(OR(AND(OR($J629="Retired",$J629="Permanent Low-Use"),$K629&lt;=2030),(AND($J629="New",$K629&gt;2030))),"N/A",VLOOKUP($F629,'Source Data'!$B$15:$I$22,5)),"")</f>
        <v/>
      </c>
      <c r="AH629" s="145" t="str">
        <f>IF(ISNUMBER($L629),IF(OR(AND(OR($J629="Retired",$J629="Permanent Low-Use"),$K629&lt;=2031),(AND($J629="New",$K629&gt;2031))),"N/A",VLOOKUP($F629,'Source Data'!$B$15:$I$22,5)),"")</f>
        <v/>
      </c>
      <c r="AI629" s="145" t="str">
        <f>IF(ISNUMBER($L629),IF(OR(AND(OR($J629="Retired",$J629="Permanent Low-Use"),$K629&lt;=2032),(AND($J629="New",$K629&gt;2032))),"N/A",VLOOKUP($F629,'Source Data'!$B$15:$I$22,5)),"")</f>
        <v/>
      </c>
      <c r="AJ629" s="145" t="str">
        <f>IF(ISNUMBER($L629),IF(OR(AND(OR($J629="Retired",$J629="Permanent Low-Use"),$K629&lt;=2033),(AND($J629="New",$K629&gt;2033))),"N/A",VLOOKUP($F629,'Source Data'!$B$15:$I$22,5)),"")</f>
        <v/>
      </c>
      <c r="AK629" s="145" t="str">
        <f>IF($N629= 0, "N/A", IF(ISERROR(VLOOKUP($F629, 'Source Data'!$B$4:$C$11,2)), "", VLOOKUP($F629, 'Source Data'!$B$4:$C$11,2)))</f>
        <v/>
      </c>
      <c r="AL629" s="158"/>
    </row>
    <row r="630" spans="1:38">
      <c r="A630" s="158"/>
      <c r="B630" s="96"/>
      <c r="C630" s="96"/>
      <c r="D630" s="96"/>
      <c r="E630" s="97"/>
      <c r="F630" s="97"/>
      <c r="G630" s="98"/>
      <c r="H630" s="99"/>
      <c r="I630" s="98"/>
      <c r="J630" s="98"/>
      <c r="K630" s="98"/>
      <c r="L630" s="142" t="str">
        <f t="shared" si="24"/>
        <v/>
      </c>
      <c r="M630" s="142"/>
      <c r="N630" s="143" t="str">
        <f t="shared" si="25"/>
        <v/>
      </c>
      <c r="O630" s="144" t="str">
        <f>IF(OR(AND(OR($J630="Retired",$J630="Permanent Low-Use"),$K630&lt;=2023),(AND($J630="New",$K630&gt;2023))),"N/A",IF($N630=0,0,IF(ISERROR(VLOOKUP($E630,'Source Data'!$B$29:$J$60, MATCH($L630, 'Source Data'!$B$26:$J$26,1),TRUE))=TRUE,"",VLOOKUP($E630,'Source Data'!$B$29:$J$60,MATCH($L630, 'Source Data'!$B$26:$J$26,1),TRUE))))</f>
        <v/>
      </c>
      <c r="P630" s="144" t="str">
        <f>IF(OR(AND(OR($J630="Retired",$J630="Permanent Low-Use"),$K630&lt;=2024),(AND($J630="New",$K630&gt;2024))),"N/A",IF($N630=0,0,IF(ISERROR(VLOOKUP($E630,'Source Data'!$B$29:$J$60, MATCH($L630, 'Source Data'!$B$26:$J$26,1),TRUE))=TRUE,"",VLOOKUP($E630,'Source Data'!$B$29:$J$60,MATCH($L630, 'Source Data'!$B$26:$J$26,1),TRUE))))</f>
        <v/>
      </c>
      <c r="Q630" s="144" t="str">
        <f>IF(OR(AND(OR($J630="Retired",$J630="Permanent Low-Use"),$K630&lt;=2025),(AND($J630="New",$K630&gt;2025))),"N/A",IF($N630=0,0,IF(ISERROR(VLOOKUP($E630,'Source Data'!$B$29:$J$60, MATCH($L630, 'Source Data'!$B$26:$J$26,1),TRUE))=TRUE,"",VLOOKUP($E630,'Source Data'!$B$29:$J$60,MATCH($L630, 'Source Data'!$B$26:$J$26,1),TRUE))))</f>
        <v/>
      </c>
      <c r="R630" s="144" t="str">
        <f>IF(OR(AND(OR($J630="Retired",$J630="Permanent Low-Use"),$K630&lt;=2026),(AND($J630="New",$K630&gt;2026))),"N/A",IF($N630=0,0,IF(ISERROR(VLOOKUP($E630,'Source Data'!$B$29:$J$60, MATCH($L630, 'Source Data'!$B$26:$J$26,1),TRUE))=TRUE,"",VLOOKUP($E630,'Source Data'!$B$29:$J$60,MATCH($L630, 'Source Data'!$B$26:$J$26,1),TRUE))))</f>
        <v/>
      </c>
      <c r="S630" s="144" t="str">
        <f>IF(OR(AND(OR($J630="Retired",$J630="Permanent Low-Use"),$K630&lt;=2027),(AND($J630="New",$K630&gt;2027))),"N/A",IF($N630=0,0,IF(ISERROR(VLOOKUP($E630,'Source Data'!$B$29:$J$60, MATCH($L630, 'Source Data'!$B$26:$J$26,1),TRUE))=TRUE,"",VLOOKUP($E630,'Source Data'!$B$29:$J$60,MATCH($L630, 'Source Data'!$B$26:$J$26,1),TRUE))))</f>
        <v/>
      </c>
      <c r="T630" s="144" t="str">
        <f>IF(OR(AND(OR($J630="Retired",$J630="Permanent Low-Use"),$K630&lt;=2028),(AND($J630="New",$K630&gt;2028))),"N/A",IF($N630=0,0,IF(ISERROR(VLOOKUP($E630,'Source Data'!$B$29:$J$60, MATCH($L630, 'Source Data'!$B$26:$J$26,1),TRUE))=TRUE,"",VLOOKUP($E630,'Source Data'!$B$29:$J$60,MATCH($L630, 'Source Data'!$B$26:$J$26,1),TRUE))))</f>
        <v/>
      </c>
      <c r="U630" s="144" t="str">
        <f>IF(OR(AND(OR($J630="Retired",$J630="Permanent Low-Use"),$K630&lt;=2029),(AND($J630="New",$K630&gt;2029))),"N/A",IF($N630=0,0,IF(ISERROR(VLOOKUP($E630,'Source Data'!$B$29:$J$60, MATCH($L630, 'Source Data'!$B$26:$J$26,1),TRUE))=TRUE,"",VLOOKUP($E630,'Source Data'!$B$29:$J$60,MATCH($L630, 'Source Data'!$B$26:$J$26,1),TRUE))))</f>
        <v/>
      </c>
      <c r="V630" s="144" t="str">
        <f>IF(OR(AND(OR($J630="Retired",$J630="Permanent Low-Use"),$K630&lt;=2030),(AND($J630="New",$K630&gt;2030))),"N/A",IF($N630=0,0,IF(ISERROR(VLOOKUP($E630,'Source Data'!$B$29:$J$60, MATCH($L630, 'Source Data'!$B$26:$J$26,1),TRUE))=TRUE,"",VLOOKUP($E630,'Source Data'!$B$29:$J$60,MATCH($L630, 'Source Data'!$B$26:$J$26,1),TRUE))))</f>
        <v/>
      </c>
      <c r="W630" s="144" t="str">
        <f>IF(OR(AND(OR($J630="Retired",$J630="Permanent Low-Use"),$K630&lt;=2031),(AND($J630="New",$K630&gt;2031))),"N/A",IF($N630=0,0,IF(ISERROR(VLOOKUP($E630,'Source Data'!$B$29:$J$60, MATCH($L630, 'Source Data'!$B$26:$J$26,1),TRUE))=TRUE,"",VLOOKUP($E630,'Source Data'!$B$29:$J$60,MATCH($L630, 'Source Data'!$B$26:$J$26,1),TRUE))))</f>
        <v/>
      </c>
      <c r="X630" s="144" t="str">
        <f>IF(OR(AND(OR($J630="Retired",$J630="Permanent Low-Use"),$K630&lt;=2032),(AND($J630="New",$K630&gt;2032))),"N/A",IF($N630=0,0,IF(ISERROR(VLOOKUP($E630,'Source Data'!$B$29:$J$60, MATCH($L630, 'Source Data'!$B$26:$J$26,1),TRUE))=TRUE,"",VLOOKUP($E630,'Source Data'!$B$29:$J$60,MATCH($L630, 'Source Data'!$B$26:$J$26,1),TRUE))))</f>
        <v/>
      </c>
      <c r="Y630" s="144" t="str">
        <f>IF(OR(AND(OR($J630="Retired",$J630="Permanent Low-Use"),$K630&lt;=2033),(AND($J630="New",$K630&gt;2033))),"N/A",IF($N630=0,0,IF(ISERROR(VLOOKUP($E630,'Source Data'!$B$29:$J$60, MATCH($L630, 'Source Data'!$B$26:$J$26,1),TRUE))=TRUE,"",VLOOKUP($E630,'Source Data'!$B$29:$J$60,MATCH($L630, 'Source Data'!$B$26:$J$26,1),TRUE))))</f>
        <v/>
      </c>
      <c r="Z630" s="145" t="str">
        <f>IF(ISNUMBER($L630),IF(OR(AND(OR($J630="Retired",$J630="Permanent Low-Use"),$K630&lt;=2023),(AND($J630="New",$K630&gt;2023))),"N/A",VLOOKUP($F630,'Source Data'!$B$15:$I$22,7)),"")</f>
        <v/>
      </c>
      <c r="AA630" s="145" t="str">
        <f>IF(ISNUMBER($L630),IF(OR(AND(OR($J630="Retired",$J630="Permanent Low-Use"),$K630&lt;=2024),(AND($J630="New",$K630&gt;2024))),"N/A",VLOOKUP($F630,'Source Data'!$B$15:$I$22,7)),"")</f>
        <v/>
      </c>
      <c r="AB630" s="145" t="str">
        <f>IF(ISNUMBER($L630),IF(OR(AND(OR($J630="Retired",$J630="Permanent Low-Use"),$K630&lt;=2025),(AND($J630="New",$K630&gt;2025))),"N/A",VLOOKUP($F630,'Source Data'!$B$15:$I$22,5)),"")</f>
        <v/>
      </c>
      <c r="AC630" s="145" t="str">
        <f>IF(ISNUMBER($L630),IF(OR(AND(OR($J630="Retired",$J630="Permanent Low-Use"),$K630&lt;=2026),(AND($J630="New",$K630&gt;2026))),"N/A",VLOOKUP($F630,'Source Data'!$B$15:$I$22,5)),"")</f>
        <v/>
      </c>
      <c r="AD630" s="147"/>
      <c r="AE630" s="145" t="str">
        <f>IF(ISNUMBER($L630),IF(OR(AND(OR($J630="Retired",$J630="Permanent Low-Use"),$K630&lt;=2028),(AND($J630="New",$K630&gt;2028))),"N/A",VLOOKUP($F630,'Source Data'!$B$15:$I$22,5)),"")</f>
        <v/>
      </c>
      <c r="AF630" s="145" t="str">
        <f>IF(ISNUMBER($L630),IF(OR(AND(OR($J630="Retired",$J630="Permanent Low-Use"),$K630&lt;=2029),(AND($J630="New",$K630&gt;2029))),"N/A",VLOOKUP($F630,'Source Data'!$B$15:$I$22,5)),"")</f>
        <v/>
      </c>
      <c r="AG630" s="145" t="str">
        <f>IF(ISNUMBER($L630),IF(OR(AND(OR($J630="Retired",$J630="Permanent Low-Use"),$K630&lt;=2030),(AND($J630="New",$K630&gt;2030))),"N/A",VLOOKUP($F630,'Source Data'!$B$15:$I$22,5)),"")</f>
        <v/>
      </c>
      <c r="AH630" s="145" t="str">
        <f>IF(ISNUMBER($L630),IF(OR(AND(OR($J630="Retired",$J630="Permanent Low-Use"),$K630&lt;=2031),(AND($J630="New",$K630&gt;2031))),"N/A",VLOOKUP($F630,'Source Data'!$B$15:$I$22,5)),"")</f>
        <v/>
      </c>
      <c r="AI630" s="145" t="str">
        <f>IF(ISNUMBER($L630),IF(OR(AND(OR($J630="Retired",$J630="Permanent Low-Use"),$K630&lt;=2032),(AND($J630="New",$K630&gt;2032))),"N/A",VLOOKUP($F630,'Source Data'!$B$15:$I$22,5)),"")</f>
        <v/>
      </c>
      <c r="AJ630" s="145" t="str">
        <f>IF(ISNUMBER($L630),IF(OR(AND(OR($J630="Retired",$J630="Permanent Low-Use"),$K630&lt;=2033),(AND($J630="New",$K630&gt;2033))),"N/A",VLOOKUP($F630,'Source Data'!$B$15:$I$22,5)),"")</f>
        <v/>
      </c>
      <c r="AK630" s="145" t="str">
        <f>IF($N630= 0, "N/A", IF(ISERROR(VLOOKUP($F630, 'Source Data'!$B$4:$C$11,2)), "", VLOOKUP($F630, 'Source Data'!$B$4:$C$11,2)))</f>
        <v/>
      </c>
      <c r="AL630" s="158"/>
    </row>
    <row r="631" spans="1:38">
      <c r="A631" s="158"/>
      <c r="B631" s="96"/>
      <c r="C631" s="96"/>
      <c r="D631" s="96"/>
      <c r="E631" s="97"/>
      <c r="F631" s="97"/>
      <c r="G631" s="98"/>
      <c r="H631" s="99"/>
      <c r="I631" s="98"/>
      <c r="J631" s="98"/>
      <c r="K631" s="98"/>
      <c r="L631" s="142" t="str">
        <f t="shared" si="24"/>
        <v/>
      </c>
      <c r="M631" s="142"/>
      <c r="N631" s="143" t="str">
        <f t="shared" si="25"/>
        <v/>
      </c>
      <c r="O631" s="144" t="str">
        <f>IF(OR(AND(OR($J631="Retired",$J631="Permanent Low-Use"),$K631&lt;=2023),(AND($J631="New",$K631&gt;2023))),"N/A",IF($N631=0,0,IF(ISERROR(VLOOKUP($E631,'Source Data'!$B$29:$J$60, MATCH($L631, 'Source Data'!$B$26:$J$26,1),TRUE))=TRUE,"",VLOOKUP($E631,'Source Data'!$B$29:$J$60,MATCH($L631, 'Source Data'!$B$26:$J$26,1),TRUE))))</f>
        <v/>
      </c>
      <c r="P631" s="144" t="str">
        <f>IF(OR(AND(OR($J631="Retired",$J631="Permanent Low-Use"),$K631&lt;=2024),(AND($J631="New",$K631&gt;2024))),"N/A",IF($N631=0,0,IF(ISERROR(VLOOKUP($E631,'Source Data'!$B$29:$J$60, MATCH($L631, 'Source Data'!$B$26:$J$26,1),TRUE))=TRUE,"",VLOOKUP($E631,'Source Data'!$B$29:$J$60,MATCH($L631, 'Source Data'!$B$26:$J$26,1),TRUE))))</f>
        <v/>
      </c>
      <c r="Q631" s="144" t="str">
        <f>IF(OR(AND(OR($J631="Retired",$J631="Permanent Low-Use"),$K631&lt;=2025),(AND($J631="New",$K631&gt;2025))),"N/A",IF($N631=0,0,IF(ISERROR(VLOOKUP($E631,'Source Data'!$B$29:$J$60, MATCH($L631, 'Source Data'!$B$26:$J$26,1),TRUE))=TRUE,"",VLOOKUP($E631,'Source Data'!$B$29:$J$60,MATCH($L631, 'Source Data'!$B$26:$J$26,1),TRUE))))</f>
        <v/>
      </c>
      <c r="R631" s="144" t="str">
        <f>IF(OR(AND(OR($J631="Retired",$J631="Permanent Low-Use"),$K631&lt;=2026),(AND($J631="New",$K631&gt;2026))),"N/A",IF($N631=0,0,IF(ISERROR(VLOOKUP($E631,'Source Data'!$B$29:$J$60, MATCH($L631, 'Source Data'!$B$26:$J$26,1),TRUE))=TRUE,"",VLOOKUP($E631,'Source Data'!$B$29:$J$60,MATCH($L631, 'Source Data'!$B$26:$J$26,1),TRUE))))</f>
        <v/>
      </c>
      <c r="S631" s="144" t="str">
        <f>IF(OR(AND(OR($J631="Retired",$J631="Permanent Low-Use"),$K631&lt;=2027),(AND($J631="New",$K631&gt;2027))),"N/A",IF($N631=0,0,IF(ISERROR(VLOOKUP($E631,'Source Data'!$B$29:$J$60, MATCH($L631, 'Source Data'!$B$26:$J$26,1),TRUE))=TRUE,"",VLOOKUP($E631,'Source Data'!$B$29:$J$60,MATCH($L631, 'Source Data'!$B$26:$J$26,1),TRUE))))</f>
        <v/>
      </c>
      <c r="T631" s="144" t="str">
        <f>IF(OR(AND(OR($J631="Retired",$J631="Permanent Low-Use"),$K631&lt;=2028),(AND($J631="New",$K631&gt;2028))),"N/A",IF($N631=0,0,IF(ISERROR(VLOOKUP($E631,'Source Data'!$B$29:$J$60, MATCH($L631, 'Source Data'!$B$26:$J$26,1),TRUE))=TRUE,"",VLOOKUP($E631,'Source Data'!$B$29:$J$60,MATCH($L631, 'Source Data'!$B$26:$J$26,1),TRUE))))</f>
        <v/>
      </c>
      <c r="U631" s="144" t="str">
        <f>IF(OR(AND(OR($J631="Retired",$J631="Permanent Low-Use"),$K631&lt;=2029),(AND($J631="New",$K631&gt;2029))),"N/A",IF($N631=0,0,IF(ISERROR(VLOOKUP($E631,'Source Data'!$B$29:$J$60, MATCH($L631, 'Source Data'!$B$26:$J$26,1),TRUE))=TRUE,"",VLOOKUP($E631,'Source Data'!$B$29:$J$60,MATCH($L631, 'Source Data'!$B$26:$J$26,1),TRUE))))</f>
        <v/>
      </c>
      <c r="V631" s="144" t="str">
        <f>IF(OR(AND(OR($J631="Retired",$J631="Permanent Low-Use"),$K631&lt;=2030),(AND($J631="New",$K631&gt;2030))),"N/A",IF($N631=0,0,IF(ISERROR(VLOOKUP($E631,'Source Data'!$B$29:$J$60, MATCH($L631, 'Source Data'!$B$26:$J$26,1),TRUE))=TRUE,"",VLOOKUP($E631,'Source Data'!$B$29:$J$60,MATCH($L631, 'Source Data'!$B$26:$J$26,1),TRUE))))</f>
        <v/>
      </c>
      <c r="W631" s="144" t="str">
        <f>IF(OR(AND(OR($J631="Retired",$J631="Permanent Low-Use"),$K631&lt;=2031),(AND($J631="New",$K631&gt;2031))),"N/A",IF($N631=0,0,IF(ISERROR(VLOOKUP($E631,'Source Data'!$B$29:$J$60, MATCH($L631, 'Source Data'!$B$26:$J$26,1),TRUE))=TRUE,"",VLOOKUP($E631,'Source Data'!$B$29:$J$60,MATCH($L631, 'Source Data'!$B$26:$J$26,1),TRUE))))</f>
        <v/>
      </c>
      <c r="X631" s="144" t="str">
        <f>IF(OR(AND(OR($J631="Retired",$J631="Permanent Low-Use"),$K631&lt;=2032),(AND($J631="New",$K631&gt;2032))),"N/A",IF($N631=0,0,IF(ISERROR(VLOOKUP($E631,'Source Data'!$B$29:$J$60, MATCH($L631, 'Source Data'!$B$26:$J$26,1),TRUE))=TRUE,"",VLOOKUP($E631,'Source Data'!$B$29:$J$60,MATCH($L631, 'Source Data'!$B$26:$J$26,1),TRUE))))</f>
        <v/>
      </c>
      <c r="Y631" s="144" t="str">
        <f>IF(OR(AND(OR($J631="Retired",$J631="Permanent Low-Use"),$K631&lt;=2033),(AND($J631="New",$K631&gt;2033))),"N/A",IF($N631=0,0,IF(ISERROR(VLOOKUP($E631,'Source Data'!$B$29:$J$60, MATCH($L631, 'Source Data'!$B$26:$J$26,1),TRUE))=TRUE,"",VLOOKUP($E631,'Source Data'!$B$29:$J$60,MATCH($L631, 'Source Data'!$B$26:$J$26,1),TRUE))))</f>
        <v/>
      </c>
      <c r="Z631" s="145" t="str">
        <f>IF(ISNUMBER($L631),IF(OR(AND(OR($J631="Retired",$J631="Permanent Low-Use"),$K631&lt;=2023),(AND($J631="New",$K631&gt;2023))),"N/A",VLOOKUP($F631,'Source Data'!$B$15:$I$22,7)),"")</f>
        <v/>
      </c>
      <c r="AA631" s="145" t="str">
        <f>IF(ISNUMBER($L631),IF(OR(AND(OR($J631="Retired",$J631="Permanent Low-Use"),$K631&lt;=2024),(AND($J631="New",$K631&gt;2024))),"N/A",VLOOKUP($F631,'Source Data'!$B$15:$I$22,7)),"")</f>
        <v/>
      </c>
      <c r="AB631" s="145" t="str">
        <f>IF(ISNUMBER($L631),IF(OR(AND(OR($J631="Retired",$J631="Permanent Low-Use"),$K631&lt;=2025),(AND($J631="New",$K631&gt;2025))),"N/A",VLOOKUP($F631,'Source Data'!$B$15:$I$22,5)),"")</f>
        <v/>
      </c>
      <c r="AC631" s="145" t="str">
        <f>IF(ISNUMBER($L631),IF(OR(AND(OR($J631="Retired",$J631="Permanent Low-Use"),$K631&lt;=2026),(AND($J631="New",$K631&gt;2026))),"N/A",VLOOKUP($F631,'Source Data'!$B$15:$I$22,5)),"")</f>
        <v/>
      </c>
      <c r="AD631" s="147"/>
      <c r="AE631" s="145" t="str">
        <f>IF(ISNUMBER($L631),IF(OR(AND(OR($J631="Retired",$J631="Permanent Low-Use"),$K631&lt;=2028),(AND($J631="New",$K631&gt;2028))),"N/A",VLOOKUP($F631,'Source Data'!$B$15:$I$22,5)),"")</f>
        <v/>
      </c>
      <c r="AF631" s="145" t="str">
        <f>IF(ISNUMBER($L631),IF(OR(AND(OR($J631="Retired",$J631="Permanent Low-Use"),$K631&lt;=2029),(AND($J631="New",$K631&gt;2029))),"N/A",VLOOKUP($F631,'Source Data'!$B$15:$I$22,5)),"")</f>
        <v/>
      </c>
      <c r="AG631" s="145" t="str">
        <f>IF(ISNUMBER($L631),IF(OR(AND(OR($J631="Retired",$J631="Permanent Low-Use"),$K631&lt;=2030),(AND($J631="New",$K631&gt;2030))),"N/A",VLOOKUP($F631,'Source Data'!$B$15:$I$22,5)),"")</f>
        <v/>
      </c>
      <c r="AH631" s="145" t="str">
        <f>IF(ISNUMBER($L631),IF(OR(AND(OR($J631="Retired",$J631="Permanent Low-Use"),$K631&lt;=2031),(AND($J631="New",$K631&gt;2031))),"N/A",VLOOKUP($F631,'Source Data'!$B$15:$I$22,5)),"")</f>
        <v/>
      </c>
      <c r="AI631" s="145" t="str">
        <f>IF(ISNUMBER($L631),IF(OR(AND(OR($J631="Retired",$J631="Permanent Low-Use"),$K631&lt;=2032),(AND($J631="New",$K631&gt;2032))),"N/A",VLOOKUP($F631,'Source Data'!$B$15:$I$22,5)),"")</f>
        <v/>
      </c>
      <c r="AJ631" s="145" t="str">
        <f>IF(ISNUMBER($L631),IF(OR(AND(OR($J631="Retired",$J631="Permanent Low-Use"),$K631&lt;=2033),(AND($J631="New",$K631&gt;2033))),"N/A",VLOOKUP($F631,'Source Data'!$B$15:$I$22,5)),"")</f>
        <v/>
      </c>
      <c r="AK631" s="145" t="str">
        <f>IF($N631= 0, "N/A", IF(ISERROR(VLOOKUP($F631, 'Source Data'!$B$4:$C$11,2)), "", VLOOKUP($F631, 'Source Data'!$B$4:$C$11,2)))</f>
        <v/>
      </c>
      <c r="AL631" s="158"/>
    </row>
    <row r="632" spans="1:38">
      <c r="A632" s="158"/>
      <c r="B632" s="96"/>
      <c r="C632" s="96"/>
      <c r="D632" s="96"/>
      <c r="E632" s="97"/>
      <c r="F632" s="97"/>
      <c r="G632" s="98"/>
      <c r="H632" s="99"/>
      <c r="I632" s="98"/>
      <c r="J632" s="98"/>
      <c r="K632" s="98"/>
      <c r="L632" s="142" t="str">
        <f t="shared" si="24"/>
        <v/>
      </c>
      <c r="M632" s="142"/>
      <c r="N632" s="143" t="str">
        <f t="shared" si="25"/>
        <v/>
      </c>
      <c r="O632" s="144" t="str">
        <f>IF(OR(AND(OR($J632="Retired",$J632="Permanent Low-Use"),$K632&lt;=2023),(AND($J632="New",$K632&gt;2023))),"N/A",IF($N632=0,0,IF(ISERROR(VLOOKUP($E632,'Source Data'!$B$29:$J$60, MATCH($L632, 'Source Data'!$B$26:$J$26,1),TRUE))=TRUE,"",VLOOKUP($E632,'Source Data'!$B$29:$J$60,MATCH($L632, 'Source Data'!$B$26:$J$26,1),TRUE))))</f>
        <v/>
      </c>
      <c r="P632" s="144" t="str">
        <f>IF(OR(AND(OR($J632="Retired",$J632="Permanent Low-Use"),$K632&lt;=2024),(AND($J632="New",$K632&gt;2024))),"N/A",IF($N632=0,0,IF(ISERROR(VLOOKUP($E632,'Source Data'!$B$29:$J$60, MATCH($L632, 'Source Data'!$B$26:$J$26,1),TRUE))=TRUE,"",VLOOKUP($E632,'Source Data'!$B$29:$J$60,MATCH($L632, 'Source Data'!$B$26:$J$26,1),TRUE))))</f>
        <v/>
      </c>
      <c r="Q632" s="144" t="str">
        <f>IF(OR(AND(OR($J632="Retired",$J632="Permanent Low-Use"),$K632&lt;=2025),(AND($J632="New",$K632&gt;2025))),"N/A",IF($N632=0,0,IF(ISERROR(VLOOKUP($E632,'Source Data'!$B$29:$J$60, MATCH($L632, 'Source Data'!$B$26:$J$26,1),TRUE))=TRUE,"",VLOOKUP($E632,'Source Data'!$B$29:$J$60,MATCH($L632, 'Source Data'!$B$26:$J$26,1),TRUE))))</f>
        <v/>
      </c>
      <c r="R632" s="144" t="str">
        <f>IF(OR(AND(OR($J632="Retired",$J632="Permanent Low-Use"),$K632&lt;=2026),(AND($J632="New",$K632&gt;2026))),"N/A",IF($N632=0,0,IF(ISERROR(VLOOKUP($E632,'Source Data'!$B$29:$J$60, MATCH($L632, 'Source Data'!$B$26:$J$26,1),TRUE))=TRUE,"",VLOOKUP($E632,'Source Data'!$B$29:$J$60,MATCH($L632, 'Source Data'!$B$26:$J$26,1),TRUE))))</f>
        <v/>
      </c>
      <c r="S632" s="144" t="str">
        <f>IF(OR(AND(OR($J632="Retired",$J632="Permanent Low-Use"),$K632&lt;=2027),(AND($J632="New",$K632&gt;2027))),"N/A",IF($N632=0,0,IF(ISERROR(VLOOKUP($E632,'Source Data'!$B$29:$J$60, MATCH($L632, 'Source Data'!$B$26:$J$26,1),TRUE))=TRUE,"",VLOOKUP($E632,'Source Data'!$B$29:$J$60,MATCH($L632, 'Source Data'!$B$26:$J$26,1),TRUE))))</f>
        <v/>
      </c>
      <c r="T632" s="144" t="str">
        <f>IF(OR(AND(OR($J632="Retired",$J632="Permanent Low-Use"),$K632&lt;=2028),(AND($J632="New",$K632&gt;2028))),"N/A",IF($N632=0,0,IF(ISERROR(VLOOKUP($E632,'Source Data'!$B$29:$J$60, MATCH($L632, 'Source Data'!$B$26:$J$26,1),TRUE))=TRUE,"",VLOOKUP($E632,'Source Data'!$B$29:$J$60,MATCH($L632, 'Source Data'!$B$26:$J$26,1),TRUE))))</f>
        <v/>
      </c>
      <c r="U632" s="144" t="str">
        <f>IF(OR(AND(OR($J632="Retired",$J632="Permanent Low-Use"),$K632&lt;=2029),(AND($J632="New",$K632&gt;2029))),"N/A",IF($N632=0,0,IF(ISERROR(VLOOKUP($E632,'Source Data'!$B$29:$J$60, MATCH($L632, 'Source Data'!$B$26:$J$26,1),TRUE))=TRUE,"",VLOOKUP($E632,'Source Data'!$B$29:$J$60,MATCH($L632, 'Source Data'!$B$26:$J$26,1),TRUE))))</f>
        <v/>
      </c>
      <c r="V632" s="144" t="str">
        <f>IF(OR(AND(OR($J632="Retired",$J632="Permanent Low-Use"),$K632&lt;=2030),(AND($J632="New",$K632&gt;2030))),"N/A",IF($N632=0,0,IF(ISERROR(VLOOKUP($E632,'Source Data'!$B$29:$J$60, MATCH($L632, 'Source Data'!$B$26:$J$26,1),TRUE))=TRUE,"",VLOOKUP($E632,'Source Data'!$B$29:$J$60,MATCH($L632, 'Source Data'!$B$26:$J$26,1),TRUE))))</f>
        <v/>
      </c>
      <c r="W632" s="144" t="str">
        <f>IF(OR(AND(OR($J632="Retired",$J632="Permanent Low-Use"),$K632&lt;=2031),(AND($J632="New",$K632&gt;2031))),"N/A",IF($N632=0,0,IF(ISERROR(VLOOKUP($E632,'Source Data'!$B$29:$J$60, MATCH($L632, 'Source Data'!$B$26:$J$26,1),TRUE))=TRUE,"",VLOOKUP($E632,'Source Data'!$B$29:$J$60,MATCH($L632, 'Source Data'!$B$26:$J$26,1),TRUE))))</f>
        <v/>
      </c>
      <c r="X632" s="144" t="str">
        <f>IF(OR(AND(OR($J632="Retired",$J632="Permanent Low-Use"),$K632&lt;=2032),(AND($J632="New",$K632&gt;2032))),"N/A",IF($N632=0,0,IF(ISERROR(VLOOKUP($E632,'Source Data'!$B$29:$J$60, MATCH($L632, 'Source Data'!$B$26:$J$26,1),TRUE))=TRUE,"",VLOOKUP($E632,'Source Data'!$B$29:$J$60,MATCH($L632, 'Source Data'!$B$26:$J$26,1),TRUE))))</f>
        <v/>
      </c>
      <c r="Y632" s="144" t="str">
        <f>IF(OR(AND(OR($J632="Retired",$J632="Permanent Low-Use"),$K632&lt;=2033),(AND($J632="New",$K632&gt;2033))),"N/A",IF($N632=0,0,IF(ISERROR(VLOOKUP($E632,'Source Data'!$B$29:$J$60, MATCH($L632, 'Source Data'!$B$26:$J$26,1),TRUE))=TRUE,"",VLOOKUP($E632,'Source Data'!$B$29:$J$60,MATCH($L632, 'Source Data'!$B$26:$J$26,1),TRUE))))</f>
        <v/>
      </c>
      <c r="Z632" s="145" t="str">
        <f>IF(ISNUMBER($L632),IF(OR(AND(OR($J632="Retired",$J632="Permanent Low-Use"),$K632&lt;=2023),(AND($J632="New",$K632&gt;2023))),"N/A",VLOOKUP($F632,'Source Data'!$B$15:$I$22,7)),"")</f>
        <v/>
      </c>
      <c r="AA632" s="145" t="str">
        <f>IF(ISNUMBER($L632),IF(OR(AND(OR($J632="Retired",$J632="Permanent Low-Use"),$K632&lt;=2024),(AND($J632="New",$K632&gt;2024))),"N/A",VLOOKUP($F632,'Source Data'!$B$15:$I$22,7)),"")</f>
        <v/>
      </c>
      <c r="AB632" s="145" t="str">
        <f>IF(ISNUMBER($L632),IF(OR(AND(OR($J632="Retired",$J632="Permanent Low-Use"),$K632&lt;=2025),(AND($J632="New",$K632&gt;2025))),"N/A",VLOOKUP($F632,'Source Data'!$B$15:$I$22,5)),"")</f>
        <v/>
      </c>
      <c r="AC632" s="145" t="str">
        <f>IF(ISNUMBER($L632),IF(OR(AND(OR($J632="Retired",$J632="Permanent Low-Use"),$K632&lt;=2026),(AND($J632="New",$K632&gt;2026))),"N/A",VLOOKUP($F632,'Source Data'!$B$15:$I$22,5)),"")</f>
        <v/>
      </c>
      <c r="AD632" s="147"/>
      <c r="AE632" s="145" t="str">
        <f>IF(ISNUMBER($L632),IF(OR(AND(OR($J632="Retired",$J632="Permanent Low-Use"),$K632&lt;=2028),(AND($J632="New",$K632&gt;2028))),"N/A",VLOOKUP($F632,'Source Data'!$B$15:$I$22,5)),"")</f>
        <v/>
      </c>
      <c r="AF632" s="145" t="str">
        <f>IF(ISNUMBER($L632),IF(OR(AND(OR($J632="Retired",$J632="Permanent Low-Use"),$K632&lt;=2029),(AND($J632="New",$K632&gt;2029))),"N/A",VLOOKUP($F632,'Source Data'!$B$15:$I$22,5)),"")</f>
        <v/>
      </c>
      <c r="AG632" s="145" t="str">
        <f>IF(ISNUMBER($L632),IF(OR(AND(OR($J632="Retired",$J632="Permanent Low-Use"),$K632&lt;=2030),(AND($J632="New",$K632&gt;2030))),"N/A",VLOOKUP($F632,'Source Data'!$B$15:$I$22,5)),"")</f>
        <v/>
      </c>
      <c r="AH632" s="145" t="str">
        <f>IF(ISNUMBER($L632),IF(OR(AND(OR($J632="Retired",$J632="Permanent Low-Use"),$K632&lt;=2031),(AND($J632="New",$K632&gt;2031))),"N/A",VLOOKUP($F632,'Source Data'!$B$15:$I$22,5)),"")</f>
        <v/>
      </c>
      <c r="AI632" s="145" t="str">
        <f>IF(ISNUMBER($L632),IF(OR(AND(OR($J632="Retired",$J632="Permanent Low-Use"),$K632&lt;=2032),(AND($J632="New",$K632&gt;2032))),"N/A",VLOOKUP($F632,'Source Data'!$B$15:$I$22,5)),"")</f>
        <v/>
      </c>
      <c r="AJ632" s="145" t="str">
        <f>IF(ISNUMBER($L632),IF(OR(AND(OR($J632="Retired",$J632="Permanent Low-Use"),$K632&lt;=2033),(AND($J632="New",$K632&gt;2033))),"N/A",VLOOKUP($F632,'Source Data'!$B$15:$I$22,5)),"")</f>
        <v/>
      </c>
      <c r="AK632" s="145" t="str">
        <f>IF($N632= 0, "N/A", IF(ISERROR(VLOOKUP($F632, 'Source Data'!$B$4:$C$11,2)), "", VLOOKUP($F632, 'Source Data'!$B$4:$C$11,2)))</f>
        <v/>
      </c>
      <c r="AL632" s="158"/>
    </row>
    <row r="633" spans="1:38">
      <c r="A633" s="158"/>
      <c r="B633" s="78"/>
      <c r="C633" s="78"/>
      <c r="D633" s="78"/>
      <c r="E633" s="78"/>
      <c r="F633" s="78"/>
      <c r="G633" s="78"/>
      <c r="H633" s="78"/>
      <c r="I633" s="78"/>
      <c r="J633" s="78"/>
      <c r="K633" s="78"/>
      <c r="L633" s="142" t="str">
        <f t="shared" si="24"/>
        <v/>
      </c>
      <c r="M633" s="142"/>
      <c r="N633" s="143" t="str">
        <f t="shared" si="25"/>
        <v/>
      </c>
      <c r="O633" s="144" t="str">
        <f>IF(OR(AND(OR($J633="Retired",$J633="Permanent Low-Use"),$K633&lt;=2023),(AND($J633="New",$K633&gt;2023))),"N/A",IF($N633=0,0,IF(ISERROR(VLOOKUP($E633,'Source Data'!$B$29:$J$60, MATCH($L633, 'Source Data'!$B$26:$J$26,1),TRUE))=TRUE,"",VLOOKUP($E633,'Source Data'!$B$29:$J$60,MATCH($L633, 'Source Data'!$B$26:$J$26,1),TRUE))))</f>
        <v/>
      </c>
      <c r="P633" s="144" t="str">
        <f>IF(OR(AND(OR($J633="Retired",$J633="Permanent Low-Use"),$K633&lt;=2024),(AND($J633="New",$K633&gt;2024))),"N/A",IF($N633=0,0,IF(ISERROR(VLOOKUP($E633,'Source Data'!$B$29:$J$60, MATCH($L633, 'Source Data'!$B$26:$J$26,1),TRUE))=TRUE,"",VLOOKUP($E633,'Source Data'!$B$29:$J$60,MATCH($L633, 'Source Data'!$B$26:$J$26,1),TRUE))))</f>
        <v/>
      </c>
      <c r="Q633" s="144" t="str">
        <f>IF(OR(AND(OR($J633="Retired",$J633="Permanent Low-Use"),$K633&lt;=2025),(AND($J633="New",$K633&gt;2025))),"N/A",IF($N633=0,0,IF(ISERROR(VLOOKUP($E633,'Source Data'!$B$29:$J$60, MATCH($L633, 'Source Data'!$B$26:$J$26,1),TRUE))=TRUE,"",VLOOKUP($E633,'Source Data'!$B$29:$J$60,MATCH($L633, 'Source Data'!$B$26:$J$26,1),TRUE))))</f>
        <v/>
      </c>
      <c r="R633" s="144" t="str">
        <f>IF(OR(AND(OR($J633="Retired",$J633="Permanent Low-Use"),$K633&lt;=2026),(AND($J633="New",$K633&gt;2026))),"N/A",IF($N633=0,0,IF(ISERROR(VLOOKUP($E633,'Source Data'!$B$29:$J$60, MATCH($L633, 'Source Data'!$B$26:$J$26,1),TRUE))=TRUE,"",VLOOKUP($E633,'Source Data'!$B$29:$J$60,MATCH($L633, 'Source Data'!$B$26:$J$26,1),TRUE))))</f>
        <v/>
      </c>
      <c r="S633" s="144" t="str">
        <f>IF(OR(AND(OR($J633="Retired",$J633="Permanent Low-Use"),$K633&lt;=2027),(AND($J633="New",$K633&gt;2027))),"N/A",IF($N633=0,0,IF(ISERROR(VLOOKUP($E633,'Source Data'!$B$29:$J$60, MATCH($L633, 'Source Data'!$B$26:$J$26,1),TRUE))=TRUE,"",VLOOKUP($E633,'Source Data'!$B$29:$J$60,MATCH($L633, 'Source Data'!$B$26:$J$26,1),TRUE))))</f>
        <v/>
      </c>
      <c r="T633" s="144" t="str">
        <f>IF(OR(AND(OR($J633="Retired",$J633="Permanent Low-Use"),$K633&lt;=2028),(AND($J633="New",$K633&gt;2028))),"N/A",IF($N633=0,0,IF(ISERROR(VLOOKUP($E633,'Source Data'!$B$29:$J$60, MATCH($L633, 'Source Data'!$B$26:$J$26,1),TRUE))=TRUE,"",VLOOKUP($E633,'Source Data'!$B$29:$J$60,MATCH($L633, 'Source Data'!$B$26:$J$26,1),TRUE))))</f>
        <v/>
      </c>
      <c r="U633" s="144" t="str">
        <f>IF(OR(AND(OR($J633="Retired",$J633="Permanent Low-Use"),$K633&lt;=2029),(AND($J633="New",$K633&gt;2029))),"N/A",IF($N633=0,0,IF(ISERROR(VLOOKUP($E633,'Source Data'!$B$29:$J$60, MATCH($L633, 'Source Data'!$B$26:$J$26,1),TRUE))=TRUE,"",VLOOKUP($E633,'Source Data'!$B$29:$J$60,MATCH($L633, 'Source Data'!$B$26:$J$26,1),TRUE))))</f>
        <v/>
      </c>
      <c r="V633" s="144" t="str">
        <f>IF(OR(AND(OR($J633="Retired",$J633="Permanent Low-Use"),$K633&lt;=2030),(AND($J633="New",$K633&gt;2030))),"N/A",IF($N633=0,0,IF(ISERROR(VLOOKUP($E633,'Source Data'!$B$29:$J$60, MATCH($L633, 'Source Data'!$B$26:$J$26,1),TRUE))=TRUE,"",VLOOKUP($E633,'Source Data'!$B$29:$J$60,MATCH($L633, 'Source Data'!$B$26:$J$26,1),TRUE))))</f>
        <v/>
      </c>
      <c r="W633" s="144" t="str">
        <f>IF(OR(AND(OR($J633="Retired",$J633="Permanent Low-Use"),$K633&lt;=2031),(AND($J633="New",$K633&gt;2031))),"N/A",IF($N633=0,0,IF(ISERROR(VLOOKUP($E633,'Source Data'!$B$29:$J$60, MATCH($L633, 'Source Data'!$B$26:$J$26,1),TRUE))=TRUE,"",VLOOKUP($E633,'Source Data'!$B$29:$J$60,MATCH($L633, 'Source Data'!$B$26:$J$26,1),TRUE))))</f>
        <v/>
      </c>
      <c r="X633" s="144" t="str">
        <f>IF(OR(AND(OR($J633="Retired",$J633="Permanent Low-Use"),$K633&lt;=2032),(AND($J633="New",$K633&gt;2032))),"N/A",IF($N633=0,0,IF(ISERROR(VLOOKUP($E633,'Source Data'!$B$29:$J$60, MATCH($L633, 'Source Data'!$B$26:$J$26,1),TRUE))=TRUE,"",VLOOKUP($E633,'Source Data'!$B$29:$J$60,MATCH($L633, 'Source Data'!$B$26:$J$26,1),TRUE))))</f>
        <v/>
      </c>
      <c r="Y633" s="144" t="str">
        <f>IF(OR(AND(OR($J633="Retired",$J633="Permanent Low-Use"),$K633&lt;=2033),(AND($J633="New",$K633&gt;2033))),"N/A",IF($N633=0,0,IF(ISERROR(VLOOKUP($E633,'Source Data'!$B$29:$J$60, MATCH($L633, 'Source Data'!$B$26:$J$26,1),TRUE))=TRUE,"",VLOOKUP($E633,'Source Data'!$B$29:$J$60,MATCH($L633, 'Source Data'!$B$26:$J$26,1),TRUE))))</f>
        <v/>
      </c>
      <c r="Z633" s="145" t="str">
        <f>IF(ISNUMBER($L633),IF(OR(AND(OR($J633="Retired",$J633="Permanent Low-Use"),$K633&lt;=2023),(AND($J633="New",$K633&gt;2023))),"N/A",VLOOKUP($F633,'Source Data'!$B$15:$I$22,7)),"")</f>
        <v/>
      </c>
      <c r="AA633" s="145" t="str">
        <f>IF(ISNUMBER($L633),IF(OR(AND(OR($J633="Retired",$J633="Permanent Low-Use"),$K633&lt;=2024),(AND($J633="New",$K633&gt;2024))),"N/A",VLOOKUP($F633,'Source Data'!$B$15:$I$22,7)),"")</f>
        <v/>
      </c>
      <c r="AB633" s="145" t="str">
        <f>IF(ISNUMBER($L633),IF(OR(AND(OR($J633="Retired",$J633="Permanent Low-Use"),$K633&lt;=2025),(AND($J633="New",$K633&gt;2025))),"N/A",VLOOKUP($F633,'Source Data'!$B$15:$I$22,5)),"")</f>
        <v/>
      </c>
      <c r="AC633" s="145" t="str">
        <f>IF(ISNUMBER($L633),IF(OR(AND(OR($J633="Retired",$J633="Permanent Low-Use"),$K633&lt;=2026),(AND($J633="New",$K633&gt;2026))),"N/A",VLOOKUP($F633,'Source Data'!$B$15:$I$22,5)),"")</f>
        <v/>
      </c>
      <c r="AD633" s="147"/>
      <c r="AE633" s="145" t="str">
        <f>IF(ISNUMBER($L633),IF(OR(AND(OR($J633="Retired",$J633="Permanent Low-Use"),$K633&lt;=2028),(AND($J633="New",$K633&gt;2028))),"N/A",VLOOKUP($F633,'Source Data'!$B$15:$I$22,5)),"")</f>
        <v/>
      </c>
      <c r="AF633" s="145" t="str">
        <f>IF(ISNUMBER($L633),IF(OR(AND(OR($J633="Retired",$J633="Permanent Low-Use"),$K633&lt;=2029),(AND($J633="New",$K633&gt;2029))),"N/A",VLOOKUP($F633,'Source Data'!$B$15:$I$22,5)),"")</f>
        <v/>
      </c>
      <c r="AG633" s="145" t="str">
        <f>IF(ISNUMBER($L633),IF(OR(AND(OR($J633="Retired",$J633="Permanent Low-Use"),$K633&lt;=2030),(AND($J633="New",$K633&gt;2030))),"N/A",VLOOKUP($F633,'Source Data'!$B$15:$I$22,5)),"")</f>
        <v/>
      </c>
      <c r="AH633" s="145" t="str">
        <f>IF(ISNUMBER($L633),IF(OR(AND(OR($J633="Retired",$J633="Permanent Low-Use"),$K633&lt;=2031),(AND($J633="New",$K633&gt;2031))),"N/A",VLOOKUP($F633,'Source Data'!$B$15:$I$22,5)),"")</f>
        <v/>
      </c>
      <c r="AI633" s="145" t="str">
        <f>IF(ISNUMBER($L633),IF(OR(AND(OR($J633="Retired",$J633="Permanent Low-Use"),$K633&lt;=2032),(AND($J633="New",$K633&gt;2032))),"N/A",VLOOKUP($F633,'Source Data'!$B$15:$I$22,5)),"")</f>
        <v/>
      </c>
      <c r="AJ633" s="145" t="str">
        <f>IF(ISNUMBER($L633),IF(OR(AND(OR($J633="Retired",$J633="Permanent Low-Use"),$K633&lt;=2033),(AND($J633="New",$K633&gt;2033))),"N/A",VLOOKUP($F633,'Source Data'!$B$15:$I$22,5)),"")</f>
        <v/>
      </c>
      <c r="AK633" s="145" t="str">
        <f>IF($N633= 0, "N/A", IF(ISERROR(VLOOKUP($F633, 'Source Data'!$B$4:$C$11,2)), "", VLOOKUP($F633, 'Source Data'!$B$4:$C$11,2)))</f>
        <v/>
      </c>
      <c r="AL633" s="158"/>
    </row>
    <row r="634" spans="1:38">
      <c r="A634" s="158"/>
      <c r="B634" s="78"/>
      <c r="C634" s="78"/>
      <c r="D634" s="78"/>
      <c r="E634" s="78"/>
      <c r="F634" s="78"/>
      <c r="G634" s="78"/>
      <c r="H634" s="78"/>
      <c r="I634" s="78"/>
      <c r="J634" s="78"/>
      <c r="K634" s="78"/>
      <c r="L634" s="142" t="str">
        <f t="shared" si="24"/>
        <v/>
      </c>
      <c r="M634" s="142"/>
      <c r="N634" s="143" t="str">
        <f t="shared" si="25"/>
        <v/>
      </c>
      <c r="O634" s="144" t="str">
        <f>IF(OR(AND(OR($J634="Retired",$J634="Permanent Low-Use"),$K634&lt;=2023),(AND($J634="New",$K634&gt;2023))),"N/A",IF($N634=0,0,IF(ISERROR(VLOOKUP($E634,'Source Data'!$B$29:$J$60, MATCH($L634, 'Source Data'!$B$26:$J$26,1),TRUE))=TRUE,"",VLOOKUP($E634,'Source Data'!$B$29:$J$60,MATCH($L634, 'Source Data'!$B$26:$J$26,1),TRUE))))</f>
        <v/>
      </c>
      <c r="P634" s="144" t="str">
        <f>IF(OR(AND(OR($J634="Retired",$J634="Permanent Low-Use"),$K634&lt;=2024),(AND($J634="New",$K634&gt;2024))),"N/A",IF($N634=0,0,IF(ISERROR(VLOOKUP($E634,'Source Data'!$B$29:$J$60, MATCH($L634, 'Source Data'!$B$26:$J$26,1),TRUE))=TRUE,"",VLOOKUP($E634,'Source Data'!$B$29:$J$60,MATCH($L634, 'Source Data'!$B$26:$J$26,1),TRUE))))</f>
        <v/>
      </c>
      <c r="Q634" s="144" t="str">
        <f>IF(OR(AND(OR($J634="Retired",$J634="Permanent Low-Use"),$K634&lt;=2025),(AND($J634="New",$K634&gt;2025))),"N/A",IF($N634=0,0,IF(ISERROR(VLOOKUP($E634,'Source Data'!$B$29:$J$60, MATCH($L634, 'Source Data'!$B$26:$J$26,1),TRUE))=TRUE,"",VLOOKUP($E634,'Source Data'!$B$29:$J$60,MATCH($L634, 'Source Data'!$B$26:$J$26,1),TRUE))))</f>
        <v/>
      </c>
      <c r="R634" s="144" t="str">
        <f>IF(OR(AND(OR($J634="Retired",$J634="Permanent Low-Use"),$K634&lt;=2026),(AND($J634="New",$K634&gt;2026))),"N/A",IF($N634=0,0,IF(ISERROR(VLOOKUP($E634,'Source Data'!$B$29:$J$60, MATCH($L634, 'Source Data'!$B$26:$J$26,1),TRUE))=TRUE,"",VLOOKUP($E634,'Source Data'!$B$29:$J$60,MATCH($L634, 'Source Data'!$B$26:$J$26,1),TRUE))))</f>
        <v/>
      </c>
      <c r="S634" s="144" t="str">
        <f>IF(OR(AND(OR($J634="Retired",$J634="Permanent Low-Use"),$K634&lt;=2027),(AND($J634="New",$K634&gt;2027))),"N/A",IF($N634=0,0,IF(ISERROR(VLOOKUP($E634,'Source Data'!$B$29:$J$60, MATCH($L634, 'Source Data'!$B$26:$J$26,1),TRUE))=TRUE,"",VLOOKUP($E634,'Source Data'!$B$29:$J$60,MATCH($L634, 'Source Data'!$B$26:$J$26,1),TRUE))))</f>
        <v/>
      </c>
      <c r="T634" s="144" t="str">
        <f>IF(OR(AND(OR($J634="Retired",$J634="Permanent Low-Use"),$K634&lt;=2028),(AND($J634="New",$K634&gt;2028))),"N/A",IF($N634=0,0,IF(ISERROR(VLOOKUP($E634,'Source Data'!$B$29:$J$60, MATCH($L634, 'Source Data'!$B$26:$J$26,1),TRUE))=TRUE,"",VLOOKUP($E634,'Source Data'!$B$29:$J$60,MATCH($L634, 'Source Data'!$B$26:$J$26,1),TRUE))))</f>
        <v/>
      </c>
      <c r="U634" s="144" t="str">
        <f>IF(OR(AND(OR($J634="Retired",$J634="Permanent Low-Use"),$K634&lt;=2029),(AND($J634="New",$K634&gt;2029))),"N/A",IF($N634=0,0,IF(ISERROR(VLOOKUP($E634,'Source Data'!$B$29:$J$60, MATCH($L634, 'Source Data'!$B$26:$J$26,1),TRUE))=TRUE,"",VLOOKUP($E634,'Source Data'!$B$29:$J$60,MATCH($L634, 'Source Data'!$B$26:$J$26,1),TRUE))))</f>
        <v/>
      </c>
      <c r="V634" s="144" t="str">
        <f>IF(OR(AND(OR($J634="Retired",$J634="Permanent Low-Use"),$K634&lt;=2030),(AND($J634="New",$K634&gt;2030))),"N/A",IF($N634=0,0,IF(ISERROR(VLOOKUP($E634,'Source Data'!$B$29:$J$60, MATCH($L634, 'Source Data'!$B$26:$J$26,1),TRUE))=TRUE,"",VLOOKUP($E634,'Source Data'!$B$29:$J$60,MATCH($L634, 'Source Data'!$B$26:$J$26,1),TRUE))))</f>
        <v/>
      </c>
      <c r="W634" s="144" t="str">
        <f>IF(OR(AND(OR($J634="Retired",$J634="Permanent Low-Use"),$K634&lt;=2031),(AND($J634="New",$K634&gt;2031))),"N/A",IF($N634=0,0,IF(ISERROR(VLOOKUP($E634,'Source Data'!$B$29:$J$60, MATCH($L634, 'Source Data'!$B$26:$J$26,1),TRUE))=TRUE,"",VLOOKUP($E634,'Source Data'!$B$29:$J$60,MATCH($L634, 'Source Data'!$B$26:$J$26,1),TRUE))))</f>
        <v/>
      </c>
      <c r="X634" s="144" t="str">
        <f>IF(OR(AND(OR($J634="Retired",$J634="Permanent Low-Use"),$K634&lt;=2032),(AND($J634="New",$K634&gt;2032))),"N/A",IF($N634=0,0,IF(ISERROR(VLOOKUP($E634,'Source Data'!$B$29:$J$60, MATCH($L634, 'Source Data'!$B$26:$J$26,1),TRUE))=TRUE,"",VLOOKUP($E634,'Source Data'!$B$29:$J$60,MATCH($L634, 'Source Data'!$B$26:$J$26,1),TRUE))))</f>
        <v/>
      </c>
      <c r="Y634" s="144" t="str">
        <f>IF(OR(AND(OR($J634="Retired",$J634="Permanent Low-Use"),$K634&lt;=2033),(AND($J634="New",$K634&gt;2033))),"N/A",IF($N634=0,0,IF(ISERROR(VLOOKUP($E634,'Source Data'!$B$29:$J$60, MATCH($L634, 'Source Data'!$B$26:$J$26,1),TRUE))=TRUE,"",VLOOKUP($E634,'Source Data'!$B$29:$J$60,MATCH($L634, 'Source Data'!$B$26:$J$26,1),TRUE))))</f>
        <v/>
      </c>
      <c r="Z634" s="145" t="str">
        <f>IF(ISNUMBER($L634),IF(OR(AND(OR($J634="Retired",$J634="Permanent Low-Use"),$K634&lt;=2023),(AND($J634="New",$K634&gt;2023))),"N/A",VLOOKUP($F634,'Source Data'!$B$15:$I$22,7)),"")</f>
        <v/>
      </c>
      <c r="AA634" s="145" t="str">
        <f>IF(ISNUMBER($L634),IF(OR(AND(OR($J634="Retired",$J634="Permanent Low-Use"),$K634&lt;=2024),(AND($J634="New",$K634&gt;2024))),"N/A",VLOOKUP($F634,'Source Data'!$B$15:$I$22,7)),"")</f>
        <v/>
      </c>
      <c r="AB634" s="145" t="str">
        <f>IF(ISNUMBER($L634),IF(OR(AND(OR($J634="Retired",$J634="Permanent Low-Use"),$K634&lt;=2025),(AND($J634="New",$K634&gt;2025))),"N/A",VLOOKUP($F634,'Source Data'!$B$15:$I$22,5)),"")</f>
        <v/>
      </c>
      <c r="AC634" s="145" t="str">
        <f>IF(ISNUMBER($L634),IF(OR(AND(OR($J634="Retired",$J634="Permanent Low-Use"),$K634&lt;=2026),(AND($J634="New",$K634&gt;2026))),"N/A",VLOOKUP($F634,'Source Data'!$B$15:$I$22,5)),"")</f>
        <v/>
      </c>
      <c r="AD634" s="147"/>
      <c r="AE634" s="145" t="str">
        <f>IF(ISNUMBER($L634),IF(OR(AND(OR($J634="Retired",$J634="Permanent Low-Use"),$K634&lt;=2028),(AND($J634="New",$K634&gt;2028))),"N/A",VLOOKUP($F634,'Source Data'!$B$15:$I$22,5)),"")</f>
        <v/>
      </c>
      <c r="AF634" s="145" t="str">
        <f>IF(ISNUMBER($L634),IF(OR(AND(OR($J634="Retired",$J634="Permanent Low-Use"),$K634&lt;=2029),(AND($J634="New",$K634&gt;2029))),"N/A",VLOOKUP($F634,'Source Data'!$B$15:$I$22,5)),"")</f>
        <v/>
      </c>
      <c r="AG634" s="145" t="str">
        <f>IF(ISNUMBER($L634),IF(OR(AND(OR($J634="Retired",$J634="Permanent Low-Use"),$K634&lt;=2030),(AND($J634="New",$K634&gt;2030))),"N/A",VLOOKUP($F634,'Source Data'!$B$15:$I$22,5)),"")</f>
        <v/>
      </c>
      <c r="AH634" s="145" t="str">
        <f>IF(ISNUMBER($L634),IF(OR(AND(OR($J634="Retired",$J634="Permanent Low-Use"),$K634&lt;=2031),(AND($J634="New",$K634&gt;2031))),"N/A",VLOOKUP($F634,'Source Data'!$B$15:$I$22,5)),"")</f>
        <v/>
      </c>
      <c r="AI634" s="145" t="str">
        <f>IF(ISNUMBER($L634),IF(OR(AND(OR($J634="Retired",$J634="Permanent Low-Use"),$K634&lt;=2032),(AND($J634="New",$K634&gt;2032))),"N/A",VLOOKUP($F634,'Source Data'!$B$15:$I$22,5)),"")</f>
        <v/>
      </c>
      <c r="AJ634" s="145" t="str">
        <f>IF(ISNUMBER($L634),IF(OR(AND(OR($J634="Retired",$J634="Permanent Low-Use"),$K634&lt;=2033),(AND($J634="New",$K634&gt;2033))),"N/A",VLOOKUP($F634,'Source Data'!$B$15:$I$22,5)),"")</f>
        <v/>
      </c>
      <c r="AK634" s="145" t="str">
        <f>IF($N634= 0, "N/A", IF(ISERROR(VLOOKUP($F634, 'Source Data'!$B$4:$C$11,2)), "", VLOOKUP($F634, 'Source Data'!$B$4:$C$11,2)))</f>
        <v/>
      </c>
      <c r="AL634" s="158"/>
    </row>
    <row r="635" spans="1:38">
      <c r="A635" s="158"/>
      <c r="B635" s="78"/>
      <c r="C635" s="78"/>
      <c r="D635" s="78"/>
      <c r="E635" s="78"/>
      <c r="F635" s="78"/>
      <c r="G635" s="78"/>
      <c r="H635" s="78"/>
      <c r="I635" s="78"/>
      <c r="J635" s="78"/>
      <c r="K635" s="78"/>
      <c r="L635" s="142" t="str">
        <f t="shared" si="24"/>
        <v/>
      </c>
      <c r="M635" s="142"/>
      <c r="N635" s="143" t="str">
        <f t="shared" si="25"/>
        <v/>
      </c>
      <c r="O635" s="144" t="str">
        <f>IF(OR(AND(OR($J635="Retired",$J635="Permanent Low-Use"),$K635&lt;=2023),(AND($J635="New",$K635&gt;2023))),"N/A",IF($N635=0,0,IF(ISERROR(VLOOKUP($E635,'Source Data'!$B$29:$J$60, MATCH($L635, 'Source Data'!$B$26:$J$26,1),TRUE))=TRUE,"",VLOOKUP($E635,'Source Data'!$B$29:$J$60,MATCH($L635, 'Source Data'!$B$26:$J$26,1),TRUE))))</f>
        <v/>
      </c>
      <c r="P635" s="144" t="str">
        <f>IF(OR(AND(OR($J635="Retired",$J635="Permanent Low-Use"),$K635&lt;=2024),(AND($J635="New",$K635&gt;2024))),"N/A",IF($N635=0,0,IF(ISERROR(VLOOKUP($E635,'Source Data'!$B$29:$J$60, MATCH($L635, 'Source Data'!$B$26:$J$26,1),TRUE))=TRUE,"",VLOOKUP($E635,'Source Data'!$B$29:$J$60,MATCH($L635, 'Source Data'!$B$26:$J$26,1),TRUE))))</f>
        <v/>
      </c>
      <c r="Q635" s="144" t="str">
        <f>IF(OR(AND(OR($J635="Retired",$J635="Permanent Low-Use"),$K635&lt;=2025),(AND($J635="New",$K635&gt;2025))),"N/A",IF($N635=0,0,IF(ISERROR(VLOOKUP($E635,'Source Data'!$B$29:$J$60, MATCH($L635, 'Source Data'!$B$26:$J$26,1),TRUE))=TRUE,"",VLOOKUP($E635,'Source Data'!$B$29:$J$60,MATCH($L635, 'Source Data'!$B$26:$J$26,1),TRUE))))</f>
        <v/>
      </c>
      <c r="R635" s="144" t="str">
        <f>IF(OR(AND(OR($J635="Retired",$J635="Permanent Low-Use"),$K635&lt;=2026),(AND($J635="New",$K635&gt;2026))),"N/A",IF($N635=0,0,IF(ISERROR(VLOOKUP($E635,'Source Data'!$B$29:$J$60, MATCH($L635, 'Source Data'!$B$26:$J$26,1),TRUE))=TRUE,"",VLOOKUP($E635,'Source Data'!$B$29:$J$60,MATCH($L635, 'Source Data'!$B$26:$J$26,1),TRUE))))</f>
        <v/>
      </c>
      <c r="S635" s="144" t="str">
        <f>IF(OR(AND(OR($J635="Retired",$J635="Permanent Low-Use"),$K635&lt;=2027),(AND($J635="New",$K635&gt;2027))),"N/A",IF($N635=0,0,IF(ISERROR(VLOOKUP($E635,'Source Data'!$B$29:$J$60, MATCH($L635, 'Source Data'!$B$26:$J$26,1),TRUE))=TRUE,"",VLOOKUP($E635,'Source Data'!$B$29:$J$60,MATCH($L635, 'Source Data'!$B$26:$J$26,1),TRUE))))</f>
        <v/>
      </c>
      <c r="T635" s="144" t="str">
        <f>IF(OR(AND(OR($J635="Retired",$J635="Permanent Low-Use"),$K635&lt;=2028),(AND($J635="New",$K635&gt;2028))),"N/A",IF($N635=0,0,IF(ISERROR(VLOOKUP($E635,'Source Data'!$B$29:$J$60, MATCH($L635, 'Source Data'!$B$26:$J$26,1),TRUE))=TRUE,"",VLOOKUP($E635,'Source Data'!$B$29:$J$60,MATCH($L635, 'Source Data'!$B$26:$J$26,1),TRUE))))</f>
        <v/>
      </c>
      <c r="U635" s="144" t="str">
        <f>IF(OR(AND(OR($J635="Retired",$J635="Permanent Low-Use"),$K635&lt;=2029),(AND($J635="New",$K635&gt;2029))),"N/A",IF($N635=0,0,IF(ISERROR(VLOOKUP($E635,'Source Data'!$B$29:$J$60, MATCH($L635, 'Source Data'!$B$26:$J$26,1),TRUE))=TRUE,"",VLOOKUP($E635,'Source Data'!$B$29:$J$60,MATCH($L635, 'Source Data'!$B$26:$J$26,1),TRUE))))</f>
        <v/>
      </c>
      <c r="V635" s="144" t="str">
        <f>IF(OR(AND(OR($J635="Retired",$J635="Permanent Low-Use"),$K635&lt;=2030),(AND($J635="New",$K635&gt;2030))),"N/A",IF($N635=0,0,IF(ISERROR(VLOOKUP($E635,'Source Data'!$B$29:$J$60, MATCH($L635, 'Source Data'!$B$26:$J$26,1),TRUE))=TRUE,"",VLOOKUP($E635,'Source Data'!$B$29:$J$60,MATCH($L635, 'Source Data'!$B$26:$J$26,1),TRUE))))</f>
        <v/>
      </c>
      <c r="W635" s="144" t="str">
        <f>IF(OR(AND(OR($J635="Retired",$J635="Permanent Low-Use"),$K635&lt;=2031),(AND($J635="New",$K635&gt;2031))),"N/A",IF($N635=0,0,IF(ISERROR(VLOOKUP($E635,'Source Data'!$B$29:$J$60, MATCH($L635, 'Source Data'!$B$26:$J$26,1),TRUE))=TRUE,"",VLOOKUP($E635,'Source Data'!$B$29:$J$60,MATCH($L635, 'Source Data'!$B$26:$J$26,1),TRUE))))</f>
        <v/>
      </c>
      <c r="X635" s="144" t="str">
        <f>IF(OR(AND(OR($J635="Retired",$J635="Permanent Low-Use"),$K635&lt;=2032),(AND($J635="New",$K635&gt;2032))),"N/A",IF($N635=0,0,IF(ISERROR(VLOOKUP($E635,'Source Data'!$B$29:$J$60, MATCH($L635, 'Source Data'!$B$26:$J$26,1),TRUE))=TRUE,"",VLOOKUP($E635,'Source Data'!$B$29:$J$60,MATCH($L635, 'Source Data'!$B$26:$J$26,1),TRUE))))</f>
        <v/>
      </c>
      <c r="Y635" s="144" t="str">
        <f>IF(OR(AND(OR($J635="Retired",$J635="Permanent Low-Use"),$K635&lt;=2033),(AND($J635="New",$K635&gt;2033))),"N/A",IF($N635=0,0,IF(ISERROR(VLOOKUP($E635,'Source Data'!$B$29:$J$60, MATCH($L635, 'Source Data'!$B$26:$J$26,1),TRUE))=TRUE,"",VLOOKUP($E635,'Source Data'!$B$29:$J$60,MATCH($L635, 'Source Data'!$B$26:$J$26,1),TRUE))))</f>
        <v/>
      </c>
      <c r="Z635" s="145" t="str">
        <f>IF(ISNUMBER($L635),IF(OR(AND(OR($J635="Retired",$J635="Permanent Low-Use"),$K635&lt;=2023),(AND($J635="New",$K635&gt;2023))),"N/A",VLOOKUP($F635,'Source Data'!$B$15:$I$22,7)),"")</f>
        <v/>
      </c>
      <c r="AA635" s="145" t="str">
        <f>IF(ISNUMBER($L635),IF(OR(AND(OR($J635="Retired",$J635="Permanent Low-Use"),$K635&lt;=2024),(AND($J635="New",$K635&gt;2024))),"N/A",VLOOKUP($F635,'Source Data'!$B$15:$I$22,7)),"")</f>
        <v/>
      </c>
      <c r="AB635" s="145" t="str">
        <f>IF(ISNUMBER($L635),IF(OR(AND(OR($J635="Retired",$J635="Permanent Low-Use"),$K635&lt;=2025),(AND($J635="New",$K635&gt;2025))),"N/A",VLOOKUP($F635,'Source Data'!$B$15:$I$22,5)),"")</f>
        <v/>
      </c>
      <c r="AC635" s="145" t="str">
        <f>IF(ISNUMBER($L635),IF(OR(AND(OR($J635="Retired",$J635="Permanent Low-Use"),$K635&lt;=2026),(AND($J635="New",$K635&gt;2026))),"N/A",VLOOKUP($F635,'Source Data'!$B$15:$I$22,5)),"")</f>
        <v/>
      </c>
      <c r="AD635" s="147"/>
      <c r="AE635" s="145" t="str">
        <f>IF(ISNUMBER($L635),IF(OR(AND(OR($J635="Retired",$J635="Permanent Low-Use"),$K635&lt;=2028),(AND($J635="New",$K635&gt;2028))),"N/A",VLOOKUP($F635,'Source Data'!$B$15:$I$22,5)),"")</f>
        <v/>
      </c>
      <c r="AF635" s="145" t="str">
        <f>IF(ISNUMBER($L635),IF(OR(AND(OR($J635="Retired",$J635="Permanent Low-Use"),$K635&lt;=2029),(AND($J635="New",$K635&gt;2029))),"N/A",VLOOKUP($F635,'Source Data'!$B$15:$I$22,5)),"")</f>
        <v/>
      </c>
      <c r="AG635" s="145" t="str">
        <f>IF(ISNUMBER($L635),IF(OR(AND(OR($J635="Retired",$J635="Permanent Low-Use"),$K635&lt;=2030),(AND($J635="New",$K635&gt;2030))),"N/A",VLOOKUP($F635,'Source Data'!$B$15:$I$22,5)),"")</f>
        <v/>
      </c>
      <c r="AH635" s="145" t="str">
        <f>IF(ISNUMBER($L635),IF(OR(AND(OR($J635="Retired",$J635="Permanent Low-Use"),$K635&lt;=2031),(AND($J635="New",$K635&gt;2031))),"N/A",VLOOKUP($F635,'Source Data'!$B$15:$I$22,5)),"")</f>
        <v/>
      </c>
      <c r="AI635" s="145" t="str">
        <f>IF(ISNUMBER($L635),IF(OR(AND(OR($J635="Retired",$J635="Permanent Low-Use"),$K635&lt;=2032),(AND($J635="New",$K635&gt;2032))),"N/A",VLOOKUP($F635,'Source Data'!$B$15:$I$22,5)),"")</f>
        <v/>
      </c>
      <c r="AJ635" s="145" t="str">
        <f>IF(ISNUMBER($L635),IF(OR(AND(OR($J635="Retired",$J635="Permanent Low-Use"),$K635&lt;=2033),(AND($J635="New",$K635&gt;2033))),"N/A",VLOOKUP($F635,'Source Data'!$B$15:$I$22,5)),"")</f>
        <v/>
      </c>
      <c r="AK635" s="145" t="str">
        <f>IF($N635= 0, "N/A", IF(ISERROR(VLOOKUP($F635, 'Source Data'!$B$4:$C$11,2)), "", VLOOKUP($F635, 'Source Data'!$B$4:$C$11,2)))</f>
        <v/>
      </c>
      <c r="AL635" s="158"/>
    </row>
    <row r="636" spans="1:38">
      <c r="A636" s="158"/>
      <c r="B636" s="78"/>
      <c r="C636" s="78"/>
      <c r="D636" s="78"/>
      <c r="E636" s="78"/>
      <c r="F636" s="78"/>
      <c r="G636" s="78"/>
      <c r="H636" s="78"/>
      <c r="I636" s="78"/>
      <c r="J636" s="78"/>
      <c r="K636" s="78"/>
      <c r="L636" s="142" t="str">
        <f t="shared" si="24"/>
        <v/>
      </c>
      <c r="M636" s="142"/>
      <c r="N636" s="143" t="str">
        <f t="shared" si="25"/>
        <v/>
      </c>
      <c r="O636" s="144" t="str">
        <f>IF(OR(AND(OR($J636="Retired",$J636="Permanent Low-Use"),$K636&lt;=2023),(AND($J636="New",$K636&gt;2023))),"N/A",IF($N636=0,0,IF(ISERROR(VLOOKUP($E636,'Source Data'!$B$29:$J$60, MATCH($L636, 'Source Data'!$B$26:$J$26,1),TRUE))=TRUE,"",VLOOKUP($E636,'Source Data'!$B$29:$J$60,MATCH($L636, 'Source Data'!$B$26:$J$26,1),TRUE))))</f>
        <v/>
      </c>
      <c r="P636" s="144" t="str">
        <f>IF(OR(AND(OR($J636="Retired",$J636="Permanent Low-Use"),$K636&lt;=2024),(AND($J636="New",$K636&gt;2024))),"N/A",IF($N636=0,0,IF(ISERROR(VLOOKUP($E636,'Source Data'!$B$29:$J$60, MATCH($L636, 'Source Data'!$B$26:$J$26,1),TRUE))=TRUE,"",VLOOKUP($E636,'Source Data'!$B$29:$J$60,MATCH($L636, 'Source Data'!$B$26:$J$26,1),TRUE))))</f>
        <v/>
      </c>
      <c r="Q636" s="144" t="str">
        <f>IF(OR(AND(OR($J636="Retired",$J636="Permanent Low-Use"),$K636&lt;=2025),(AND($J636="New",$K636&gt;2025))),"N/A",IF($N636=0,0,IF(ISERROR(VLOOKUP($E636,'Source Data'!$B$29:$J$60, MATCH($L636, 'Source Data'!$B$26:$J$26,1),TRUE))=TRUE,"",VLOOKUP($E636,'Source Data'!$B$29:$J$60,MATCH($L636, 'Source Data'!$B$26:$J$26,1),TRUE))))</f>
        <v/>
      </c>
      <c r="R636" s="144" t="str">
        <f>IF(OR(AND(OR($J636="Retired",$J636="Permanent Low-Use"),$K636&lt;=2026),(AND($J636="New",$K636&gt;2026))),"N/A",IF($N636=0,0,IF(ISERROR(VLOOKUP($E636,'Source Data'!$B$29:$J$60, MATCH($L636, 'Source Data'!$B$26:$J$26,1),TRUE))=TRUE,"",VLOOKUP($E636,'Source Data'!$B$29:$J$60,MATCH($L636, 'Source Data'!$B$26:$J$26,1),TRUE))))</f>
        <v/>
      </c>
      <c r="S636" s="144" t="str">
        <f>IF(OR(AND(OR($J636="Retired",$J636="Permanent Low-Use"),$K636&lt;=2027),(AND($J636="New",$K636&gt;2027))),"N/A",IF($N636=0,0,IF(ISERROR(VLOOKUP($E636,'Source Data'!$B$29:$J$60, MATCH($L636, 'Source Data'!$B$26:$J$26,1),TRUE))=TRUE,"",VLOOKUP($E636,'Source Data'!$B$29:$J$60,MATCH($L636, 'Source Data'!$B$26:$J$26,1),TRUE))))</f>
        <v/>
      </c>
      <c r="T636" s="144" t="str">
        <f>IF(OR(AND(OR($J636="Retired",$J636="Permanent Low-Use"),$K636&lt;=2028),(AND($J636="New",$K636&gt;2028))),"N/A",IF($N636=0,0,IF(ISERROR(VLOOKUP($E636,'Source Data'!$B$29:$J$60, MATCH($L636, 'Source Data'!$B$26:$J$26,1),TRUE))=TRUE,"",VLOOKUP($E636,'Source Data'!$B$29:$J$60,MATCH($L636, 'Source Data'!$B$26:$J$26,1),TRUE))))</f>
        <v/>
      </c>
      <c r="U636" s="144" t="str">
        <f>IF(OR(AND(OR($J636="Retired",$J636="Permanent Low-Use"),$K636&lt;=2029),(AND($J636="New",$K636&gt;2029))),"N/A",IF($N636=0,0,IF(ISERROR(VLOOKUP($E636,'Source Data'!$B$29:$J$60, MATCH($L636, 'Source Data'!$B$26:$J$26,1),TRUE))=TRUE,"",VLOOKUP($E636,'Source Data'!$B$29:$J$60,MATCH($L636, 'Source Data'!$B$26:$J$26,1),TRUE))))</f>
        <v/>
      </c>
      <c r="V636" s="144" t="str">
        <f>IF(OR(AND(OR($J636="Retired",$J636="Permanent Low-Use"),$K636&lt;=2030),(AND($J636="New",$K636&gt;2030))),"N/A",IF($N636=0,0,IF(ISERROR(VLOOKUP($E636,'Source Data'!$B$29:$J$60, MATCH($L636, 'Source Data'!$B$26:$J$26,1),TRUE))=TRUE,"",VLOOKUP($E636,'Source Data'!$B$29:$J$60,MATCH($L636, 'Source Data'!$B$26:$J$26,1),TRUE))))</f>
        <v/>
      </c>
      <c r="W636" s="144" t="str">
        <f>IF(OR(AND(OR($J636="Retired",$J636="Permanent Low-Use"),$K636&lt;=2031),(AND($J636="New",$K636&gt;2031))),"N/A",IF($N636=0,0,IF(ISERROR(VLOOKUP($E636,'Source Data'!$B$29:$J$60, MATCH($L636, 'Source Data'!$B$26:$J$26,1),TRUE))=TRUE,"",VLOOKUP($E636,'Source Data'!$B$29:$J$60,MATCH($L636, 'Source Data'!$B$26:$J$26,1),TRUE))))</f>
        <v/>
      </c>
      <c r="X636" s="144" t="str">
        <f>IF(OR(AND(OR($J636="Retired",$J636="Permanent Low-Use"),$K636&lt;=2032),(AND($J636="New",$K636&gt;2032))),"N/A",IF($N636=0,0,IF(ISERROR(VLOOKUP($E636,'Source Data'!$B$29:$J$60, MATCH($L636, 'Source Data'!$B$26:$J$26,1),TRUE))=TRUE,"",VLOOKUP($E636,'Source Data'!$B$29:$J$60,MATCH($L636, 'Source Data'!$B$26:$J$26,1),TRUE))))</f>
        <v/>
      </c>
      <c r="Y636" s="144" t="str">
        <f>IF(OR(AND(OR($J636="Retired",$J636="Permanent Low-Use"),$K636&lt;=2033),(AND($J636="New",$K636&gt;2033))),"N/A",IF($N636=0,0,IF(ISERROR(VLOOKUP($E636,'Source Data'!$B$29:$J$60, MATCH($L636, 'Source Data'!$B$26:$J$26,1),TRUE))=TRUE,"",VLOOKUP($E636,'Source Data'!$B$29:$J$60,MATCH($L636, 'Source Data'!$B$26:$J$26,1),TRUE))))</f>
        <v/>
      </c>
      <c r="Z636" s="145" t="str">
        <f>IF(ISNUMBER($L636),IF(OR(AND(OR($J636="Retired",$J636="Permanent Low-Use"),$K636&lt;=2023),(AND($J636="New",$K636&gt;2023))),"N/A",VLOOKUP($F636,'Source Data'!$B$15:$I$22,7)),"")</f>
        <v/>
      </c>
      <c r="AA636" s="145" t="str">
        <f>IF(ISNUMBER($L636),IF(OR(AND(OR($J636="Retired",$J636="Permanent Low-Use"),$K636&lt;=2024),(AND($J636="New",$K636&gt;2024))),"N/A",VLOOKUP($F636,'Source Data'!$B$15:$I$22,7)),"")</f>
        <v/>
      </c>
      <c r="AB636" s="145" t="str">
        <f>IF(ISNUMBER($L636),IF(OR(AND(OR($J636="Retired",$J636="Permanent Low-Use"),$K636&lt;=2025),(AND($J636="New",$K636&gt;2025))),"N/A",VLOOKUP($F636,'Source Data'!$B$15:$I$22,5)),"")</f>
        <v/>
      </c>
      <c r="AC636" s="145" t="str">
        <f>IF(ISNUMBER($L636),IF(OR(AND(OR($J636="Retired",$J636="Permanent Low-Use"),$K636&lt;=2026),(AND($J636="New",$K636&gt;2026))),"N/A",VLOOKUP($F636,'Source Data'!$B$15:$I$22,5)),"")</f>
        <v/>
      </c>
      <c r="AD636" s="147"/>
      <c r="AE636" s="145" t="str">
        <f>IF(ISNUMBER($L636),IF(OR(AND(OR($J636="Retired",$J636="Permanent Low-Use"),$K636&lt;=2028),(AND($J636="New",$K636&gt;2028))),"N/A",VLOOKUP($F636,'Source Data'!$B$15:$I$22,5)),"")</f>
        <v/>
      </c>
      <c r="AF636" s="145" t="str">
        <f>IF(ISNUMBER($L636),IF(OR(AND(OR($J636="Retired",$J636="Permanent Low-Use"),$K636&lt;=2029),(AND($J636="New",$K636&gt;2029))),"N/A",VLOOKUP($F636,'Source Data'!$B$15:$I$22,5)),"")</f>
        <v/>
      </c>
      <c r="AG636" s="145" t="str">
        <f>IF(ISNUMBER($L636),IF(OR(AND(OR($J636="Retired",$J636="Permanent Low-Use"),$K636&lt;=2030),(AND($J636="New",$K636&gt;2030))),"N/A",VLOOKUP($F636,'Source Data'!$B$15:$I$22,5)),"")</f>
        <v/>
      </c>
      <c r="AH636" s="145" t="str">
        <f>IF(ISNUMBER($L636),IF(OR(AND(OR($J636="Retired",$J636="Permanent Low-Use"),$K636&lt;=2031),(AND($J636="New",$K636&gt;2031))),"N/A",VLOOKUP($F636,'Source Data'!$B$15:$I$22,5)),"")</f>
        <v/>
      </c>
      <c r="AI636" s="145" t="str">
        <f>IF(ISNUMBER($L636),IF(OR(AND(OR($J636="Retired",$J636="Permanent Low-Use"),$K636&lt;=2032),(AND($J636="New",$K636&gt;2032))),"N/A",VLOOKUP($F636,'Source Data'!$B$15:$I$22,5)),"")</f>
        <v/>
      </c>
      <c r="AJ636" s="145" t="str">
        <f>IF(ISNUMBER($L636),IF(OR(AND(OR($J636="Retired",$J636="Permanent Low-Use"),$K636&lt;=2033),(AND($J636="New",$K636&gt;2033))),"N/A",VLOOKUP($F636,'Source Data'!$B$15:$I$22,5)),"")</f>
        <v/>
      </c>
      <c r="AK636" s="145" t="str">
        <f>IF($N636= 0, "N/A", IF(ISERROR(VLOOKUP($F636, 'Source Data'!$B$4:$C$11,2)), "", VLOOKUP($F636, 'Source Data'!$B$4:$C$11,2)))</f>
        <v/>
      </c>
      <c r="AL636" s="158"/>
    </row>
    <row r="637" spans="1:38">
      <c r="A637" s="158"/>
      <c r="B637" s="78"/>
      <c r="C637" s="78"/>
      <c r="D637" s="78"/>
      <c r="E637" s="78"/>
      <c r="F637" s="78"/>
      <c r="G637" s="78"/>
      <c r="H637" s="78"/>
      <c r="I637" s="78"/>
      <c r="J637" s="78"/>
      <c r="K637" s="78"/>
      <c r="L637" s="142" t="str">
        <f t="shared" si="24"/>
        <v/>
      </c>
      <c r="M637" s="142"/>
      <c r="N637" s="143" t="str">
        <f t="shared" si="25"/>
        <v/>
      </c>
      <c r="O637" s="144" t="str">
        <f>IF(OR(AND(OR($J637="Retired",$J637="Permanent Low-Use"),$K637&lt;=2023),(AND($J637="New",$K637&gt;2023))),"N/A",IF($N637=0,0,IF(ISERROR(VLOOKUP($E637,'Source Data'!$B$29:$J$60, MATCH($L637, 'Source Data'!$B$26:$J$26,1),TRUE))=TRUE,"",VLOOKUP($E637,'Source Data'!$B$29:$J$60,MATCH($L637, 'Source Data'!$B$26:$J$26,1),TRUE))))</f>
        <v/>
      </c>
      <c r="P637" s="144" t="str">
        <f>IF(OR(AND(OR($J637="Retired",$J637="Permanent Low-Use"),$K637&lt;=2024),(AND($J637="New",$K637&gt;2024))),"N/A",IF($N637=0,0,IF(ISERROR(VLOOKUP($E637,'Source Data'!$B$29:$J$60, MATCH($L637, 'Source Data'!$B$26:$J$26,1),TRUE))=TRUE,"",VLOOKUP($E637,'Source Data'!$B$29:$J$60,MATCH($L637, 'Source Data'!$B$26:$J$26,1),TRUE))))</f>
        <v/>
      </c>
      <c r="Q637" s="144" t="str">
        <f>IF(OR(AND(OR($J637="Retired",$J637="Permanent Low-Use"),$K637&lt;=2025),(AND($J637="New",$K637&gt;2025))),"N/A",IF($N637=0,0,IF(ISERROR(VLOOKUP($E637,'Source Data'!$B$29:$J$60, MATCH($L637, 'Source Data'!$B$26:$J$26,1),TRUE))=TRUE,"",VLOOKUP($E637,'Source Data'!$B$29:$J$60,MATCH($L637, 'Source Data'!$B$26:$J$26,1),TRUE))))</f>
        <v/>
      </c>
      <c r="R637" s="144" t="str">
        <f>IF(OR(AND(OR($J637="Retired",$J637="Permanent Low-Use"),$K637&lt;=2026),(AND($J637="New",$K637&gt;2026))),"N/A",IF($N637=0,0,IF(ISERROR(VLOOKUP($E637,'Source Data'!$B$29:$J$60, MATCH($L637, 'Source Data'!$B$26:$J$26,1),TRUE))=TRUE,"",VLOOKUP($E637,'Source Data'!$B$29:$J$60,MATCH($L637, 'Source Data'!$B$26:$J$26,1),TRUE))))</f>
        <v/>
      </c>
      <c r="S637" s="144" t="str">
        <f>IF(OR(AND(OR($J637="Retired",$J637="Permanent Low-Use"),$K637&lt;=2027),(AND($J637="New",$K637&gt;2027))),"N/A",IF($N637=0,0,IF(ISERROR(VLOOKUP($E637,'Source Data'!$B$29:$J$60, MATCH($L637, 'Source Data'!$B$26:$J$26,1),TRUE))=TRUE,"",VLOOKUP($E637,'Source Data'!$B$29:$J$60,MATCH($L637, 'Source Data'!$B$26:$J$26,1),TRUE))))</f>
        <v/>
      </c>
      <c r="T637" s="144" t="str">
        <f>IF(OR(AND(OR($J637="Retired",$J637="Permanent Low-Use"),$K637&lt;=2028),(AND($J637="New",$K637&gt;2028))),"N/A",IF($N637=0,0,IF(ISERROR(VLOOKUP($E637,'Source Data'!$B$29:$J$60, MATCH($L637, 'Source Data'!$B$26:$J$26,1),TRUE))=TRUE,"",VLOOKUP($E637,'Source Data'!$B$29:$J$60,MATCH($L637, 'Source Data'!$B$26:$J$26,1),TRUE))))</f>
        <v/>
      </c>
      <c r="U637" s="144" t="str">
        <f>IF(OR(AND(OR($J637="Retired",$J637="Permanent Low-Use"),$K637&lt;=2029),(AND($J637="New",$K637&gt;2029))),"N/A",IF($N637=0,0,IF(ISERROR(VLOOKUP($E637,'Source Data'!$B$29:$J$60, MATCH($L637, 'Source Data'!$B$26:$J$26,1),TRUE))=TRUE,"",VLOOKUP($E637,'Source Data'!$B$29:$J$60,MATCH($L637, 'Source Data'!$B$26:$J$26,1),TRUE))))</f>
        <v/>
      </c>
      <c r="V637" s="144" t="str">
        <f>IF(OR(AND(OR($J637="Retired",$J637="Permanent Low-Use"),$K637&lt;=2030),(AND($J637="New",$K637&gt;2030))),"N/A",IF($N637=0,0,IF(ISERROR(VLOOKUP($E637,'Source Data'!$B$29:$J$60, MATCH($L637, 'Source Data'!$B$26:$J$26,1),TRUE))=TRUE,"",VLOOKUP($E637,'Source Data'!$B$29:$J$60,MATCH($L637, 'Source Data'!$B$26:$J$26,1),TRUE))))</f>
        <v/>
      </c>
      <c r="W637" s="144" t="str">
        <f>IF(OR(AND(OR($J637="Retired",$J637="Permanent Low-Use"),$K637&lt;=2031),(AND($J637="New",$K637&gt;2031))),"N/A",IF($N637=0,0,IF(ISERROR(VLOOKUP($E637,'Source Data'!$B$29:$J$60, MATCH($L637, 'Source Data'!$B$26:$J$26,1),TRUE))=TRUE,"",VLOOKUP($E637,'Source Data'!$B$29:$J$60,MATCH($L637, 'Source Data'!$B$26:$J$26,1),TRUE))))</f>
        <v/>
      </c>
      <c r="X637" s="144" t="str">
        <f>IF(OR(AND(OR($J637="Retired",$J637="Permanent Low-Use"),$K637&lt;=2032),(AND($J637="New",$K637&gt;2032))),"N/A",IF($N637=0,0,IF(ISERROR(VLOOKUP($E637,'Source Data'!$B$29:$J$60, MATCH($L637, 'Source Data'!$B$26:$J$26,1),TRUE))=TRUE,"",VLOOKUP($E637,'Source Data'!$B$29:$J$60,MATCH($L637, 'Source Data'!$B$26:$J$26,1),TRUE))))</f>
        <v/>
      </c>
      <c r="Y637" s="144" t="str">
        <f>IF(OR(AND(OR($J637="Retired",$J637="Permanent Low-Use"),$K637&lt;=2033),(AND($J637="New",$K637&gt;2033))),"N/A",IF($N637=0,0,IF(ISERROR(VLOOKUP($E637,'Source Data'!$B$29:$J$60, MATCH($L637, 'Source Data'!$B$26:$J$26,1),TRUE))=TRUE,"",VLOOKUP($E637,'Source Data'!$B$29:$J$60,MATCH($L637, 'Source Data'!$B$26:$J$26,1),TRUE))))</f>
        <v/>
      </c>
      <c r="Z637" s="145" t="str">
        <f>IF(ISNUMBER($L637),IF(OR(AND(OR($J637="Retired",$J637="Permanent Low-Use"),$K637&lt;=2023),(AND($J637="New",$K637&gt;2023))),"N/A",VLOOKUP($F637,'Source Data'!$B$15:$I$22,7)),"")</f>
        <v/>
      </c>
      <c r="AA637" s="145" t="str">
        <f>IF(ISNUMBER($L637),IF(OR(AND(OR($J637="Retired",$J637="Permanent Low-Use"),$K637&lt;=2024),(AND($J637="New",$K637&gt;2024))),"N/A",VLOOKUP($F637,'Source Data'!$B$15:$I$22,7)),"")</f>
        <v/>
      </c>
      <c r="AB637" s="145" t="str">
        <f>IF(ISNUMBER($L637),IF(OR(AND(OR($J637="Retired",$J637="Permanent Low-Use"),$K637&lt;=2025),(AND($J637="New",$K637&gt;2025))),"N/A",VLOOKUP($F637,'Source Data'!$B$15:$I$22,5)),"")</f>
        <v/>
      </c>
      <c r="AC637" s="145" t="str">
        <f>IF(ISNUMBER($L637),IF(OR(AND(OR($J637="Retired",$J637="Permanent Low-Use"),$K637&lt;=2026),(AND($J637="New",$K637&gt;2026))),"N/A",VLOOKUP($F637,'Source Data'!$B$15:$I$22,5)),"")</f>
        <v/>
      </c>
      <c r="AD637" s="147"/>
      <c r="AE637" s="145" t="str">
        <f>IF(ISNUMBER($L637),IF(OR(AND(OR($J637="Retired",$J637="Permanent Low-Use"),$K637&lt;=2028),(AND($J637="New",$K637&gt;2028))),"N/A",VLOOKUP($F637,'Source Data'!$B$15:$I$22,5)),"")</f>
        <v/>
      </c>
      <c r="AF637" s="145" t="str">
        <f>IF(ISNUMBER($L637),IF(OR(AND(OR($J637="Retired",$J637="Permanent Low-Use"),$K637&lt;=2029),(AND($J637="New",$K637&gt;2029))),"N/A",VLOOKUP($F637,'Source Data'!$B$15:$I$22,5)),"")</f>
        <v/>
      </c>
      <c r="AG637" s="145" t="str">
        <f>IF(ISNUMBER($L637),IF(OR(AND(OR($J637="Retired",$J637="Permanent Low-Use"),$K637&lt;=2030),(AND($J637="New",$K637&gt;2030))),"N/A",VLOOKUP($F637,'Source Data'!$B$15:$I$22,5)),"")</f>
        <v/>
      </c>
      <c r="AH637" s="145" t="str">
        <f>IF(ISNUMBER($L637),IF(OR(AND(OR($J637="Retired",$J637="Permanent Low-Use"),$K637&lt;=2031),(AND($J637="New",$K637&gt;2031))),"N/A",VLOOKUP($F637,'Source Data'!$B$15:$I$22,5)),"")</f>
        <v/>
      </c>
      <c r="AI637" s="145" t="str">
        <f>IF(ISNUMBER($L637),IF(OR(AND(OR($J637="Retired",$J637="Permanent Low-Use"),$K637&lt;=2032),(AND($J637="New",$K637&gt;2032))),"N/A",VLOOKUP($F637,'Source Data'!$B$15:$I$22,5)),"")</f>
        <v/>
      </c>
      <c r="AJ637" s="145" t="str">
        <f>IF(ISNUMBER($L637),IF(OR(AND(OR($J637="Retired",$J637="Permanent Low-Use"),$K637&lt;=2033),(AND($J637="New",$K637&gt;2033))),"N/A",VLOOKUP($F637,'Source Data'!$B$15:$I$22,5)),"")</f>
        <v/>
      </c>
      <c r="AK637" s="145" t="str">
        <f>IF($N637= 0, "N/A", IF(ISERROR(VLOOKUP($F637, 'Source Data'!$B$4:$C$11,2)), "", VLOOKUP($F637, 'Source Data'!$B$4:$C$11,2)))</f>
        <v/>
      </c>
      <c r="AL637" s="158"/>
    </row>
    <row r="638" spans="1:38">
      <c r="A638" s="158"/>
      <c r="B638" s="78"/>
      <c r="C638" s="78"/>
      <c r="D638" s="78"/>
      <c r="E638" s="78"/>
      <c r="F638" s="78"/>
      <c r="G638" s="78"/>
      <c r="H638" s="78"/>
      <c r="I638" s="78"/>
      <c r="J638" s="78"/>
      <c r="K638" s="78"/>
      <c r="L638" s="142" t="str">
        <f t="shared" si="24"/>
        <v/>
      </c>
      <c r="M638" s="142"/>
      <c r="N638" s="143" t="str">
        <f t="shared" si="25"/>
        <v/>
      </c>
      <c r="O638" s="144" t="str">
        <f>IF(OR(AND(OR($J638="Retired",$J638="Permanent Low-Use"),$K638&lt;=2023),(AND($J638="New",$K638&gt;2023))),"N/A",IF($N638=0,0,IF(ISERROR(VLOOKUP($E638,'Source Data'!$B$29:$J$60, MATCH($L638, 'Source Data'!$B$26:$J$26,1),TRUE))=TRUE,"",VLOOKUP($E638,'Source Data'!$B$29:$J$60,MATCH($L638, 'Source Data'!$B$26:$J$26,1),TRUE))))</f>
        <v/>
      </c>
      <c r="P638" s="144" t="str">
        <f>IF(OR(AND(OR($J638="Retired",$J638="Permanent Low-Use"),$K638&lt;=2024),(AND($J638="New",$K638&gt;2024))),"N/A",IF($N638=0,0,IF(ISERROR(VLOOKUP($E638,'Source Data'!$B$29:$J$60, MATCH($L638, 'Source Data'!$B$26:$J$26,1),TRUE))=TRUE,"",VLOOKUP($E638,'Source Data'!$B$29:$J$60,MATCH($L638, 'Source Data'!$B$26:$J$26,1),TRUE))))</f>
        <v/>
      </c>
      <c r="Q638" s="144" t="str">
        <f>IF(OR(AND(OR($J638="Retired",$J638="Permanent Low-Use"),$K638&lt;=2025),(AND($J638="New",$K638&gt;2025))),"N/A",IF($N638=0,0,IF(ISERROR(VLOOKUP($E638,'Source Data'!$B$29:$J$60, MATCH($L638, 'Source Data'!$B$26:$J$26,1),TRUE))=TRUE,"",VLOOKUP($E638,'Source Data'!$B$29:$J$60,MATCH($L638, 'Source Data'!$B$26:$J$26,1),TRUE))))</f>
        <v/>
      </c>
      <c r="R638" s="144" t="str">
        <f>IF(OR(AND(OR($J638="Retired",$J638="Permanent Low-Use"),$K638&lt;=2026),(AND($J638="New",$K638&gt;2026))),"N/A",IF($N638=0,0,IF(ISERROR(VLOOKUP($E638,'Source Data'!$B$29:$J$60, MATCH($L638, 'Source Data'!$B$26:$J$26,1),TRUE))=TRUE,"",VLOOKUP($E638,'Source Data'!$B$29:$J$60,MATCH($L638, 'Source Data'!$B$26:$J$26,1),TRUE))))</f>
        <v/>
      </c>
      <c r="S638" s="144" t="str">
        <f>IF(OR(AND(OR($J638="Retired",$J638="Permanent Low-Use"),$K638&lt;=2027),(AND($J638="New",$K638&gt;2027))),"N/A",IF($N638=0,0,IF(ISERROR(VLOOKUP($E638,'Source Data'!$B$29:$J$60, MATCH($L638, 'Source Data'!$B$26:$J$26,1),TRUE))=TRUE,"",VLOOKUP($E638,'Source Data'!$B$29:$J$60,MATCH($L638, 'Source Data'!$B$26:$J$26,1),TRUE))))</f>
        <v/>
      </c>
      <c r="T638" s="144" t="str">
        <f>IF(OR(AND(OR($J638="Retired",$J638="Permanent Low-Use"),$K638&lt;=2028),(AND($J638="New",$K638&gt;2028))),"N/A",IF($N638=0,0,IF(ISERROR(VLOOKUP($E638,'Source Data'!$B$29:$J$60, MATCH($L638, 'Source Data'!$B$26:$J$26,1),TRUE))=TRUE,"",VLOOKUP($E638,'Source Data'!$B$29:$J$60,MATCH($L638, 'Source Data'!$B$26:$J$26,1),TRUE))))</f>
        <v/>
      </c>
      <c r="U638" s="144" t="str">
        <f>IF(OR(AND(OR($J638="Retired",$J638="Permanent Low-Use"),$K638&lt;=2029),(AND($J638="New",$K638&gt;2029))),"N/A",IF($N638=0,0,IF(ISERROR(VLOOKUP($E638,'Source Data'!$B$29:$J$60, MATCH($L638, 'Source Data'!$B$26:$J$26,1),TRUE))=TRUE,"",VLOOKUP($E638,'Source Data'!$B$29:$J$60,MATCH($L638, 'Source Data'!$B$26:$J$26,1),TRUE))))</f>
        <v/>
      </c>
      <c r="V638" s="144" t="str">
        <f>IF(OR(AND(OR($J638="Retired",$J638="Permanent Low-Use"),$K638&lt;=2030),(AND($J638="New",$K638&gt;2030))),"N/A",IF($N638=0,0,IF(ISERROR(VLOOKUP($E638,'Source Data'!$B$29:$J$60, MATCH($L638, 'Source Data'!$B$26:$J$26,1),TRUE))=TRUE,"",VLOOKUP($E638,'Source Data'!$B$29:$J$60,MATCH($L638, 'Source Data'!$B$26:$J$26,1),TRUE))))</f>
        <v/>
      </c>
      <c r="W638" s="144" t="str">
        <f>IF(OR(AND(OR($J638="Retired",$J638="Permanent Low-Use"),$K638&lt;=2031),(AND($J638="New",$K638&gt;2031))),"N/A",IF($N638=0,0,IF(ISERROR(VLOOKUP($E638,'Source Data'!$B$29:$J$60, MATCH($L638, 'Source Data'!$B$26:$J$26,1),TRUE))=TRUE,"",VLOOKUP($E638,'Source Data'!$B$29:$J$60,MATCH($L638, 'Source Data'!$B$26:$J$26,1),TRUE))))</f>
        <v/>
      </c>
      <c r="X638" s="144" t="str">
        <f>IF(OR(AND(OR($J638="Retired",$J638="Permanent Low-Use"),$K638&lt;=2032),(AND($J638="New",$K638&gt;2032))),"N/A",IF($N638=0,0,IF(ISERROR(VLOOKUP($E638,'Source Data'!$B$29:$J$60, MATCH($L638, 'Source Data'!$B$26:$J$26,1),TRUE))=TRUE,"",VLOOKUP($E638,'Source Data'!$B$29:$J$60,MATCH($L638, 'Source Data'!$B$26:$J$26,1),TRUE))))</f>
        <v/>
      </c>
      <c r="Y638" s="144" t="str">
        <f>IF(OR(AND(OR($J638="Retired",$J638="Permanent Low-Use"),$K638&lt;=2033),(AND($J638="New",$K638&gt;2033))),"N/A",IF($N638=0,0,IF(ISERROR(VLOOKUP($E638,'Source Data'!$B$29:$J$60, MATCH($L638, 'Source Data'!$B$26:$J$26,1),TRUE))=TRUE,"",VLOOKUP($E638,'Source Data'!$B$29:$J$60,MATCH($L638, 'Source Data'!$B$26:$J$26,1),TRUE))))</f>
        <v/>
      </c>
      <c r="Z638" s="145" t="str">
        <f>IF(ISNUMBER($L638),IF(OR(AND(OR($J638="Retired",$J638="Permanent Low-Use"),$K638&lt;=2023),(AND($J638="New",$K638&gt;2023))),"N/A",VLOOKUP($F638,'Source Data'!$B$15:$I$22,7)),"")</f>
        <v/>
      </c>
      <c r="AA638" s="145" t="str">
        <f>IF(ISNUMBER($L638),IF(OR(AND(OR($J638="Retired",$J638="Permanent Low-Use"),$K638&lt;=2024),(AND($J638="New",$K638&gt;2024))),"N/A",VLOOKUP($F638,'Source Data'!$B$15:$I$22,7)),"")</f>
        <v/>
      </c>
      <c r="AB638" s="145" t="str">
        <f>IF(ISNUMBER($L638),IF(OR(AND(OR($J638="Retired",$J638="Permanent Low-Use"),$K638&lt;=2025),(AND($J638="New",$K638&gt;2025))),"N/A",VLOOKUP($F638,'Source Data'!$B$15:$I$22,5)),"")</f>
        <v/>
      </c>
      <c r="AC638" s="145" t="str">
        <f>IF(ISNUMBER($L638),IF(OR(AND(OR($J638="Retired",$J638="Permanent Low-Use"),$K638&lt;=2026),(AND($J638="New",$K638&gt;2026))),"N/A",VLOOKUP($F638,'Source Data'!$B$15:$I$22,5)),"")</f>
        <v/>
      </c>
      <c r="AD638" s="147"/>
      <c r="AE638" s="145" t="str">
        <f>IF(ISNUMBER($L638),IF(OR(AND(OR($J638="Retired",$J638="Permanent Low-Use"),$K638&lt;=2028),(AND($J638="New",$K638&gt;2028))),"N/A",VLOOKUP($F638,'Source Data'!$B$15:$I$22,5)),"")</f>
        <v/>
      </c>
      <c r="AF638" s="145" t="str">
        <f>IF(ISNUMBER($L638),IF(OR(AND(OR($J638="Retired",$J638="Permanent Low-Use"),$K638&lt;=2029),(AND($J638="New",$K638&gt;2029))),"N/A",VLOOKUP($F638,'Source Data'!$B$15:$I$22,5)),"")</f>
        <v/>
      </c>
      <c r="AG638" s="145" t="str">
        <f>IF(ISNUMBER($L638),IF(OR(AND(OR($J638="Retired",$J638="Permanent Low-Use"),$K638&lt;=2030),(AND($J638="New",$K638&gt;2030))),"N/A",VLOOKUP($F638,'Source Data'!$B$15:$I$22,5)),"")</f>
        <v/>
      </c>
      <c r="AH638" s="145" t="str">
        <f>IF(ISNUMBER($L638),IF(OR(AND(OR($J638="Retired",$J638="Permanent Low-Use"),$K638&lt;=2031),(AND($J638="New",$K638&gt;2031))),"N/A",VLOOKUP($F638,'Source Data'!$B$15:$I$22,5)),"")</f>
        <v/>
      </c>
      <c r="AI638" s="145" t="str">
        <f>IF(ISNUMBER($L638),IF(OR(AND(OR($J638="Retired",$J638="Permanent Low-Use"),$K638&lt;=2032),(AND($J638="New",$K638&gt;2032))),"N/A",VLOOKUP($F638,'Source Data'!$B$15:$I$22,5)),"")</f>
        <v/>
      </c>
      <c r="AJ638" s="145" t="str">
        <f>IF(ISNUMBER($L638),IF(OR(AND(OR($J638="Retired",$J638="Permanent Low-Use"),$K638&lt;=2033),(AND($J638="New",$K638&gt;2033))),"N/A",VLOOKUP($F638,'Source Data'!$B$15:$I$22,5)),"")</f>
        <v/>
      </c>
      <c r="AK638" s="145" t="str">
        <f>IF($N638= 0, "N/A", IF(ISERROR(VLOOKUP($F638, 'Source Data'!$B$4:$C$11,2)), "", VLOOKUP($F638, 'Source Data'!$B$4:$C$11,2)))</f>
        <v/>
      </c>
      <c r="AL638" s="158"/>
    </row>
    <row r="639" spans="1:38">
      <c r="A639" s="158"/>
      <c r="B639" s="78"/>
      <c r="C639" s="78"/>
      <c r="D639" s="78"/>
      <c r="E639" s="78"/>
      <c r="F639" s="78"/>
      <c r="G639" s="78"/>
      <c r="H639" s="78"/>
      <c r="I639" s="78"/>
      <c r="J639" s="78"/>
      <c r="K639" s="78"/>
      <c r="L639" s="142" t="str">
        <f t="shared" si="24"/>
        <v/>
      </c>
      <c r="M639" s="142"/>
      <c r="N639" s="143" t="str">
        <f t="shared" si="25"/>
        <v/>
      </c>
      <c r="O639" s="144" t="str">
        <f>IF(OR(AND(OR($J639="Retired",$J639="Permanent Low-Use"),$K639&lt;=2023),(AND($J639="New",$K639&gt;2023))),"N/A",IF($N639=0,0,IF(ISERROR(VLOOKUP($E639,'Source Data'!$B$29:$J$60, MATCH($L639, 'Source Data'!$B$26:$J$26,1),TRUE))=TRUE,"",VLOOKUP($E639,'Source Data'!$B$29:$J$60,MATCH($L639, 'Source Data'!$B$26:$J$26,1),TRUE))))</f>
        <v/>
      </c>
      <c r="P639" s="144" t="str">
        <f>IF(OR(AND(OR($J639="Retired",$J639="Permanent Low-Use"),$K639&lt;=2024),(AND($J639="New",$K639&gt;2024))),"N/A",IF($N639=0,0,IF(ISERROR(VLOOKUP($E639,'Source Data'!$B$29:$J$60, MATCH($L639, 'Source Data'!$B$26:$J$26,1),TRUE))=TRUE,"",VLOOKUP($E639,'Source Data'!$B$29:$J$60,MATCH($L639, 'Source Data'!$B$26:$J$26,1),TRUE))))</f>
        <v/>
      </c>
      <c r="Q639" s="144" t="str">
        <f>IF(OR(AND(OR($J639="Retired",$J639="Permanent Low-Use"),$K639&lt;=2025),(AND($J639="New",$K639&gt;2025))),"N/A",IF($N639=0,0,IF(ISERROR(VLOOKUP($E639,'Source Data'!$B$29:$J$60, MATCH($L639, 'Source Data'!$B$26:$J$26,1),TRUE))=TRUE,"",VLOOKUP($E639,'Source Data'!$B$29:$J$60,MATCH($L639, 'Source Data'!$B$26:$J$26,1),TRUE))))</f>
        <v/>
      </c>
      <c r="R639" s="144" t="str">
        <f>IF(OR(AND(OR($J639="Retired",$J639="Permanent Low-Use"),$K639&lt;=2026),(AND($J639="New",$K639&gt;2026))),"N/A",IF($N639=0,0,IF(ISERROR(VLOOKUP($E639,'Source Data'!$B$29:$J$60, MATCH($L639, 'Source Data'!$B$26:$J$26,1),TRUE))=TRUE,"",VLOOKUP($E639,'Source Data'!$B$29:$J$60,MATCH($L639, 'Source Data'!$B$26:$J$26,1),TRUE))))</f>
        <v/>
      </c>
      <c r="S639" s="144" t="str">
        <f>IF(OR(AND(OR($J639="Retired",$J639="Permanent Low-Use"),$K639&lt;=2027),(AND($J639="New",$K639&gt;2027))),"N/A",IF($N639=0,0,IF(ISERROR(VLOOKUP($E639,'Source Data'!$B$29:$J$60, MATCH($L639, 'Source Data'!$B$26:$J$26,1),TRUE))=TRUE,"",VLOOKUP($E639,'Source Data'!$B$29:$J$60,MATCH($L639, 'Source Data'!$B$26:$J$26,1),TRUE))))</f>
        <v/>
      </c>
      <c r="T639" s="144" t="str">
        <f>IF(OR(AND(OR($J639="Retired",$J639="Permanent Low-Use"),$K639&lt;=2028),(AND($J639="New",$K639&gt;2028))),"N/A",IF($N639=0,0,IF(ISERROR(VLOOKUP($E639,'Source Data'!$B$29:$J$60, MATCH($L639, 'Source Data'!$B$26:$J$26,1),TRUE))=TRUE,"",VLOOKUP($E639,'Source Data'!$B$29:$J$60,MATCH($L639, 'Source Data'!$B$26:$J$26,1),TRUE))))</f>
        <v/>
      </c>
      <c r="U639" s="144" t="str">
        <f>IF(OR(AND(OR($J639="Retired",$J639="Permanent Low-Use"),$K639&lt;=2029),(AND($J639="New",$K639&gt;2029))),"N/A",IF($N639=0,0,IF(ISERROR(VLOOKUP($E639,'Source Data'!$B$29:$J$60, MATCH($L639, 'Source Data'!$B$26:$J$26,1),TRUE))=TRUE,"",VLOOKUP($E639,'Source Data'!$B$29:$J$60,MATCH($L639, 'Source Data'!$B$26:$J$26,1),TRUE))))</f>
        <v/>
      </c>
      <c r="V639" s="144" t="str">
        <f>IF(OR(AND(OR($J639="Retired",$J639="Permanent Low-Use"),$K639&lt;=2030),(AND($J639="New",$K639&gt;2030))),"N/A",IF($N639=0,0,IF(ISERROR(VLOOKUP($E639,'Source Data'!$B$29:$J$60, MATCH($L639, 'Source Data'!$B$26:$J$26,1),TRUE))=TRUE,"",VLOOKUP($E639,'Source Data'!$B$29:$J$60,MATCH($L639, 'Source Data'!$B$26:$J$26,1),TRUE))))</f>
        <v/>
      </c>
      <c r="W639" s="144" t="str">
        <f>IF(OR(AND(OR($J639="Retired",$J639="Permanent Low-Use"),$K639&lt;=2031),(AND($J639="New",$K639&gt;2031))),"N/A",IF($N639=0,0,IF(ISERROR(VLOOKUP($E639,'Source Data'!$B$29:$J$60, MATCH($L639, 'Source Data'!$B$26:$J$26,1),TRUE))=TRUE,"",VLOOKUP($E639,'Source Data'!$B$29:$J$60,MATCH($L639, 'Source Data'!$B$26:$J$26,1),TRUE))))</f>
        <v/>
      </c>
      <c r="X639" s="144" t="str">
        <f>IF(OR(AND(OR($J639="Retired",$J639="Permanent Low-Use"),$K639&lt;=2032),(AND($J639="New",$K639&gt;2032))),"N/A",IF($N639=0,0,IF(ISERROR(VLOOKUP($E639,'Source Data'!$B$29:$J$60, MATCH($L639, 'Source Data'!$B$26:$J$26,1),TRUE))=TRUE,"",VLOOKUP($E639,'Source Data'!$B$29:$J$60,MATCH($L639, 'Source Data'!$B$26:$J$26,1),TRUE))))</f>
        <v/>
      </c>
      <c r="Y639" s="144" t="str">
        <f>IF(OR(AND(OR($J639="Retired",$J639="Permanent Low-Use"),$K639&lt;=2033),(AND($J639="New",$K639&gt;2033))),"N/A",IF($N639=0,0,IF(ISERROR(VLOOKUP($E639,'Source Data'!$B$29:$J$60, MATCH($L639, 'Source Data'!$B$26:$J$26,1),TRUE))=TRUE,"",VLOOKUP($E639,'Source Data'!$B$29:$J$60,MATCH($L639, 'Source Data'!$B$26:$J$26,1),TRUE))))</f>
        <v/>
      </c>
      <c r="Z639" s="145" t="str">
        <f>IF(ISNUMBER($L639),IF(OR(AND(OR($J639="Retired",$J639="Permanent Low-Use"),$K639&lt;=2023),(AND($J639="New",$K639&gt;2023))),"N/A",VLOOKUP($F639,'Source Data'!$B$15:$I$22,7)),"")</f>
        <v/>
      </c>
      <c r="AA639" s="145" t="str">
        <f>IF(ISNUMBER($L639),IF(OR(AND(OR($J639="Retired",$J639="Permanent Low-Use"),$K639&lt;=2024),(AND($J639="New",$K639&gt;2024))),"N/A",VLOOKUP($F639,'Source Data'!$B$15:$I$22,7)),"")</f>
        <v/>
      </c>
      <c r="AB639" s="145" t="str">
        <f>IF(ISNUMBER($L639),IF(OR(AND(OR($J639="Retired",$J639="Permanent Low-Use"),$K639&lt;=2025),(AND($J639="New",$K639&gt;2025))),"N/A",VLOOKUP($F639,'Source Data'!$B$15:$I$22,5)),"")</f>
        <v/>
      </c>
      <c r="AC639" s="145" t="str">
        <f>IF(ISNUMBER($L639),IF(OR(AND(OR($J639="Retired",$J639="Permanent Low-Use"),$K639&lt;=2026),(AND($J639="New",$K639&gt;2026))),"N/A",VLOOKUP($F639,'Source Data'!$B$15:$I$22,5)),"")</f>
        <v/>
      </c>
      <c r="AD639" s="147"/>
      <c r="AE639" s="145" t="str">
        <f>IF(ISNUMBER($L639),IF(OR(AND(OR($J639="Retired",$J639="Permanent Low-Use"),$K639&lt;=2028),(AND($J639="New",$K639&gt;2028))),"N/A",VLOOKUP($F639,'Source Data'!$B$15:$I$22,5)),"")</f>
        <v/>
      </c>
      <c r="AF639" s="145" t="str">
        <f>IF(ISNUMBER($L639),IF(OR(AND(OR($J639="Retired",$J639="Permanent Low-Use"),$K639&lt;=2029),(AND($J639="New",$K639&gt;2029))),"N/A",VLOOKUP($F639,'Source Data'!$B$15:$I$22,5)),"")</f>
        <v/>
      </c>
      <c r="AG639" s="145" t="str">
        <f>IF(ISNUMBER($L639),IF(OR(AND(OR($J639="Retired",$J639="Permanent Low-Use"),$K639&lt;=2030),(AND($J639="New",$K639&gt;2030))),"N/A",VLOOKUP($F639,'Source Data'!$B$15:$I$22,5)),"")</f>
        <v/>
      </c>
      <c r="AH639" s="145" t="str">
        <f>IF(ISNUMBER($L639),IF(OR(AND(OR($J639="Retired",$J639="Permanent Low-Use"),$K639&lt;=2031),(AND($J639="New",$K639&gt;2031))),"N/A",VLOOKUP($F639,'Source Data'!$B$15:$I$22,5)),"")</f>
        <v/>
      </c>
      <c r="AI639" s="145" t="str">
        <f>IF(ISNUMBER($L639),IF(OR(AND(OR($J639="Retired",$J639="Permanent Low-Use"),$K639&lt;=2032),(AND($J639="New",$K639&gt;2032))),"N/A",VLOOKUP($F639,'Source Data'!$B$15:$I$22,5)),"")</f>
        <v/>
      </c>
      <c r="AJ639" s="145" t="str">
        <f>IF(ISNUMBER($L639),IF(OR(AND(OR($J639="Retired",$J639="Permanent Low-Use"),$K639&lt;=2033),(AND($J639="New",$K639&gt;2033))),"N/A",VLOOKUP($F639,'Source Data'!$B$15:$I$22,5)),"")</f>
        <v/>
      </c>
      <c r="AK639" s="145" t="str">
        <f>IF($N639= 0, "N/A", IF(ISERROR(VLOOKUP($F639, 'Source Data'!$B$4:$C$11,2)), "", VLOOKUP($F639, 'Source Data'!$B$4:$C$11,2)))</f>
        <v/>
      </c>
      <c r="AL639" s="158"/>
    </row>
    <row r="640" spans="1:38">
      <c r="A640" s="158"/>
      <c r="B640" s="78"/>
      <c r="C640" s="78"/>
      <c r="D640" s="78"/>
      <c r="E640" s="78"/>
      <c r="F640" s="78"/>
      <c r="G640" s="78"/>
      <c r="H640" s="78"/>
      <c r="I640" s="78"/>
      <c r="J640" s="78"/>
      <c r="K640" s="78"/>
      <c r="L640" s="142" t="str">
        <f t="shared" si="24"/>
        <v/>
      </c>
      <c r="M640" s="142"/>
      <c r="N640" s="143" t="str">
        <f t="shared" si="25"/>
        <v/>
      </c>
      <c r="O640" s="144" t="str">
        <f>IF(OR(AND(OR($J640="Retired",$J640="Permanent Low-Use"),$K640&lt;=2023),(AND($J640="New",$K640&gt;2023))),"N/A",IF($N640=0,0,IF(ISERROR(VLOOKUP($E640,'Source Data'!$B$29:$J$60, MATCH($L640, 'Source Data'!$B$26:$J$26,1),TRUE))=TRUE,"",VLOOKUP($E640,'Source Data'!$B$29:$J$60,MATCH($L640, 'Source Data'!$B$26:$J$26,1),TRUE))))</f>
        <v/>
      </c>
      <c r="P640" s="144" t="str">
        <f>IF(OR(AND(OR($J640="Retired",$J640="Permanent Low-Use"),$K640&lt;=2024),(AND($J640="New",$K640&gt;2024))),"N/A",IF($N640=0,0,IF(ISERROR(VLOOKUP($E640,'Source Data'!$B$29:$J$60, MATCH($L640, 'Source Data'!$B$26:$J$26,1),TRUE))=TRUE,"",VLOOKUP($E640,'Source Data'!$B$29:$J$60,MATCH($L640, 'Source Data'!$B$26:$J$26,1),TRUE))))</f>
        <v/>
      </c>
      <c r="Q640" s="144" t="str">
        <f>IF(OR(AND(OR($J640="Retired",$J640="Permanent Low-Use"),$K640&lt;=2025),(AND($J640="New",$K640&gt;2025))),"N/A",IF($N640=0,0,IF(ISERROR(VLOOKUP($E640,'Source Data'!$B$29:$J$60, MATCH($L640, 'Source Data'!$B$26:$J$26,1),TRUE))=TRUE,"",VLOOKUP($E640,'Source Data'!$B$29:$J$60,MATCH($L640, 'Source Data'!$B$26:$J$26,1),TRUE))))</f>
        <v/>
      </c>
      <c r="R640" s="144" t="str">
        <f>IF(OR(AND(OR($J640="Retired",$J640="Permanent Low-Use"),$K640&lt;=2026),(AND($J640="New",$K640&gt;2026))),"N/A",IF($N640=0,0,IF(ISERROR(VLOOKUP($E640,'Source Data'!$B$29:$J$60, MATCH($L640, 'Source Data'!$B$26:$J$26,1),TRUE))=TRUE,"",VLOOKUP($E640,'Source Data'!$B$29:$J$60,MATCH($L640, 'Source Data'!$B$26:$J$26,1),TRUE))))</f>
        <v/>
      </c>
      <c r="S640" s="144" t="str">
        <f>IF(OR(AND(OR($J640="Retired",$J640="Permanent Low-Use"),$K640&lt;=2027),(AND($J640="New",$K640&gt;2027))),"N/A",IF($N640=0,0,IF(ISERROR(VLOOKUP($E640,'Source Data'!$B$29:$J$60, MATCH($L640, 'Source Data'!$B$26:$J$26,1),TRUE))=TRUE,"",VLOOKUP($E640,'Source Data'!$B$29:$J$60,MATCH($L640, 'Source Data'!$B$26:$J$26,1),TRUE))))</f>
        <v/>
      </c>
      <c r="T640" s="144" t="str">
        <f>IF(OR(AND(OR($J640="Retired",$J640="Permanent Low-Use"),$K640&lt;=2028),(AND($J640="New",$K640&gt;2028))),"N/A",IF($N640=0,0,IF(ISERROR(VLOOKUP($E640,'Source Data'!$B$29:$J$60, MATCH($L640, 'Source Data'!$B$26:$J$26,1),TRUE))=TRUE,"",VLOOKUP($E640,'Source Data'!$B$29:$J$60,MATCH($L640, 'Source Data'!$B$26:$J$26,1),TRUE))))</f>
        <v/>
      </c>
      <c r="U640" s="144" t="str">
        <f>IF(OR(AND(OR($J640="Retired",$J640="Permanent Low-Use"),$K640&lt;=2029),(AND($J640="New",$K640&gt;2029))),"N/A",IF($N640=0,0,IF(ISERROR(VLOOKUP($E640,'Source Data'!$B$29:$J$60, MATCH($L640, 'Source Data'!$B$26:$J$26,1),TRUE))=TRUE,"",VLOOKUP($E640,'Source Data'!$B$29:$J$60,MATCH($L640, 'Source Data'!$B$26:$J$26,1),TRUE))))</f>
        <v/>
      </c>
      <c r="V640" s="144" t="str">
        <f>IF(OR(AND(OR($J640="Retired",$J640="Permanent Low-Use"),$K640&lt;=2030),(AND($J640="New",$K640&gt;2030))),"N/A",IF($N640=0,0,IF(ISERROR(VLOOKUP($E640,'Source Data'!$B$29:$J$60, MATCH($L640, 'Source Data'!$B$26:$J$26,1),TRUE))=TRUE,"",VLOOKUP($E640,'Source Data'!$B$29:$J$60,MATCH($L640, 'Source Data'!$B$26:$J$26,1),TRUE))))</f>
        <v/>
      </c>
      <c r="W640" s="144" t="str">
        <f>IF(OR(AND(OR($J640="Retired",$J640="Permanent Low-Use"),$K640&lt;=2031),(AND($J640="New",$K640&gt;2031))),"N/A",IF($N640=0,0,IF(ISERROR(VLOOKUP($E640,'Source Data'!$B$29:$J$60, MATCH($L640, 'Source Data'!$B$26:$J$26,1),TRUE))=TRUE,"",VLOOKUP($E640,'Source Data'!$B$29:$J$60,MATCH($L640, 'Source Data'!$B$26:$J$26,1),TRUE))))</f>
        <v/>
      </c>
      <c r="X640" s="144" t="str">
        <f>IF(OR(AND(OR($J640="Retired",$J640="Permanent Low-Use"),$K640&lt;=2032),(AND($J640="New",$K640&gt;2032))),"N/A",IF($N640=0,0,IF(ISERROR(VLOOKUP($E640,'Source Data'!$B$29:$J$60, MATCH($L640, 'Source Data'!$B$26:$J$26,1),TRUE))=TRUE,"",VLOOKUP($E640,'Source Data'!$B$29:$J$60,MATCH($L640, 'Source Data'!$B$26:$J$26,1),TRUE))))</f>
        <v/>
      </c>
      <c r="Y640" s="144" t="str">
        <f>IF(OR(AND(OR($J640="Retired",$J640="Permanent Low-Use"),$K640&lt;=2033),(AND($J640="New",$K640&gt;2033))),"N/A",IF($N640=0,0,IF(ISERROR(VLOOKUP($E640,'Source Data'!$B$29:$J$60, MATCH($L640, 'Source Data'!$B$26:$J$26,1),TRUE))=TRUE,"",VLOOKUP($E640,'Source Data'!$B$29:$J$60,MATCH($L640, 'Source Data'!$B$26:$J$26,1),TRUE))))</f>
        <v/>
      </c>
      <c r="Z640" s="145" t="str">
        <f>IF(ISNUMBER($L640),IF(OR(AND(OR($J640="Retired",$J640="Permanent Low-Use"),$K640&lt;=2023),(AND($J640="New",$K640&gt;2023))),"N/A",VLOOKUP($F640,'Source Data'!$B$15:$I$22,7)),"")</f>
        <v/>
      </c>
      <c r="AA640" s="145" t="str">
        <f>IF(ISNUMBER($L640),IF(OR(AND(OR($J640="Retired",$J640="Permanent Low-Use"),$K640&lt;=2024),(AND($J640="New",$K640&gt;2024))),"N/A",VLOOKUP($F640,'Source Data'!$B$15:$I$22,7)),"")</f>
        <v/>
      </c>
      <c r="AB640" s="145" t="str">
        <f>IF(ISNUMBER($L640),IF(OR(AND(OR($J640="Retired",$J640="Permanent Low-Use"),$K640&lt;=2025),(AND($J640="New",$K640&gt;2025))),"N/A",VLOOKUP($F640,'Source Data'!$B$15:$I$22,5)),"")</f>
        <v/>
      </c>
      <c r="AC640" s="145" t="str">
        <f>IF(ISNUMBER($L640),IF(OR(AND(OR($J640="Retired",$J640="Permanent Low-Use"),$K640&lt;=2026),(AND($J640="New",$K640&gt;2026))),"N/A",VLOOKUP($F640,'Source Data'!$B$15:$I$22,5)),"")</f>
        <v/>
      </c>
      <c r="AD640" s="147"/>
      <c r="AE640" s="145" t="str">
        <f>IF(ISNUMBER($L640),IF(OR(AND(OR($J640="Retired",$J640="Permanent Low-Use"),$K640&lt;=2028),(AND($J640="New",$K640&gt;2028))),"N/A",VLOOKUP($F640,'Source Data'!$B$15:$I$22,5)),"")</f>
        <v/>
      </c>
      <c r="AF640" s="145" t="str">
        <f>IF(ISNUMBER($L640),IF(OR(AND(OR($J640="Retired",$J640="Permanent Low-Use"),$K640&lt;=2029),(AND($J640="New",$K640&gt;2029))),"N/A",VLOOKUP($F640,'Source Data'!$B$15:$I$22,5)),"")</f>
        <v/>
      </c>
      <c r="AG640" s="145" t="str">
        <f>IF(ISNUMBER($L640),IF(OR(AND(OR($J640="Retired",$J640="Permanent Low-Use"),$K640&lt;=2030),(AND($J640="New",$K640&gt;2030))),"N/A",VLOOKUP($F640,'Source Data'!$B$15:$I$22,5)),"")</f>
        <v/>
      </c>
      <c r="AH640" s="145" t="str">
        <f>IF(ISNUMBER($L640),IF(OR(AND(OR($J640="Retired",$J640="Permanent Low-Use"),$K640&lt;=2031),(AND($J640="New",$K640&gt;2031))),"N/A",VLOOKUP($F640,'Source Data'!$B$15:$I$22,5)),"")</f>
        <v/>
      </c>
      <c r="AI640" s="145" t="str">
        <f>IF(ISNUMBER($L640),IF(OR(AND(OR($J640="Retired",$J640="Permanent Low-Use"),$K640&lt;=2032),(AND($J640="New",$K640&gt;2032))),"N/A",VLOOKUP($F640,'Source Data'!$B$15:$I$22,5)),"")</f>
        <v/>
      </c>
      <c r="AJ640" s="145" t="str">
        <f>IF(ISNUMBER($L640),IF(OR(AND(OR($J640="Retired",$J640="Permanent Low-Use"),$K640&lt;=2033),(AND($J640="New",$K640&gt;2033))),"N/A",VLOOKUP($F640,'Source Data'!$B$15:$I$22,5)),"")</f>
        <v/>
      </c>
      <c r="AK640" s="145" t="str">
        <f>IF($N640= 0, "N/A", IF(ISERROR(VLOOKUP($F640, 'Source Data'!$B$4:$C$11,2)), "", VLOOKUP($F640, 'Source Data'!$B$4:$C$11,2)))</f>
        <v/>
      </c>
      <c r="AL640" s="158"/>
    </row>
    <row r="641" spans="1:38">
      <c r="A641" s="158"/>
      <c r="B641" s="78"/>
      <c r="C641" s="78"/>
      <c r="D641" s="78"/>
      <c r="E641" s="78"/>
      <c r="F641" s="78"/>
      <c r="G641" s="78"/>
      <c r="H641" s="78"/>
      <c r="I641" s="78"/>
      <c r="J641" s="78"/>
      <c r="K641" s="78"/>
      <c r="L641" s="142" t="str">
        <f t="shared" si="24"/>
        <v/>
      </c>
      <c r="M641" s="142"/>
      <c r="N641" s="143" t="str">
        <f t="shared" si="25"/>
        <v/>
      </c>
      <c r="O641" s="144" t="str">
        <f>IF(OR(AND(OR($J641="Retired",$J641="Permanent Low-Use"),$K641&lt;=2023),(AND($J641="New",$K641&gt;2023))),"N/A",IF($N641=0,0,IF(ISERROR(VLOOKUP($E641,'Source Data'!$B$29:$J$60, MATCH($L641, 'Source Data'!$B$26:$J$26,1),TRUE))=TRUE,"",VLOOKUP($E641,'Source Data'!$B$29:$J$60,MATCH($L641, 'Source Data'!$B$26:$J$26,1),TRUE))))</f>
        <v/>
      </c>
      <c r="P641" s="144" t="str">
        <f>IF(OR(AND(OR($J641="Retired",$J641="Permanent Low-Use"),$K641&lt;=2024),(AND($J641="New",$K641&gt;2024))),"N/A",IF($N641=0,0,IF(ISERROR(VLOOKUP($E641,'Source Data'!$B$29:$J$60, MATCH($L641, 'Source Data'!$B$26:$J$26,1),TRUE))=TRUE,"",VLOOKUP($E641,'Source Data'!$B$29:$J$60,MATCH($L641, 'Source Data'!$B$26:$J$26,1),TRUE))))</f>
        <v/>
      </c>
      <c r="Q641" s="144" t="str">
        <f>IF(OR(AND(OR($J641="Retired",$J641="Permanent Low-Use"),$K641&lt;=2025),(AND($J641="New",$K641&gt;2025))),"N/A",IF($N641=0,0,IF(ISERROR(VLOOKUP($E641,'Source Data'!$B$29:$J$60, MATCH($L641, 'Source Data'!$B$26:$J$26,1),TRUE))=TRUE,"",VLOOKUP($E641,'Source Data'!$B$29:$J$60,MATCH($L641, 'Source Data'!$B$26:$J$26,1),TRUE))))</f>
        <v/>
      </c>
      <c r="R641" s="144" t="str">
        <f>IF(OR(AND(OR($J641="Retired",$J641="Permanent Low-Use"),$K641&lt;=2026),(AND($J641="New",$K641&gt;2026))),"N/A",IF($N641=0,0,IF(ISERROR(VLOOKUP($E641,'Source Data'!$B$29:$J$60, MATCH($L641, 'Source Data'!$B$26:$J$26,1),TRUE))=TRUE,"",VLOOKUP($E641,'Source Data'!$B$29:$J$60,MATCH($L641, 'Source Data'!$B$26:$J$26,1),TRUE))))</f>
        <v/>
      </c>
      <c r="S641" s="144" t="str">
        <f>IF(OR(AND(OR($J641="Retired",$J641="Permanent Low-Use"),$K641&lt;=2027),(AND($J641="New",$K641&gt;2027))),"N/A",IF($N641=0,0,IF(ISERROR(VLOOKUP($E641,'Source Data'!$B$29:$J$60, MATCH($L641, 'Source Data'!$B$26:$J$26,1),TRUE))=TRUE,"",VLOOKUP($E641,'Source Data'!$B$29:$J$60,MATCH($L641, 'Source Data'!$B$26:$J$26,1),TRUE))))</f>
        <v/>
      </c>
      <c r="T641" s="144" t="str">
        <f>IF(OR(AND(OR($J641="Retired",$J641="Permanent Low-Use"),$K641&lt;=2028),(AND($J641="New",$K641&gt;2028))),"N/A",IF($N641=0,0,IF(ISERROR(VLOOKUP($E641,'Source Data'!$B$29:$J$60, MATCH($L641, 'Source Data'!$B$26:$J$26,1),TRUE))=TRUE,"",VLOOKUP($E641,'Source Data'!$B$29:$J$60,MATCH($L641, 'Source Data'!$B$26:$J$26,1),TRUE))))</f>
        <v/>
      </c>
      <c r="U641" s="144" t="str">
        <f>IF(OR(AND(OR($J641="Retired",$J641="Permanent Low-Use"),$K641&lt;=2029),(AND($J641="New",$K641&gt;2029))),"N/A",IF($N641=0,0,IF(ISERROR(VLOOKUP($E641,'Source Data'!$B$29:$J$60, MATCH($L641, 'Source Data'!$B$26:$J$26,1),TRUE))=TRUE,"",VLOOKUP($E641,'Source Data'!$B$29:$J$60,MATCH($L641, 'Source Data'!$B$26:$J$26,1),TRUE))))</f>
        <v/>
      </c>
      <c r="V641" s="144" t="str">
        <f>IF(OR(AND(OR($J641="Retired",$J641="Permanent Low-Use"),$K641&lt;=2030),(AND($J641="New",$K641&gt;2030))),"N/A",IF($N641=0,0,IF(ISERROR(VLOOKUP($E641,'Source Data'!$B$29:$J$60, MATCH($L641, 'Source Data'!$B$26:$J$26,1),TRUE))=TRUE,"",VLOOKUP($E641,'Source Data'!$B$29:$J$60,MATCH($L641, 'Source Data'!$B$26:$J$26,1),TRUE))))</f>
        <v/>
      </c>
      <c r="W641" s="144" t="str">
        <f>IF(OR(AND(OR($J641="Retired",$J641="Permanent Low-Use"),$K641&lt;=2031),(AND($J641="New",$K641&gt;2031))),"N/A",IF($N641=0,0,IF(ISERROR(VLOOKUP($E641,'Source Data'!$B$29:$J$60, MATCH($L641, 'Source Data'!$B$26:$J$26,1),TRUE))=TRUE,"",VLOOKUP($E641,'Source Data'!$B$29:$J$60,MATCH($L641, 'Source Data'!$B$26:$J$26,1),TRUE))))</f>
        <v/>
      </c>
      <c r="X641" s="144" t="str">
        <f>IF(OR(AND(OR($J641="Retired",$J641="Permanent Low-Use"),$K641&lt;=2032),(AND($J641="New",$K641&gt;2032))),"N/A",IF($N641=0,0,IF(ISERROR(VLOOKUP($E641,'Source Data'!$B$29:$J$60, MATCH($L641, 'Source Data'!$B$26:$J$26,1),TRUE))=TRUE,"",VLOOKUP($E641,'Source Data'!$B$29:$J$60,MATCH($L641, 'Source Data'!$B$26:$J$26,1),TRUE))))</f>
        <v/>
      </c>
      <c r="Y641" s="144" t="str">
        <f>IF(OR(AND(OR($J641="Retired",$J641="Permanent Low-Use"),$K641&lt;=2033),(AND($J641="New",$K641&gt;2033))),"N/A",IF($N641=0,0,IF(ISERROR(VLOOKUP($E641,'Source Data'!$B$29:$J$60, MATCH($L641, 'Source Data'!$B$26:$J$26,1),TRUE))=TRUE,"",VLOOKUP($E641,'Source Data'!$B$29:$J$60,MATCH($L641, 'Source Data'!$B$26:$J$26,1),TRUE))))</f>
        <v/>
      </c>
      <c r="Z641" s="145" t="str">
        <f>IF(ISNUMBER($L641),IF(OR(AND(OR($J641="Retired",$J641="Permanent Low-Use"),$K641&lt;=2023),(AND($J641="New",$K641&gt;2023))),"N/A",VLOOKUP($F641,'Source Data'!$B$15:$I$22,7)),"")</f>
        <v/>
      </c>
      <c r="AA641" s="145" t="str">
        <f>IF(ISNUMBER($L641),IF(OR(AND(OR($J641="Retired",$J641="Permanent Low-Use"),$K641&lt;=2024),(AND($J641="New",$K641&gt;2024))),"N/A",VLOOKUP($F641,'Source Data'!$B$15:$I$22,7)),"")</f>
        <v/>
      </c>
      <c r="AB641" s="145" t="str">
        <f>IF(ISNUMBER($L641),IF(OR(AND(OR($J641="Retired",$J641="Permanent Low-Use"),$K641&lt;=2025),(AND($J641="New",$K641&gt;2025))),"N/A",VLOOKUP($F641,'Source Data'!$B$15:$I$22,5)),"")</f>
        <v/>
      </c>
      <c r="AC641" s="145" t="str">
        <f>IF(ISNUMBER($L641),IF(OR(AND(OR($J641="Retired",$J641="Permanent Low-Use"),$K641&lt;=2026),(AND($J641="New",$K641&gt;2026))),"N/A",VLOOKUP($F641,'Source Data'!$B$15:$I$22,5)),"")</f>
        <v/>
      </c>
      <c r="AD641" s="147"/>
      <c r="AE641" s="145" t="str">
        <f>IF(ISNUMBER($L641),IF(OR(AND(OR($J641="Retired",$J641="Permanent Low-Use"),$K641&lt;=2028),(AND($J641="New",$K641&gt;2028))),"N/A",VLOOKUP($F641,'Source Data'!$B$15:$I$22,5)),"")</f>
        <v/>
      </c>
      <c r="AF641" s="145" t="str">
        <f>IF(ISNUMBER($L641),IF(OR(AND(OR($J641="Retired",$J641="Permanent Low-Use"),$K641&lt;=2029),(AND($J641="New",$K641&gt;2029))),"N/A",VLOOKUP($F641,'Source Data'!$B$15:$I$22,5)),"")</f>
        <v/>
      </c>
      <c r="AG641" s="145" t="str">
        <f>IF(ISNUMBER($L641),IF(OR(AND(OR($J641="Retired",$J641="Permanent Low-Use"),$K641&lt;=2030),(AND($J641="New",$K641&gt;2030))),"N/A",VLOOKUP($F641,'Source Data'!$B$15:$I$22,5)),"")</f>
        <v/>
      </c>
      <c r="AH641" s="145" t="str">
        <f>IF(ISNUMBER($L641),IF(OR(AND(OR($J641="Retired",$J641="Permanent Low-Use"),$K641&lt;=2031),(AND($J641="New",$K641&gt;2031))),"N/A",VLOOKUP($F641,'Source Data'!$B$15:$I$22,5)),"")</f>
        <v/>
      </c>
      <c r="AI641" s="145" t="str">
        <f>IF(ISNUMBER($L641),IF(OR(AND(OR($J641="Retired",$J641="Permanent Low-Use"),$K641&lt;=2032),(AND($J641="New",$K641&gt;2032))),"N/A",VLOOKUP($F641,'Source Data'!$B$15:$I$22,5)),"")</f>
        <v/>
      </c>
      <c r="AJ641" s="145" t="str">
        <f>IF(ISNUMBER($L641),IF(OR(AND(OR($J641="Retired",$J641="Permanent Low-Use"),$K641&lt;=2033),(AND($J641="New",$K641&gt;2033))),"N/A",VLOOKUP($F641,'Source Data'!$B$15:$I$22,5)),"")</f>
        <v/>
      </c>
      <c r="AK641" s="145" t="str">
        <f>IF($N641= 0, "N/A", IF(ISERROR(VLOOKUP($F641, 'Source Data'!$B$4:$C$11,2)), "", VLOOKUP($F641, 'Source Data'!$B$4:$C$11,2)))</f>
        <v/>
      </c>
      <c r="AL641" s="158"/>
    </row>
    <row r="642" spans="1:38">
      <c r="A642" s="158"/>
      <c r="B642" s="78"/>
      <c r="C642" s="78"/>
      <c r="D642" s="78"/>
      <c r="E642" s="78"/>
      <c r="F642" s="78"/>
      <c r="G642" s="78"/>
      <c r="H642" s="78"/>
      <c r="I642" s="78"/>
      <c r="J642" s="78"/>
      <c r="K642" s="78"/>
      <c r="L642" s="142" t="str">
        <f t="shared" si="24"/>
        <v/>
      </c>
      <c r="M642" s="142"/>
      <c r="N642" s="143" t="str">
        <f t="shared" si="25"/>
        <v/>
      </c>
      <c r="O642" s="144" t="str">
        <f>IF(OR(AND(OR($J642="Retired",$J642="Permanent Low-Use"),$K642&lt;=2023),(AND($J642="New",$K642&gt;2023))),"N/A",IF($N642=0,0,IF(ISERROR(VLOOKUP($E642,'Source Data'!$B$29:$J$60, MATCH($L642, 'Source Data'!$B$26:$J$26,1),TRUE))=TRUE,"",VLOOKUP($E642,'Source Data'!$B$29:$J$60,MATCH($L642, 'Source Data'!$B$26:$J$26,1),TRUE))))</f>
        <v/>
      </c>
      <c r="P642" s="144" t="str">
        <f>IF(OR(AND(OR($J642="Retired",$J642="Permanent Low-Use"),$K642&lt;=2024),(AND($J642="New",$K642&gt;2024))),"N/A",IF($N642=0,0,IF(ISERROR(VLOOKUP($E642,'Source Data'!$B$29:$J$60, MATCH($L642, 'Source Data'!$B$26:$J$26,1),TRUE))=TRUE,"",VLOOKUP($E642,'Source Data'!$B$29:$J$60,MATCH($L642, 'Source Data'!$B$26:$J$26,1),TRUE))))</f>
        <v/>
      </c>
      <c r="Q642" s="144" t="str">
        <f>IF(OR(AND(OR($J642="Retired",$J642="Permanent Low-Use"),$K642&lt;=2025),(AND($J642="New",$K642&gt;2025))),"N/A",IF($N642=0,0,IF(ISERROR(VLOOKUP($E642,'Source Data'!$B$29:$J$60, MATCH($L642, 'Source Data'!$B$26:$J$26,1),TRUE))=TRUE,"",VLOOKUP($E642,'Source Data'!$B$29:$J$60,MATCH($L642, 'Source Data'!$B$26:$J$26,1),TRUE))))</f>
        <v/>
      </c>
      <c r="R642" s="144" t="str">
        <f>IF(OR(AND(OR($J642="Retired",$J642="Permanent Low-Use"),$K642&lt;=2026),(AND($J642="New",$K642&gt;2026))),"N/A",IF($N642=0,0,IF(ISERROR(VLOOKUP($E642,'Source Data'!$B$29:$J$60, MATCH($L642, 'Source Data'!$B$26:$J$26,1),TRUE))=TRUE,"",VLOOKUP($E642,'Source Data'!$B$29:$J$60,MATCH($L642, 'Source Data'!$B$26:$J$26,1),TRUE))))</f>
        <v/>
      </c>
      <c r="S642" s="144" t="str">
        <f>IF(OR(AND(OR($J642="Retired",$J642="Permanent Low-Use"),$K642&lt;=2027),(AND($J642="New",$K642&gt;2027))),"N/A",IF($N642=0,0,IF(ISERROR(VLOOKUP($E642,'Source Data'!$B$29:$J$60, MATCH($L642, 'Source Data'!$B$26:$J$26,1),TRUE))=TRUE,"",VLOOKUP($E642,'Source Data'!$B$29:$J$60,MATCH($L642, 'Source Data'!$B$26:$J$26,1),TRUE))))</f>
        <v/>
      </c>
      <c r="T642" s="144" t="str">
        <f>IF(OR(AND(OR($J642="Retired",$J642="Permanent Low-Use"),$K642&lt;=2028),(AND($J642="New",$K642&gt;2028))),"N/A",IF($N642=0,0,IF(ISERROR(VLOOKUP($E642,'Source Data'!$B$29:$J$60, MATCH($L642, 'Source Data'!$B$26:$J$26,1),TRUE))=TRUE,"",VLOOKUP($E642,'Source Data'!$B$29:$J$60,MATCH($L642, 'Source Data'!$B$26:$J$26,1),TRUE))))</f>
        <v/>
      </c>
      <c r="U642" s="144" t="str">
        <f>IF(OR(AND(OR($J642="Retired",$J642="Permanent Low-Use"),$K642&lt;=2029),(AND($J642="New",$K642&gt;2029))),"N/A",IF($N642=0,0,IF(ISERROR(VLOOKUP($E642,'Source Data'!$B$29:$J$60, MATCH($L642, 'Source Data'!$B$26:$J$26,1),TRUE))=TRUE,"",VLOOKUP($E642,'Source Data'!$B$29:$J$60,MATCH($L642, 'Source Data'!$B$26:$J$26,1),TRUE))))</f>
        <v/>
      </c>
      <c r="V642" s="144" t="str">
        <f>IF(OR(AND(OR($J642="Retired",$J642="Permanent Low-Use"),$K642&lt;=2030),(AND($J642="New",$K642&gt;2030))),"N/A",IF($N642=0,0,IF(ISERROR(VLOOKUP($E642,'Source Data'!$B$29:$J$60, MATCH($L642, 'Source Data'!$B$26:$J$26,1),TRUE))=TRUE,"",VLOOKUP($E642,'Source Data'!$B$29:$J$60,MATCH($L642, 'Source Data'!$B$26:$J$26,1),TRUE))))</f>
        <v/>
      </c>
      <c r="W642" s="144" t="str">
        <f>IF(OR(AND(OR($J642="Retired",$J642="Permanent Low-Use"),$K642&lt;=2031),(AND($J642="New",$K642&gt;2031))),"N/A",IF($N642=0,0,IF(ISERROR(VLOOKUP($E642,'Source Data'!$B$29:$J$60, MATCH($L642, 'Source Data'!$B$26:$J$26,1),TRUE))=TRUE,"",VLOOKUP($E642,'Source Data'!$B$29:$J$60,MATCH($L642, 'Source Data'!$B$26:$J$26,1),TRUE))))</f>
        <v/>
      </c>
      <c r="X642" s="144" t="str">
        <f>IF(OR(AND(OR($J642="Retired",$J642="Permanent Low-Use"),$K642&lt;=2032),(AND($J642="New",$K642&gt;2032))),"N/A",IF($N642=0,0,IF(ISERROR(VLOOKUP($E642,'Source Data'!$B$29:$J$60, MATCH($L642, 'Source Data'!$B$26:$J$26,1),TRUE))=TRUE,"",VLOOKUP($E642,'Source Data'!$B$29:$J$60,MATCH($L642, 'Source Data'!$B$26:$J$26,1),TRUE))))</f>
        <v/>
      </c>
      <c r="Y642" s="144" t="str">
        <f>IF(OR(AND(OR($J642="Retired",$J642="Permanent Low-Use"),$K642&lt;=2033),(AND($J642="New",$K642&gt;2033))),"N/A",IF($N642=0,0,IF(ISERROR(VLOOKUP($E642,'Source Data'!$B$29:$J$60, MATCH($L642, 'Source Data'!$B$26:$J$26,1),TRUE))=TRUE,"",VLOOKUP($E642,'Source Data'!$B$29:$J$60,MATCH($L642, 'Source Data'!$B$26:$J$26,1),TRUE))))</f>
        <v/>
      </c>
      <c r="Z642" s="145" t="str">
        <f>IF(ISNUMBER($L642),IF(OR(AND(OR($J642="Retired",$J642="Permanent Low-Use"),$K642&lt;=2023),(AND($J642="New",$K642&gt;2023))),"N/A",VLOOKUP($F642,'Source Data'!$B$15:$I$22,7)),"")</f>
        <v/>
      </c>
      <c r="AA642" s="145" t="str">
        <f>IF(ISNUMBER($L642),IF(OR(AND(OR($J642="Retired",$J642="Permanent Low-Use"),$K642&lt;=2024),(AND($J642="New",$K642&gt;2024))),"N/A",VLOOKUP($F642,'Source Data'!$B$15:$I$22,7)),"")</f>
        <v/>
      </c>
      <c r="AB642" s="145" t="str">
        <f>IF(ISNUMBER($L642),IF(OR(AND(OR($J642="Retired",$J642="Permanent Low-Use"),$K642&lt;=2025),(AND($J642="New",$K642&gt;2025))),"N/A",VLOOKUP($F642,'Source Data'!$B$15:$I$22,5)),"")</f>
        <v/>
      </c>
      <c r="AC642" s="145" t="str">
        <f>IF(ISNUMBER($L642),IF(OR(AND(OR($J642="Retired",$J642="Permanent Low-Use"),$K642&lt;=2026),(AND($J642="New",$K642&gt;2026))),"N/A",VLOOKUP($F642,'Source Data'!$B$15:$I$22,5)),"")</f>
        <v/>
      </c>
      <c r="AD642" s="147"/>
      <c r="AE642" s="145" t="str">
        <f>IF(ISNUMBER($L642),IF(OR(AND(OR($J642="Retired",$J642="Permanent Low-Use"),$K642&lt;=2028),(AND($J642="New",$K642&gt;2028))),"N/A",VLOOKUP($F642,'Source Data'!$B$15:$I$22,5)),"")</f>
        <v/>
      </c>
      <c r="AF642" s="145" t="str">
        <f>IF(ISNUMBER($L642),IF(OR(AND(OR($J642="Retired",$J642="Permanent Low-Use"),$K642&lt;=2029),(AND($J642="New",$K642&gt;2029))),"N/A",VLOOKUP($F642,'Source Data'!$B$15:$I$22,5)),"")</f>
        <v/>
      </c>
      <c r="AG642" s="145" t="str">
        <f>IF(ISNUMBER($L642),IF(OR(AND(OR($J642="Retired",$J642="Permanent Low-Use"),$K642&lt;=2030),(AND($J642="New",$K642&gt;2030))),"N/A",VLOOKUP($F642,'Source Data'!$B$15:$I$22,5)),"")</f>
        <v/>
      </c>
      <c r="AH642" s="145" t="str">
        <f>IF(ISNUMBER($L642),IF(OR(AND(OR($J642="Retired",$J642="Permanent Low-Use"),$K642&lt;=2031),(AND($J642="New",$K642&gt;2031))),"N/A",VLOOKUP($F642,'Source Data'!$B$15:$I$22,5)),"")</f>
        <v/>
      </c>
      <c r="AI642" s="145" t="str">
        <f>IF(ISNUMBER($L642),IF(OR(AND(OR($J642="Retired",$J642="Permanent Low-Use"),$K642&lt;=2032),(AND($J642="New",$K642&gt;2032))),"N/A",VLOOKUP($F642,'Source Data'!$B$15:$I$22,5)),"")</f>
        <v/>
      </c>
      <c r="AJ642" s="145" t="str">
        <f>IF(ISNUMBER($L642),IF(OR(AND(OR($J642="Retired",$J642="Permanent Low-Use"),$K642&lt;=2033),(AND($J642="New",$K642&gt;2033))),"N/A",VLOOKUP($F642,'Source Data'!$B$15:$I$22,5)),"")</f>
        <v/>
      </c>
      <c r="AK642" s="145" t="str">
        <f>IF($N642= 0, "N/A", IF(ISERROR(VLOOKUP($F642, 'Source Data'!$B$4:$C$11,2)), "", VLOOKUP($F642, 'Source Data'!$B$4:$C$11,2)))</f>
        <v/>
      </c>
      <c r="AL642" s="158"/>
    </row>
    <row r="643" spans="1:38">
      <c r="A643" s="158"/>
      <c r="B643" s="78"/>
      <c r="C643" s="78"/>
      <c r="D643" s="78"/>
      <c r="E643" s="78"/>
      <c r="F643" s="78"/>
      <c r="G643" s="78"/>
      <c r="H643" s="78"/>
      <c r="I643" s="78"/>
      <c r="J643" s="78"/>
      <c r="K643" s="78"/>
      <c r="L643" s="142" t="str">
        <f t="shared" si="24"/>
        <v/>
      </c>
      <c r="M643" s="142"/>
      <c r="N643" s="143" t="str">
        <f t="shared" si="25"/>
        <v/>
      </c>
      <c r="O643" s="144" t="str">
        <f>IF(OR(AND(OR($J643="Retired",$J643="Permanent Low-Use"),$K643&lt;=2023),(AND($J643="New",$K643&gt;2023))),"N/A",IF($N643=0,0,IF(ISERROR(VLOOKUP($E643,'Source Data'!$B$29:$J$60, MATCH($L643, 'Source Data'!$B$26:$J$26,1),TRUE))=TRUE,"",VLOOKUP($E643,'Source Data'!$B$29:$J$60,MATCH($L643, 'Source Data'!$B$26:$J$26,1),TRUE))))</f>
        <v/>
      </c>
      <c r="P643" s="144" t="str">
        <f>IF(OR(AND(OR($J643="Retired",$J643="Permanent Low-Use"),$K643&lt;=2024),(AND($J643="New",$K643&gt;2024))),"N/A",IF($N643=0,0,IF(ISERROR(VLOOKUP($E643,'Source Data'!$B$29:$J$60, MATCH($L643, 'Source Data'!$B$26:$J$26,1),TRUE))=TRUE,"",VLOOKUP($E643,'Source Data'!$B$29:$J$60,MATCH($L643, 'Source Data'!$B$26:$J$26,1),TRUE))))</f>
        <v/>
      </c>
      <c r="Q643" s="144" t="str">
        <f>IF(OR(AND(OR($J643="Retired",$J643="Permanent Low-Use"),$K643&lt;=2025),(AND($J643="New",$K643&gt;2025))),"N/A",IF($N643=0,0,IF(ISERROR(VLOOKUP($E643,'Source Data'!$B$29:$J$60, MATCH($L643, 'Source Data'!$B$26:$J$26,1),TRUE))=TRUE,"",VLOOKUP($E643,'Source Data'!$B$29:$J$60,MATCH($L643, 'Source Data'!$B$26:$J$26,1),TRUE))))</f>
        <v/>
      </c>
      <c r="R643" s="144" t="str">
        <f>IF(OR(AND(OR($J643="Retired",$J643="Permanent Low-Use"),$K643&lt;=2026),(AND($J643="New",$K643&gt;2026))),"N/A",IF($N643=0,0,IF(ISERROR(VLOOKUP($E643,'Source Data'!$B$29:$J$60, MATCH($L643, 'Source Data'!$B$26:$J$26,1),TRUE))=TRUE,"",VLOOKUP($E643,'Source Data'!$B$29:$J$60,MATCH($L643, 'Source Data'!$B$26:$J$26,1),TRUE))))</f>
        <v/>
      </c>
      <c r="S643" s="144" t="str">
        <f>IF(OR(AND(OR($J643="Retired",$J643="Permanent Low-Use"),$K643&lt;=2027),(AND($J643="New",$K643&gt;2027))),"N/A",IF($N643=0,0,IF(ISERROR(VLOOKUP($E643,'Source Data'!$B$29:$J$60, MATCH($L643, 'Source Data'!$B$26:$J$26,1),TRUE))=TRUE,"",VLOOKUP($E643,'Source Data'!$B$29:$J$60,MATCH($L643, 'Source Data'!$B$26:$J$26,1),TRUE))))</f>
        <v/>
      </c>
      <c r="T643" s="144" t="str">
        <f>IF(OR(AND(OR($J643="Retired",$J643="Permanent Low-Use"),$K643&lt;=2028),(AND($J643="New",$K643&gt;2028))),"N/A",IF($N643=0,0,IF(ISERROR(VLOOKUP($E643,'Source Data'!$B$29:$J$60, MATCH($L643, 'Source Data'!$B$26:$J$26,1),TRUE))=TRUE,"",VLOOKUP($E643,'Source Data'!$B$29:$J$60,MATCH($L643, 'Source Data'!$B$26:$J$26,1),TRUE))))</f>
        <v/>
      </c>
      <c r="U643" s="144" t="str">
        <f>IF(OR(AND(OR($J643="Retired",$J643="Permanent Low-Use"),$K643&lt;=2029),(AND($J643="New",$K643&gt;2029))),"N/A",IF($N643=0,0,IF(ISERROR(VLOOKUP($E643,'Source Data'!$B$29:$J$60, MATCH($L643, 'Source Data'!$B$26:$J$26,1),TRUE))=TRUE,"",VLOOKUP($E643,'Source Data'!$B$29:$J$60,MATCH($L643, 'Source Data'!$B$26:$J$26,1),TRUE))))</f>
        <v/>
      </c>
      <c r="V643" s="144" t="str">
        <f>IF(OR(AND(OR($J643="Retired",$J643="Permanent Low-Use"),$K643&lt;=2030),(AND($J643="New",$K643&gt;2030))),"N/A",IF($N643=0,0,IF(ISERROR(VLOOKUP($E643,'Source Data'!$B$29:$J$60, MATCH($L643, 'Source Data'!$B$26:$J$26,1),TRUE))=TRUE,"",VLOOKUP($E643,'Source Data'!$B$29:$J$60,MATCH($L643, 'Source Data'!$B$26:$J$26,1),TRUE))))</f>
        <v/>
      </c>
      <c r="W643" s="144" t="str">
        <f>IF(OR(AND(OR($J643="Retired",$J643="Permanent Low-Use"),$K643&lt;=2031),(AND($J643="New",$K643&gt;2031))),"N/A",IF($N643=0,0,IF(ISERROR(VLOOKUP($E643,'Source Data'!$B$29:$J$60, MATCH($L643, 'Source Data'!$B$26:$J$26,1),TRUE))=TRUE,"",VLOOKUP($E643,'Source Data'!$B$29:$J$60,MATCH($L643, 'Source Data'!$B$26:$J$26,1),TRUE))))</f>
        <v/>
      </c>
      <c r="X643" s="144" t="str">
        <f>IF(OR(AND(OR($J643="Retired",$J643="Permanent Low-Use"),$K643&lt;=2032),(AND($J643="New",$K643&gt;2032))),"N/A",IF($N643=0,0,IF(ISERROR(VLOOKUP($E643,'Source Data'!$B$29:$J$60, MATCH($L643, 'Source Data'!$B$26:$J$26,1),TRUE))=TRUE,"",VLOOKUP($E643,'Source Data'!$B$29:$J$60,MATCH($L643, 'Source Data'!$B$26:$J$26,1),TRUE))))</f>
        <v/>
      </c>
      <c r="Y643" s="144" t="str">
        <f>IF(OR(AND(OR($J643="Retired",$J643="Permanent Low-Use"),$K643&lt;=2033),(AND($J643="New",$K643&gt;2033))),"N/A",IF($N643=0,0,IF(ISERROR(VLOOKUP($E643,'Source Data'!$B$29:$J$60, MATCH($L643, 'Source Data'!$B$26:$J$26,1),TRUE))=TRUE,"",VLOOKUP($E643,'Source Data'!$B$29:$J$60,MATCH($L643, 'Source Data'!$B$26:$J$26,1),TRUE))))</f>
        <v/>
      </c>
      <c r="Z643" s="145" t="str">
        <f>IF(ISNUMBER($L643),IF(OR(AND(OR($J643="Retired",$J643="Permanent Low-Use"),$K643&lt;=2023),(AND($J643="New",$K643&gt;2023))),"N/A",VLOOKUP($F643,'Source Data'!$B$15:$I$22,7)),"")</f>
        <v/>
      </c>
      <c r="AA643" s="145" t="str">
        <f>IF(ISNUMBER($L643),IF(OR(AND(OR($J643="Retired",$J643="Permanent Low-Use"),$K643&lt;=2024),(AND($J643="New",$K643&gt;2024))),"N/A",VLOOKUP($F643,'Source Data'!$B$15:$I$22,7)),"")</f>
        <v/>
      </c>
      <c r="AB643" s="145" t="str">
        <f>IF(ISNUMBER($L643),IF(OR(AND(OR($J643="Retired",$J643="Permanent Low-Use"),$K643&lt;=2025),(AND($J643="New",$K643&gt;2025))),"N/A",VLOOKUP($F643,'Source Data'!$B$15:$I$22,5)),"")</f>
        <v/>
      </c>
      <c r="AC643" s="145" t="str">
        <f>IF(ISNUMBER($L643),IF(OR(AND(OR($J643="Retired",$J643="Permanent Low-Use"),$K643&lt;=2026),(AND($J643="New",$K643&gt;2026))),"N/A",VLOOKUP($F643,'Source Data'!$B$15:$I$22,5)),"")</f>
        <v/>
      </c>
      <c r="AD643" s="147"/>
      <c r="AE643" s="145" t="str">
        <f>IF(ISNUMBER($L643),IF(OR(AND(OR($J643="Retired",$J643="Permanent Low-Use"),$K643&lt;=2028),(AND($J643="New",$K643&gt;2028))),"N/A",VLOOKUP($F643,'Source Data'!$B$15:$I$22,5)),"")</f>
        <v/>
      </c>
      <c r="AF643" s="145" t="str">
        <f>IF(ISNUMBER($L643),IF(OR(AND(OR($J643="Retired",$J643="Permanent Low-Use"),$K643&lt;=2029),(AND($J643="New",$K643&gt;2029))),"N/A",VLOOKUP($F643,'Source Data'!$B$15:$I$22,5)),"")</f>
        <v/>
      </c>
      <c r="AG643" s="145" t="str">
        <f>IF(ISNUMBER($L643),IF(OR(AND(OR($J643="Retired",$J643="Permanent Low-Use"),$K643&lt;=2030),(AND($J643="New",$K643&gt;2030))),"N/A",VLOOKUP($F643,'Source Data'!$B$15:$I$22,5)),"")</f>
        <v/>
      </c>
      <c r="AH643" s="145" t="str">
        <f>IF(ISNUMBER($L643),IF(OR(AND(OR($J643="Retired",$J643="Permanent Low-Use"),$K643&lt;=2031),(AND($J643="New",$K643&gt;2031))),"N/A",VLOOKUP($F643,'Source Data'!$B$15:$I$22,5)),"")</f>
        <v/>
      </c>
      <c r="AI643" s="145" t="str">
        <f>IF(ISNUMBER($L643),IF(OR(AND(OR($J643="Retired",$J643="Permanent Low-Use"),$K643&lt;=2032),(AND($J643="New",$K643&gt;2032))),"N/A",VLOOKUP($F643,'Source Data'!$B$15:$I$22,5)),"")</f>
        <v/>
      </c>
      <c r="AJ643" s="145" t="str">
        <f>IF(ISNUMBER($L643),IF(OR(AND(OR($J643="Retired",$J643="Permanent Low-Use"),$K643&lt;=2033),(AND($J643="New",$K643&gt;2033))),"N/A",VLOOKUP($F643,'Source Data'!$B$15:$I$22,5)),"")</f>
        <v/>
      </c>
      <c r="AK643" s="145" t="str">
        <f>IF($N643= 0, "N/A", IF(ISERROR(VLOOKUP($F643, 'Source Data'!$B$4:$C$11,2)), "", VLOOKUP($F643, 'Source Data'!$B$4:$C$11,2)))</f>
        <v/>
      </c>
      <c r="AL643" s="158"/>
    </row>
    <row r="644" spans="1:38">
      <c r="A644" s="158"/>
      <c r="B644" s="78"/>
      <c r="C644" s="78"/>
      <c r="D644" s="78"/>
      <c r="E644" s="78"/>
      <c r="F644" s="78"/>
      <c r="G644" s="78"/>
      <c r="H644" s="78"/>
      <c r="I644" s="78"/>
      <c r="J644" s="78"/>
      <c r="K644" s="78"/>
      <c r="L644" s="142" t="str">
        <f t="shared" si="24"/>
        <v/>
      </c>
      <c r="M644" s="142"/>
      <c r="N644" s="143" t="str">
        <f t="shared" si="25"/>
        <v/>
      </c>
      <c r="O644" s="144" t="str">
        <f>IF(OR(AND(OR($J644="Retired",$J644="Permanent Low-Use"),$K644&lt;=2023),(AND($J644="New",$K644&gt;2023))),"N/A",IF($N644=0,0,IF(ISERROR(VLOOKUP($E644,'Source Data'!$B$29:$J$60, MATCH($L644, 'Source Data'!$B$26:$J$26,1),TRUE))=TRUE,"",VLOOKUP($E644,'Source Data'!$B$29:$J$60,MATCH($L644, 'Source Data'!$B$26:$J$26,1),TRUE))))</f>
        <v/>
      </c>
      <c r="P644" s="144" t="str">
        <f>IF(OR(AND(OR($J644="Retired",$J644="Permanent Low-Use"),$K644&lt;=2024),(AND($J644="New",$K644&gt;2024))),"N/A",IF($N644=0,0,IF(ISERROR(VLOOKUP($E644,'Source Data'!$B$29:$J$60, MATCH($L644, 'Source Data'!$B$26:$J$26,1),TRUE))=TRUE,"",VLOOKUP($E644,'Source Data'!$B$29:$J$60,MATCH($L644, 'Source Data'!$B$26:$J$26,1),TRUE))))</f>
        <v/>
      </c>
      <c r="Q644" s="144" t="str">
        <f>IF(OR(AND(OR($J644="Retired",$J644="Permanent Low-Use"),$K644&lt;=2025),(AND($J644="New",$K644&gt;2025))),"N/A",IF($N644=0,0,IF(ISERROR(VLOOKUP($E644,'Source Data'!$B$29:$J$60, MATCH($L644, 'Source Data'!$B$26:$J$26,1),TRUE))=TRUE,"",VLOOKUP($E644,'Source Data'!$B$29:$J$60,MATCH($L644, 'Source Data'!$B$26:$J$26,1),TRUE))))</f>
        <v/>
      </c>
      <c r="R644" s="144" t="str">
        <f>IF(OR(AND(OR($J644="Retired",$J644="Permanent Low-Use"),$K644&lt;=2026),(AND($J644="New",$K644&gt;2026))),"N/A",IF($N644=0,0,IF(ISERROR(VLOOKUP($E644,'Source Data'!$B$29:$J$60, MATCH($L644, 'Source Data'!$B$26:$J$26,1),TRUE))=TRUE,"",VLOOKUP($E644,'Source Data'!$B$29:$J$60,MATCH($L644, 'Source Data'!$B$26:$J$26,1),TRUE))))</f>
        <v/>
      </c>
      <c r="S644" s="144" t="str">
        <f>IF(OR(AND(OR($J644="Retired",$J644="Permanent Low-Use"),$K644&lt;=2027),(AND($J644="New",$K644&gt;2027))),"N/A",IF($N644=0,0,IF(ISERROR(VLOOKUP($E644,'Source Data'!$B$29:$J$60, MATCH($L644, 'Source Data'!$B$26:$J$26,1),TRUE))=TRUE,"",VLOOKUP($E644,'Source Data'!$B$29:$J$60,MATCH($L644, 'Source Data'!$B$26:$J$26,1),TRUE))))</f>
        <v/>
      </c>
      <c r="T644" s="144" t="str">
        <f>IF(OR(AND(OR($J644="Retired",$J644="Permanent Low-Use"),$K644&lt;=2028),(AND($J644="New",$K644&gt;2028))),"N/A",IF($N644=0,0,IF(ISERROR(VLOOKUP($E644,'Source Data'!$B$29:$J$60, MATCH($L644, 'Source Data'!$B$26:$J$26,1),TRUE))=TRUE,"",VLOOKUP($E644,'Source Data'!$B$29:$J$60,MATCH($L644, 'Source Data'!$B$26:$J$26,1),TRUE))))</f>
        <v/>
      </c>
      <c r="U644" s="144" t="str">
        <f>IF(OR(AND(OR($J644="Retired",$J644="Permanent Low-Use"),$K644&lt;=2029),(AND($J644="New",$K644&gt;2029))),"N/A",IF($N644=0,0,IF(ISERROR(VLOOKUP($E644,'Source Data'!$B$29:$J$60, MATCH($L644, 'Source Data'!$B$26:$J$26,1),TRUE))=TRUE,"",VLOOKUP($E644,'Source Data'!$B$29:$J$60,MATCH($L644, 'Source Data'!$B$26:$J$26,1),TRUE))))</f>
        <v/>
      </c>
      <c r="V644" s="144" t="str">
        <f>IF(OR(AND(OR($J644="Retired",$J644="Permanent Low-Use"),$K644&lt;=2030),(AND($J644="New",$K644&gt;2030))),"N/A",IF($N644=0,0,IF(ISERROR(VLOOKUP($E644,'Source Data'!$B$29:$J$60, MATCH($L644, 'Source Data'!$B$26:$J$26,1),TRUE))=TRUE,"",VLOOKUP($E644,'Source Data'!$B$29:$J$60,MATCH($L644, 'Source Data'!$B$26:$J$26,1),TRUE))))</f>
        <v/>
      </c>
      <c r="W644" s="144" t="str">
        <f>IF(OR(AND(OR($J644="Retired",$J644="Permanent Low-Use"),$K644&lt;=2031),(AND($J644="New",$K644&gt;2031))),"N/A",IF($N644=0,0,IF(ISERROR(VLOOKUP($E644,'Source Data'!$B$29:$J$60, MATCH($L644, 'Source Data'!$B$26:$J$26,1),TRUE))=TRUE,"",VLOOKUP($E644,'Source Data'!$B$29:$J$60,MATCH($L644, 'Source Data'!$B$26:$J$26,1),TRUE))))</f>
        <v/>
      </c>
      <c r="X644" s="144" t="str">
        <f>IF(OR(AND(OR($J644="Retired",$J644="Permanent Low-Use"),$K644&lt;=2032),(AND($J644="New",$K644&gt;2032))),"N/A",IF($N644=0,0,IF(ISERROR(VLOOKUP($E644,'Source Data'!$B$29:$J$60, MATCH($L644, 'Source Data'!$B$26:$J$26,1),TRUE))=TRUE,"",VLOOKUP($E644,'Source Data'!$B$29:$J$60,MATCH($L644, 'Source Data'!$B$26:$J$26,1),TRUE))))</f>
        <v/>
      </c>
      <c r="Y644" s="144" t="str">
        <f>IF(OR(AND(OR($J644="Retired",$J644="Permanent Low-Use"),$K644&lt;=2033),(AND($J644="New",$K644&gt;2033))),"N/A",IF($N644=0,0,IF(ISERROR(VLOOKUP($E644,'Source Data'!$B$29:$J$60, MATCH($L644, 'Source Data'!$B$26:$J$26,1),TRUE))=TRUE,"",VLOOKUP($E644,'Source Data'!$B$29:$J$60,MATCH($L644, 'Source Data'!$B$26:$J$26,1),TRUE))))</f>
        <v/>
      </c>
      <c r="Z644" s="145" t="str">
        <f>IF(ISNUMBER($L644),IF(OR(AND(OR($J644="Retired",$J644="Permanent Low-Use"),$K644&lt;=2023),(AND($J644="New",$K644&gt;2023))),"N/A",VLOOKUP($F644,'Source Data'!$B$15:$I$22,7)),"")</f>
        <v/>
      </c>
      <c r="AA644" s="145" t="str">
        <f>IF(ISNUMBER($L644),IF(OR(AND(OR($J644="Retired",$J644="Permanent Low-Use"),$K644&lt;=2024),(AND($J644="New",$K644&gt;2024))),"N/A",VLOOKUP($F644,'Source Data'!$B$15:$I$22,7)),"")</f>
        <v/>
      </c>
      <c r="AB644" s="145" t="str">
        <f>IF(ISNUMBER($L644),IF(OR(AND(OR($J644="Retired",$J644="Permanent Low-Use"),$K644&lt;=2025),(AND($J644="New",$K644&gt;2025))),"N/A",VLOOKUP($F644,'Source Data'!$B$15:$I$22,5)),"")</f>
        <v/>
      </c>
      <c r="AC644" s="145" t="str">
        <f>IF(ISNUMBER($L644),IF(OR(AND(OR($J644="Retired",$J644="Permanent Low-Use"),$K644&lt;=2026),(AND($J644="New",$K644&gt;2026))),"N/A",VLOOKUP($F644,'Source Data'!$B$15:$I$22,5)),"")</f>
        <v/>
      </c>
      <c r="AD644" s="147"/>
      <c r="AE644" s="145" t="str">
        <f>IF(ISNUMBER($L644),IF(OR(AND(OR($J644="Retired",$J644="Permanent Low-Use"),$K644&lt;=2028),(AND($J644="New",$K644&gt;2028))),"N/A",VLOOKUP($F644,'Source Data'!$B$15:$I$22,5)),"")</f>
        <v/>
      </c>
      <c r="AF644" s="145" t="str">
        <f>IF(ISNUMBER($L644),IF(OR(AND(OR($J644="Retired",$J644="Permanent Low-Use"),$K644&lt;=2029),(AND($J644="New",$K644&gt;2029))),"N/A",VLOOKUP($F644,'Source Data'!$B$15:$I$22,5)),"")</f>
        <v/>
      </c>
      <c r="AG644" s="145" t="str">
        <f>IF(ISNUMBER($L644),IF(OR(AND(OR($J644="Retired",$J644="Permanent Low-Use"),$K644&lt;=2030),(AND($J644="New",$K644&gt;2030))),"N/A",VLOOKUP($F644,'Source Data'!$B$15:$I$22,5)),"")</f>
        <v/>
      </c>
      <c r="AH644" s="145" t="str">
        <f>IF(ISNUMBER($L644),IF(OR(AND(OR($J644="Retired",$J644="Permanent Low-Use"),$K644&lt;=2031),(AND($J644="New",$K644&gt;2031))),"N/A",VLOOKUP($F644,'Source Data'!$B$15:$I$22,5)),"")</f>
        <v/>
      </c>
      <c r="AI644" s="145" t="str">
        <f>IF(ISNUMBER($L644),IF(OR(AND(OR($J644="Retired",$J644="Permanent Low-Use"),$K644&lt;=2032),(AND($J644="New",$K644&gt;2032))),"N/A",VLOOKUP($F644,'Source Data'!$B$15:$I$22,5)),"")</f>
        <v/>
      </c>
      <c r="AJ644" s="145" t="str">
        <f>IF(ISNUMBER($L644),IF(OR(AND(OR($J644="Retired",$J644="Permanent Low-Use"),$K644&lt;=2033),(AND($J644="New",$K644&gt;2033))),"N/A",VLOOKUP($F644,'Source Data'!$B$15:$I$22,5)),"")</f>
        <v/>
      </c>
      <c r="AK644" s="145" t="str">
        <f>IF($N644= 0, "N/A", IF(ISERROR(VLOOKUP($F644, 'Source Data'!$B$4:$C$11,2)), "", VLOOKUP($F644, 'Source Data'!$B$4:$C$11,2)))</f>
        <v/>
      </c>
      <c r="AL644" s="158"/>
    </row>
    <row r="645" spans="1:38">
      <c r="A645" s="158"/>
      <c r="B645" s="78"/>
      <c r="C645" s="78"/>
      <c r="D645" s="78"/>
      <c r="E645" s="78"/>
      <c r="F645" s="78"/>
      <c r="G645" s="78"/>
      <c r="H645" s="78"/>
      <c r="I645" s="78"/>
      <c r="J645" s="78"/>
      <c r="K645" s="78"/>
      <c r="L645" s="142" t="str">
        <f t="shared" si="24"/>
        <v/>
      </c>
      <c r="M645" s="142"/>
      <c r="N645" s="143" t="str">
        <f t="shared" si="25"/>
        <v/>
      </c>
      <c r="O645" s="144" t="str">
        <f>IF(OR(AND(OR($J645="Retired",$J645="Permanent Low-Use"),$K645&lt;=2023),(AND($J645="New",$K645&gt;2023))),"N/A",IF($N645=0,0,IF(ISERROR(VLOOKUP($E645,'Source Data'!$B$29:$J$60, MATCH($L645, 'Source Data'!$B$26:$J$26,1),TRUE))=TRUE,"",VLOOKUP($E645,'Source Data'!$B$29:$J$60,MATCH($L645, 'Source Data'!$B$26:$J$26,1),TRUE))))</f>
        <v/>
      </c>
      <c r="P645" s="144" t="str">
        <f>IF(OR(AND(OR($J645="Retired",$J645="Permanent Low-Use"),$K645&lt;=2024),(AND($J645="New",$K645&gt;2024))),"N/A",IF($N645=0,0,IF(ISERROR(VLOOKUP($E645,'Source Data'!$B$29:$J$60, MATCH($L645, 'Source Data'!$B$26:$J$26,1),TRUE))=TRUE,"",VLOOKUP($E645,'Source Data'!$B$29:$J$60,MATCH($L645, 'Source Data'!$B$26:$J$26,1),TRUE))))</f>
        <v/>
      </c>
      <c r="Q645" s="144" t="str">
        <f>IF(OR(AND(OR($J645="Retired",$J645="Permanent Low-Use"),$K645&lt;=2025),(AND($J645="New",$K645&gt;2025))),"N/A",IF($N645=0,0,IF(ISERROR(VLOOKUP($E645,'Source Data'!$B$29:$J$60, MATCH($L645, 'Source Data'!$B$26:$J$26,1),TRUE))=TRUE,"",VLOOKUP($E645,'Source Data'!$B$29:$J$60,MATCH($L645, 'Source Data'!$B$26:$J$26,1),TRUE))))</f>
        <v/>
      </c>
      <c r="R645" s="144" t="str">
        <f>IF(OR(AND(OR($J645="Retired",$J645="Permanent Low-Use"),$K645&lt;=2026),(AND($J645="New",$K645&gt;2026))),"N/A",IF($N645=0,0,IF(ISERROR(VLOOKUP($E645,'Source Data'!$B$29:$J$60, MATCH($L645, 'Source Data'!$B$26:$J$26,1),TRUE))=TRUE,"",VLOOKUP($E645,'Source Data'!$B$29:$J$60,MATCH($L645, 'Source Data'!$B$26:$J$26,1),TRUE))))</f>
        <v/>
      </c>
      <c r="S645" s="144" t="str">
        <f>IF(OR(AND(OR($J645="Retired",$J645="Permanent Low-Use"),$K645&lt;=2027),(AND($J645="New",$K645&gt;2027))),"N/A",IF($N645=0,0,IF(ISERROR(VLOOKUP($E645,'Source Data'!$B$29:$J$60, MATCH($L645, 'Source Data'!$B$26:$J$26,1),TRUE))=TRUE,"",VLOOKUP($E645,'Source Data'!$B$29:$J$60,MATCH($L645, 'Source Data'!$B$26:$J$26,1),TRUE))))</f>
        <v/>
      </c>
      <c r="T645" s="144" t="str">
        <f>IF(OR(AND(OR($J645="Retired",$J645="Permanent Low-Use"),$K645&lt;=2028),(AND($J645="New",$K645&gt;2028))),"N/A",IF($N645=0,0,IF(ISERROR(VLOOKUP($E645,'Source Data'!$B$29:$J$60, MATCH($L645, 'Source Data'!$B$26:$J$26,1),TRUE))=TRUE,"",VLOOKUP($E645,'Source Data'!$B$29:$J$60,MATCH($L645, 'Source Data'!$B$26:$J$26,1),TRUE))))</f>
        <v/>
      </c>
      <c r="U645" s="144" t="str">
        <f>IF(OR(AND(OR($J645="Retired",$J645="Permanent Low-Use"),$K645&lt;=2029),(AND($J645="New",$K645&gt;2029))),"N/A",IF($N645=0,0,IF(ISERROR(VLOOKUP($E645,'Source Data'!$B$29:$J$60, MATCH($L645, 'Source Data'!$B$26:$J$26,1),TRUE))=TRUE,"",VLOOKUP($E645,'Source Data'!$B$29:$J$60,MATCH($L645, 'Source Data'!$B$26:$J$26,1),TRUE))))</f>
        <v/>
      </c>
      <c r="V645" s="144" t="str">
        <f>IF(OR(AND(OR($J645="Retired",$J645="Permanent Low-Use"),$K645&lt;=2030),(AND($J645="New",$K645&gt;2030))),"N/A",IF($N645=0,0,IF(ISERROR(VLOOKUP($E645,'Source Data'!$B$29:$J$60, MATCH($L645, 'Source Data'!$B$26:$J$26,1),TRUE))=TRUE,"",VLOOKUP($E645,'Source Data'!$B$29:$J$60,MATCH($L645, 'Source Data'!$B$26:$J$26,1),TRUE))))</f>
        <v/>
      </c>
      <c r="W645" s="144" t="str">
        <f>IF(OR(AND(OR($J645="Retired",$J645="Permanent Low-Use"),$K645&lt;=2031),(AND($J645="New",$K645&gt;2031))),"N/A",IF($N645=0,0,IF(ISERROR(VLOOKUP($E645,'Source Data'!$B$29:$J$60, MATCH($L645, 'Source Data'!$B$26:$J$26,1),TRUE))=TRUE,"",VLOOKUP($E645,'Source Data'!$B$29:$J$60,MATCH($L645, 'Source Data'!$B$26:$J$26,1),TRUE))))</f>
        <v/>
      </c>
      <c r="X645" s="144" t="str">
        <f>IF(OR(AND(OR($J645="Retired",$J645="Permanent Low-Use"),$K645&lt;=2032),(AND($J645="New",$K645&gt;2032))),"N/A",IF($N645=0,0,IF(ISERROR(VLOOKUP($E645,'Source Data'!$B$29:$J$60, MATCH($L645, 'Source Data'!$B$26:$J$26,1),TRUE))=TRUE,"",VLOOKUP($E645,'Source Data'!$B$29:$J$60,MATCH($L645, 'Source Data'!$B$26:$J$26,1),TRUE))))</f>
        <v/>
      </c>
      <c r="Y645" s="144" t="str">
        <f>IF(OR(AND(OR($J645="Retired",$J645="Permanent Low-Use"),$K645&lt;=2033),(AND($J645="New",$K645&gt;2033))),"N/A",IF($N645=0,0,IF(ISERROR(VLOOKUP($E645,'Source Data'!$B$29:$J$60, MATCH($L645, 'Source Data'!$B$26:$J$26,1),TRUE))=TRUE,"",VLOOKUP($E645,'Source Data'!$B$29:$J$60,MATCH($L645, 'Source Data'!$B$26:$J$26,1),TRUE))))</f>
        <v/>
      </c>
      <c r="Z645" s="145" t="str">
        <f>IF(ISNUMBER($L645),IF(OR(AND(OR($J645="Retired",$J645="Permanent Low-Use"),$K645&lt;=2023),(AND($J645="New",$K645&gt;2023))),"N/A",VLOOKUP($F645,'Source Data'!$B$15:$I$22,7)),"")</f>
        <v/>
      </c>
      <c r="AA645" s="145" t="str">
        <f>IF(ISNUMBER($L645),IF(OR(AND(OR($J645="Retired",$J645="Permanent Low-Use"),$K645&lt;=2024),(AND($J645="New",$K645&gt;2024))),"N/A",VLOOKUP($F645,'Source Data'!$B$15:$I$22,7)),"")</f>
        <v/>
      </c>
      <c r="AB645" s="145" t="str">
        <f>IF(ISNUMBER($L645),IF(OR(AND(OR($J645="Retired",$J645="Permanent Low-Use"),$K645&lt;=2025),(AND($J645="New",$K645&gt;2025))),"N/A",VLOOKUP($F645,'Source Data'!$B$15:$I$22,5)),"")</f>
        <v/>
      </c>
      <c r="AC645" s="145" t="str">
        <f>IF(ISNUMBER($L645),IF(OR(AND(OR($J645="Retired",$J645="Permanent Low-Use"),$K645&lt;=2026),(AND($J645="New",$K645&gt;2026))),"N/A",VLOOKUP($F645,'Source Data'!$B$15:$I$22,5)),"")</f>
        <v/>
      </c>
      <c r="AD645" s="147"/>
      <c r="AE645" s="145" t="str">
        <f>IF(ISNUMBER($L645),IF(OR(AND(OR($J645="Retired",$J645="Permanent Low-Use"),$K645&lt;=2028),(AND($J645="New",$K645&gt;2028))),"N/A",VLOOKUP($F645,'Source Data'!$B$15:$I$22,5)),"")</f>
        <v/>
      </c>
      <c r="AF645" s="145" t="str">
        <f>IF(ISNUMBER($L645),IF(OR(AND(OR($J645="Retired",$J645="Permanent Low-Use"),$K645&lt;=2029),(AND($J645="New",$K645&gt;2029))),"N/A",VLOOKUP($F645,'Source Data'!$B$15:$I$22,5)),"")</f>
        <v/>
      </c>
      <c r="AG645" s="145" t="str">
        <f>IF(ISNUMBER($L645),IF(OR(AND(OR($J645="Retired",$J645="Permanent Low-Use"),$K645&lt;=2030),(AND($J645="New",$K645&gt;2030))),"N/A",VLOOKUP($F645,'Source Data'!$B$15:$I$22,5)),"")</f>
        <v/>
      </c>
      <c r="AH645" s="145" t="str">
        <f>IF(ISNUMBER($L645),IF(OR(AND(OR($J645="Retired",$J645="Permanent Low-Use"),$K645&lt;=2031),(AND($J645="New",$K645&gt;2031))),"N/A",VLOOKUP($F645,'Source Data'!$B$15:$I$22,5)),"")</f>
        <v/>
      </c>
      <c r="AI645" s="145" t="str">
        <f>IF(ISNUMBER($L645),IF(OR(AND(OR($J645="Retired",$J645="Permanent Low-Use"),$K645&lt;=2032),(AND($J645="New",$K645&gt;2032))),"N/A",VLOOKUP($F645,'Source Data'!$B$15:$I$22,5)),"")</f>
        <v/>
      </c>
      <c r="AJ645" s="145" t="str">
        <f>IF(ISNUMBER($L645),IF(OR(AND(OR($J645="Retired",$J645="Permanent Low-Use"),$K645&lt;=2033),(AND($J645="New",$K645&gt;2033))),"N/A",VLOOKUP($F645,'Source Data'!$B$15:$I$22,5)),"")</f>
        <v/>
      </c>
      <c r="AK645" s="145" t="str">
        <f>IF($N645= 0, "N/A", IF(ISERROR(VLOOKUP($F645, 'Source Data'!$B$4:$C$11,2)), "", VLOOKUP($F645, 'Source Data'!$B$4:$C$11,2)))</f>
        <v/>
      </c>
      <c r="AL645" s="158"/>
    </row>
    <row r="646" spans="1:38">
      <c r="A646" s="158"/>
      <c r="B646" s="78"/>
      <c r="C646" s="78"/>
      <c r="D646" s="78"/>
      <c r="E646" s="78"/>
      <c r="F646" s="78"/>
      <c r="G646" s="78"/>
      <c r="H646" s="78"/>
      <c r="I646" s="78"/>
      <c r="J646" s="78"/>
      <c r="K646" s="78"/>
      <c r="L646" s="142" t="str">
        <f t="shared" si="24"/>
        <v/>
      </c>
      <c r="M646" s="142"/>
      <c r="N646" s="143" t="str">
        <f t="shared" si="25"/>
        <v/>
      </c>
      <c r="O646" s="144" t="str">
        <f>IF(OR(AND(OR($J646="Retired",$J646="Permanent Low-Use"),$K646&lt;=2023),(AND($J646="New",$K646&gt;2023))),"N/A",IF($N646=0,0,IF(ISERROR(VLOOKUP($E646,'Source Data'!$B$29:$J$60, MATCH($L646, 'Source Data'!$B$26:$J$26,1),TRUE))=TRUE,"",VLOOKUP($E646,'Source Data'!$B$29:$J$60,MATCH($L646, 'Source Data'!$B$26:$J$26,1),TRUE))))</f>
        <v/>
      </c>
      <c r="P646" s="144" t="str">
        <f>IF(OR(AND(OR($J646="Retired",$J646="Permanent Low-Use"),$K646&lt;=2024),(AND($J646="New",$K646&gt;2024))),"N/A",IF($N646=0,0,IF(ISERROR(VLOOKUP($E646,'Source Data'!$B$29:$J$60, MATCH($L646, 'Source Data'!$B$26:$J$26,1),TRUE))=TRUE,"",VLOOKUP($E646,'Source Data'!$B$29:$J$60,MATCH($L646, 'Source Data'!$B$26:$J$26,1),TRUE))))</f>
        <v/>
      </c>
      <c r="Q646" s="144" t="str">
        <f>IF(OR(AND(OR($J646="Retired",$J646="Permanent Low-Use"),$K646&lt;=2025),(AND($J646="New",$K646&gt;2025))),"N/A",IF($N646=0,0,IF(ISERROR(VLOOKUP($E646,'Source Data'!$B$29:$J$60, MATCH($L646, 'Source Data'!$B$26:$J$26,1),TRUE))=TRUE,"",VLOOKUP($E646,'Source Data'!$B$29:$J$60,MATCH($L646, 'Source Data'!$B$26:$J$26,1),TRUE))))</f>
        <v/>
      </c>
      <c r="R646" s="144" t="str">
        <f>IF(OR(AND(OR($J646="Retired",$J646="Permanent Low-Use"),$K646&lt;=2026),(AND($J646="New",$K646&gt;2026))),"N/A",IF($N646=0,0,IF(ISERROR(VLOOKUP($E646,'Source Data'!$B$29:$J$60, MATCH($L646, 'Source Data'!$B$26:$J$26,1),TRUE))=TRUE,"",VLOOKUP($E646,'Source Data'!$B$29:$J$60,MATCH($L646, 'Source Data'!$B$26:$J$26,1),TRUE))))</f>
        <v/>
      </c>
      <c r="S646" s="144" t="str">
        <f>IF(OR(AND(OR($J646="Retired",$J646="Permanent Low-Use"),$K646&lt;=2027),(AND($J646="New",$K646&gt;2027))),"N/A",IF($N646=0,0,IF(ISERROR(VLOOKUP($E646,'Source Data'!$B$29:$J$60, MATCH($L646, 'Source Data'!$B$26:$J$26,1),TRUE))=TRUE,"",VLOOKUP($E646,'Source Data'!$B$29:$J$60,MATCH($L646, 'Source Data'!$B$26:$J$26,1),TRUE))))</f>
        <v/>
      </c>
      <c r="T646" s="144" t="str">
        <f>IF(OR(AND(OR($J646="Retired",$J646="Permanent Low-Use"),$K646&lt;=2028),(AND($J646="New",$K646&gt;2028))),"N/A",IF($N646=0,0,IF(ISERROR(VLOOKUP($E646,'Source Data'!$B$29:$J$60, MATCH($L646, 'Source Data'!$B$26:$J$26,1),TRUE))=TRUE,"",VLOOKUP($E646,'Source Data'!$B$29:$J$60,MATCH($L646, 'Source Data'!$B$26:$J$26,1),TRUE))))</f>
        <v/>
      </c>
      <c r="U646" s="144" t="str">
        <f>IF(OR(AND(OR($J646="Retired",$J646="Permanent Low-Use"),$K646&lt;=2029),(AND($J646="New",$K646&gt;2029))),"N/A",IF($N646=0,0,IF(ISERROR(VLOOKUP($E646,'Source Data'!$B$29:$J$60, MATCH($L646, 'Source Data'!$B$26:$J$26,1),TRUE))=TRUE,"",VLOOKUP($E646,'Source Data'!$B$29:$J$60,MATCH($L646, 'Source Data'!$B$26:$J$26,1),TRUE))))</f>
        <v/>
      </c>
      <c r="V646" s="144" t="str">
        <f>IF(OR(AND(OR($J646="Retired",$J646="Permanent Low-Use"),$K646&lt;=2030),(AND($J646="New",$K646&gt;2030))),"N/A",IF($N646=0,0,IF(ISERROR(VLOOKUP($E646,'Source Data'!$B$29:$J$60, MATCH($L646, 'Source Data'!$B$26:$J$26,1),TRUE))=TRUE,"",VLOOKUP($E646,'Source Data'!$B$29:$J$60,MATCH($L646, 'Source Data'!$B$26:$J$26,1),TRUE))))</f>
        <v/>
      </c>
      <c r="W646" s="144" t="str">
        <f>IF(OR(AND(OR($J646="Retired",$J646="Permanent Low-Use"),$K646&lt;=2031),(AND($J646="New",$K646&gt;2031))),"N/A",IF($N646=0,0,IF(ISERROR(VLOOKUP($E646,'Source Data'!$B$29:$J$60, MATCH($L646, 'Source Data'!$B$26:$J$26,1),TRUE))=TRUE,"",VLOOKUP($E646,'Source Data'!$B$29:$J$60,MATCH($L646, 'Source Data'!$B$26:$J$26,1),TRUE))))</f>
        <v/>
      </c>
      <c r="X646" s="144" t="str">
        <f>IF(OR(AND(OR($J646="Retired",$J646="Permanent Low-Use"),$K646&lt;=2032),(AND($J646="New",$K646&gt;2032))),"N/A",IF($N646=0,0,IF(ISERROR(VLOOKUP($E646,'Source Data'!$B$29:$J$60, MATCH($L646, 'Source Data'!$B$26:$J$26,1),TRUE))=TRUE,"",VLOOKUP($E646,'Source Data'!$B$29:$J$60,MATCH($L646, 'Source Data'!$B$26:$J$26,1),TRUE))))</f>
        <v/>
      </c>
      <c r="Y646" s="144" t="str">
        <f>IF(OR(AND(OR($J646="Retired",$J646="Permanent Low-Use"),$K646&lt;=2033),(AND($J646="New",$K646&gt;2033))),"N/A",IF($N646=0,0,IF(ISERROR(VLOOKUP($E646,'Source Data'!$B$29:$J$60, MATCH($L646, 'Source Data'!$B$26:$J$26,1),TRUE))=TRUE,"",VLOOKUP($E646,'Source Data'!$B$29:$J$60,MATCH($L646, 'Source Data'!$B$26:$J$26,1),TRUE))))</f>
        <v/>
      </c>
      <c r="Z646" s="145" t="str">
        <f>IF(ISNUMBER($L646),IF(OR(AND(OR($J646="Retired",$J646="Permanent Low-Use"),$K646&lt;=2023),(AND($J646="New",$K646&gt;2023))),"N/A",VLOOKUP($F646,'Source Data'!$B$15:$I$22,7)),"")</f>
        <v/>
      </c>
      <c r="AA646" s="145" t="str">
        <f>IF(ISNUMBER($L646),IF(OR(AND(OR($J646="Retired",$J646="Permanent Low-Use"),$K646&lt;=2024),(AND($J646="New",$K646&gt;2024))),"N/A",VLOOKUP($F646,'Source Data'!$B$15:$I$22,7)),"")</f>
        <v/>
      </c>
      <c r="AB646" s="145" t="str">
        <f>IF(ISNUMBER($L646),IF(OR(AND(OR($J646="Retired",$J646="Permanent Low-Use"),$K646&lt;=2025),(AND($J646="New",$K646&gt;2025))),"N/A",VLOOKUP($F646,'Source Data'!$B$15:$I$22,5)),"")</f>
        <v/>
      </c>
      <c r="AC646" s="145" t="str">
        <f>IF(ISNUMBER($L646),IF(OR(AND(OR($J646="Retired",$J646="Permanent Low-Use"),$K646&lt;=2026),(AND($J646="New",$K646&gt;2026))),"N/A",VLOOKUP($F646,'Source Data'!$B$15:$I$22,5)),"")</f>
        <v/>
      </c>
      <c r="AD646" s="147"/>
      <c r="AE646" s="145" t="str">
        <f>IF(ISNUMBER($L646),IF(OR(AND(OR($J646="Retired",$J646="Permanent Low-Use"),$K646&lt;=2028),(AND($J646="New",$K646&gt;2028))),"N/A",VLOOKUP($F646,'Source Data'!$B$15:$I$22,5)),"")</f>
        <v/>
      </c>
      <c r="AF646" s="145" t="str">
        <f>IF(ISNUMBER($L646),IF(OR(AND(OR($J646="Retired",$J646="Permanent Low-Use"),$K646&lt;=2029),(AND($J646="New",$K646&gt;2029))),"N/A",VLOOKUP($F646,'Source Data'!$B$15:$I$22,5)),"")</f>
        <v/>
      </c>
      <c r="AG646" s="145" t="str">
        <f>IF(ISNUMBER($L646),IF(OR(AND(OR($J646="Retired",$J646="Permanent Low-Use"),$K646&lt;=2030),(AND($J646="New",$K646&gt;2030))),"N/A",VLOOKUP($F646,'Source Data'!$B$15:$I$22,5)),"")</f>
        <v/>
      </c>
      <c r="AH646" s="145" t="str">
        <f>IF(ISNUMBER($L646),IF(OR(AND(OR($J646="Retired",$J646="Permanent Low-Use"),$K646&lt;=2031),(AND($J646="New",$K646&gt;2031))),"N/A",VLOOKUP($F646,'Source Data'!$B$15:$I$22,5)),"")</f>
        <v/>
      </c>
      <c r="AI646" s="145" t="str">
        <f>IF(ISNUMBER($L646),IF(OR(AND(OR($J646="Retired",$J646="Permanent Low-Use"),$K646&lt;=2032),(AND($J646="New",$K646&gt;2032))),"N/A",VLOOKUP($F646,'Source Data'!$B$15:$I$22,5)),"")</f>
        <v/>
      </c>
      <c r="AJ646" s="145" t="str">
        <f>IF(ISNUMBER($L646),IF(OR(AND(OR($J646="Retired",$J646="Permanent Low-Use"),$K646&lt;=2033),(AND($J646="New",$K646&gt;2033))),"N/A",VLOOKUP($F646,'Source Data'!$B$15:$I$22,5)),"")</f>
        <v/>
      </c>
      <c r="AK646" s="145" t="str">
        <f>IF($N646= 0, "N/A", IF(ISERROR(VLOOKUP($F646, 'Source Data'!$B$4:$C$11,2)), "", VLOOKUP($F646, 'Source Data'!$B$4:$C$11,2)))</f>
        <v/>
      </c>
      <c r="AL646" s="158"/>
    </row>
    <row r="647" spans="1:38">
      <c r="A647" s="158"/>
      <c r="B647" s="78"/>
      <c r="C647" s="78"/>
      <c r="D647" s="78"/>
      <c r="E647" s="78"/>
      <c r="F647" s="78"/>
      <c r="G647" s="78"/>
      <c r="H647" s="78"/>
      <c r="I647" s="78"/>
      <c r="J647" s="78"/>
      <c r="K647" s="78"/>
      <c r="L647" s="142" t="str">
        <f t="shared" si="24"/>
        <v/>
      </c>
      <c r="M647" s="142"/>
      <c r="N647" s="143" t="str">
        <f t="shared" si="25"/>
        <v/>
      </c>
      <c r="O647" s="144" t="str">
        <f>IF(OR(AND(OR($J647="Retired",$J647="Permanent Low-Use"),$K647&lt;=2023),(AND($J647="New",$K647&gt;2023))),"N/A",IF($N647=0,0,IF(ISERROR(VLOOKUP($E647,'Source Data'!$B$29:$J$60, MATCH($L647, 'Source Data'!$B$26:$J$26,1),TRUE))=TRUE,"",VLOOKUP($E647,'Source Data'!$B$29:$J$60,MATCH($L647, 'Source Data'!$B$26:$J$26,1),TRUE))))</f>
        <v/>
      </c>
      <c r="P647" s="144" t="str">
        <f>IF(OR(AND(OR($J647="Retired",$J647="Permanent Low-Use"),$K647&lt;=2024),(AND($J647="New",$K647&gt;2024))),"N/A",IF($N647=0,0,IF(ISERROR(VLOOKUP($E647,'Source Data'!$B$29:$J$60, MATCH($L647, 'Source Data'!$B$26:$J$26,1),TRUE))=TRUE,"",VLOOKUP($E647,'Source Data'!$B$29:$J$60,MATCH($L647, 'Source Data'!$B$26:$J$26,1),TRUE))))</f>
        <v/>
      </c>
      <c r="Q647" s="144" t="str">
        <f>IF(OR(AND(OR($J647="Retired",$J647="Permanent Low-Use"),$K647&lt;=2025),(AND($J647="New",$K647&gt;2025))),"N/A",IF($N647=0,0,IF(ISERROR(VLOOKUP($E647,'Source Data'!$B$29:$J$60, MATCH($L647, 'Source Data'!$B$26:$J$26,1),TRUE))=TRUE,"",VLOOKUP($E647,'Source Data'!$B$29:$J$60,MATCH($L647, 'Source Data'!$B$26:$J$26,1),TRUE))))</f>
        <v/>
      </c>
      <c r="R647" s="144" t="str">
        <f>IF(OR(AND(OR($J647="Retired",$J647="Permanent Low-Use"),$K647&lt;=2026),(AND($J647="New",$K647&gt;2026))),"N/A",IF($N647=0,0,IF(ISERROR(VLOOKUP($E647,'Source Data'!$B$29:$J$60, MATCH($L647, 'Source Data'!$B$26:$J$26,1),TRUE))=TRUE,"",VLOOKUP($E647,'Source Data'!$B$29:$J$60,MATCH($L647, 'Source Data'!$B$26:$J$26,1),TRUE))))</f>
        <v/>
      </c>
      <c r="S647" s="144" t="str">
        <f>IF(OR(AND(OR($J647="Retired",$J647="Permanent Low-Use"),$K647&lt;=2027),(AND($J647="New",$K647&gt;2027))),"N/A",IF($N647=0,0,IF(ISERROR(VLOOKUP($E647,'Source Data'!$B$29:$J$60, MATCH($L647, 'Source Data'!$B$26:$J$26,1),TRUE))=TRUE,"",VLOOKUP($E647,'Source Data'!$B$29:$J$60,MATCH($L647, 'Source Data'!$B$26:$J$26,1),TRUE))))</f>
        <v/>
      </c>
      <c r="T647" s="144" t="str">
        <f>IF(OR(AND(OR($J647="Retired",$J647="Permanent Low-Use"),$K647&lt;=2028),(AND($J647="New",$K647&gt;2028))),"N/A",IF($N647=0,0,IF(ISERROR(VLOOKUP($E647,'Source Data'!$B$29:$J$60, MATCH($L647, 'Source Data'!$B$26:$J$26,1),TRUE))=TRUE,"",VLOOKUP($E647,'Source Data'!$B$29:$J$60,MATCH($L647, 'Source Data'!$B$26:$J$26,1),TRUE))))</f>
        <v/>
      </c>
      <c r="U647" s="144" t="str">
        <f>IF(OR(AND(OR($J647="Retired",$J647="Permanent Low-Use"),$K647&lt;=2029),(AND($J647="New",$K647&gt;2029))),"N/A",IF($N647=0,0,IF(ISERROR(VLOOKUP($E647,'Source Data'!$B$29:$J$60, MATCH($L647, 'Source Data'!$B$26:$J$26,1),TRUE))=TRUE,"",VLOOKUP($E647,'Source Data'!$B$29:$J$60,MATCH($L647, 'Source Data'!$B$26:$J$26,1),TRUE))))</f>
        <v/>
      </c>
      <c r="V647" s="144" t="str">
        <f>IF(OR(AND(OR($J647="Retired",$J647="Permanent Low-Use"),$K647&lt;=2030),(AND($J647="New",$K647&gt;2030))),"N/A",IF($N647=0,0,IF(ISERROR(VLOOKUP($E647,'Source Data'!$B$29:$J$60, MATCH($L647, 'Source Data'!$B$26:$J$26,1),TRUE))=TRUE,"",VLOOKUP($E647,'Source Data'!$B$29:$J$60,MATCH($L647, 'Source Data'!$B$26:$J$26,1),TRUE))))</f>
        <v/>
      </c>
      <c r="W647" s="144" t="str">
        <f>IF(OR(AND(OR($J647="Retired",$J647="Permanent Low-Use"),$K647&lt;=2031),(AND($J647="New",$K647&gt;2031))),"N/A",IF($N647=0,0,IF(ISERROR(VLOOKUP($E647,'Source Data'!$B$29:$J$60, MATCH($L647, 'Source Data'!$B$26:$J$26,1),TRUE))=TRUE,"",VLOOKUP($E647,'Source Data'!$B$29:$J$60,MATCH($L647, 'Source Data'!$B$26:$J$26,1),TRUE))))</f>
        <v/>
      </c>
      <c r="X647" s="144" t="str">
        <f>IF(OR(AND(OR($J647="Retired",$J647="Permanent Low-Use"),$K647&lt;=2032),(AND($J647="New",$K647&gt;2032))),"N/A",IF($N647=0,0,IF(ISERROR(VLOOKUP($E647,'Source Data'!$B$29:$J$60, MATCH($L647, 'Source Data'!$B$26:$J$26,1),TRUE))=TRUE,"",VLOOKUP($E647,'Source Data'!$B$29:$J$60,MATCH($L647, 'Source Data'!$B$26:$J$26,1),TRUE))))</f>
        <v/>
      </c>
      <c r="Y647" s="144" t="str">
        <f>IF(OR(AND(OR($J647="Retired",$J647="Permanent Low-Use"),$K647&lt;=2033),(AND($J647="New",$K647&gt;2033))),"N/A",IF($N647=0,0,IF(ISERROR(VLOOKUP($E647,'Source Data'!$B$29:$J$60, MATCH($L647, 'Source Data'!$B$26:$J$26,1),TRUE))=TRUE,"",VLOOKUP($E647,'Source Data'!$B$29:$J$60,MATCH($L647, 'Source Data'!$B$26:$J$26,1),TRUE))))</f>
        <v/>
      </c>
      <c r="Z647" s="145" t="str">
        <f>IF(ISNUMBER($L647),IF(OR(AND(OR($J647="Retired",$J647="Permanent Low-Use"),$K647&lt;=2023),(AND($J647="New",$K647&gt;2023))),"N/A",VLOOKUP($F647,'Source Data'!$B$15:$I$22,7)),"")</f>
        <v/>
      </c>
      <c r="AA647" s="145" t="str">
        <f>IF(ISNUMBER($L647),IF(OR(AND(OR($J647="Retired",$J647="Permanent Low-Use"),$K647&lt;=2024),(AND($J647="New",$K647&gt;2024))),"N/A",VLOOKUP($F647,'Source Data'!$B$15:$I$22,7)),"")</f>
        <v/>
      </c>
      <c r="AB647" s="145" t="str">
        <f>IF(ISNUMBER($L647),IF(OR(AND(OR($J647="Retired",$J647="Permanent Low-Use"),$K647&lt;=2025),(AND($J647="New",$K647&gt;2025))),"N/A",VLOOKUP($F647,'Source Data'!$B$15:$I$22,5)),"")</f>
        <v/>
      </c>
      <c r="AC647" s="145" t="str">
        <f>IF(ISNUMBER($L647),IF(OR(AND(OR($J647="Retired",$J647="Permanent Low-Use"),$K647&lt;=2026),(AND($J647="New",$K647&gt;2026))),"N/A",VLOOKUP($F647,'Source Data'!$B$15:$I$22,5)),"")</f>
        <v/>
      </c>
      <c r="AD647" s="147"/>
      <c r="AE647" s="145" t="str">
        <f>IF(ISNUMBER($L647),IF(OR(AND(OR($J647="Retired",$J647="Permanent Low-Use"),$K647&lt;=2028),(AND($J647="New",$K647&gt;2028))),"N/A",VLOOKUP($F647,'Source Data'!$B$15:$I$22,5)),"")</f>
        <v/>
      </c>
      <c r="AF647" s="145" t="str">
        <f>IF(ISNUMBER($L647),IF(OR(AND(OR($J647="Retired",$J647="Permanent Low-Use"),$K647&lt;=2029),(AND($J647="New",$K647&gt;2029))),"N/A",VLOOKUP($F647,'Source Data'!$B$15:$I$22,5)),"")</f>
        <v/>
      </c>
      <c r="AG647" s="145" t="str">
        <f>IF(ISNUMBER($L647),IF(OR(AND(OR($J647="Retired",$J647="Permanent Low-Use"),$K647&lt;=2030),(AND($J647="New",$K647&gt;2030))),"N/A",VLOOKUP($F647,'Source Data'!$B$15:$I$22,5)),"")</f>
        <v/>
      </c>
      <c r="AH647" s="145" t="str">
        <f>IF(ISNUMBER($L647),IF(OR(AND(OR($J647="Retired",$J647="Permanent Low-Use"),$K647&lt;=2031),(AND($J647="New",$K647&gt;2031))),"N/A",VLOOKUP($F647,'Source Data'!$B$15:$I$22,5)),"")</f>
        <v/>
      </c>
      <c r="AI647" s="145" t="str">
        <f>IF(ISNUMBER($L647),IF(OR(AND(OR($J647="Retired",$J647="Permanent Low-Use"),$K647&lt;=2032),(AND($J647="New",$K647&gt;2032))),"N/A",VLOOKUP($F647,'Source Data'!$B$15:$I$22,5)),"")</f>
        <v/>
      </c>
      <c r="AJ647" s="145" t="str">
        <f>IF(ISNUMBER($L647),IF(OR(AND(OR($J647="Retired",$J647="Permanent Low-Use"),$K647&lt;=2033),(AND($J647="New",$K647&gt;2033))),"N/A",VLOOKUP($F647,'Source Data'!$B$15:$I$22,5)),"")</f>
        <v/>
      </c>
      <c r="AK647" s="145" t="str">
        <f>IF($N647= 0, "N/A", IF(ISERROR(VLOOKUP($F647, 'Source Data'!$B$4:$C$11,2)), "", VLOOKUP($F647, 'Source Data'!$B$4:$C$11,2)))</f>
        <v/>
      </c>
      <c r="AL647" s="158"/>
    </row>
    <row r="648" spans="1:38">
      <c r="A648" s="158"/>
      <c r="B648" s="78"/>
      <c r="C648" s="78"/>
      <c r="D648" s="78"/>
      <c r="E648" s="78"/>
      <c r="F648" s="78"/>
      <c r="G648" s="78"/>
      <c r="H648" s="78"/>
      <c r="I648" s="78"/>
      <c r="J648" s="78"/>
      <c r="K648" s="78"/>
      <c r="L648" s="142" t="str">
        <f t="shared" si="24"/>
        <v/>
      </c>
      <c r="M648" s="142"/>
      <c r="N648" s="143" t="str">
        <f t="shared" si="25"/>
        <v/>
      </c>
      <c r="O648" s="144" t="str">
        <f>IF(OR(AND(OR($J648="Retired",$J648="Permanent Low-Use"),$K648&lt;=2023),(AND($J648="New",$K648&gt;2023))),"N/A",IF($N648=0,0,IF(ISERROR(VLOOKUP($E648,'Source Data'!$B$29:$J$60, MATCH($L648, 'Source Data'!$B$26:$J$26,1),TRUE))=TRUE,"",VLOOKUP($E648,'Source Data'!$B$29:$J$60,MATCH($L648, 'Source Data'!$B$26:$J$26,1),TRUE))))</f>
        <v/>
      </c>
      <c r="P648" s="144" t="str">
        <f>IF(OR(AND(OR($J648="Retired",$J648="Permanent Low-Use"),$K648&lt;=2024),(AND($J648="New",$K648&gt;2024))),"N/A",IF($N648=0,0,IF(ISERROR(VLOOKUP($E648,'Source Data'!$B$29:$J$60, MATCH($L648, 'Source Data'!$B$26:$J$26,1),TRUE))=TRUE,"",VLOOKUP($E648,'Source Data'!$B$29:$J$60,MATCH($L648, 'Source Data'!$B$26:$J$26,1),TRUE))))</f>
        <v/>
      </c>
      <c r="Q648" s="144" t="str">
        <f>IF(OR(AND(OR($J648="Retired",$J648="Permanent Low-Use"),$K648&lt;=2025),(AND($J648="New",$K648&gt;2025))),"N/A",IF($N648=0,0,IF(ISERROR(VLOOKUP($E648,'Source Data'!$B$29:$J$60, MATCH($L648, 'Source Data'!$B$26:$J$26,1),TRUE))=TRUE,"",VLOOKUP($E648,'Source Data'!$B$29:$J$60,MATCH($L648, 'Source Data'!$B$26:$J$26,1),TRUE))))</f>
        <v/>
      </c>
      <c r="R648" s="144" t="str">
        <f>IF(OR(AND(OR($J648="Retired",$J648="Permanent Low-Use"),$K648&lt;=2026),(AND($J648="New",$K648&gt;2026))),"N/A",IF($N648=0,0,IF(ISERROR(VLOOKUP($E648,'Source Data'!$B$29:$J$60, MATCH($L648, 'Source Data'!$B$26:$J$26,1),TRUE))=TRUE,"",VLOOKUP($E648,'Source Data'!$B$29:$J$60,MATCH($L648, 'Source Data'!$B$26:$J$26,1),TRUE))))</f>
        <v/>
      </c>
      <c r="S648" s="144" t="str">
        <f>IF(OR(AND(OR($J648="Retired",$J648="Permanent Low-Use"),$K648&lt;=2027),(AND($J648="New",$K648&gt;2027))),"N/A",IF($N648=0,0,IF(ISERROR(VLOOKUP($E648,'Source Data'!$B$29:$J$60, MATCH($L648, 'Source Data'!$B$26:$J$26,1),TRUE))=TRUE,"",VLOOKUP($E648,'Source Data'!$B$29:$J$60,MATCH($L648, 'Source Data'!$B$26:$J$26,1),TRUE))))</f>
        <v/>
      </c>
      <c r="T648" s="144" t="str">
        <f>IF(OR(AND(OR($J648="Retired",$J648="Permanent Low-Use"),$K648&lt;=2028),(AND($J648="New",$K648&gt;2028))),"N/A",IF($N648=0,0,IF(ISERROR(VLOOKUP($E648,'Source Data'!$B$29:$J$60, MATCH($L648, 'Source Data'!$B$26:$J$26,1),TRUE))=TRUE,"",VLOOKUP($E648,'Source Data'!$B$29:$J$60,MATCH($L648, 'Source Data'!$B$26:$J$26,1),TRUE))))</f>
        <v/>
      </c>
      <c r="U648" s="144" t="str">
        <f>IF(OR(AND(OR($J648="Retired",$J648="Permanent Low-Use"),$K648&lt;=2029),(AND($J648="New",$K648&gt;2029))),"N/A",IF($N648=0,0,IF(ISERROR(VLOOKUP($E648,'Source Data'!$B$29:$J$60, MATCH($L648, 'Source Data'!$B$26:$J$26,1),TRUE))=TRUE,"",VLOOKUP($E648,'Source Data'!$B$29:$J$60,MATCH($L648, 'Source Data'!$B$26:$J$26,1),TRUE))))</f>
        <v/>
      </c>
      <c r="V648" s="144" t="str">
        <f>IF(OR(AND(OR($J648="Retired",$J648="Permanent Low-Use"),$K648&lt;=2030),(AND($J648="New",$K648&gt;2030))),"N/A",IF($N648=0,0,IF(ISERROR(VLOOKUP($E648,'Source Data'!$B$29:$J$60, MATCH($L648, 'Source Data'!$B$26:$J$26,1),TRUE))=TRUE,"",VLOOKUP($E648,'Source Data'!$B$29:$J$60,MATCH($L648, 'Source Data'!$B$26:$J$26,1),TRUE))))</f>
        <v/>
      </c>
      <c r="W648" s="144" t="str">
        <f>IF(OR(AND(OR($J648="Retired",$J648="Permanent Low-Use"),$K648&lt;=2031),(AND($J648="New",$K648&gt;2031))),"N/A",IF($N648=0,0,IF(ISERROR(VLOOKUP($E648,'Source Data'!$B$29:$J$60, MATCH($L648, 'Source Data'!$B$26:$J$26,1),TRUE))=TRUE,"",VLOOKUP($E648,'Source Data'!$B$29:$J$60,MATCH($L648, 'Source Data'!$B$26:$J$26,1),TRUE))))</f>
        <v/>
      </c>
      <c r="X648" s="144" t="str">
        <f>IF(OR(AND(OR($J648="Retired",$J648="Permanent Low-Use"),$K648&lt;=2032),(AND($J648="New",$K648&gt;2032))),"N/A",IF($N648=0,0,IF(ISERROR(VLOOKUP($E648,'Source Data'!$B$29:$J$60, MATCH($L648, 'Source Data'!$B$26:$J$26,1),TRUE))=TRUE,"",VLOOKUP($E648,'Source Data'!$B$29:$J$60,MATCH($L648, 'Source Data'!$B$26:$J$26,1),TRUE))))</f>
        <v/>
      </c>
      <c r="Y648" s="144" t="str">
        <f>IF(OR(AND(OR($J648="Retired",$J648="Permanent Low-Use"),$K648&lt;=2033),(AND($J648="New",$K648&gt;2033))),"N/A",IF($N648=0,0,IF(ISERROR(VLOOKUP($E648,'Source Data'!$B$29:$J$60, MATCH($L648, 'Source Data'!$B$26:$J$26,1),TRUE))=TRUE,"",VLOOKUP($E648,'Source Data'!$B$29:$J$60,MATCH($L648, 'Source Data'!$B$26:$J$26,1),TRUE))))</f>
        <v/>
      </c>
      <c r="Z648" s="145" t="str">
        <f>IF(ISNUMBER($L648),IF(OR(AND(OR($J648="Retired",$J648="Permanent Low-Use"),$K648&lt;=2023),(AND($J648="New",$K648&gt;2023))),"N/A",VLOOKUP($F648,'Source Data'!$B$15:$I$22,7)),"")</f>
        <v/>
      </c>
      <c r="AA648" s="145" t="str">
        <f>IF(ISNUMBER($L648),IF(OR(AND(OR($J648="Retired",$J648="Permanent Low-Use"),$K648&lt;=2024),(AND($J648="New",$K648&gt;2024))),"N/A",VLOOKUP($F648,'Source Data'!$B$15:$I$22,7)),"")</f>
        <v/>
      </c>
      <c r="AB648" s="145" t="str">
        <f>IF(ISNUMBER($L648),IF(OR(AND(OR($J648="Retired",$J648="Permanent Low-Use"),$K648&lt;=2025),(AND($J648="New",$K648&gt;2025))),"N/A",VLOOKUP($F648,'Source Data'!$B$15:$I$22,5)),"")</f>
        <v/>
      </c>
      <c r="AC648" s="145" t="str">
        <f>IF(ISNUMBER($L648),IF(OR(AND(OR($J648="Retired",$J648="Permanent Low-Use"),$K648&lt;=2026),(AND($J648="New",$K648&gt;2026))),"N/A",VLOOKUP($F648,'Source Data'!$B$15:$I$22,5)),"")</f>
        <v/>
      </c>
      <c r="AD648" s="147"/>
      <c r="AE648" s="145" t="str">
        <f>IF(ISNUMBER($L648),IF(OR(AND(OR($J648="Retired",$J648="Permanent Low-Use"),$K648&lt;=2028),(AND($J648="New",$K648&gt;2028))),"N/A",VLOOKUP($F648,'Source Data'!$B$15:$I$22,5)),"")</f>
        <v/>
      </c>
      <c r="AF648" s="145" t="str">
        <f>IF(ISNUMBER($L648),IF(OR(AND(OR($J648="Retired",$J648="Permanent Low-Use"),$K648&lt;=2029),(AND($J648="New",$K648&gt;2029))),"N/A",VLOOKUP($F648,'Source Data'!$B$15:$I$22,5)),"")</f>
        <v/>
      </c>
      <c r="AG648" s="145" t="str">
        <f>IF(ISNUMBER($L648),IF(OR(AND(OR($J648="Retired",$J648="Permanent Low-Use"),$K648&lt;=2030),(AND($J648="New",$K648&gt;2030))),"N/A",VLOOKUP($F648,'Source Data'!$B$15:$I$22,5)),"")</f>
        <v/>
      </c>
      <c r="AH648" s="145" t="str">
        <f>IF(ISNUMBER($L648),IF(OR(AND(OR($J648="Retired",$J648="Permanent Low-Use"),$K648&lt;=2031),(AND($J648="New",$K648&gt;2031))),"N/A",VLOOKUP($F648,'Source Data'!$B$15:$I$22,5)),"")</f>
        <v/>
      </c>
      <c r="AI648" s="145" t="str">
        <f>IF(ISNUMBER($L648),IF(OR(AND(OR($J648="Retired",$J648="Permanent Low-Use"),$K648&lt;=2032),(AND($J648="New",$K648&gt;2032))),"N/A",VLOOKUP($F648,'Source Data'!$B$15:$I$22,5)),"")</f>
        <v/>
      </c>
      <c r="AJ648" s="145" t="str">
        <f>IF(ISNUMBER($L648),IF(OR(AND(OR($J648="Retired",$J648="Permanent Low-Use"),$K648&lt;=2033),(AND($J648="New",$K648&gt;2033))),"N/A",VLOOKUP($F648,'Source Data'!$B$15:$I$22,5)),"")</f>
        <v/>
      </c>
      <c r="AK648" s="145" t="str">
        <f>IF($N648= 0, "N/A", IF(ISERROR(VLOOKUP($F648, 'Source Data'!$B$4:$C$11,2)), "", VLOOKUP($F648, 'Source Data'!$B$4:$C$11,2)))</f>
        <v/>
      </c>
      <c r="AL648" s="158"/>
    </row>
    <row r="649" spans="1:38">
      <c r="A649" s="158"/>
      <c r="B649" s="78"/>
      <c r="C649" s="78"/>
      <c r="D649" s="78"/>
      <c r="E649" s="78"/>
      <c r="F649" s="78"/>
      <c r="G649" s="78"/>
      <c r="H649" s="78"/>
      <c r="I649" s="78"/>
      <c r="J649" s="78"/>
      <c r="K649" s="78"/>
      <c r="L649" s="142" t="str">
        <f t="shared" si="24"/>
        <v/>
      </c>
      <c r="M649" s="142"/>
      <c r="N649" s="143" t="str">
        <f t="shared" si="25"/>
        <v/>
      </c>
      <c r="O649" s="144" t="str">
        <f>IF(OR(AND(OR($J649="Retired",$J649="Permanent Low-Use"),$K649&lt;=2023),(AND($J649="New",$K649&gt;2023))),"N/A",IF($N649=0,0,IF(ISERROR(VLOOKUP($E649,'Source Data'!$B$29:$J$60, MATCH($L649, 'Source Data'!$B$26:$J$26,1),TRUE))=TRUE,"",VLOOKUP($E649,'Source Data'!$B$29:$J$60,MATCH($L649, 'Source Data'!$B$26:$J$26,1),TRUE))))</f>
        <v/>
      </c>
      <c r="P649" s="144" t="str">
        <f>IF(OR(AND(OR($J649="Retired",$J649="Permanent Low-Use"),$K649&lt;=2024),(AND($J649="New",$K649&gt;2024))),"N/A",IF($N649=0,0,IF(ISERROR(VLOOKUP($E649,'Source Data'!$B$29:$J$60, MATCH($L649, 'Source Data'!$B$26:$J$26,1),TRUE))=TRUE,"",VLOOKUP($E649,'Source Data'!$B$29:$J$60,MATCH($L649, 'Source Data'!$B$26:$J$26,1),TRUE))))</f>
        <v/>
      </c>
      <c r="Q649" s="144" t="str">
        <f>IF(OR(AND(OR($J649="Retired",$J649="Permanent Low-Use"),$K649&lt;=2025),(AND($J649="New",$K649&gt;2025))),"N/A",IF($N649=0,0,IF(ISERROR(VLOOKUP($E649,'Source Data'!$B$29:$J$60, MATCH($L649, 'Source Data'!$B$26:$J$26,1),TRUE))=TRUE,"",VLOOKUP($E649,'Source Data'!$B$29:$J$60,MATCH($L649, 'Source Data'!$B$26:$J$26,1),TRUE))))</f>
        <v/>
      </c>
      <c r="R649" s="144" t="str">
        <f>IF(OR(AND(OR($J649="Retired",$J649="Permanent Low-Use"),$K649&lt;=2026),(AND($J649="New",$K649&gt;2026))),"N/A",IF($N649=0,0,IF(ISERROR(VLOOKUP($E649,'Source Data'!$B$29:$J$60, MATCH($L649, 'Source Data'!$B$26:$J$26,1),TRUE))=TRUE,"",VLOOKUP($E649,'Source Data'!$B$29:$J$60,MATCH($L649, 'Source Data'!$B$26:$J$26,1),TRUE))))</f>
        <v/>
      </c>
      <c r="S649" s="144" t="str">
        <f>IF(OR(AND(OR($J649="Retired",$J649="Permanent Low-Use"),$K649&lt;=2027),(AND($J649="New",$K649&gt;2027))),"N/A",IF($N649=0,0,IF(ISERROR(VLOOKUP($E649,'Source Data'!$B$29:$J$60, MATCH($L649, 'Source Data'!$B$26:$J$26,1),TRUE))=TRUE,"",VLOOKUP($E649,'Source Data'!$B$29:$J$60,MATCH($L649, 'Source Data'!$B$26:$J$26,1),TRUE))))</f>
        <v/>
      </c>
      <c r="T649" s="144" t="str">
        <f>IF(OR(AND(OR($J649="Retired",$J649="Permanent Low-Use"),$K649&lt;=2028),(AND($J649="New",$K649&gt;2028))),"N/A",IF($N649=0,0,IF(ISERROR(VLOOKUP($E649,'Source Data'!$B$29:$J$60, MATCH($L649, 'Source Data'!$B$26:$J$26,1),TRUE))=TRUE,"",VLOOKUP($E649,'Source Data'!$B$29:$J$60,MATCH($L649, 'Source Data'!$B$26:$J$26,1),TRUE))))</f>
        <v/>
      </c>
      <c r="U649" s="144" t="str">
        <f>IF(OR(AND(OR($J649="Retired",$J649="Permanent Low-Use"),$K649&lt;=2029),(AND($J649="New",$K649&gt;2029))),"N/A",IF($N649=0,0,IF(ISERROR(VLOOKUP($E649,'Source Data'!$B$29:$J$60, MATCH($L649, 'Source Data'!$B$26:$J$26,1),TRUE))=TRUE,"",VLOOKUP($E649,'Source Data'!$B$29:$J$60,MATCH($L649, 'Source Data'!$B$26:$J$26,1),TRUE))))</f>
        <v/>
      </c>
      <c r="V649" s="144" t="str">
        <f>IF(OR(AND(OR($J649="Retired",$J649="Permanent Low-Use"),$K649&lt;=2030),(AND($J649="New",$K649&gt;2030))),"N/A",IF($N649=0,0,IF(ISERROR(VLOOKUP($E649,'Source Data'!$B$29:$J$60, MATCH($L649, 'Source Data'!$B$26:$J$26,1),TRUE))=TRUE,"",VLOOKUP($E649,'Source Data'!$B$29:$J$60,MATCH($L649, 'Source Data'!$B$26:$J$26,1),TRUE))))</f>
        <v/>
      </c>
      <c r="W649" s="144" t="str">
        <f>IF(OR(AND(OR($J649="Retired",$J649="Permanent Low-Use"),$K649&lt;=2031),(AND($J649="New",$K649&gt;2031))),"N/A",IF($N649=0,0,IF(ISERROR(VLOOKUP($E649,'Source Data'!$B$29:$J$60, MATCH($L649, 'Source Data'!$B$26:$J$26,1),TRUE))=TRUE,"",VLOOKUP($E649,'Source Data'!$B$29:$J$60,MATCH($L649, 'Source Data'!$B$26:$J$26,1),TRUE))))</f>
        <v/>
      </c>
      <c r="X649" s="144" t="str">
        <f>IF(OR(AND(OR($J649="Retired",$J649="Permanent Low-Use"),$K649&lt;=2032),(AND($J649="New",$K649&gt;2032))),"N/A",IF($N649=0,0,IF(ISERROR(VLOOKUP($E649,'Source Data'!$B$29:$J$60, MATCH($L649, 'Source Data'!$B$26:$J$26,1),TRUE))=TRUE,"",VLOOKUP($E649,'Source Data'!$B$29:$J$60,MATCH($L649, 'Source Data'!$B$26:$J$26,1),TRUE))))</f>
        <v/>
      </c>
      <c r="Y649" s="144" t="str">
        <f>IF(OR(AND(OR($J649="Retired",$J649="Permanent Low-Use"),$K649&lt;=2033),(AND($J649="New",$K649&gt;2033))),"N/A",IF($N649=0,0,IF(ISERROR(VLOOKUP($E649,'Source Data'!$B$29:$J$60, MATCH($L649, 'Source Data'!$B$26:$J$26,1),TRUE))=TRUE,"",VLOOKUP($E649,'Source Data'!$B$29:$J$60,MATCH($L649, 'Source Data'!$B$26:$J$26,1),TRUE))))</f>
        <v/>
      </c>
      <c r="Z649" s="145" t="str">
        <f>IF(ISNUMBER($L649),IF(OR(AND(OR($J649="Retired",$J649="Permanent Low-Use"),$K649&lt;=2023),(AND($J649="New",$K649&gt;2023))),"N/A",VLOOKUP($F649,'Source Data'!$B$15:$I$22,7)),"")</f>
        <v/>
      </c>
      <c r="AA649" s="145" t="str">
        <f>IF(ISNUMBER($L649),IF(OR(AND(OR($J649="Retired",$J649="Permanent Low-Use"),$K649&lt;=2024),(AND($J649="New",$K649&gt;2024))),"N/A",VLOOKUP($F649,'Source Data'!$B$15:$I$22,7)),"")</f>
        <v/>
      </c>
      <c r="AB649" s="145" t="str">
        <f>IF(ISNUMBER($L649),IF(OR(AND(OR($J649="Retired",$J649="Permanent Low-Use"),$K649&lt;=2025),(AND($J649="New",$K649&gt;2025))),"N/A",VLOOKUP($F649,'Source Data'!$B$15:$I$22,5)),"")</f>
        <v/>
      </c>
      <c r="AC649" s="145" t="str">
        <f>IF(ISNUMBER($L649),IF(OR(AND(OR($J649="Retired",$J649="Permanent Low-Use"),$K649&lt;=2026),(AND($J649="New",$K649&gt;2026))),"N/A",VLOOKUP($F649,'Source Data'!$B$15:$I$22,5)),"")</f>
        <v/>
      </c>
      <c r="AD649" s="147"/>
      <c r="AE649" s="145" t="str">
        <f>IF(ISNUMBER($L649),IF(OR(AND(OR($J649="Retired",$J649="Permanent Low-Use"),$K649&lt;=2028),(AND($J649="New",$K649&gt;2028))),"N/A",VLOOKUP($F649,'Source Data'!$B$15:$I$22,5)),"")</f>
        <v/>
      </c>
      <c r="AF649" s="145" t="str">
        <f>IF(ISNUMBER($L649),IF(OR(AND(OR($J649="Retired",$J649="Permanent Low-Use"),$K649&lt;=2029),(AND($J649="New",$K649&gt;2029))),"N/A",VLOOKUP($F649,'Source Data'!$B$15:$I$22,5)),"")</f>
        <v/>
      </c>
      <c r="AG649" s="145" t="str">
        <f>IF(ISNUMBER($L649),IF(OR(AND(OR($J649="Retired",$J649="Permanent Low-Use"),$K649&lt;=2030),(AND($J649="New",$K649&gt;2030))),"N/A",VLOOKUP($F649,'Source Data'!$B$15:$I$22,5)),"")</f>
        <v/>
      </c>
      <c r="AH649" s="145" t="str">
        <f>IF(ISNUMBER($L649),IF(OR(AND(OR($J649="Retired",$J649="Permanent Low-Use"),$K649&lt;=2031),(AND($J649="New",$K649&gt;2031))),"N/A",VLOOKUP($F649,'Source Data'!$B$15:$I$22,5)),"")</f>
        <v/>
      </c>
      <c r="AI649" s="145" t="str">
        <f>IF(ISNUMBER($L649),IF(OR(AND(OR($J649="Retired",$J649="Permanent Low-Use"),$K649&lt;=2032),(AND($J649="New",$K649&gt;2032))),"N/A",VLOOKUP($F649,'Source Data'!$B$15:$I$22,5)),"")</f>
        <v/>
      </c>
      <c r="AJ649" s="145" t="str">
        <f>IF(ISNUMBER($L649),IF(OR(AND(OR($J649="Retired",$J649="Permanent Low-Use"),$K649&lt;=2033),(AND($J649="New",$K649&gt;2033))),"N/A",VLOOKUP($F649,'Source Data'!$B$15:$I$22,5)),"")</f>
        <v/>
      </c>
      <c r="AK649" s="145" t="str">
        <f>IF($N649= 0, "N/A", IF(ISERROR(VLOOKUP($F649, 'Source Data'!$B$4:$C$11,2)), "", VLOOKUP($F649, 'Source Data'!$B$4:$C$11,2)))</f>
        <v/>
      </c>
      <c r="AL649" s="158"/>
    </row>
    <row r="650" spans="1:38">
      <c r="A650" s="158"/>
      <c r="B650" s="78"/>
      <c r="C650" s="78"/>
      <c r="D650" s="78"/>
      <c r="E650" s="78"/>
      <c r="F650" s="78"/>
      <c r="G650" s="78"/>
      <c r="H650" s="78"/>
      <c r="I650" s="78"/>
      <c r="J650" s="78"/>
      <c r="K650" s="78"/>
      <c r="L650" s="142" t="str">
        <f t="shared" si="24"/>
        <v/>
      </c>
      <c r="M650" s="142"/>
      <c r="N650" s="143" t="str">
        <f t="shared" si="25"/>
        <v/>
      </c>
      <c r="O650" s="144" t="str">
        <f>IF(OR(AND(OR($J650="Retired",$J650="Permanent Low-Use"),$K650&lt;=2023),(AND($J650="New",$K650&gt;2023))),"N/A",IF($N650=0,0,IF(ISERROR(VLOOKUP($E650,'Source Data'!$B$29:$J$60, MATCH($L650, 'Source Data'!$B$26:$J$26,1),TRUE))=TRUE,"",VLOOKUP($E650,'Source Data'!$B$29:$J$60,MATCH($L650, 'Source Data'!$B$26:$J$26,1),TRUE))))</f>
        <v/>
      </c>
      <c r="P650" s="144" t="str">
        <f>IF(OR(AND(OR($J650="Retired",$J650="Permanent Low-Use"),$K650&lt;=2024),(AND($J650="New",$K650&gt;2024))),"N/A",IF($N650=0,0,IF(ISERROR(VLOOKUP($E650,'Source Data'!$B$29:$J$60, MATCH($L650, 'Source Data'!$B$26:$J$26,1),TRUE))=TRUE,"",VLOOKUP($E650,'Source Data'!$B$29:$J$60,MATCH($L650, 'Source Data'!$B$26:$J$26,1),TRUE))))</f>
        <v/>
      </c>
      <c r="Q650" s="144" t="str">
        <f>IF(OR(AND(OR($J650="Retired",$J650="Permanent Low-Use"),$K650&lt;=2025),(AND($J650="New",$K650&gt;2025))),"N/A",IF($N650=0,0,IF(ISERROR(VLOOKUP($E650,'Source Data'!$B$29:$J$60, MATCH($L650, 'Source Data'!$B$26:$J$26,1),TRUE))=TRUE,"",VLOOKUP($E650,'Source Data'!$B$29:$J$60,MATCH($L650, 'Source Data'!$B$26:$J$26,1),TRUE))))</f>
        <v/>
      </c>
      <c r="R650" s="144" t="str">
        <f>IF(OR(AND(OR($J650="Retired",$J650="Permanent Low-Use"),$K650&lt;=2026),(AND($J650="New",$K650&gt;2026))),"N/A",IF($N650=0,0,IF(ISERROR(VLOOKUP($E650,'Source Data'!$B$29:$J$60, MATCH($L650, 'Source Data'!$B$26:$J$26,1),TRUE))=TRUE,"",VLOOKUP($E650,'Source Data'!$B$29:$J$60,MATCH($L650, 'Source Data'!$B$26:$J$26,1),TRUE))))</f>
        <v/>
      </c>
      <c r="S650" s="144" t="str">
        <f>IF(OR(AND(OR($J650="Retired",$J650="Permanent Low-Use"),$K650&lt;=2027),(AND($J650="New",$K650&gt;2027))),"N/A",IF($N650=0,0,IF(ISERROR(VLOOKUP($E650,'Source Data'!$B$29:$J$60, MATCH($L650, 'Source Data'!$B$26:$J$26,1),TRUE))=TRUE,"",VLOOKUP($E650,'Source Data'!$B$29:$J$60,MATCH($L650, 'Source Data'!$B$26:$J$26,1),TRUE))))</f>
        <v/>
      </c>
      <c r="T650" s="144" t="str">
        <f>IF(OR(AND(OR($J650="Retired",$J650="Permanent Low-Use"),$K650&lt;=2028),(AND($J650="New",$K650&gt;2028))),"N/A",IF($N650=0,0,IF(ISERROR(VLOOKUP($E650,'Source Data'!$B$29:$J$60, MATCH($L650, 'Source Data'!$B$26:$J$26,1),TRUE))=TRUE,"",VLOOKUP($E650,'Source Data'!$B$29:$J$60,MATCH($L650, 'Source Data'!$B$26:$J$26,1),TRUE))))</f>
        <v/>
      </c>
      <c r="U650" s="144" t="str">
        <f>IF(OR(AND(OR($J650="Retired",$J650="Permanent Low-Use"),$K650&lt;=2029),(AND($J650="New",$K650&gt;2029))),"N/A",IF($N650=0,0,IF(ISERROR(VLOOKUP($E650,'Source Data'!$B$29:$J$60, MATCH($L650, 'Source Data'!$B$26:$J$26,1),TRUE))=TRUE,"",VLOOKUP($E650,'Source Data'!$B$29:$J$60,MATCH($L650, 'Source Data'!$B$26:$J$26,1),TRUE))))</f>
        <v/>
      </c>
      <c r="V650" s="144" t="str">
        <f>IF(OR(AND(OR($J650="Retired",$J650="Permanent Low-Use"),$K650&lt;=2030),(AND($J650="New",$K650&gt;2030))),"N/A",IF($N650=0,0,IF(ISERROR(VLOOKUP($E650,'Source Data'!$B$29:$J$60, MATCH($L650, 'Source Data'!$B$26:$J$26,1),TRUE))=TRUE,"",VLOOKUP($E650,'Source Data'!$B$29:$J$60,MATCH($L650, 'Source Data'!$B$26:$J$26,1),TRUE))))</f>
        <v/>
      </c>
      <c r="W650" s="144" t="str">
        <f>IF(OR(AND(OR($J650="Retired",$J650="Permanent Low-Use"),$K650&lt;=2031),(AND($J650="New",$K650&gt;2031))),"N/A",IF($N650=0,0,IF(ISERROR(VLOOKUP($E650,'Source Data'!$B$29:$J$60, MATCH($L650, 'Source Data'!$B$26:$J$26,1),TRUE))=TRUE,"",VLOOKUP($E650,'Source Data'!$B$29:$J$60,MATCH($L650, 'Source Data'!$B$26:$J$26,1),TRUE))))</f>
        <v/>
      </c>
      <c r="X650" s="144" t="str">
        <f>IF(OR(AND(OR($J650="Retired",$J650="Permanent Low-Use"),$K650&lt;=2032),(AND($J650="New",$K650&gt;2032))),"N/A",IF($N650=0,0,IF(ISERROR(VLOOKUP($E650,'Source Data'!$B$29:$J$60, MATCH($L650, 'Source Data'!$B$26:$J$26,1),TRUE))=TRUE,"",VLOOKUP($E650,'Source Data'!$B$29:$J$60,MATCH($L650, 'Source Data'!$B$26:$J$26,1),TRUE))))</f>
        <v/>
      </c>
      <c r="Y650" s="144" t="str">
        <f>IF(OR(AND(OR($J650="Retired",$J650="Permanent Low-Use"),$K650&lt;=2033),(AND($J650="New",$K650&gt;2033))),"N/A",IF($N650=0,0,IF(ISERROR(VLOOKUP($E650,'Source Data'!$B$29:$J$60, MATCH($L650, 'Source Data'!$B$26:$J$26,1),TRUE))=TRUE,"",VLOOKUP($E650,'Source Data'!$B$29:$J$60,MATCH($L650, 'Source Data'!$B$26:$J$26,1),TRUE))))</f>
        <v/>
      </c>
      <c r="Z650" s="145" t="str">
        <f>IF(ISNUMBER($L650),IF(OR(AND(OR($J650="Retired",$J650="Permanent Low-Use"),$K650&lt;=2023),(AND($J650="New",$K650&gt;2023))),"N/A",VLOOKUP($F650,'Source Data'!$B$15:$I$22,7)),"")</f>
        <v/>
      </c>
      <c r="AA650" s="145" t="str">
        <f>IF(ISNUMBER($L650),IF(OR(AND(OR($J650="Retired",$J650="Permanent Low-Use"),$K650&lt;=2024),(AND($J650="New",$K650&gt;2024))),"N/A",VLOOKUP($F650,'Source Data'!$B$15:$I$22,7)),"")</f>
        <v/>
      </c>
      <c r="AB650" s="145" t="str">
        <f>IF(ISNUMBER($L650),IF(OR(AND(OR($J650="Retired",$J650="Permanent Low-Use"),$K650&lt;=2025),(AND($J650="New",$K650&gt;2025))),"N/A",VLOOKUP($F650,'Source Data'!$B$15:$I$22,5)),"")</f>
        <v/>
      </c>
      <c r="AC650" s="145" t="str">
        <f>IF(ISNUMBER($L650),IF(OR(AND(OR($J650="Retired",$J650="Permanent Low-Use"),$K650&lt;=2026),(AND($J650="New",$K650&gt;2026))),"N/A",VLOOKUP($F650,'Source Data'!$B$15:$I$22,5)),"")</f>
        <v/>
      </c>
      <c r="AD650" s="147"/>
      <c r="AE650" s="145" t="str">
        <f>IF(ISNUMBER($L650),IF(OR(AND(OR($J650="Retired",$J650="Permanent Low-Use"),$K650&lt;=2028),(AND($J650="New",$K650&gt;2028))),"N/A",VLOOKUP($F650,'Source Data'!$B$15:$I$22,5)),"")</f>
        <v/>
      </c>
      <c r="AF650" s="145" t="str">
        <f>IF(ISNUMBER($L650),IF(OR(AND(OR($J650="Retired",$J650="Permanent Low-Use"),$K650&lt;=2029),(AND($J650="New",$K650&gt;2029))),"N/A",VLOOKUP($F650,'Source Data'!$B$15:$I$22,5)),"")</f>
        <v/>
      </c>
      <c r="AG650" s="145" t="str">
        <f>IF(ISNUMBER($L650),IF(OR(AND(OR($J650="Retired",$J650="Permanent Low-Use"),$K650&lt;=2030),(AND($J650="New",$K650&gt;2030))),"N/A",VLOOKUP($F650,'Source Data'!$B$15:$I$22,5)),"")</f>
        <v/>
      </c>
      <c r="AH650" s="145" t="str">
        <f>IF(ISNUMBER($L650),IF(OR(AND(OR($J650="Retired",$J650="Permanent Low-Use"),$K650&lt;=2031),(AND($J650="New",$K650&gt;2031))),"N/A",VLOOKUP($F650,'Source Data'!$B$15:$I$22,5)),"")</f>
        <v/>
      </c>
      <c r="AI650" s="145" t="str">
        <f>IF(ISNUMBER($L650),IF(OR(AND(OR($J650="Retired",$J650="Permanent Low-Use"),$K650&lt;=2032),(AND($J650="New",$K650&gt;2032))),"N/A",VLOOKUP($F650,'Source Data'!$B$15:$I$22,5)),"")</f>
        <v/>
      </c>
      <c r="AJ650" s="145" t="str">
        <f>IF(ISNUMBER($L650),IF(OR(AND(OR($J650="Retired",$J650="Permanent Low-Use"),$K650&lt;=2033),(AND($J650="New",$K650&gt;2033))),"N/A",VLOOKUP($F650,'Source Data'!$B$15:$I$22,5)),"")</f>
        <v/>
      </c>
      <c r="AK650" s="145" t="str">
        <f>IF($N650= 0, "N/A", IF(ISERROR(VLOOKUP($F650, 'Source Data'!$B$4:$C$11,2)), "", VLOOKUP($F650, 'Source Data'!$B$4:$C$11,2)))</f>
        <v/>
      </c>
      <c r="AL650" s="158"/>
    </row>
    <row r="651" spans="1:38">
      <c r="A651" s="158"/>
      <c r="B651" s="78"/>
      <c r="C651" s="78"/>
      <c r="D651" s="78"/>
      <c r="E651" s="78"/>
      <c r="F651" s="78"/>
      <c r="G651" s="78"/>
      <c r="H651" s="78"/>
      <c r="I651" s="78"/>
      <c r="J651" s="78"/>
      <c r="K651" s="78"/>
      <c r="L651" s="142" t="str">
        <f t="shared" si="24"/>
        <v/>
      </c>
      <c r="M651" s="142"/>
      <c r="N651" s="143" t="str">
        <f t="shared" si="25"/>
        <v/>
      </c>
      <c r="O651" s="144" t="str">
        <f>IF(OR(AND(OR($J651="Retired",$J651="Permanent Low-Use"),$K651&lt;=2023),(AND($J651="New",$K651&gt;2023))),"N/A",IF($N651=0,0,IF(ISERROR(VLOOKUP($E651,'Source Data'!$B$29:$J$60, MATCH($L651, 'Source Data'!$B$26:$J$26,1),TRUE))=TRUE,"",VLOOKUP($E651,'Source Data'!$B$29:$J$60,MATCH($L651, 'Source Data'!$B$26:$J$26,1),TRUE))))</f>
        <v/>
      </c>
      <c r="P651" s="144" t="str">
        <f>IF(OR(AND(OR($J651="Retired",$J651="Permanent Low-Use"),$K651&lt;=2024),(AND($J651="New",$K651&gt;2024))),"N/A",IF($N651=0,0,IF(ISERROR(VLOOKUP($E651,'Source Data'!$B$29:$J$60, MATCH($L651, 'Source Data'!$B$26:$J$26,1),TRUE))=TRUE,"",VLOOKUP($E651,'Source Data'!$B$29:$J$60,MATCH($L651, 'Source Data'!$B$26:$J$26,1),TRUE))))</f>
        <v/>
      </c>
      <c r="Q651" s="144" t="str">
        <f>IF(OR(AND(OR($J651="Retired",$J651="Permanent Low-Use"),$K651&lt;=2025),(AND($J651="New",$K651&gt;2025))),"N/A",IF($N651=0,0,IF(ISERROR(VLOOKUP($E651,'Source Data'!$B$29:$J$60, MATCH($L651, 'Source Data'!$B$26:$J$26,1),TRUE))=TRUE,"",VLOOKUP($E651,'Source Data'!$B$29:$J$60,MATCH($L651, 'Source Data'!$B$26:$J$26,1),TRUE))))</f>
        <v/>
      </c>
      <c r="R651" s="144" t="str">
        <f>IF(OR(AND(OR($J651="Retired",$J651="Permanent Low-Use"),$K651&lt;=2026),(AND($J651="New",$K651&gt;2026))),"N/A",IF($N651=0,0,IF(ISERROR(VLOOKUP($E651,'Source Data'!$B$29:$J$60, MATCH($L651, 'Source Data'!$B$26:$J$26,1),TRUE))=TRUE,"",VLOOKUP($E651,'Source Data'!$B$29:$J$60,MATCH($L651, 'Source Data'!$B$26:$J$26,1),TRUE))))</f>
        <v/>
      </c>
      <c r="S651" s="144" t="str">
        <f>IF(OR(AND(OR($J651="Retired",$J651="Permanent Low-Use"),$K651&lt;=2027),(AND($J651="New",$K651&gt;2027))),"N/A",IF($N651=0,0,IF(ISERROR(VLOOKUP($E651,'Source Data'!$B$29:$J$60, MATCH($L651, 'Source Data'!$B$26:$J$26,1),TRUE))=TRUE,"",VLOOKUP($E651,'Source Data'!$B$29:$J$60,MATCH($L651, 'Source Data'!$B$26:$J$26,1),TRUE))))</f>
        <v/>
      </c>
      <c r="T651" s="144" t="str">
        <f>IF(OR(AND(OR($J651="Retired",$J651="Permanent Low-Use"),$K651&lt;=2028),(AND($J651="New",$K651&gt;2028))),"N/A",IF($N651=0,0,IF(ISERROR(VLOOKUP($E651,'Source Data'!$B$29:$J$60, MATCH($L651, 'Source Data'!$B$26:$J$26,1),TRUE))=TRUE,"",VLOOKUP($E651,'Source Data'!$B$29:$J$60,MATCH($L651, 'Source Data'!$B$26:$J$26,1),TRUE))))</f>
        <v/>
      </c>
      <c r="U651" s="144" t="str">
        <f>IF(OR(AND(OR($J651="Retired",$J651="Permanent Low-Use"),$K651&lt;=2029),(AND($J651="New",$K651&gt;2029))),"N/A",IF($N651=0,0,IF(ISERROR(VLOOKUP($E651,'Source Data'!$B$29:$J$60, MATCH($L651, 'Source Data'!$B$26:$J$26,1),TRUE))=TRUE,"",VLOOKUP($E651,'Source Data'!$B$29:$J$60,MATCH($L651, 'Source Data'!$B$26:$J$26,1),TRUE))))</f>
        <v/>
      </c>
      <c r="V651" s="144" t="str">
        <f>IF(OR(AND(OR($J651="Retired",$J651="Permanent Low-Use"),$K651&lt;=2030),(AND($J651="New",$K651&gt;2030))),"N/A",IF($N651=0,0,IF(ISERROR(VLOOKUP($E651,'Source Data'!$B$29:$J$60, MATCH($L651, 'Source Data'!$B$26:$J$26,1),TRUE))=TRUE,"",VLOOKUP($E651,'Source Data'!$B$29:$J$60,MATCH($L651, 'Source Data'!$B$26:$J$26,1),TRUE))))</f>
        <v/>
      </c>
      <c r="W651" s="144" t="str">
        <f>IF(OR(AND(OR($J651="Retired",$J651="Permanent Low-Use"),$K651&lt;=2031),(AND($J651="New",$K651&gt;2031))),"N/A",IF($N651=0,0,IF(ISERROR(VLOOKUP($E651,'Source Data'!$B$29:$J$60, MATCH($L651, 'Source Data'!$B$26:$J$26,1),TRUE))=TRUE,"",VLOOKUP($E651,'Source Data'!$B$29:$J$60,MATCH($L651, 'Source Data'!$B$26:$J$26,1),TRUE))))</f>
        <v/>
      </c>
      <c r="X651" s="144" t="str">
        <f>IF(OR(AND(OR($J651="Retired",$J651="Permanent Low-Use"),$K651&lt;=2032),(AND($J651="New",$K651&gt;2032))),"N/A",IF($N651=0,0,IF(ISERROR(VLOOKUP($E651,'Source Data'!$B$29:$J$60, MATCH($L651, 'Source Data'!$B$26:$J$26,1),TRUE))=TRUE,"",VLOOKUP($E651,'Source Data'!$B$29:$J$60,MATCH($L651, 'Source Data'!$B$26:$J$26,1),TRUE))))</f>
        <v/>
      </c>
      <c r="Y651" s="144" t="str">
        <f>IF(OR(AND(OR($J651="Retired",$J651="Permanent Low-Use"),$K651&lt;=2033),(AND($J651="New",$K651&gt;2033))),"N/A",IF($N651=0,0,IF(ISERROR(VLOOKUP($E651,'Source Data'!$B$29:$J$60, MATCH($L651, 'Source Data'!$B$26:$J$26,1),TRUE))=TRUE,"",VLOOKUP($E651,'Source Data'!$B$29:$J$60,MATCH($L651, 'Source Data'!$B$26:$J$26,1),TRUE))))</f>
        <v/>
      </c>
      <c r="Z651" s="145" t="str">
        <f>IF(ISNUMBER($L651),IF(OR(AND(OR($J651="Retired",$J651="Permanent Low-Use"),$K651&lt;=2023),(AND($J651="New",$K651&gt;2023))),"N/A",VLOOKUP($F651,'Source Data'!$B$15:$I$22,7)),"")</f>
        <v/>
      </c>
      <c r="AA651" s="145" t="str">
        <f>IF(ISNUMBER($L651),IF(OR(AND(OR($J651="Retired",$J651="Permanent Low-Use"),$K651&lt;=2024),(AND($J651="New",$K651&gt;2024))),"N/A",VLOOKUP($F651,'Source Data'!$B$15:$I$22,7)),"")</f>
        <v/>
      </c>
      <c r="AB651" s="145" t="str">
        <f>IF(ISNUMBER($L651),IF(OR(AND(OR($J651="Retired",$J651="Permanent Low-Use"),$K651&lt;=2025),(AND($J651="New",$K651&gt;2025))),"N/A",VLOOKUP($F651,'Source Data'!$B$15:$I$22,5)),"")</f>
        <v/>
      </c>
      <c r="AC651" s="145" t="str">
        <f>IF(ISNUMBER($L651),IF(OR(AND(OR($J651="Retired",$J651="Permanent Low-Use"),$K651&lt;=2026),(AND($J651="New",$K651&gt;2026))),"N/A",VLOOKUP($F651,'Source Data'!$B$15:$I$22,5)),"")</f>
        <v/>
      </c>
      <c r="AD651" s="147"/>
      <c r="AE651" s="145" t="str">
        <f>IF(ISNUMBER($L651),IF(OR(AND(OR($J651="Retired",$J651="Permanent Low-Use"),$K651&lt;=2028),(AND($J651="New",$K651&gt;2028))),"N/A",VLOOKUP($F651,'Source Data'!$B$15:$I$22,5)),"")</f>
        <v/>
      </c>
      <c r="AF651" s="145" t="str">
        <f>IF(ISNUMBER($L651),IF(OR(AND(OR($J651="Retired",$J651="Permanent Low-Use"),$K651&lt;=2029),(AND($J651="New",$K651&gt;2029))),"N/A",VLOOKUP($F651,'Source Data'!$B$15:$I$22,5)),"")</f>
        <v/>
      </c>
      <c r="AG651" s="145" t="str">
        <f>IF(ISNUMBER($L651),IF(OR(AND(OR($J651="Retired",$J651="Permanent Low-Use"),$K651&lt;=2030),(AND($J651="New",$K651&gt;2030))),"N/A",VLOOKUP($F651,'Source Data'!$B$15:$I$22,5)),"")</f>
        <v/>
      </c>
      <c r="AH651" s="145" t="str">
        <f>IF(ISNUMBER($L651),IF(OR(AND(OR($J651="Retired",$J651="Permanent Low-Use"),$K651&lt;=2031),(AND($J651="New",$K651&gt;2031))),"N/A",VLOOKUP($F651,'Source Data'!$B$15:$I$22,5)),"")</f>
        <v/>
      </c>
      <c r="AI651" s="145" t="str">
        <f>IF(ISNUMBER($L651),IF(OR(AND(OR($J651="Retired",$J651="Permanent Low-Use"),$K651&lt;=2032),(AND($J651="New",$K651&gt;2032))),"N/A",VLOOKUP($F651,'Source Data'!$B$15:$I$22,5)),"")</f>
        <v/>
      </c>
      <c r="AJ651" s="145" t="str">
        <f>IF(ISNUMBER($L651),IF(OR(AND(OR($J651="Retired",$J651="Permanent Low-Use"),$K651&lt;=2033),(AND($J651="New",$K651&gt;2033))),"N/A",VLOOKUP($F651,'Source Data'!$B$15:$I$22,5)),"")</f>
        <v/>
      </c>
      <c r="AK651" s="145" t="str">
        <f>IF($N651= 0, "N/A", IF(ISERROR(VLOOKUP($F651, 'Source Data'!$B$4:$C$11,2)), "", VLOOKUP($F651, 'Source Data'!$B$4:$C$11,2)))</f>
        <v/>
      </c>
      <c r="AL651" s="158"/>
    </row>
    <row r="652" spans="1:38">
      <c r="A652" s="158"/>
      <c r="B652" s="78"/>
      <c r="C652" s="78"/>
      <c r="D652" s="78"/>
      <c r="E652" s="78"/>
      <c r="F652" s="78"/>
      <c r="G652" s="78"/>
      <c r="H652" s="78"/>
      <c r="I652" s="78"/>
      <c r="J652" s="78"/>
      <c r="K652" s="78"/>
      <c r="L652" s="142" t="str">
        <f t="shared" si="24"/>
        <v/>
      </c>
      <c r="M652" s="142"/>
      <c r="N652" s="143" t="str">
        <f t="shared" si="25"/>
        <v/>
      </c>
      <c r="O652" s="144" t="str">
        <f>IF(OR(AND(OR($J652="Retired",$J652="Permanent Low-Use"),$K652&lt;=2023),(AND($J652="New",$K652&gt;2023))),"N/A",IF($N652=0,0,IF(ISERROR(VLOOKUP($E652,'Source Data'!$B$29:$J$60, MATCH($L652, 'Source Data'!$B$26:$J$26,1),TRUE))=TRUE,"",VLOOKUP($E652,'Source Data'!$B$29:$J$60,MATCH($L652, 'Source Data'!$B$26:$J$26,1),TRUE))))</f>
        <v/>
      </c>
      <c r="P652" s="144" t="str">
        <f>IF(OR(AND(OR($J652="Retired",$J652="Permanent Low-Use"),$K652&lt;=2024),(AND($J652="New",$K652&gt;2024))),"N/A",IF($N652=0,0,IF(ISERROR(VLOOKUP($E652,'Source Data'!$B$29:$J$60, MATCH($L652, 'Source Data'!$B$26:$J$26,1),TRUE))=TRUE,"",VLOOKUP($E652,'Source Data'!$B$29:$J$60,MATCH($L652, 'Source Data'!$B$26:$J$26,1),TRUE))))</f>
        <v/>
      </c>
      <c r="Q652" s="144" t="str">
        <f>IF(OR(AND(OR($J652="Retired",$J652="Permanent Low-Use"),$K652&lt;=2025),(AND($J652="New",$K652&gt;2025))),"N/A",IF($N652=0,0,IF(ISERROR(VLOOKUP($E652,'Source Data'!$B$29:$J$60, MATCH($L652, 'Source Data'!$B$26:$J$26,1),TRUE))=TRUE,"",VLOOKUP($E652,'Source Data'!$B$29:$J$60,MATCH($L652, 'Source Data'!$B$26:$J$26,1),TRUE))))</f>
        <v/>
      </c>
      <c r="R652" s="144" t="str">
        <f>IF(OR(AND(OR($J652="Retired",$J652="Permanent Low-Use"),$K652&lt;=2026),(AND($J652="New",$K652&gt;2026))),"N/A",IF($N652=0,0,IF(ISERROR(VLOOKUP($E652,'Source Data'!$B$29:$J$60, MATCH($L652, 'Source Data'!$B$26:$J$26,1),TRUE))=TRUE,"",VLOOKUP($E652,'Source Data'!$B$29:$J$60,MATCH($L652, 'Source Data'!$B$26:$J$26,1),TRUE))))</f>
        <v/>
      </c>
      <c r="S652" s="144" t="str">
        <f>IF(OR(AND(OR($J652="Retired",$J652="Permanent Low-Use"),$K652&lt;=2027),(AND($J652="New",$K652&gt;2027))),"N/A",IF($N652=0,0,IF(ISERROR(VLOOKUP($E652,'Source Data'!$B$29:$J$60, MATCH($L652, 'Source Data'!$B$26:$J$26,1),TRUE))=TRUE,"",VLOOKUP($E652,'Source Data'!$B$29:$J$60,MATCH($L652, 'Source Data'!$B$26:$J$26,1),TRUE))))</f>
        <v/>
      </c>
      <c r="T652" s="144" t="str">
        <f>IF(OR(AND(OR($J652="Retired",$J652="Permanent Low-Use"),$K652&lt;=2028),(AND($J652="New",$K652&gt;2028))),"N/A",IF($N652=0,0,IF(ISERROR(VLOOKUP($E652,'Source Data'!$B$29:$J$60, MATCH($L652, 'Source Data'!$B$26:$J$26,1),TRUE))=TRUE,"",VLOOKUP($E652,'Source Data'!$B$29:$J$60,MATCH($L652, 'Source Data'!$B$26:$J$26,1),TRUE))))</f>
        <v/>
      </c>
      <c r="U652" s="144" t="str">
        <f>IF(OR(AND(OR($J652="Retired",$J652="Permanent Low-Use"),$K652&lt;=2029),(AND($J652="New",$K652&gt;2029))),"N/A",IF($N652=0,0,IF(ISERROR(VLOOKUP($E652,'Source Data'!$B$29:$J$60, MATCH($L652, 'Source Data'!$B$26:$J$26,1),TRUE))=TRUE,"",VLOOKUP($E652,'Source Data'!$B$29:$J$60,MATCH($L652, 'Source Data'!$B$26:$J$26,1),TRUE))))</f>
        <v/>
      </c>
      <c r="V652" s="144" t="str">
        <f>IF(OR(AND(OR($J652="Retired",$J652="Permanent Low-Use"),$K652&lt;=2030),(AND($J652="New",$K652&gt;2030))),"N/A",IF($N652=0,0,IF(ISERROR(VLOOKUP($E652,'Source Data'!$B$29:$J$60, MATCH($L652, 'Source Data'!$B$26:$J$26,1),TRUE))=TRUE,"",VLOOKUP($E652,'Source Data'!$B$29:$J$60,MATCH($L652, 'Source Data'!$B$26:$J$26,1),TRUE))))</f>
        <v/>
      </c>
      <c r="W652" s="144" t="str">
        <f>IF(OR(AND(OR($J652="Retired",$J652="Permanent Low-Use"),$K652&lt;=2031),(AND($J652="New",$K652&gt;2031))),"N/A",IF($N652=0,0,IF(ISERROR(VLOOKUP($E652,'Source Data'!$B$29:$J$60, MATCH($L652, 'Source Data'!$B$26:$J$26,1),TRUE))=TRUE,"",VLOOKUP($E652,'Source Data'!$B$29:$J$60,MATCH($L652, 'Source Data'!$B$26:$J$26,1),TRUE))))</f>
        <v/>
      </c>
      <c r="X652" s="144" t="str">
        <f>IF(OR(AND(OR($J652="Retired",$J652="Permanent Low-Use"),$K652&lt;=2032),(AND($J652="New",$K652&gt;2032))),"N/A",IF($N652=0,0,IF(ISERROR(VLOOKUP($E652,'Source Data'!$B$29:$J$60, MATCH($L652, 'Source Data'!$B$26:$J$26,1),TRUE))=TRUE,"",VLOOKUP($E652,'Source Data'!$B$29:$J$60,MATCH($L652, 'Source Data'!$B$26:$J$26,1),TRUE))))</f>
        <v/>
      </c>
      <c r="Y652" s="144" t="str">
        <f>IF(OR(AND(OR($J652="Retired",$J652="Permanent Low-Use"),$K652&lt;=2033),(AND($J652="New",$K652&gt;2033))),"N/A",IF($N652=0,0,IF(ISERROR(VLOOKUP($E652,'Source Data'!$B$29:$J$60, MATCH($L652, 'Source Data'!$B$26:$J$26,1),TRUE))=TRUE,"",VLOOKUP($E652,'Source Data'!$B$29:$J$60,MATCH($L652, 'Source Data'!$B$26:$J$26,1),TRUE))))</f>
        <v/>
      </c>
      <c r="Z652" s="145" t="str">
        <f>IF(ISNUMBER($L652),IF(OR(AND(OR($J652="Retired",$J652="Permanent Low-Use"),$K652&lt;=2023),(AND($J652="New",$K652&gt;2023))),"N/A",VLOOKUP($F652,'Source Data'!$B$15:$I$22,7)),"")</f>
        <v/>
      </c>
      <c r="AA652" s="145" t="str">
        <f>IF(ISNUMBER($L652),IF(OR(AND(OR($J652="Retired",$J652="Permanent Low-Use"),$K652&lt;=2024),(AND($J652="New",$K652&gt;2024))),"N/A",VLOOKUP($F652,'Source Data'!$B$15:$I$22,7)),"")</f>
        <v/>
      </c>
      <c r="AB652" s="145" t="str">
        <f>IF(ISNUMBER($L652),IF(OR(AND(OR($J652="Retired",$J652="Permanent Low-Use"),$K652&lt;=2025),(AND($J652="New",$K652&gt;2025))),"N/A",VLOOKUP($F652,'Source Data'!$B$15:$I$22,5)),"")</f>
        <v/>
      </c>
      <c r="AC652" s="145" t="str">
        <f>IF(ISNUMBER($L652),IF(OR(AND(OR($J652="Retired",$J652="Permanent Low-Use"),$K652&lt;=2026),(AND($J652="New",$K652&gt;2026))),"N/A",VLOOKUP($F652,'Source Data'!$B$15:$I$22,5)),"")</f>
        <v/>
      </c>
      <c r="AD652" s="147"/>
      <c r="AE652" s="145" t="str">
        <f>IF(ISNUMBER($L652),IF(OR(AND(OR($J652="Retired",$J652="Permanent Low-Use"),$K652&lt;=2028),(AND($J652="New",$K652&gt;2028))),"N/A",VLOOKUP($F652,'Source Data'!$B$15:$I$22,5)),"")</f>
        <v/>
      </c>
      <c r="AF652" s="145" t="str">
        <f>IF(ISNUMBER($L652),IF(OR(AND(OR($J652="Retired",$J652="Permanent Low-Use"),$K652&lt;=2029),(AND($J652="New",$K652&gt;2029))),"N/A",VLOOKUP($F652,'Source Data'!$B$15:$I$22,5)),"")</f>
        <v/>
      </c>
      <c r="AG652" s="145" t="str">
        <f>IF(ISNUMBER($L652),IF(OR(AND(OR($J652="Retired",$J652="Permanent Low-Use"),$K652&lt;=2030),(AND($J652="New",$K652&gt;2030))),"N/A",VLOOKUP($F652,'Source Data'!$B$15:$I$22,5)),"")</f>
        <v/>
      </c>
      <c r="AH652" s="145" t="str">
        <f>IF(ISNUMBER($L652),IF(OR(AND(OR($J652="Retired",$J652="Permanent Low-Use"),$K652&lt;=2031),(AND($J652="New",$K652&gt;2031))),"N/A",VLOOKUP($F652,'Source Data'!$B$15:$I$22,5)),"")</f>
        <v/>
      </c>
      <c r="AI652" s="145" t="str">
        <f>IF(ISNUMBER($L652),IF(OR(AND(OR($J652="Retired",$J652="Permanent Low-Use"),$K652&lt;=2032),(AND($J652="New",$K652&gt;2032))),"N/A",VLOOKUP($F652,'Source Data'!$B$15:$I$22,5)),"")</f>
        <v/>
      </c>
      <c r="AJ652" s="145" t="str">
        <f>IF(ISNUMBER($L652),IF(OR(AND(OR($J652="Retired",$J652="Permanent Low-Use"),$K652&lt;=2033),(AND($J652="New",$K652&gt;2033))),"N/A",VLOOKUP($F652,'Source Data'!$B$15:$I$22,5)),"")</f>
        <v/>
      </c>
      <c r="AK652" s="145" t="str">
        <f>IF($N652= 0, "N/A", IF(ISERROR(VLOOKUP($F652, 'Source Data'!$B$4:$C$11,2)), "", VLOOKUP($F652, 'Source Data'!$B$4:$C$11,2)))</f>
        <v/>
      </c>
      <c r="AL652" s="158"/>
    </row>
    <row r="653" spans="1:38">
      <c r="A653" s="158"/>
      <c r="B653" s="78"/>
      <c r="C653" s="78"/>
      <c r="D653" s="78"/>
      <c r="E653" s="78"/>
      <c r="F653" s="78"/>
      <c r="G653" s="78"/>
      <c r="H653" s="78"/>
      <c r="I653" s="78"/>
      <c r="J653" s="78"/>
      <c r="K653" s="78"/>
      <c r="L653" s="142" t="str">
        <f t="shared" si="24"/>
        <v/>
      </c>
      <c r="M653" s="142"/>
      <c r="N653" s="143" t="str">
        <f t="shared" si="25"/>
        <v/>
      </c>
      <c r="O653" s="144" t="str">
        <f>IF(OR(AND(OR($J653="Retired",$J653="Permanent Low-Use"),$K653&lt;=2023),(AND($J653="New",$K653&gt;2023))),"N/A",IF($N653=0,0,IF(ISERROR(VLOOKUP($E653,'Source Data'!$B$29:$J$60, MATCH($L653, 'Source Data'!$B$26:$J$26,1),TRUE))=TRUE,"",VLOOKUP($E653,'Source Data'!$B$29:$J$60,MATCH($L653, 'Source Data'!$B$26:$J$26,1),TRUE))))</f>
        <v/>
      </c>
      <c r="P653" s="144" t="str">
        <f>IF(OR(AND(OR($J653="Retired",$J653="Permanent Low-Use"),$K653&lt;=2024),(AND($J653="New",$K653&gt;2024))),"N/A",IF($N653=0,0,IF(ISERROR(VLOOKUP($E653,'Source Data'!$B$29:$J$60, MATCH($L653, 'Source Data'!$B$26:$J$26,1),TRUE))=TRUE,"",VLOOKUP($E653,'Source Data'!$B$29:$J$60,MATCH($L653, 'Source Data'!$B$26:$J$26,1),TRUE))))</f>
        <v/>
      </c>
      <c r="Q653" s="144" t="str">
        <f>IF(OR(AND(OR($J653="Retired",$J653="Permanent Low-Use"),$K653&lt;=2025),(AND($J653="New",$K653&gt;2025))),"N/A",IF($N653=0,0,IF(ISERROR(VLOOKUP($E653,'Source Data'!$B$29:$J$60, MATCH($L653, 'Source Data'!$B$26:$J$26,1),TRUE))=TRUE,"",VLOOKUP($E653,'Source Data'!$B$29:$J$60,MATCH($L653, 'Source Data'!$B$26:$J$26,1),TRUE))))</f>
        <v/>
      </c>
      <c r="R653" s="144" t="str">
        <f>IF(OR(AND(OR($J653="Retired",$J653="Permanent Low-Use"),$K653&lt;=2026),(AND($J653="New",$K653&gt;2026))),"N/A",IF($N653=0,0,IF(ISERROR(VLOOKUP($E653,'Source Data'!$B$29:$J$60, MATCH($L653, 'Source Data'!$B$26:$J$26,1),TRUE))=TRUE,"",VLOOKUP($E653,'Source Data'!$B$29:$J$60,MATCH($L653, 'Source Data'!$B$26:$J$26,1),TRUE))))</f>
        <v/>
      </c>
      <c r="S653" s="144" t="str">
        <f>IF(OR(AND(OR($J653="Retired",$J653="Permanent Low-Use"),$K653&lt;=2027),(AND($J653="New",$K653&gt;2027))),"N/A",IF($N653=0,0,IF(ISERROR(VLOOKUP($E653,'Source Data'!$B$29:$J$60, MATCH($L653, 'Source Data'!$B$26:$J$26,1),TRUE))=TRUE,"",VLOOKUP($E653,'Source Data'!$B$29:$J$60,MATCH($L653, 'Source Data'!$B$26:$J$26,1),TRUE))))</f>
        <v/>
      </c>
      <c r="T653" s="144" t="str">
        <f>IF(OR(AND(OR($J653="Retired",$J653="Permanent Low-Use"),$K653&lt;=2028),(AND($J653="New",$K653&gt;2028))),"N/A",IF($N653=0,0,IF(ISERROR(VLOOKUP($E653,'Source Data'!$B$29:$J$60, MATCH($L653, 'Source Data'!$B$26:$J$26,1),TRUE))=TRUE,"",VLOOKUP($E653,'Source Data'!$B$29:$J$60,MATCH($L653, 'Source Data'!$B$26:$J$26,1),TRUE))))</f>
        <v/>
      </c>
      <c r="U653" s="144" t="str">
        <f>IF(OR(AND(OR($J653="Retired",$J653="Permanent Low-Use"),$K653&lt;=2029),(AND($J653="New",$K653&gt;2029))),"N/A",IF($N653=0,0,IF(ISERROR(VLOOKUP($E653,'Source Data'!$B$29:$J$60, MATCH($L653, 'Source Data'!$B$26:$J$26,1),TRUE))=TRUE,"",VLOOKUP($E653,'Source Data'!$B$29:$J$60,MATCH($L653, 'Source Data'!$B$26:$J$26,1),TRUE))))</f>
        <v/>
      </c>
      <c r="V653" s="144" t="str">
        <f>IF(OR(AND(OR($J653="Retired",$J653="Permanent Low-Use"),$K653&lt;=2030),(AND($J653="New",$K653&gt;2030))),"N/A",IF($N653=0,0,IF(ISERROR(VLOOKUP($E653,'Source Data'!$B$29:$J$60, MATCH($L653, 'Source Data'!$B$26:$J$26,1),TRUE))=TRUE,"",VLOOKUP($E653,'Source Data'!$B$29:$J$60,MATCH($L653, 'Source Data'!$B$26:$J$26,1),TRUE))))</f>
        <v/>
      </c>
      <c r="W653" s="144" t="str">
        <f>IF(OR(AND(OR($J653="Retired",$J653="Permanent Low-Use"),$K653&lt;=2031),(AND($J653="New",$K653&gt;2031))),"N/A",IF($N653=0,0,IF(ISERROR(VLOOKUP($E653,'Source Data'!$B$29:$J$60, MATCH($L653, 'Source Data'!$B$26:$J$26,1),TRUE))=TRUE,"",VLOOKUP($E653,'Source Data'!$B$29:$J$60,MATCH($L653, 'Source Data'!$B$26:$J$26,1),TRUE))))</f>
        <v/>
      </c>
      <c r="X653" s="144" t="str">
        <f>IF(OR(AND(OR($J653="Retired",$J653="Permanent Low-Use"),$K653&lt;=2032),(AND($J653="New",$K653&gt;2032))),"N/A",IF($N653=0,0,IF(ISERROR(VLOOKUP($E653,'Source Data'!$B$29:$J$60, MATCH($L653, 'Source Data'!$B$26:$J$26,1),TRUE))=TRUE,"",VLOOKUP($E653,'Source Data'!$B$29:$J$60,MATCH($L653, 'Source Data'!$B$26:$J$26,1),TRUE))))</f>
        <v/>
      </c>
      <c r="Y653" s="144" t="str">
        <f>IF(OR(AND(OR($J653="Retired",$J653="Permanent Low-Use"),$K653&lt;=2033),(AND($J653="New",$K653&gt;2033))),"N/A",IF($N653=0,0,IF(ISERROR(VLOOKUP($E653,'Source Data'!$B$29:$J$60, MATCH($L653, 'Source Data'!$B$26:$J$26,1),TRUE))=TRUE,"",VLOOKUP($E653,'Source Data'!$B$29:$J$60,MATCH($L653, 'Source Data'!$B$26:$J$26,1),TRUE))))</f>
        <v/>
      </c>
      <c r="Z653" s="145" t="str">
        <f>IF(ISNUMBER($L653),IF(OR(AND(OR($J653="Retired",$J653="Permanent Low-Use"),$K653&lt;=2023),(AND($J653="New",$K653&gt;2023))),"N/A",VLOOKUP($F653,'Source Data'!$B$15:$I$22,7)),"")</f>
        <v/>
      </c>
      <c r="AA653" s="145" t="str">
        <f>IF(ISNUMBER($L653),IF(OR(AND(OR($J653="Retired",$J653="Permanent Low-Use"),$K653&lt;=2024),(AND($J653="New",$K653&gt;2024))),"N/A",VLOOKUP($F653,'Source Data'!$B$15:$I$22,7)),"")</f>
        <v/>
      </c>
      <c r="AB653" s="145" t="str">
        <f>IF(ISNUMBER($L653),IF(OR(AND(OR($J653="Retired",$J653="Permanent Low-Use"),$K653&lt;=2025),(AND($J653="New",$K653&gt;2025))),"N/A",VLOOKUP($F653,'Source Data'!$B$15:$I$22,5)),"")</f>
        <v/>
      </c>
      <c r="AC653" s="145" t="str">
        <f>IF(ISNUMBER($L653),IF(OR(AND(OR($J653="Retired",$J653="Permanent Low-Use"),$K653&lt;=2026),(AND($J653="New",$K653&gt;2026))),"N/A",VLOOKUP($F653,'Source Data'!$B$15:$I$22,5)),"")</f>
        <v/>
      </c>
      <c r="AD653" s="147"/>
      <c r="AE653" s="145" t="str">
        <f>IF(ISNUMBER($L653),IF(OR(AND(OR($J653="Retired",$J653="Permanent Low-Use"),$K653&lt;=2028),(AND($J653="New",$K653&gt;2028))),"N/A",VLOOKUP($F653,'Source Data'!$B$15:$I$22,5)),"")</f>
        <v/>
      </c>
      <c r="AF653" s="145" t="str">
        <f>IF(ISNUMBER($L653),IF(OR(AND(OR($J653="Retired",$J653="Permanent Low-Use"),$K653&lt;=2029),(AND($J653="New",$K653&gt;2029))),"N/A",VLOOKUP($F653,'Source Data'!$B$15:$I$22,5)),"")</f>
        <v/>
      </c>
      <c r="AG653" s="145" t="str">
        <f>IF(ISNUMBER($L653),IF(OR(AND(OR($J653="Retired",$J653="Permanent Low-Use"),$K653&lt;=2030),(AND($J653="New",$K653&gt;2030))),"N/A",VLOOKUP($F653,'Source Data'!$B$15:$I$22,5)),"")</f>
        <v/>
      </c>
      <c r="AH653" s="145" t="str">
        <f>IF(ISNUMBER($L653),IF(OR(AND(OR($J653="Retired",$J653="Permanent Low-Use"),$K653&lt;=2031),(AND($J653="New",$K653&gt;2031))),"N/A",VLOOKUP($F653,'Source Data'!$B$15:$I$22,5)),"")</f>
        <v/>
      </c>
      <c r="AI653" s="145" t="str">
        <f>IF(ISNUMBER($L653),IF(OR(AND(OR($J653="Retired",$J653="Permanent Low-Use"),$K653&lt;=2032),(AND($J653="New",$K653&gt;2032))),"N/A",VLOOKUP($F653,'Source Data'!$B$15:$I$22,5)),"")</f>
        <v/>
      </c>
      <c r="AJ653" s="145" t="str">
        <f>IF(ISNUMBER($L653),IF(OR(AND(OR($J653="Retired",$J653="Permanent Low-Use"),$K653&lt;=2033),(AND($J653="New",$K653&gt;2033))),"N/A",VLOOKUP($F653,'Source Data'!$B$15:$I$22,5)),"")</f>
        <v/>
      </c>
      <c r="AK653" s="145" t="str">
        <f>IF($N653= 0, "N/A", IF(ISERROR(VLOOKUP($F653, 'Source Data'!$B$4:$C$11,2)), "", VLOOKUP($F653, 'Source Data'!$B$4:$C$11,2)))</f>
        <v/>
      </c>
      <c r="AL653" s="158"/>
    </row>
    <row r="654" spans="1:38">
      <c r="A654" s="158"/>
      <c r="B654" s="78"/>
      <c r="C654" s="78"/>
      <c r="D654" s="78"/>
      <c r="E654" s="78"/>
      <c r="F654" s="78"/>
      <c r="G654" s="78"/>
      <c r="H654" s="78"/>
      <c r="I654" s="78"/>
      <c r="J654" s="78"/>
      <c r="K654" s="78"/>
      <c r="L654" s="142" t="str">
        <f t="shared" si="24"/>
        <v/>
      </c>
      <c r="M654" s="142"/>
      <c r="N654" s="143" t="str">
        <f t="shared" si="25"/>
        <v/>
      </c>
      <c r="O654" s="144" t="str">
        <f>IF(OR(AND(OR($J654="Retired",$J654="Permanent Low-Use"),$K654&lt;=2023),(AND($J654="New",$K654&gt;2023))),"N/A",IF($N654=0,0,IF(ISERROR(VLOOKUP($E654,'Source Data'!$B$29:$J$60, MATCH($L654, 'Source Data'!$B$26:$J$26,1),TRUE))=TRUE,"",VLOOKUP($E654,'Source Data'!$B$29:$J$60,MATCH($L654, 'Source Data'!$B$26:$J$26,1),TRUE))))</f>
        <v/>
      </c>
      <c r="P654" s="144" t="str">
        <f>IF(OR(AND(OR($J654="Retired",$J654="Permanent Low-Use"),$K654&lt;=2024),(AND($J654="New",$K654&gt;2024))),"N/A",IF($N654=0,0,IF(ISERROR(VLOOKUP($E654,'Source Data'!$B$29:$J$60, MATCH($L654, 'Source Data'!$B$26:$J$26,1),TRUE))=TRUE,"",VLOOKUP($E654,'Source Data'!$B$29:$J$60,MATCH($L654, 'Source Data'!$B$26:$J$26,1),TRUE))))</f>
        <v/>
      </c>
      <c r="Q654" s="144" t="str">
        <f>IF(OR(AND(OR($J654="Retired",$J654="Permanent Low-Use"),$K654&lt;=2025),(AND($J654="New",$K654&gt;2025))),"N/A",IF($N654=0,0,IF(ISERROR(VLOOKUP($E654,'Source Data'!$B$29:$J$60, MATCH($L654, 'Source Data'!$B$26:$J$26,1),TRUE))=TRUE,"",VLOOKUP($E654,'Source Data'!$B$29:$J$60,MATCH($L654, 'Source Data'!$B$26:$J$26,1),TRUE))))</f>
        <v/>
      </c>
      <c r="R654" s="144" t="str">
        <f>IF(OR(AND(OR($J654="Retired",$J654="Permanent Low-Use"),$K654&lt;=2026),(AND($J654="New",$K654&gt;2026))),"N/A",IF($N654=0,0,IF(ISERROR(VLOOKUP($E654,'Source Data'!$B$29:$J$60, MATCH($L654, 'Source Data'!$B$26:$J$26,1),TRUE))=TRUE,"",VLOOKUP($E654,'Source Data'!$B$29:$J$60,MATCH($L654, 'Source Data'!$B$26:$J$26,1),TRUE))))</f>
        <v/>
      </c>
      <c r="S654" s="144" t="str">
        <f>IF(OR(AND(OR($J654="Retired",$J654="Permanent Low-Use"),$K654&lt;=2027),(AND($J654="New",$K654&gt;2027))),"N/A",IF($N654=0,0,IF(ISERROR(VLOOKUP($E654,'Source Data'!$B$29:$J$60, MATCH($L654, 'Source Data'!$B$26:$J$26,1),TRUE))=TRUE,"",VLOOKUP($E654,'Source Data'!$B$29:$J$60,MATCH($L654, 'Source Data'!$B$26:$J$26,1),TRUE))))</f>
        <v/>
      </c>
      <c r="T654" s="144" t="str">
        <f>IF(OR(AND(OR($J654="Retired",$J654="Permanent Low-Use"),$K654&lt;=2028),(AND($J654="New",$K654&gt;2028))),"N/A",IF($N654=0,0,IF(ISERROR(VLOOKUP($E654,'Source Data'!$B$29:$J$60, MATCH($L654, 'Source Data'!$B$26:$J$26,1),TRUE))=TRUE,"",VLOOKUP($E654,'Source Data'!$B$29:$J$60,MATCH($L654, 'Source Data'!$B$26:$J$26,1),TRUE))))</f>
        <v/>
      </c>
      <c r="U654" s="144" t="str">
        <f>IF(OR(AND(OR($J654="Retired",$J654="Permanent Low-Use"),$K654&lt;=2029),(AND($J654="New",$K654&gt;2029))),"N/A",IF($N654=0,0,IF(ISERROR(VLOOKUP($E654,'Source Data'!$B$29:$J$60, MATCH($L654, 'Source Data'!$B$26:$J$26,1),TRUE))=TRUE,"",VLOOKUP($E654,'Source Data'!$B$29:$J$60,MATCH($L654, 'Source Data'!$B$26:$J$26,1),TRUE))))</f>
        <v/>
      </c>
      <c r="V654" s="144" t="str">
        <f>IF(OR(AND(OR($J654="Retired",$J654="Permanent Low-Use"),$K654&lt;=2030),(AND($J654="New",$K654&gt;2030))),"N/A",IF($N654=0,0,IF(ISERROR(VLOOKUP($E654,'Source Data'!$B$29:$J$60, MATCH($L654, 'Source Data'!$B$26:$J$26,1),TRUE))=TRUE,"",VLOOKUP($E654,'Source Data'!$B$29:$J$60,MATCH($L654, 'Source Data'!$B$26:$J$26,1),TRUE))))</f>
        <v/>
      </c>
      <c r="W654" s="144" t="str">
        <f>IF(OR(AND(OR($J654="Retired",$J654="Permanent Low-Use"),$K654&lt;=2031),(AND($J654="New",$K654&gt;2031))),"N/A",IF($N654=0,0,IF(ISERROR(VLOOKUP($E654,'Source Data'!$B$29:$J$60, MATCH($L654, 'Source Data'!$B$26:$J$26,1),TRUE))=TRUE,"",VLOOKUP($E654,'Source Data'!$B$29:$J$60,MATCH($L654, 'Source Data'!$B$26:$J$26,1),TRUE))))</f>
        <v/>
      </c>
      <c r="X654" s="144" t="str">
        <f>IF(OR(AND(OR($J654="Retired",$J654="Permanent Low-Use"),$K654&lt;=2032),(AND($J654="New",$K654&gt;2032))),"N/A",IF($N654=0,0,IF(ISERROR(VLOOKUP($E654,'Source Data'!$B$29:$J$60, MATCH($L654, 'Source Data'!$B$26:$J$26,1),TRUE))=TRUE,"",VLOOKUP($E654,'Source Data'!$B$29:$J$60,MATCH($L654, 'Source Data'!$B$26:$J$26,1),TRUE))))</f>
        <v/>
      </c>
      <c r="Y654" s="144" t="str">
        <f>IF(OR(AND(OR($J654="Retired",$J654="Permanent Low-Use"),$K654&lt;=2033),(AND($J654="New",$K654&gt;2033))),"N/A",IF($N654=0,0,IF(ISERROR(VLOOKUP($E654,'Source Data'!$B$29:$J$60, MATCH($L654, 'Source Data'!$B$26:$J$26,1),TRUE))=TRUE,"",VLOOKUP($E654,'Source Data'!$B$29:$J$60,MATCH($L654, 'Source Data'!$B$26:$J$26,1),TRUE))))</f>
        <v/>
      </c>
      <c r="Z654" s="145" t="str">
        <f>IF(ISNUMBER($L654),IF(OR(AND(OR($J654="Retired",$J654="Permanent Low-Use"),$K654&lt;=2023),(AND($J654="New",$K654&gt;2023))),"N/A",VLOOKUP($F654,'Source Data'!$B$15:$I$22,7)),"")</f>
        <v/>
      </c>
      <c r="AA654" s="145" t="str">
        <f>IF(ISNUMBER($L654),IF(OR(AND(OR($J654="Retired",$J654="Permanent Low-Use"),$K654&lt;=2024),(AND($J654="New",$K654&gt;2024))),"N/A",VLOOKUP($F654,'Source Data'!$B$15:$I$22,7)),"")</f>
        <v/>
      </c>
      <c r="AB654" s="145" t="str">
        <f>IF(ISNUMBER($L654),IF(OR(AND(OR($J654="Retired",$J654="Permanent Low-Use"),$K654&lt;=2025),(AND($J654="New",$K654&gt;2025))),"N/A",VLOOKUP($F654,'Source Data'!$B$15:$I$22,5)),"")</f>
        <v/>
      </c>
      <c r="AC654" s="145" t="str">
        <f>IF(ISNUMBER($L654),IF(OR(AND(OR($J654="Retired",$J654="Permanent Low-Use"),$K654&lt;=2026),(AND($J654="New",$K654&gt;2026))),"N/A",VLOOKUP($F654,'Source Data'!$B$15:$I$22,5)),"")</f>
        <v/>
      </c>
      <c r="AD654" s="147"/>
      <c r="AE654" s="145" t="str">
        <f>IF(ISNUMBER($L654),IF(OR(AND(OR($J654="Retired",$J654="Permanent Low-Use"),$K654&lt;=2028),(AND($J654="New",$K654&gt;2028))),"N/A",VLOOKUP($F654,'Source Data'!$B$15:$I$22,5)),"")</f>
        <v/>
      </c>
      <c r="AF654" s="145" t="str">
        <f>IF(ISNUMBER($L654),IF(OR(AND(OR($J654="Retired",$J654="Permanent Low-Use"),$K654&lt;=2029),(AND($J654="New",$K654&gt;2029))),"N/A",VLOOKUP($F654,'Source Data'!$B$15:$I$22,5)),"")</f>
        <v/>
      </c>
      <c r="AG654" s="145" t="str">
        <f>IF(ISNUMBER($L654),IF(OR(AND(OR($J654="Retired",$J654="Permanent Low-Use"),$K654&lt;=2030),(AND($J654="New",$K654&gt;2030))),"N/A",VLOOKUP($F654,'Source Data'!$B$15:$I$22,5)),"")</f>
        <v/>
      </c>
      <c r="AH654" s="145" t="str">
        <f>IF(ISNUMBER($L654),IF(OR(AND(OR($J654="Retired",$J654="Permanent Low-Use"),$K654&lt;=2031),(AND($J654="New",$K654&gt;2031))),"N/A",VLOOKUP($F654,'Source Data'!$B$15:$I$22,5)),"")</f>
        <v/>
      </c>
      <c r="AI654" s="145" t="str">
        <f>IF(ISNUMBER($L654),IF(OR(AND(OR($J654="Retired",$J654="Permanent Low-Use"),$K654&lt;=2032),(AND($J654="New",$K654&gt;2032))),"N/A",VLOOKUP($F654,'Source Data'!$B$15:$I$22,5)),"")</f>
        <v/>
      </c>
      <c r="AJ654" s="145" t="str">
        <f>IF(ISNUMBER($L654),IF(OR(AND(OR($J654="Retired",$J654="Permanent Low-Use"),$K654&lt;=2033),(AND($J654="New",$K654&gt;2033))),"N/A",VLOOKUP($F654,'Source Data'!$B$15:$I$22,5)),"")</f>
        <v/>
      </c>
      <c r="AK654" s="145" t="str">
        <f>IF($N654= 0, "N/A", IF(ISERROR(VLOOKUP($F654, 'Source Data'!$B$4:$C$11,2)), "", VLOOKUP($F654, 'Source Data'!$B$4:$C$11,2)))</f>
        <v/>
      </c>
      <c r="AL654" s="158"/>
    </row>
    <row r="655" spans="1:38">
      <c r="A655" s="158"/>
      <c r="B655" s="78"/>
      <c r="C655" s="78"/>
      <c r="D655" s="78"/>
      <c r="E655" s="78"/>
      <c r="F655" s="78"/>
      <c r="G655" s="78"/>
      <c r="H655" s="78"/>
      <c r="I655" s="78"/>
      <c r="J655" s="78"/>
      <c r="K655" s="78"/>
      <c r="L655" s="142" t="str">
        <f t="shared" si="24"/>
        <v/>
      </c>
      <c r="M655" s="142"/>
      <c r="N655" s="143" t="str">
        <f t="shared" si="25"/>
        <v/>
      </c>
      <c r="O655" s="144" t="str">
        <f>IF(OR(AND(OR($J655="Retired",$J655="Permanent Low-Use"),$K655&lt;=2023),(AND($J655="New",$K655&gt;2023))),"N/A",IF($N655=0,0,IF(ISERROR(VLOOKUP($E655,'Source Data'!$B$29:$J$60, MATCH($L655, 'Source Data'!$B$26:$J$26,1),TRUE))=TRUE,"",VLOOKUP($E655,'Source Data'!$B$29:$J$60,MATCH($L655, 'Source Data'!$B$26:$J$26,1),TRUE))))</f>
        <v/>
      </c>
      <c r="P655" s="144" t="str">
        <f>IF(OR(AND(OR($J655="Retired",$J655="Permanent Low-Use"),$K655&lt;=2024),(AND($J655="New",$K655&gt;2024))),"N/A",IF($N655=0,0,IF(ISERROR(VLOOKUP($E655,'Source Data'!$B$29:$J$60, MATCH($L655, 'Source Data'!$B$26:$J$26,1),TRUE))=TRUE,"",VLOOKUP($E655,'Source Data'!$B$29:$J$60,MATCH($L655, 'Source Data'!$B$26:$J$26,1),TRUE))))</f>
        <v/>
      </c>
      <c r="Q655" s="144" t="str">
        <f>IF(OR(AND(OR($J655="Retired",$J655="Permanent Low-Use"),$K655&lt;=2025),(AND($J655="New",$K655&gt;2025))),"N/A",IF($N655=0,0,IF(ISERROR(VLOOKUP($E655,'Source Data'!$B$29:$J$60, MATCH($L655, 'Source Data'!$B$26:$J$26,1),TRUE))=TRUE,"",VLOOKUP($E655,'Source Data'!$B$29:$J$60,MATCH($L655, 'Source Data'!$B$26:$J$26,1),TRUE))))</f>
        <v/>
      </c>
      <c r="R655" s="144" t="str">
        <f>IF(OR(AND(OR($J655="Retired",$J655="Permanent Low-Use"),$K655&lt;=2026),(AND($J655="New",$K655&gt;2026))),"N/A",IF($N655=0,0,IF(ISERROR(VLOOKUP($E655,'Source Data'!$B$29:$J$60, MATCH($L655, 'Source Data'!$B$26:$J$26,1),TRUE))=TRUE,"",VLOOKUP($E655,'Source Data'!$B$29:$J$60,MATCH($L655, 'Source Data'!$B$26:$J$26,1),TRUE))))</f>
        <v/>
      </c>
      <c r="S655" s="144" t="str">
        <f>IF(OR(AND(OR($J655="Retired",$J655="Permanent Low-Use"),$K655&lt;=2027),(AND($J655="New",$K655&gt;2027))),"N/A",IF($N655=0,0,IF(ISERROR(VLOOKUP($E655,'Source Data'!$B$29:$J$60, MATCH($L655, 'Source Data'!$B$26:$J$26,1),TRUE))=TRUE,"",VLOOKUP($E655,'Source Data'!$B$29:$J$60,MATCH($L655, 'Source Data'!$B$26:$J$26,1),TRUE))))</f>
        <v/>
      </c>
      <c r="T655" s="144" t="str">
        <f>IF(OR(AND(OR($J655="Retired",$J655="Permanent Low-Use"),$K655&lt;=2028),(AND($J655="New",$K655&gt;2028))),"N/A",IF($N655=0,0,IF(ISERROR(VLOOKUP($E655,'Source Data'!$B$29:$J$60, MATCH($L655, 'Source Data'!$B$26:$J$26,1),TRUE))=TRUE,"",VLOOKUP($E655,'Source Data'!$B$29:$J$60,MATCH($L655, 'Source Data'!$B$26:$J$26,1),TRUE))))</f>
        <v/>
      </c>
      <c r="U655" s="144" t="str">
        <f>IF(OR(AND(OR($J655="Retired",$J655="Permanent Low-Use"),$K655&lt;=2029),(AND($J655="New",$K655&gt;2029))),"N/A",IF($N655=0,0,IF(ISERROR(VLOOKUP($E655,'Source Data'!$B$29:$J$60, MATCH($L655, 'Source Data'!$B$26:$J$26,1),TRUE))=TRUE,"",VLOOKUP($E655,'Source Data'!$B$29:$J$60,MATCH($L655, 'Source Data'!$B$26:$J$26,1),TRUE))))</f>
        <v/>
      </c>
      <c r="V655" s="144" t="str">
        <f>IF(OR(AND(OR($J655="Retired",$J655="Permanent Low-Use"),$K655&lt;=2030),(AND($J655="New",$K655&gt;2030))),"N/A",IF($N655=0,0,IF(ISERROR(VLOOKUP($E655,'Source Data'!$B$29:$J$60, MATCH($L655, 'Source Data'!$B$26:$J$26,1),TRUE))=TRUE,"",VLOOKUP($E655,'Source Data'!$B$29:$J$60,MATCH($L655, 'Source Data'!$B$26:$J$26,1),TRUE))))</f>
        <v/>
      </c>
      <c r="W655" s="144" t="str">
        <f>IF(OR(AND(OR($J655="Retired",$J655="Permanent Low-Use"),$K655&lt;=2031),(AND($J655="New",$K655&gt;2031))),"N/A",IF($N655=0,0,IF(ISERROR(VLOOKUP($E655,'Source Data'!$B$29:$J$60, MATCH($L655, 'Source Data'!$B$26:$J$26,1),TRUE))=TRUE,"",VLOOKUP($E655,'Source Data'!$B$29:$J$60,MATCH($L655, 'Source Data'!$B$26:$J$26,1),TRUE))))</f>
        <v/>
      </c>
      <c r="X655" s="144" t="str">
        <f>IF(OR(AND(OR($J655="Retired",$J655="Permanent Low-Use"),$K655&lt;=2032),(AND($J655="New",$K655&gt;2032))),"N/A",IF($N655=0,0,IF(ISERROR(VLOOKUP($E655,'Source Data'!$B$29:$J$60, MATCH($L655, 'Source Data'!$B$26:$J$26,1),TRUE))=TRUE,"",VLOOKUP($E655,'Source Data'!$B$29:$J$60,MATCH($L655, 'Source Data'!$B$26:$J$26,1),TRUE))))</f>
        <v/>
      </c>
      <c r="Y655" s="144" t="str">
        <f>IF(OR(AND(OR($J655="Retired",$J655="Permanent Low-Use"),$K655&lt;=2033),(AND($J655="New",$K655&gt;2033))),"N/A",IF($N655=0,0,IF(ISERROR(VLOOKUP($E655,'Source Data'!$B$29:$J$60, MATCH($L655, 'Source Data'!$B$26:$J$26,1),TRUE))=TRUE,"",VLOOKUP($E655,'Source Data'!$B$29:$J$60,MATCH($L655, 'Source Data'!$B$26:$J$26,1),TRUE))))</f>
        <v/>
      </c>
      <c r="Z655" s="145" t="str">
        <f>IF(ISNUMBER($L655),IF(OR(AND(OR($J655="Retired",$J655="Permanent Low-Use"),$K655&lt;=2023),(AND($J655="New",$K655&gt;2023))),"N/A",VLOOKUP($F655,'Source Data'!$B$15:$I$22,7)),"")</f>
        <v/>
      </c>
      <c r="AA655" s="145" t="str">
        <f>IF(ISNUMBER($L655),IF(OR(AND(OR($J655="Retired",$J655="Permanent Low-Use"),$K655&lt;=2024),(AND($J655="New",$K655&gt;2024))),"N/A",VLOOKUP($F655,'Source Data'!$B$15:$I$22,7)),"")</f>
        <v/>
      </c>
      <c r="AB655" s="145" t="str">
        <f>IF(ISNUMBER($L655),IF(OR(AND(OR($J655="Retired",$J655="Permanent Low-Use"),$K655&lt;=2025),(AND($J655="New",$K655&gt;2025))),"N/A",VLOOKUP($F655,'Source Data'!$B$15:$I$22,5)),"")</f>
        <v/>
      </c>
      <c r="AC655" s="145" t="str">
        <f>IF(ISNUMBER($L655),IF(OR(AND(OR($J655="Retired",$J655="Permanent Low-Use"),$K655&lt;=2026),(AND($J655="New",$K655&gt;2026))),"N/A",VLOOKUP($F655,'Source Data'!$B$15:$I$22,5)),"")</f>
        <v/>
      </c>
      <c r="AD655" s="147"/>
      <c r="AE655" s="145" t="str">
        <f>IF(ISNUMBER($L655),IF(OR(AND(OR($J655="Retired",$J655="Permanent Low-Use"),$K655&lt;=2028),(AND($J655="New",$K655&gt;2028))),"N/A",VLOOKUP($F655,'Source Data'!$B$15:$I$22,5)),"")</f>
        <v/>
      </c>
      <c r="AF655" s="145" t="str">
        <f>IF(ISNUMBER($L655),IF(OR(AND(OR($J655="Retired",$J655="Permanent Low-Use"),$K655&lt;=2029),(AND($J655="New",$K655&gt;2029))),"N/A",VLOOKUP($F655,'Source Data'!$B$15:$I$22,5)),"")</f>
        <v/>
      </c>
      <c r="AG655" s="145" t="str">
        <f>IF(ISNUMBER($L655),IF(OR(AND(OR($J655="Retired",$J655="Permanent Low-Use"),$K655&lt;=2030),(AND($J655="New",$K655&gt;2030))),"N/A",VLOOKUP($F655,'Source Data'!$B$15:$I$22,5)),"")</f>
        <v/>
      </c>
      <c r="AH655" s="145" t="str">
        <f>IF(ISNUMBER($L655),IF(OR(AND(OR($J655="Retired",$J655="Permanent Low-Use"),$K655&lt;=2031),(AND($J655="New",$K655&gt;2031))),"N/A",VLOOKUP($F655,'Source Data'!$B$15:$I$22,5)),"")</f>
        <v/>
      </c>
      <c r="AI655" s="145" t="str">
        <f>IF(ISNUMBER($L655),IF(OR(AND(OR($J655="Retired",$J655="Permanent Low-Use"),$K655&lt;=2032),(AND($J655="New",$K655&gt;2032))),"N/A",VLOOKUP($F655,'Source Data'!$B$15:$I$22,5)),"")</f>
        <v/>
      </c>
      <c r="AJ655" s="145" t="str">
        <f>IF(ISNUMBER($L655),IF(OR(AND(OR($J655="Retired",$J655="Permanent Low-Use"),$K655&lt;=2033),(AND($J655="New",$K655&gt;2033))),"N/A",VLOOKUP($F655,'Source Data'!$B$15:$I$22,5)),"")</f>
        <v/>
      </c>
      <c r="AK655" s="145" t="str">
        <f>IF($N655= 0, "N/A", IF(ISERROR(VLOOKUP($F655, 'Source Data'!$B$4:$C$11,2)), "", VLOOKUP($F655, 'Source Data'!$B$4:$C$11,2)))</f>
        <v/>
      </c>
      <c r="AL655" s="158"/>
    </row>
    <row r="656" spans="1:38">
      <c r="A656" s="158"/>
      <c r="B656" s="78"/>
      <c r="C656" s="78"/>
      <c r="D656" s="78"/>
      <c r="E656" s="78"/>
      <c r="F656" s="78"/>
      <c r="G656" s="78"/>
      <c r="H656" s="78"/>
      <c r="I656" s="78"/>
      <c r="J656" s="78"/>
      <c r="K656" s="78"/>
      <c r="L656" s="142" t="str">
        <f t="shared" si="24"/>
        <v/>
      </c>
      <c r="M656" s="142"/>
      <c r="N656" s="143" t="str">
        <f t="shared" si="25"/>
        <v/>
      </c>
      <c r="O656" s="144" t="str">
        <f>IF(OR(AND(OR($J656="Retired",$J656="Permanent Low-Use"),$K656&lt;=2023),(AND($J656="New",$K656&gt;2023))),"N/A",IF($N656=0,0,IF(ISERROR(VLOOKUP($E656,'Source Data'!$B$29:$J$60, MATCH($L656, 'Source Data'!$B$26:$J$26,1),TRUE))=TRUE,"",VLOOKUP($E656,'Source Data'!$B$29:$J$60,MATCH($L656, 'Source Data'!$B$26:$J$26,1),TRUE))))</f>
        <v/>
      </c>
      <c r="P656" s="144" t="str">
        <f>IF(OR(AND(OR($J656="Retired",$J656="Permanent Low-Use"),$K656&lt;=2024),(AND($J656="New",$K656&gt;2024))),"N/A",IF($N656=0,0,IF(ISERROR(VLOOKUP($E656,'Source Data'!$B$29:$J$60, MATCH($L656, 'Source Data'!$B$26:$J$26,1),TRUE))=TRUE,"",VLOOKUP($E656,'Source Data'!$B$29:$J$60,MATCH($L656, 'Source Data'!$B$26:$J$26,1),TRUE))))</f>
        <v/>
      </c>
      <c r="Q656" s="144" t="str">
        <f>IF(OR(AND(OR($J656="Retired",$J656="Permanent Low-Use"),$K656&lt;=2025),(AND($J656="New",$K656&gt;2025))),"N/A",IF($N656=0,0,IF(ISERROR(VLOOKUP($E656,'Source Data'!$B$29:$J$60, MATCH($L656, 'Source Data'!$B$26:$J$26,1),TRUE))=TRUE,"",VLOOKUP($E656,'Source Data'!$B$29:$J$60,MATCH($L656, 'Source Data'!$B$26:$J$26,1),TRUE))))</f>
        <v/>
      </c>
      <c r="R656" s="144" t="str">
        <f>IF(OR(AND(OR($J656="Retired",$J656="Permanent Low-Use"),$K656&lt;=2026),(AND($J656="New",$K656&gt;2026))),"N/A",IF($N656=0,0,IF(ISERROR(VLOOKUP($E656,'Source Data'!$B$29:$J$60, MATCH($L656, 'Source Data'!$B$26:$J$26,1),TRUE))=TRUE,"",VLOOKUP($E656,'Source Data'!$B$29:$J$60,MATCH($L656, 'Source Data'!$B$26:$J$26,1),TRUE))))</f>
        <v/>
      </c>
      <c r="S656" s="144" t="str">
        <f>IF(OR(AND(OR($J656="Retired",$J656="Permanent Low-Use"),$K656&lt;=2027),(AND($J656="New",$K656&gt;2027))),"N/A",IF($N656=0,0,IF(ISERROR(VLOOKUP($E656,'Source Data'!$B$29:$J$60, MATCH($L656, 'Source Data'!$B$26:$J$26,1),TRUE))=TRUE,"",VLOOKUP($E656,'Source Data'!$B$29:$J$60,MATCH($L656, 'Source Data'!$B$26:$J$26,1),TRUE))))</f>
        <v/>
      </c>
      <c r="T656" s="144" t="str">
        <f>IF(OR(AND(OR($J656="Retired",$J656="Permanent Low-Use"),$K656&lt;=2028),(AND($J656="New",$K656&gt;2028))),"N/A",IF($N656=0,0,IF(ISERROR(VLOOKUP($E656,'Source Data'!$B$29:$J$60, MATCH($L656, 'Source Data'!$B$26:$J$26,1),TRUE))=TRUE,"",VLOOKUP($E656,'Source Data'!$B$29:$J$60,MATCH($L656, 'Source Data'!$B$26:$J$26,1),TRUE))))</f>
        <v/>
      </c>
      <c r="U656" s="144" t="str">
        <f>IF(OR(AND(OR($J656="Retired",$J656="Permanent Low-Use"),$K656&lt;=2029),(AND($J656="New",$K656&gt;2029))),"N/A",IF($N656=0,0,IF(ISERROR(VLOOKUP($E656,'Source Data'!$B$29:$J$60, MATCH($L656, 'Source Data'!$B$26:$J$26,1),TRUE))=TRUE,"",VLOOKUP($E656,'Source Data'!$B$29:$J$60,MATCH($L656, 'Source Data'!$B$26:$J$26,1),TRUE))))</f>
        <v/>
      </c>
      <c r="V656" s="144" t="str">
        <f>IF(OR(AND(OR($J656="Retired",$J656="Permanent Low-Use"),$K656&lt;=2030),(AND($J656="New",$K656&gt;2030))),"N/A",IF($N656=0,0,IF(ISERROR(VLOOKUP($E656,'Source Data'!$B$29:$J$60, MATCH($L656, 'Source Data'!$B$26:$J$26,1),TRUE))=TRUE,"",VLOOKUP($E656,'Source Data'!$B$29:$J$60,MATCH($L656, 'Source Data'!$B$26:$J$26,1),TRUE))))</f>
        <v/>
      </c>
      <c r="W656" s="144" t="str">
        <f>IF(OR(AND(OR($J656="Retired",$J656="Permanent Low-Use"),$K656&lt;=2031),(AND($J656="New",$K656&gt;2031))),"N/A",IF($N656=0,0,IF(ISERROR(VLOOKUP($E656,'Source Data'!$B$29:$J$60, MATCH($L656, 'Source Data'!$B$26:$J$26,1),TRUE))=TRUE,"",VLOOKUP($E656,'Source Data'!$B$29:$J$60,MATCH($L656, 'Source Data'!$B$26:$J$26,1),TRUE))))</f>
        <v/>
      </c>
      <c r="X656" s="144" t="str">
        <f>IF(OR(AND(OR($J656="Retired",$J656="Permanent Low-Use"),$K656&lt;=2032),(AND($J656="New",$K656&gt;2032))),"N/A",IF($N656=0,0,IF(ISERROR(VLOOKUP($E656,'Source Data'!$B$29:$J$60, MATCH($L656, 'Source Data'!$B$26:$J$26,1),TRUE))=TRUE,"",VLOOKUP($E656,'Source Data'!$B$29:$J$60,MATCH($L656, 'Source Data'!$B$26:$J$26,1),TRUE))))</f>
        <v/>
      </c>
      <c r="Y656" s="144" t="str">
        <f>IF(OR(AND(OR($J656="Retired",$J656="Permanent Low-Use"),$K656&lt;=2033),(AND($J656="New",$K656&gt;2033))),"N/A",IF($N656=0,0,IF(ISERROR(VLOOKUP($E656,'Source Data'!$B$29:$J$60, MATCH($L656, 'Source Data'!$B$26:$J$26,1),TRUE))=TRUE,"",VLOOKUP($E656,'Source Data'!$B$29:$J$60,MATCH($L656, 'Source Data'!$B$26:$J$26,1),TRUE))))</f>
        <v/>
      </c>
      <c r="Z656" s="145" t="str">
        <f>IF(ISNUMBER($L656),IF(OR(AND(OR($J656="Retired",$J656="Permanent Low-Use"),$K656&lt;=2023),(AND($J656="New",$K656&gt;2023))),"N/A",VLOOKUP($F656,'Source Data'!$B$15:$I$22,7)),"")</f>
        <v/>
      </c>
      <c r="AA656" s="145" t="str">
        <f>IF(ISNUMBER($L656),IF(OR(AND(OR($J656="Retired",$J656="Permanent Low-Use"),$K656&lt;=2024),(AND($J656="New",$K656&gt;2024))),"N/A",VLOOKUP($F656,'Source Data'!$B$15:$I$22,7)),"")</f>
        <v/>
      </c>
      <c r="AB656" s="145" t="str">
        <f>IF(ISNUMBER($L656),IF(OR(AND(OR($J656="Retired",$J656="Permanent Low-Use"),$K656&lt;=2025),(AND($J656="New",$K656&gt;2025))),"N/A",VLOOKUP($F656,'Source Data'!$B$15:$I$22,5)),"")</f>
        <v/>
      </c>
      <c r="AC656" s="145" t="str">
        <f>IF(ISNUMBER($L656),IF(OR(AND(OR($J656="Retired",$J656="Permanent Low-Use"),$K656&lt;=2026),(AND($J656="New",$K656&gt;2026))),"N/A",VLOOKUP($F656,'Source Data'!$B$15:$I$22,5)),"")</f>
        <v/>
      </c>
      <c r="AD656" s="147"/>
      <c r="AE656" s="145" t="str">
        <f>IF(ISNUMBER($L656),IF(OR(AND(OR($J656="Retired",$J656="Permanent Low-Use"),$K656&lt;=2028),(AND($J656="New",$K656&gt;2028))),"N/A",VLOOKUP($F656,'Source Data'!$B$15:$I$22,5)),"")</f>
        <v/>
      </c>
      <c r="AF656" s="145" t="str">
        <f>IF(ISNUMBER($L656),IF(OR(AND(OR($J656="Retired",$J656="Permanent Low-Use"),$K656&lt;=2029),(AND($J656="New",$K656&gt;2029))),"N/A",VLOOKUP($F656,'Source Data'!$B$15:$I$22,5)),"")</f>
        <v/>
      </c>
      <c r="AG656" s="145" t="str">
        <f>IF(ISNUMBER($L656),IF(OR(AND(OR($J656="Retired",$J656="Permanent Low-Use"),$K656&lt;=2030),(AND($J656="New",$K656&gt;2030))),"N/A",VLOOKUP($F656,'Source Data'!$B$15:$I$22,5)),"")</f>
        <v/>
      </c>
      <c r="AH656" s="145" t="str">
        <f>IF(ISNUMBER($L656),IF(OR(AND(OR($J656="Retired",$J656="Permanent Low-Use"),$K656&lt;=2031),(AND($J656="New",$K656&gt;2031))),"N/A",VLOOKUP($F656,'Source Data'!$B$15:$I$22,5)),"")</f>
        <v/>
      </c>
      <c r="AI656" s="145" t="str">
        <f>IF(ISNUMBER($L656),IF(OR(AND(OR($J656="Retired",$J656="Permanent Low-Use"),$K656&lt;=2032),(AND($J656="New",$K656&gt;2032))),"N/A",VLOOKUP($F656,'Source Data'!$B$15:$I$22,5)),"")</f>
        <v/>
      </c>
      <c r="AJ656" s="145" t="str">
        <f>IF(ISNUMBER($L656),IF(OR(AND(OR($J656="Retired",$J656="Permanent Low-Use"),$K656&lt;=2033),(AND($J656="New",$K656&gt;2033))),"N/A",VLOOKUP($F656,'Source Data'!$B$15:$I$22,5)),"")</f>
        <v/>
      </c>
      <c r="AK656" s="145" t="str">
        <f>IF($N656= 0, "N/A", IF(ISERROR(VLOOKUP($F656, 'Source Data'!$B$4:$C$11,2)), "", VLOOKUP($F656, 'Source Data'!$B$4:$C$11,2)))</f>
        <v/>
      </c>
      <c r="AL656" s="158"/>
    </row>
    <row r="657" spans="1:38">
      <c r="A657" s="158"/>
      <c r="B657" s="78"/>
      <c r="C657" s="78"/>
      <c r="D657" s="78"/>
      <c r="E657" s="78"/>
      <c r="F657" s="78"/>
      <c r="G657" s="78"/>
      <c r="H657" s="78"/>
      <c r="I657" s="78"/>
      <c r="J657" s="78"/>
      <c r="K657" s="78"/>
      <c r="L657" s="142" t="str">
        <f t="shared" ref="L657:L720" si="26">IF(ISNUMBER(F657), IF($G657="GSE purchased before 2007", $F657*1.2, $F657), "")</f>
        <v/>
      </c>
      <c r="M657" s="142"/>
      <c r="N657" s="143" t="str">
        <f t="shared" si="25"/>
        <v/>
      </c>
      <c r="O657" s="144" t="str">
        <f>IF(OR(AND(OR($J657="Retired",$J657="Permanent Low-Use"),$K657&lt;=2023),(AND($J657="New",$K657&gt;2023))),"N/A",IF($N657=0,0,IF(ISERROR(VLOOKUP($E657,'Source Data'!$B$29:$J$60, MATCH($L657, 'Source Data'!$B$26:$J$26,1),TRUE))=TRUE,"",VLOOKUP($E657,'Source Data'!$B$29:$J$60,MATCH($L657, 'Source Data'!$B$26:$J$26,1),TRUE))))</f>
        <v/>
      </c>
      <c r="P657" s="144" t="str">
        <f>IF(OR(AND(OR($J657="Retired",$J657="Permanent Low-Use"),$K657&lt;=2024),(AND($J657="New",$K657&gt;2024))),"N/A",IF($N657=0,0,IF(ISERROR(VLOOKUP($E657,'Source Data'!$B$29:$J$60, MATCH($L657, 'Source Data'!$B$26:$J$26,1),TRUE))=TRUE,"",VLOOKUP($E657,'Source Data'!$B$29:$J$60,MATCH($L657, 'Source Data'!$B$26:$J$26,1),TRUE))))</f>
        <v/>
      </c>
      <c r="Q657" s="144" t="str">
        <f>IF(OR(AND(OR($J657="Retired",$J657="Permanent Low-Use"),$K657&lt;=2025),(AND($J657="New",$K657&gt;2025))),"N/A",IF($N657=0,0,IF(ISERROR(VLOOKUP($E657,'Source Data'!$B$29:$J$60, MATCH($L657, 'Source Data'!$B$26:$J$26,1),TRUE))=TRUE,"",VLOOKUP($E657,'Source Data'!$B$29:$J$60,MATCH($L657, 'Source Data'!$B$26:$J$26,1),TRUE))))</f>
        <v/>
      </c>
      <c r="R657" s="144" t="str">
        <f>IF(OR(AND(OR($J657="Retired",$J657="Permanent Low-Use"),$K657&lt;=2026),(AND($J657="New",$K657&gt;2026))),"N/A",IF($N657=0,0,IF(ISERROR(VLOOKUP($E657,'Source Data'!$B$29:$J$60, MATCH($L657, 'Source Data'!$B$26:$J$26,1),TRUE))=TRUE,"",VLOOKUP($E657,'Source Data'!$B$29:$J$60,MATCH($L657, 'Source Data'!$B$26:$J$26,1),TRUE))))</f>
        <v/>
      </c>
      <c r="S657" s="144" t="str">
        <f>IF(OR(AND(OR($J657="Retired",$J657="Permanent Low-Use"),$K657&lt;=2027),(AND($J657="New",$K657&gt;2027))),"N/A",IF($N657=0,0,IF(ISERROR(VLOOKUP($E657,'Source Data'!$B$29:$J$60, MATCH($L657, 'Source Data'!$B$26:$J$26,1),TRUE))=TRUE,"",VLOOKUP($E657,'Source Data'!$B$29:$J$60,MATCH($L657, 'Source Data'!$B$26:$J$26,1),TRUE))))</f>
        <v/>
      </c>
      <c r="T657" s="144" t="str">
        <f>IF(OR(AND(OR($J657="Retired",$J657="Permanent Low-Use"),$K657&lt;=2028),(AND($J657="New",$K657&gt;2028))),"N/A",IF($N657=0,0,IF(ISERROR(VLOOKUP($E657,'Source Data'!$B$29:$J$60, MATCH($L657, 'Source Data'!$B$26:$J$26,1),TRUE))=TRUE,"",VLOOKUP($E657,'Source Data'!$B$29:$J$60,MATCH($L657, 'Source Data'!$B$26:$J$26,1),TRUE))))</f>
        <v/>
      </c>
      <c r="U657" s="144" t="str">
        <f>IF(OR(AND(OR($J657="Retired",$J657="Permanent Low-Use"),$K657&lt;=2029),(AND($J657="New",$K657&gt;2029))),"N/A",IF($N657=0,0,IF(ISERROR(VLOOKUP($E657,'Source Data'!$B$29:$J$60, MATCH($L657, 'Source Data'!$B$26:$J$26,1),TRUE))=TRUE,"",VLOOKUP($E657,'Source Data'!$B$29:$J$60,MATCH($L657, 'Source Data'!$B$26:$J$26,1),TRUE))))</f>
        <v/>
      </c>
      <c r="V657" s="144" t="str">
        <f>IF(OR(AND(OR($J657="Retired",$J657="Permanent Low-Use"),$K657&lt;=2030),(AND($J657="New",$K657&gt;2030))),"N/A",IF($N657=0,0,IF(ISERROR(VLOOKUP($E657,'Source Data'!$B$29:$J$60, MATCH($L657, 'Source Data'!$B$26:$J$26,1),TRUE))=TRUE,"",VLOOKUP($E657,'Source Data'!$B$29:$J$60,MATCH($L657, 'Source Data'!$B$26:$J$26,1),TRUE))))</f>
        <v/>
      </c>
      <c r="W657" s="144" t="str">
        <f>IF(OR(AND(OR($J657="Retired",$J657="Permanent Low-Use"),$K657&lt;=2031),(AND($J657="New",$K657&gt;2031))),"N/A",IF($N657=0,0,IF(ISERROR(VLOOKUP($E657,'Source Data'!$B$29:$J$60, MATCH($L657, 'Source Data'!$B$26:$J$26,1),TRUE))=TRUE,"",VLOOKUP($E657,'Source Data'!$B$29:$J$60,MATCH($L657, 'Source Data'!$B$26:$J$26,1),TRUE))))</f>
        <v/>
      </c>
      <c r="X657" s="144" t="str">
        <f>IF(OR(AND(OR($J657="Retired",$J657="Permanent Low-Use"),$K657&lt;=2032),(AND($J657="New",$K657&gt;2032))),"N/A",IF($N657=0,0,IF(ISERROR(VLOOKUP($E657,'Source Data'!$B$29:$J$60, MATCH($L657, 'Source Data'!$B$26:$J$26,1),TRUE))=TRUE,"",VLOOKUP($E657,'Source Data'!$B$29:$J$60,MATCH($L657, 'Source Data'!$B$26:$J$26,1),TRUE))))</f>
        <v/>
      </c>
      <c r="Y657" s="144" t="str">
        <f>IF(OR(AND(OR($J657="Retired",$J657="Permanent Low-Use"),$K657&lt;=2033),(AND($J657="New",$K657&gt;2033))),"N/A",IF($N657=0,0,IF(ISERROR(VLOOKUP($E657,'Source Data'!$B$29:$J$60, MATCH($L657, 'Source Data'!$B$26:$J$26,1),TRUE))=TRUE,"",VLOOKUP($E657,'Source Data'!$B$29:$J$60,MATCH($L657, 'Source Data'!$B$26:$J$26,1),TRUE))))</f>
        <v/>
      </c>
      <c r="Z657" s="145" t="str">
        <f>IF(ISNUMBER($L657),IF(OR(AND(OR($J657="Retired",$J657="Permanent Low-Use"),$K657&lt;=2023),(AND($J657="New",$K657&gt;2023))),"N/A",VLOOKUP($F657,'Source Data'!$B$15:$I$22,7)),"")</f>
        <v/>
      </c>
      <c r="AA657" s="145" t="str">
        <f>IF(ISNUMBER($L657),IF(OR(AND(OR($J657="Retired",$J657="Permanent Low-Use"),$K657&lt;=2024),(AND($J657="New",$K657&gt;2024))),"N/A",VLOOKUP($F657,'Source Data'!$B$15:$I$22,7)),"")</f>
        <v/>
      </c>
      <c r="AB657" s="145" t="str">
        <f>IF(ISNUMBER($L657),IF(OR(AND(OR($J657="Retired",$J657="Permanent Low-Use"),$K657&lt;=2025),(AND($J657="New",$K657&gt;2025))),"N/A",VLOOKUP($F657,'Source Data'!$B$15:$I$22,5)),"")</f>
        <v/>
      </c>
      <c r="AC657" s="145" t="str">
        <f>IF(ISNUMBER($L657),IF(OR(AND(OR($J657="Retired",$J657="Permanent Low-Use"),$K657&lt;=2026),(AND($J657="New",$K657&gt;2026))),"N/A",VLOOKUP($F657,'Source Data'!$B$15:$I$22,5)),"")</f>
        <v/>
      </c>
      <c r="AD657" s="147"/>
      <c r="AE657" s="145" t="str">
        <f>IF(ISNUMBER($L657),IF(OR(AND(OR($J657="Retired",$J657="Permanent Low-Use"),$K657&lt;=2028),(AND($J657="New",$K657&gt;2028))),"N/A",VLOOKUP($F657,'Source Data'!$B$15:$I$22,5)),"")</f>
        <v/>
      </c>
      <c r="AF657" s="145" t="str">
        <f>IF(ISNUMBER($L657),IF(OR(AND(OR($J657="Retired",$J657="Permanent Low-Use"),$K657&lt;=2029),(AND($J657="New",$K657&gt;2029))),"N/A",VLOOKUP($F657,'Source Data'!$B$15:$I$22,5)),"")</f>
        <v/>
      </c>
      <c r="AG657" s="145" t="str">
        <f>IF(ISNUMBER($L657),IF(OR(AND(OR($J657="Retired",$J657="Permanent Low-Use"),$K657&lt;=2030),(AND($J657="New",$K657&gt;2030))),"N/A",VLOOKUP($F657,'Source Data'!$B$15:$I$22,5)),"")</f>
        <v/>
      </c>
      <c r="AH657" s="145" t="str">
        <f>IF(ISNUMBER($L657),IF(OR(AND(OR($J657="Retired",$J657="Permanent Low-Use"),$K657&lt;=2031),(AND($J657="New",$K657&gt;2031))),"N/A",VLOOKUP($F657,'Source Data'!$B$15:$I$22,5)),"")</f>
        <v/>
      </c>
      <c r="AI657" s="145" t="str">
        <f>IF(ISNUMBER($L657),IF(OR(AND(OR($J657="Retired",$J657="Permanent Low-Use"),$K657&lt;=2032),(AND($J657="New",$K657&gt;2032))),"N/A",VLOOKUP($F657,'Source Data'!$B$15:$I$22,5)),"")</f>
        <v/>
      </c>
      <c r="AJ657" s="145" t="str">
        <f>IF(ISNUMBER($L657),IF(OR(AND(OR($J657="Retired",$J657="Permanent Low-Use"),$K657&lt;=2033),(AND($J657="New",$K657&gt;2033))),"N/A",VLOOKUP($F657,'Source Data'!$B$15:$I$22,5)),"")</f>
        <v/>
      </c>
      <c r="AK657" s="145" t="str">
        <f>IF($N657= 0, "N/A", IF(ISERROR(VLOOKUP($F657, 'Source Data'!$B$4:$C$11,2)), "", VLOOKUP($F657, 'Source Data'!$B$4:$C$11,2)))</f>
        <v/>
      </c>
      <c r="AL657" s="158"/>
    </row>
    <row r="658" spans="1:38">
      <c r="A658" s="158"/>
      <c r="B658" s="78"/>
      <c r="C658" s="78"/>
      <c r="D658" s="78"/>
      <c r="E658" s="78"/>
      <c r="F658" s="78"/>
      <c r="G658" s="78"/>
      <c r="H658" s="78"/>
      <c r="I658" s="78"/>
      <c r="J658" s="78"/>
      <c r="K658" s="78"/>
      <c r="L658" s="142" t="str">
        <f t="shared" si="26"/>
        <v/>
      </c>
      <c r="M658" s="142"/>
      <c r="N658" s="143" t="str">
        <f t="shared" ref="N658:N721" si="27">IF(AND($G658= "", ISNUMBER(F658)), 1, IF($G658="", "", IF(AND($G658="VDECS with NOx Reduction Only", ISNUMBER($H658)), 1-($H658/1.7), IF(AND($G658="VDECS Level 2", ISNUMBER($H658)), 1-(0.18+($H658/1.7)), IF($G658="VDECS Level 1",1, IF($G658="VDECS Level 2",0.82, IF($G658="VDECS Highest Level",0.7, IF(OR($G658="GSE purchased before 2007", $G658="Non-GSE purchased before 2007",$G658= "Electric Purchased 2007 or later",$G658= "Electric Purchased 2024 or later"),0))))))))</f>
        <v/>
      </c>
      <c r="O658" s="144" t="str">
        <f>IF(OR(AND(OR($J658="Retired",$J658="Permanent Low-Use"),$K658&lt;=2023),(AND($J658="New",$K658&gt;2023))),"N/A",IF($N658=0,0,IF(ISERROR(VLOOKUP($E658,'Source Data'!$B$29:$J$60, MATCH($L658, 'Source Data'!$B$26:$J$26,1),TRUE))=TRUE,"",VLOOKUP($E658,'Source Data'!$B$29:$J$60,MATCH($L658, 'Source Data'!$B$26:$J$26,1),TRUE))))</f>
        <v/>
      </c>
      <c r="P658" s="144" t="str">
        <f>IF(OR(AND(OR($J658="Retired",$J658="Permanent Low-Use"),$K658&lt;=2024),(AND($J658="New",$K658&gt;2024))),"N/A",IF($N658=0,0,IF(ISERROR(VLOOKUP($E658,'Source Data'!$B$29:$J$60, MATCH($L658, 'Source Data'!$B$26:$J$26,1),TRUE))=TRUE,"",VLOOKUP($E658,'Source Data'!$B$29:$J$60,MATCH($L658, 'Source Data'!$B$26:$J$26,1),TRUE))))</f>
        <v/>
      </c>
      <c r="Q658" s="144" t="str">
        <f>IF(OR(AND(OR($J658="Retired",$J658="Permanent Low-Use"),$K658&lt;=2025),(AND($J658="New",$K658&gt;2025))),"N/A",IF($N658=0,0,IF(ISERROR(VLOOKUP($E658,'Source Data'!$B$29:$J$60, MATCH($L658, 'Source Data'!$B$26:$J$26,1),TRUE))=TRUE,"",VLOOKUP($E658,'Source Data'!$B$29:$J$60,MATCH($L658, 'Source Data'!$B$26:$J$26,1),TRUE))))</f>
        <v/>
      </c>
      <c r="R658" s="144" t="str">
        <f>IF(OR(AND(OR($J658="Retired",$J658="Permanent Low-Use"),$K658&lt;=2026),(AND($J658="New",$K658&gt;2026))),"N/A",IF($N658=0,0,IF(ISERROR(VLOOKUP($E658,'Source Data'!$B$29:$J$60, MATCH($L658, 'Source Data'!$B$26:$J$26,1),TRUE))=TRUE,"",VLOOKUP($E658,'Source Data'!$B$29:$J$60,MATCH($L658, 'Source Data'!$B$26:$J$26,1),TRUE))))</f>
        <v/>
      </c>
      <c r="S658" s="144" t="str">
        <f>IF(OR(AND(OR($J658="Retired",$J658="Permanent Low-Use"),$K658&lt;=2027),(AND($J658="New",$K658&gt;2027))),"N/A",IF($N658=0,0,IF(ISERROR(VLOOKUP($E658,'Source Data'!$B$29:$J$60, MATCH($L658, 'Source Data'!$B$26:$J$26,1),TRUE))=TRUE,"",VLOOKUP($E658,'Source Data'!$B$29:$J$60,MATCH($L658, 'Source Data'!$B$26:$J$26,1),TRUE))))</f>
        <v/>
      </c>
      <c r="T658" s="144" t="str">
        <f>IF(OR(AND(OR($J658="Retired",$J658="Permanent Low-Use"),$K658&lt;=2028),(AND($J658="New",$K658&gt;2028))),"N/A",IF($N658=0,0,IF(ISERROR(VLOOKUP($E658,'Source Data'!$B$29:$J$60, MATCH($L658, 'Source Data'!$B$26:$J$26,1),TRUE))=TRUE,"",VLOOKUP($E658,'Source Data'!$B$29:$J$60,MATCH($L658, 'Source Data'!$B$26:$J$26,1),TRUE))))</f>
        <v/>
      </c>
      <c r="U658" s="144" t="str">
        <f>IF(OR(AND(OR($J658="Retired",$J658="Permanent Low-Use"),$K658&lt;=2029),(AND($J658="New",$K658&gt;2029))),"N/A",IF($N658=0,0,IF(ISERROR(VLOOKUP($E658,'Source Data'!$B$29:$J$60, MATCH($L658, 'Source Data'!$B$26:$J$26,1),TRUE))=TRUE,"",VLOOKUP($E658,'Source Data'!$B$29:$J$60,MATCH($L658, 'Source Data'!$B$26:$J$26,1),TRUE))))</f>
        <v/>
      </c>
      <c r="V658" s="144" t="str">
        <f>IF(OR(AND(OR($J658="Retired",$J658="Permanent Low-Use"),$K658&lt;=2030),(AND($J658="New",$K658&gt;2030))),"N/A",IF($N658=0,0,IF(ISERROR(VLOOKUP($E658,'Source Data'!$B$29:$J$60, MATCH($L658, 'Source Data'!$B$26:$J$26,1),TRUE))=TRUE,"",VLOOKUP($E658,'Source Data'!$B$29:$J$60,MATCH($L658, 'Source Data'!$B$26:$J$26,1),TRUE))))</f>
        <v/>
      </c>
      <c r="W658" s="144" t="str">
        <f>IF(OR(AND(OR($J658="Retired",$J658="Permanent Low-Use"),$K658&lt;=2031),(AND($J658="New",$K658&gt;2031))),"N/A",IF($N658=0,0,IF(ISERROR(VLOOKUP($E658,'Source Data'!$B$29:$J$60, MATCH($L658, 'Source Data'!$B$26:$J$26,1),TRUE))=TRUE,"",VLOOKUP($E658,'Source Data'!$B$29:$J$60,MATCH($L658, 'Source Data'!$B$26:$J$26,1),TRUE))))</f>
        <v/>
      </c>
      <c r="X658" s="144" t="str">
        <f>IF(OR(AND(OR($J658="Retired",$J658="Permanent Low-Use"),$K658&lt;=2032),(AND($J658="New",$K658&gt;2032))),"N/A",IF($N658=0,0,IF(ISERROR(VLOOKUP($E658,'Source Data'!$B$29:$J$60, MATCH($L658, 'Source Data'!$B$26:$J$26,1),TRUE))=TRUE,"",VLOOKUP($E658,'Source Data'!$B$29:$J$60,MATCH($L658, 'Source Data'!$B$26:$J$26,1),TRUE))))</f>
        <v/>
      </c>
      <c r="Y658" s="144" t="str">
        <f>IF(OR(AND(OR($J658="Retired",$J658="Permanent Low-Use"),$K658&lt;=2033),(AND($J658="New",$K658&gt;2033))),"N/A",IF($N658=0,0,IF(ISERROR(VLOOKUP($E658,'Source Data'!$B$29:$J$60, MATCH($L658, 'Source Data'!$B$26:$J$26,1),TRUE))=TRUE,"",VLOOKUP($E658,'Source Data'!$B$29:$J$60,MATCH($L658, 'Source Data'!$B$26:$J$26,1),TRUE))))</f>
        <v/>
      </c>
      <c r="Z658" s="145" t="str">
        <f>IF(ISNUMBER($L658),IF(OR(AND(OR($J658="Retired",$J658="Permanent Low-Use"),$K658&lt;=2023),(AND($J658="New",$K658&gt;2023))),"N/A",VLOOKUP($F658,'Source Data'!$B$15:$I$22,7)),"")</f>
        <v/>
      </c>
      <c r="AA658" s="145" t="str">
        <f>IF(ISNUMBER($L658),IF(OR(AND(OR($J658="Retired",$J658="Permanent Low-Use"),$K658&lt;=2024),(AND($J658="New",$K658&gt;2024))),"N/A",VLOOKUP($F658,'Source Data'!$B$15:$I$22,7)),"")</f>
        <v/>
      </c>
      <c r="AB658" s="145" t="str">
        <f>IF(ISNUMBER($L658),IF(OR(AND(OR($J658="Retired",$J658="Permanent Low-Use"),$K658&lt;=2025),(AND($J658="New",$K658&gt;2025))),"N/A",VLOOKUP($F658,'Source Data'!$B$15:$I$22,5)),"")</f>
        <v/>
      </c>
      <c r="AC658" s="145" t="str">
        <f>IF(ISNUMBER($L658),IF(OR(AND(OR($J658="Retired",$J658="Permanent Low-Use"),$K658&lt;=2026),(AND($J658="New",$K658&gt;2026))),"N/A",VLOOKUP($F658,'Source Data'!$B$15:$I$22,5)),"")</f>
        <v/>
      </c>
      <c r="AD658" s="147"/>
      <c r="AE658" s="145" t="str">
        <f>IF(ISNUMBER($L658),IF(OR(AND(OR($J658="Retired",$J658="Permanent Low-Use"),$K658&lt;=2028),(AND($J658="New",$K658&gt;2028))),"N/A",VLOOKUP($F658,'Source Data'!$B$15:$I$22,5)),"")</f>
        <v/>
      </c>
      <c r="AF658" s="145" t="str">
        <f>IF(ISNUMBER($L658),IF(OR(AND(OR($J658="Retired",$J658="Permanent Low-Use"),$K658&lt;=2029),(AND($J658="New",$K658&gt;2029))),"N/A",VLOOKUP($F658,'Source Data'!$B$15:$I$22,5)),"")</f>
        <v/>
      </c>
      <c r="AG658" s="145" t="str">
        <f>IF(ISNUMBER($L658),IF(OR(AND(OR($J658="Retired",$J658="Permanent Low-Use"),$K658&lt;=2030),(AND($J658="New",$K658&gt;2030))),"N/A",VLOOKUP($F658,'Source Data'!$B$15:$I$22,5)),"")</f>
        <v/>
      </c>
      <c r="AH658" s="145" t="str">
        <f>IF(ISNUMBER($L658),IF(OR(AND(OR($J658="Retired",$J658="Permanent Low-Use"),$K658&lt;=2031),(AND($J658="New",$K658&gt;2031))),"N/A",VLOOKUP($F658,'Source Data'!$B$15:$I$22,5)),"")</f>
        <v/>
      </c>
      <c r="AI658" s="145" t="str">
        <f>IF(ISNUMBER($L658),IF(OR(AND(OR($J658="Retired",$J658="Permanent Low-Use"),$K658&lt;=2032),(AND($J658="New",$K658&gt;2032))),"N/A",VLOOKUP($F658,'Source Data'!$B$15:$I$22,5)),"")</f>
        <v/>
      </c>
      <c r="AJ658" s="145" t="str">
        <f>IF(ISNUMBER($L658),IF(OR(AND(OR($J658="Retired",$J658="Permanent Low-Use"),$K658&lt;=2033),(AND($J658="New",$K658&gt;2033))),"N/A",VLOOKUP($F658,'Source Data'!$B$15:$I$22,5)),"")</f>
        <v/>
      </c>
      <c r="AK658" s="145" t="str">
        <f>IF($N658= 0, "N/A", IF(ISERROR(VLOOKUP($F658, 'Source Data'!$B$4:$C$11,2)), "", VLOOKUP($F658, 'Source Data'!$B$4:$C$11,2)))</f>
        <v/>
      </c>
      <c r="AL658" s="158"/>
    </row>
    <row r="659" spans="1:38">
      <c r="A659" s="158"/>
      <c r="B659" s="78"/>
      <c r="C659" s="78"/>
      <c r="D659" s="78"/>
      <c r="E659" s="78"/>
      <c r="F659" s="78"/>
      <c r="G659" s="78"/>
      <c r="H659" s="78"/>
      <c r="I659" s="78"/>
      <c r="J659" s="78"/>
      <c r="K659" s="78"/>
      <c r="L659" s="142" t="str">
        <f t="shared" si="26"/>
        <v/>
      </c>
      <c r="M659" s="142"/>
      <c r="N659" s="143" t="str">
        <f t="shared" si="27"/>
        <v/>
      </c>
      <c r="O659" s="144" t="str">
        <f>IF(OR(AND(OR($J659="Retired",$J659="Permanent Low-Use"),$K659&lt;=2023),(AND($J659="New",$K659&gt;2023))),"N/A",IF($N659=0,0,IF(ISERROR(VLOOKUP($E659,'Source Data'!$B$29:$J$60, MATCH($L659, 'Source Data'!$B$26:$J$26,1),TRUE))=TRUE,"",VLOOKUP($E659,'Source Data'!$B$29:$J$60,MATCH($L659, 'Source Data'!$B$26:$J$26,1),TRUE))))</f>
        <v/>
      </c>
      <c r="P659" s="144" t="str">
        <f>IF(OR(AND(OR($J659="Retired",$J659="Permanent Low-Use"),$K659&lt;=2024),(AND($J659="New",$K659&gt;2024))),"N/A",IF($N659=0,0,IF(ISERROR(VLOOKUP($E659,'Source Data'!$B$29:$J$60, MATCH($L659, 'Source Data'!$B$26:$J$26,1),TRUE))=TRUE,"",VLOOKUP($E659,'Source Data'!$B$29:$J$60,MATCH($L659, 'Source Data'!$B$26:$J$26,1),TRUE))))</f>
        <v/>
      </c>
      <c r="Q659" s="144" t="str">
        <f>IF(OR(AND(OR($J659="Retired",$J659="Permanent Low-Use"),$K659&lt;=2025),(AND($J659="New",$K659&gt;2025))),"N/A",IF($N659=0,0,IF(ISERROR(VLOOKUP($E659,'Source Data'!$B$29:$J$60, MATCH($L659, 'Source Data'!$B$26:$J$26,1),TRUE))=TRUE,"",VLOOKUP($E659,'Source Data'!$B$29:$J$60,MATCH($L659, 'Source Data'!$B$26:$J$26,1),TRUE))))</f>
        <v/>
      </c>
      <c r="R659" s="144" t="str">
        <f>IF(OR(AND(OR($J659="Retired",$J659="Permanent Low-Use"),$K659&lt;=2026),(AND($J659="New",$K659&gt;2026))),"N/A",IF($N659=0,0,IF(ISERROR(VLOOKUP($E659,'Source Data'!$B$29:$J$60, MATCH($L659, 'Source Data'!$B$26:$J$26,1),TRUE))=TRUE,"",VLOOKUP($E659,'Source Data'!$B$29:$J$60,MATCH($L659, 'Source Data'!$B$26:$J$26,1),TRUE))))</f>
        <v/>
      </c>
      <c r="S659" s="144" t="str">
        <f>IF(OR(AND(OR($J659="Retired",$J659="Permanent Low-Use"),$K659&lt;=2027),(AND($J659="New",$K659&gt;2027))),"N/A",IF($N659=0,0,IF(ISERROR(VLOOKUP($E659,'Source Data'!$B$29:$J$60, MATCH($L659, 'Source Data'!$B$26:$J$26,1),TRUE))=TRUE,"",VLOOKUP($E659,'Source Data'!$B$29:$J$60,MATCH($L659, 'Source Data'!$B$26:$J$26,1),TRUE))))</f>
        <v/>
      </c>
      <c r="T659" s="144" t="str">
        <f>IF(OR(AND(OR($J659="Retired",$J659="Permanent Low-Use"),$K659&lt;=2028),(AND($J659="New",$K659&gt;2028))),"N/A",IF($N659=0,0,IF(ISERROR(VLOOKUP($E659,'Source Data'!$B$29:$J$60, MATCH($L659, 'Source Data'!$B$26:$J$26,1),TRUE))=TRUE,"",VLOOKUP($E659,'Source Data'!$B$29:$J$60,MATCH($L659, 'Source Data'!$B$26:$J$26,1),TRUE))))</f>
        <v/>
      </c>
      <c r="U659" s="144" t="str">
        <f>IF(OR(AND(OR($J659="Retired",$J659="Permanent Low-Use"),$K659&lt;=2029),(AND($J659="New",$K659&gt;2029))),"N/A",IF($N659=0,0,IF(ISERROR(VLOOKUP($E659,'Source Data'!$B$29:$J$60, MATCH($L659, 'Source Data'!$B$26:$J$26,1),TRUE))=TRUE,"",VLOOKUP($E659,'Source Data'!$B$29:$J$60,MATCH($L659, 'Source Data'!$B$26:$J$26,1),TRUE))))</f>
        <v/>
      </c>
      <c r="V659" s="144" t="str">
        <f>IF(OR(AND(OR($J659="Retired",$J659="Permanent Low-Use"),$K659&lt;=2030),(AND($J659="New",$K659&gt;2030))),"N/A",IF($N659=0,0,IF(ISERROR(VLOOKUP($E659,'Source Data'!$B$29:$J$60, MATCH($L659, 'Source Data'!$B$26:$J$26,1),TRUE))=TRUE,"",VLOOKUP($E659,'Source Data'!$B$29:$J$60,MATCH($L659, 'Source Data'!$B$26:$J$26,1),TRUE))))</f>
        <v/>
      </c>
      <c r="W659" s="144" t="str">
        <f>IF(OR(AND(OR($J659="Retired",$J659="Permanent Low-Use"),$K659&lt;=2031),(AND($J659="New",$K659&gt;2031))),"N/A",IF($N659=0,0,IF(ISERROR(VLOOKUP($E659,'Source Data'!$B$29:$J$60, MATCH($L659, 'Source Data'!$B$26:$J$26,1),TRUE))=TRUE,"",VLOOKUP($E659,'Source Data'!$B$29:$J$60,MATCH($L659, 'Source Data'!$B$26:$J$26,1),TRUE))))</f>
        <v/>
      </c>
      <c r="X659" s="144" t="str">
        <f>IF(OR(AND(OR($J659="Retired",$J659="Permanent Low-Use"),$K659&lt;=2032),(AND($J659="New",$K659&gt;2032))),"N/A",IF($N659=0,0,IF(ISERROR(VLOOKUP($E659,'Source Data'!$B$29:$J$60, MATCH($L659, 'Source Data'!$B$26:$J$26,1),TRUE))=TRUE,"",VLOOKUP($E659,'Source Data'!$B$29:$J$60,MATCH($L659, 'Source Data'!$B$26:$J$26,1),TRUE))))</f>
        <v/>
      </c>
      <c r="Y659" s="144" t="str">
        <f>IF(OR(AND(OR($J659="Retired",$J659="Permanent Low-Use"),$K659&lt;=2033),(AND($J659="New",$K659&gt;2033))),"N/A",IF($N659=0,0,IF(ISERROR(VLOOKUP($E659,'Source Data'!$B$29:$J$60, MATCH($L659, 'Source Data'!$B$26:$J$26,1),TRUE))=TRUE,"",VLOOKUP($E659,'Source Data'!$B$29:$J$60,MATCH($L659, 'Source Data'!$B$26:$J$26,1),TRUE))))</f>
        <v/>
      </c>
      <c r="Z659" s="145" t="str">
        <f>IF(ISNUMBER($L659),IF(OR(AND(OR($J659="Retired",$J659="Permanent Low-Use"),$K659&lt;=2023),(AND($J659="New",$K659&gt;2023))),"N/A",VLOOKUP($F659,'Source Data'!$B$15:$I$22,7)),"")</f>
        <v/>
      </c>
      <c r="AA659" s="145" t="str">
        <f>IF(ISNUMBER($L659),IF(OR(AND(OR($J659="Retired",$J659="Permanent Low-Use"),$K659&lt;=2024),(AND($J659="New",$K659&gt;2024))),"N/A",VLOOKUP($F659,'Source Data'!$B$15:$I$22,7)),"")</f>
        <v/>
      </c>
      <c r="AB659" s="145" t="str">
        <f>IF(ISNUMBER($L659),IF(OR(AND(OR($J659="Retired",$J659="Permanent Low-Use"),$K659&lt;=2025),(AND($J659="New",$K659&gt;2025))),"N/A",VLOOKUP($F659,'Source Data'!$B$15:$I$22,5)),"")</f>
        <v/>
      </c>
      <c r="AC659" s="145" t="str">
        <f>IF(ISNUMBER($L659),IF(OR(AND(OR($J659="Retired",$J659="Permanent Low-Use"),$K659&lt;=2026),(AND($J659="New",$K659&gt;2026))),"N/A",VLOOKUP($F659,'Source Data'!$B$15:$I$22,5)),"")</f>
        <v/>
      </c>
      <c r="AD659" s="147"/>
      <c r="AE659" s="145" t="str">
        <f>IF(ISNUMBER($L659),IF(OR(AND(OR($J659="Retired",$J659="Permanent Low-Use"),$K659&lt;=2028),(AND($J659="New",$K659&gt;2028))),"N/A",VLOOKUP($F659,'Source Data'!$B$15:$I$22,5)),"")</f>
        <v/>
      </c>
      <c r="AF659" s="145" t="str">
        <f>IF(ISNUMBER($L659),IF(OR(AND(OR($J659="Retired",$J659="Permanent Low-Use"),$K659&lt;=2029),(AND($J659="New",$K659&gt;2029))),"N/A",VLOOKUP($F659,'Source Data'!$B$15:$I$22,5)),"")</f>
        <v/>
      </c>
      <c r="AG659" s="145" t="str">
        <f>IF(ISNUMBER($L659),IF(OR(AND(OR($J659="Retired",$J659="Permanent Low-Use"),$K659&lt;=2030),(AND($J659="New",$K659&gt;2030))),"N/A",VLOOKUP($F659,'Source Data'!$B$15:$I$22,5)),"")</f>
        <v/>
      </c>
      <c r="AH659" s="145" t="str">
        <f>IF(ISNUMBER($L659),IF(OR(AND(OR($J659="Retired",$J659="Permanent Low-Use"),$K659&lt;=2031),(AND($J659="New",$K659&gt;2031))),"N/A",VLOOKUP($F659,'Source Data'!$B$15:$I$22,5)),"")</f>
        <v/>
      </c>
      <c r="AI659" s="145" t="str">
        <f>IF(ISNUMBER($L659),IF(OR(AND(OR($J659="Retired",$J659="Permanent Low-Use"),$K659&lt;=2032),(AND($J659="New",$K659&gt;2032))),"N/A",VLOOKUP($F659,'Source Data'!$B$15:$I$22,5)),"")</f>
        <v/>
      </c>
      <c r="AJ659" s="145" t="str">
        <f>IF(ISNUMBER($L659),IF(OR(AND(OR($J659="Retired",$J659="Permanent Low-Use"),$K659&lt;=2033),(AND($J659="New",$K659&gt;2033))),"N/A",VLOOKUP($F659,'Source Data'!$B$15:$I$22,5)),"")</f>
        <v/>
      </c>
      <c r="AK659" s="145" t="str">
        <f>IF($N659= 0, "N/A", IF(ISERROR(VLOOKUP($F659, 'Source Data'!$B$4:$C$11,2)), "", VLOOKUP($F659, 'Source Data'!$B$4:$C$11,2)))</f>
        <v/>
      </c>
      <c r="AL659" s="158"/>
    </row>
    <row r="660" spans="1:38">
      <c r="A660" s="158"/>
      <c r="B660" s="78"/>
      <c r="C660" s="78"/>
      <c r="D660" s="78"/>
      <c r="E660" s="78"/>
      <c r="F660" s="78"/>
      <c r="G660" s="78"/>
      <c r="H660" s="78"/>
      <c r="I660" s="78"/>
      <c r="J660" s="78"/>
      <c r="K660" s="78"/>
      <c r="L660" s="142" t="str">
        <f t="shared" si="26"/>
        <v/>
      </c>
      <c r="M660" s="142"/>
      <c r="N660" s="143" t="str">
        <f t="shared" si="27"/>
        <v/>
      </c>
      <c r="O660" s="144" t="str">
        <f>IF(OR(AND(OR($J660="Retired",$J660="Permanent Low-Use"),$K660&lt;=2023),(AND($J660="New",$K660&gt;2023))),"N/A",IF($N660=0,0,IF(ISERROR(VLOOKUP($E660,'Source Data'!$B$29:$J$60, MATCH($L660, 'Source Data'!$B$26:$J$26,1),TRUE))=TRUE,"",VLOOKUP($E660,'Source Data'!$B$29:$J$60,MATCH($L660, 'Source Data'!$B$26:$J$26,1),TRUE))))</f>
        <v/>
      </c>
      <c r="P660" s="144" t="str">
        <f>IF(OR(AND(OR($J660="Retired",$J660="Permanent Low-Use"),$K660&lt;=2024),(AND($J660="New",$K660&gt;2024))),"N/A",IF($N660=0,0,IF(ISERROR(VLOOKUP($E660,'Source Data'!$B$29:$J$60, MATCH($L660, 'Source Data'!$B$26:$J$26,1),TRUE))=TRUE,"",VLOOKUP($E660,'Source Data'!$B$29:$J$60,MATCH($L660, 'Source Data'!$B$26:$J$26,1),TRUE))))</f>
        <v/>
      </c>
      <c r="Q660" s="144" t="str">
        <f>IF(OR(AND(OR($J660="Retired",$J660="Permanent Low-Use"),$K660&lt;=2025),(AND($J660="New",$K660&gt;2025))),"N/A",IF($N660=0,0,IF(ISERROR(VLOOKUP($E660,'Source Data'!$B$29:$J$60, MATCH($L660, 'Source Data'!$B$26:$J$26,1),TRUE))=TRUE,"",VLOOKUP($E660,'Source Data'!$B$29:$J$60,MATCH($L660, 'Source Data'!$B$26:$J$26,1),TRUE))))</f>
        <v/>
      </c>
      <c r="R660" s="144" t="str">
        <f>IF(OR(AND(OR($J660="Retired",$J660="Permanent Low-Use"),$K660&lt;=2026),(AND($J660="New",$K660&gt;2026))),"N/A",IF($N660=0,0,IF(ISERROR(VLOOKUP($E660,'Source Data'!$B$29:$J$60, MATCH($L660, 'Source Data'!$B$26:$J$26,1),TRUE))=TRUE,"",VLOOKUP($E660,'Source Data'!$B$29:$J$60,MATCH($L660, 'Source Data'!$B$26:$J$26,1),TRUE))))</f>
        <v/>
      </c>
      <c r="S660" s="144" t="str">
        <f>IF(OR(AND(OR($J660="Retired",$J660="Permanent Low-Use"),$K660&lt;=2027),(AND($J660="New",$K660&gt;2027))),"N/A",IF($N660=0,0,IF(ISERROR(VLOOKUP($E660,'Source Data'!$B$29:$J$60, MATCH($L660, 'Source Data'!$B$26:$J$26,1),TRUE))=TRUE,"",VLOOKUP($E660,'Source Data'!$B$29:$J$60,MATCH($L660, 'Source Data'!$B$26:$J$26,1),TRUE))))</f>
        <v/>
      </c>
      <c r="T660" s="144" t="str">
        <f>IF(OR(AND(OR($J660="Retired",$J660="Permanent Low-Use"),$K660&lt;=2028),(AND($J660="New",$K660&gt;2028))),"N/A",IF($N660=0,0,IF(ISERROR(VLOOKUP($E660,'Source Data'!$B$29:$J$60, MATCH($L660, 'Source Data'!$B$26:$J$26,1),TRUE))=TRUE,"",VLOOKUP($E660,'Source Data'!$B$29:$J$60,MATCH($L660, 'Source Data'!$B$26:$J$26,1),TRUE))))</f>
        <v/>
      </c>
      <c r="U660" s="144" t="str">
        <f>IF(OR(AND(OR($J660="Retired",$J660="Permanent Low-Use"),$K660&lt;=2029),(AND($J660="New",$K660&gt;2029))),"N/A",IF($N660=0,0,IF(ISERROR(VLOOKUP($E660,'Source Data'!$B$29:$J$60, MATCH($L660, 'Source Data'!$B$26:$J$26,1),TRUE))=TRUE,"",VLOOKUP($E660,'Source Data'!$B$29:$J$60,MATCH($L660, 'Source Data'!$B$26:$J$26,1),TRUE))))</f>
        <v/>
      </c>
      <c r="V660" s="144" t="str">
        <f>IF(OR(AND(OR($J660="Retired",$J660="Permanent Low-Use"),$K660&lt;=2030),(AND($J660="New",$K660&gt;2030))),"N/A",IF($N660=0,0,IF(ISERROR(VLOOKUP($E660,'Source Data'!$B$29:$J$60, MATCH($L660, 'Source Data'!$B$26:$J$26,1),TRUE))=TRUE,"",VLOOKUP($E660,'Source Data'!$B$29:$J$60,MATCH($L660, 'Source Data'!$B$26:$J$26,1),TRUE))))</f>
        <v/>
      </c>
      <c r="W660" s="144" t="str">
        <f>IF(OR(AND(OR($J660="Retired",$J660="Permanent Low-Use"),$K660&lt;=2031),(AND($J660="New",$K660&gt;2031))),"N/A",IF($N660=0,0,IF(ISERROR(VLOOKUP($E660,'Source Data'!$B$29:$J$60, MATCH($L660, 'Source Data'!$B$26:$J$26,1),TRUE))=TRUE,"",VLOOKUP($E660,'Source Data'!$B$29:$J$60,MATCH($L660, 'Source Data'!$B$26:$J$26,1),TRUE))))</f>
        <v/>
      </c>
      <c r="X660" s="144" t="str">
        <f>IF(OR(AND(OR($J660="Retired",$J660="Permanent Low-Use"),$K660&lt;=2032),(AND($J660="New",$K660&gt;2032))),"N/A",IF($N660=0,0,IF(ISERROR(VLOOKUP($E660,'Source Data'!$B$29:$J$60, MATCH($L660, 'Source Data'!$B$26:$J$26,1),TRUE))=TRUE,"",VLOOKUP($E660,'Source Data'!$B$29:$J$60,MATCH($L660, 'Source Data'!$B$26:$J$26,1),TRUE))))</f>
        <v/>
      </c>
      <c r="Y660" s="144" t="str">
        <f>IF(OR(AND(OR($J660="Retired",$J660="Permanent Low-Use"),$K660&lt;=2033),(AND($J660="New",$K660&gt;2033))),"N/A",IF($N660=0,0,IF(ISERROR(VLOOKUP($E660,'Source Data'!$B$29:$J$60, MATCH($L660, 'Source Data'!$B$26:$J$26,1),TRUE))=TRUE,"",VLOOKUP($E660,'Source Data'!$B$29:$J$60,MATCH($L660, 'Source Data'!$B$26:$J$26,1),TRUE))))</f>
        <v/>
      </c>
      <c r="Z660" s="145" t="str">
        <f>IF(ISNUMBER($L660),IF(OR(AND(OR($J660="Retired",$J660="Permanent Low-Use"),$K660&lt;=2023),(AND($J660="New",$K660&gt;2023))),"N/A",VLOOKUP($F660,'Source Data'!$B$15:$I$22,7)),"")</f>
        <v/>
      </c>
      <c r="AA660" s="145" t="str">
        <f>IF(ISNUMBER($L660),IF(OR(AND(OR($J660="Retired",$J660="Permanent Low-Use"),$K660&lt;=2024),(AND($J660="New",$K660&gt;2024))),"N/A",VLOOKUP($F660,'Source Data'!$B$15:$I$22,7)),"")</f>
        <v/>
      </c>
      <c r="AB660" s="145" t="str">
        <f>IF(ISNUMBER($L660),IF(OR(AND(OR($J660="Retired",$J660="Permanent Low-Use"),$K660&lt;=2025),(AND($J660="New",$K660&gt;2025))),"N/A",VLOOKUP($F660,'Source Data'!$B$15:$I$22,5)),"")</f>
        <v/>
      </c>
      <c r="AC660" s="145" t="str">
        <f>IF(ISNUMBER($L660),IF(OR(AND(OR($J660="Retired",$J660="Permanent Low-Use"),$K660&lt;=2026),(AND($J660="New",$K660&gt;2026))),"N/A",VLOOKUP($F660,'Source Data'!$B$15:$I$22,5)),"")</f>
        <v/>
      </c>
      <c r="AD660" s="147"/>
      <c r="AE660" s="145" t="str">
        <f>IF(ISNUMBER($L660),IF(OR(AND(OR($J660="Retired",$J660="Permanent Low-Use"),$K660&lt;=2028),(AND($J660="New",$K660&gt;2028))),"N/A",VLOOKUP($F660,'Source Data'!$B$15:$I$22,5)),"")</f>
        <v/>
      </c>
      <c r="AF660" s="145" t="str">
        <f>IF(ISNUMBER($L660),IF(OR(AND(OR($J660="Retired",$J660="Permanent Low-Use"),$K660&lt;=2029),(AND($J660="New",$K660&gt;2029))),"N/A",VLOOKUP($F660,'Source Data'!$B$15:$I$22,5)),"")</f>
        <v/>
      </c>
      <c r="AG660" s="145" t="str">
        <f>IF(ISNUMBER($L660),IF(OR(AND(OR($J660="Retired",$J660="Permanent Low-Use"),$K660&lt;=2030),(AND($J660="New",$K660&gt;2030))),"N/A",VLOOKUP($F660,'Source Data'!$B$15:$I$22,5)),"")</f>
        <v/>
      </c>
      <c r="AH660" s="145" t="str">
        <f>IF(ISNUMBER($L660),IF(OR(AND(OR($J660="Retired",$J660="Permanent Low-Use"),$K660&lt;=2031),(AND($J660="New",$K660&gt;2031))),"N/A",VLOOKUP($F660,'Source Data'!$B$15:$I$22,5)),"")</f>
        <v/>
      </c>
      <c r="AI660" s="145" t="str">
        <f>IF(ISNUMBER($L660),IF(OR(AND(OR($J660="Retired",$J660="Permanent Low-Use"),$K660&lt;=2032),(AND($J660="New",$K660&gt;2032))),"N/A",VLOOKUP($F660,'Source Data'!$B$15:$I$22,5)),"")</f>
        <v/>
      </c>
      <c r="AJ660" s="145" t="str">
        <f>IF(ISNUMBER($L660),IF(OR(AND(OR($J660="Retired",$J660="Permanent Low-Use"),$K660&lt;=2033),(AND($J660="New",$K660&gt;2033))),"N/A",VLOOKUP($F660,'Source Data'!$B$15:$I$22,5)),"")</f>
        <v/>
      </c>
      <c r="AK660" s="145" t="str">
        <f>IF($N660= 0, "N/A", IF(ISERROR(VLOOKUP($F660, 'Source Data'!$B$4:$C$11,2)), "", VLOOKUP($F660, 'Source Data'!$B$4:$C$11,2)))</f>
        <v/>
      </c>
      <c r="AL660" s="158"/>
    </row>
    <row r="661" spans="1:38">
      <c r="A661" s="158"/>
      <c r="B661" s="78"/>
      <c r="C661" s="78"/>
      <c r="D661" s="78"/>
      <c r="E661" s="78"/>
      <c r="F661" s="78"/>
      <c r="G661" s="78"/>
      <c r="H661" s="78"/>
      <c r="I661" s="78"/>
      <c r="J661" s="78"/>
      <c r="K661" s="78"/>
      <c r="L661" s="142" t="str">
        <f t="shared" si="26"/>
        <v/>
      </c>
      <c r="M661" s="142"/>
      <c r="N661" s="143" t="str">
        <f t="shared" si="27"/>
        <v/>
      </c>
      <c r="O661" s="144" t="str">
        <f>IF(OR(AND(OR($J661="Retired",$J661="Permanent Low-Use"),$K661&lt;=2023),(AND($J661="New",$K661&gt;2023))),"N/A",IF($N661=0,0,IF(ISERROR(VLOOKUP($E661,'Source Data'!$B$29:$J$60, MATCH($L661, 'Source Data'!$B$26:$J$26,1),TRUE))=TRUE,"",VLOOKUP($E661,'Source Data'!$B$29:$J$60,MATCH($L661, 'Source Data'!$B$26:$J$26,1),TRUE))))</f>
        <v/>
      </c>
      <c r="P661" s="144" t="str">
        <f>IF(OR(AND(OR($J661="Retired",$J661="Permanent Low-Use"),$K661&lt;=2024),(AND($J661="New",$K661&gt;2024))),"N/A",IF($N661=0,0,IF(ISERROR(VLOOKUP($E661,'Source Data'!$B$29:$J$60, MATCH($L661, 'Source Data'!$B$26:$J$26,1),TRUE))=TRUE,"",VLOOKUP($E661,'Source Data'!$B$29:$J$60,MATCH($L661, 'Source Data'!$B$26:$J$26,1),TRUE))))</f>
        <v/>
      </c>
      <c r="Q661" s="144" t="str">
        <f>IF(OR(AND(OR($J661="Retired",$J661="Permanent Low-Use"),$K661&lt;=2025),(AND($J661="New",$K661&gt;2025))),"N/A",IF($N661=0,0,IF(ISERROR(VLOOKUP($E661,'Source Data'!$B$29:$J$60, MATCH($L661, 'Source Data'!$B$26:$J$26,1),TRUE))=TRUE,"",VLOOKUP($E661,'Source Data'!$B$29:$J$60,MATCH($L661, 'Source Data'!$B$26:$J$26,1),TRUE))))</f>
        <v/>
      </c>
      <c r="R661" s="144" t="str">
        <f>IF(OR(AND(OR($J661="Retired",$J661="Permanent Low-Use"),$K661&lt;=2026),(AND($J661="New",$K661&gt;2026))),"N/A",IF($N661=0,0,IF(ISERROR(VLOOKUP($E661,'Source Data'!$B$29:$J$60, MATCH($L661, 'Source Data'!$B$26:$J$26,1),TRUE))=TRUE,"",VLOOKUP($E661,'Source Data'!$B$29:$J$60,MATCH($L661, 'Source Data'!$B$26:$J$26,1),TRUE))))</f>
        <v/>
      </c>
      <c r="S661" s="144" t="str">
        <f>IF(OR(AND(OR($J661="Retired",$J661="Permanent Low-Use"),$K661&lt;=2027),(AND($J661="New",$K661&gt;2027))),"N/A",IF($N661=0,0,IF(ISERROR(VLOOKUP($E661,'Source Data'!$B$29:$J$60, MATCH($L661, 'Source Data'!$B$26:$J$26,1),TRUE))=TRUE,"",VLOOKUP($E661,'Source Data'!$B$29:$J$60,MATCH($L661, 'Source Data'!$B$26:$J$26,1),TRUE))))</f>
        <v/>
      </c>
      <c r="T661" s="144" t="str">
        <f>IF(OR(AND(OR($J661="Retired",$J661="Permanent Low-Use"),$K661&lt;=2028),(AND($J661="New",$K661&gt;2028))),"N/A",IF($N661=0,0,IF(ISERROR(VLOOKUP($E661,'Source Data'!$B$29:$J$60, MATCH($L661, 'Source Data'!$B$26:$J$26,1),TRUE))=TRUE,"",VLOOKUP($E661,'Source Data'!$B$29:$J$60,MATCH($L661, 'Source Data'!$B$26:$J$26,1),TRUE))))</f>
        <v/>
      </c>
      <c r="U661" s="144" t="str">
        <f>IF(OR(AND(OR($J661="Retired",$J661="Permanent Low-Use"),$K661&lt;=2029),(AND($J661="New",$K661&gt;2029))),"N/A",IF($N661=0,0,IF(ISERROR(VLOOKUP($E661,'Source Data'!$B$29:$J$60, MATCH($L661, 'Source Data'!$B$26:$J$26,1),TRUE))=TRUE,"",VLOOKUP($E661,'Source Data'!$B$29:$J$60,MATCH($L661, 'Source Data'!$B$26:$J$26,1),TRUE))))</f>
        <v/>
      </c>
      <c r="V661" s="144" t="str">
        <f>IF(OR(AND(OR($J661="Retired",$J661="Permanent Low-Use"),$K661&lt;=2030),(AND($J661="New",$K661&gt;2030))),"N/A",IF($N661=0,0,IF(ISERROR(VLOOKUP($E661,'Source Data'!$B$29:$J$60, MATCH($L661, 'Source Data'!$B$26:$J$26,1),TRUE))=TRUE,"",VLOOKUP($E661,'Source Data'!$B$29:$J$60,MATCH($L661, 'Source Data'!$B$26:$J$26,1),TRUE))))</f>
        <v/>
      </c>
      <c r="W661" s="144" t="str">
        <f>IF(OR(AND(OR($J661="Retired",$J661="Permanent Low-Use"),$K661&lt;=2031),(AND($J661="New",$K661&gt;2031))),"N/A",IF($N661=0,0,IF(ISERROR(VLOOKUP($E661,'Source Data'!$B$29:$J$60, MATCH($L661, 'Source Data'!$B$26:$J$26,1),TRUE))=TRUE,"",VLOOKUP($E661,'Source Data'!$B$29:$J$60,MATCH($L661, 'Source Data'!$B$26:$J$26,1),TRUE))))</f>
        <v/>
      </c>
      <c r="X661" s="144" t="str">
        <f>IF(OR(AND(OR($J661="Retired",$J661="Permanent Low-Use"),$K661&lt;=2032),(AND($J661="New",$K661&gt;2032))),"N/A",IF($N661=0,0,IF(ISERROR(VLOOKUP($E661,'Source Data'!$B$29:$J$60, MATCH($L661, 'Source Data'!$B$26:$J$26,1),TRUE))=TRUE,"",VLOOKUP($E661,'Source Data'!$B$29:$J$60,MATCH($L661, 'Source Data'!$B$26:$J$26,1),TRUE))))</f>
        <v/>
      </c>
      <c r="Y661" s="144" t="str">
        <f>IF(OR(AND(OR($J661="Retired",$J661="Permanent Low-Use"),$K661&lt;=2033),(AND($J661="New",$K661&gt;2033))),"N/A",IF($N661=0,0,IF(ISERROR(VLOOKUP($E661,'Source Data'!$B$29:$J$60, MATCH($L661, 'Source Data'!$B$26:$J$26,1),TRUE))=TRUE,"",VLOOKUP($E661,'Source Data'!$B$29:$J$60,MATCH($L661, 'Source Data'!$B$26:$J$26,1),TRUE))))</f>
        <v/>
      </c>
      <c r="Z661" s="145" t="str">
        <f>IF(ISNUMBER($L661),IF(OR(AND(OR($J661="Retired",$J661="Permanent Low-Use"),$K661&lt;=2023),(AND($J661="New",$K661&gt;2023))),"N/A",VLOOKUP($F661,'Source Data'!$B$15:$I$22,7)),"")</f>
        <v/>
      </c>
      <c r="AA661" s="145" t="str">
        <f>IF(ISNUMBER($L661),IF(OR(AND(OR($J661="Retired",$J661="Permanent Low-Use"),$K661&lt;=2024),(AND($J661="New",$K661&gt;2024))),"N/A",VLOOKUP($F661,'Source Data'!$B$15:$I$22,7)),"")</f>
        <v/>
      </c>
      <c r="AB661" s="145" t="str">
        <f>IF(ISNUMBER($L661),IF(OR(AND(OR($J661="Retired",$J661="Permanent Low-Use"),$K661&lt;=2025),(AND($J661="New",$K661&gt;2025))),"N/A",VLOOKUP($F661,'Source Data'!$B$15:$I$22,5)),"")</f>
        <v/>
      </c>
      <c r="AC661" s="145" t="str">
        <f>IF(ISNUMBER($L661),IF(OR(AND(OR($J661="Retired",$J661="Permanent Low-Use"),$K661&lt;=2026),(AND($J661="New",$K661&gt;2026))),"N/A",VLOOKUP($F661,'Source Data'!$B$15:$I$22,5)),"")</f>
        <v/>
      </c>
      <c r="AD661" s="147"/>
      <c r="AE661" s="145" t="str">
        <f>IF(ISNUMBER($L661),IF(OR(AND(OR($J661="Retired",$J661="Permanent Low-Use"),$K661&lt;=2028),(AND($J661="New",$K661&gt;2028))),"N/A",VLOOKUP($F661,'Source Data'!$B$15:$I$22,5)),"")</f>
        <v/>
      </c>
      <c r="AF661" s="145" t="str">
        <f>IF(ISNUMBER($L661),IF(OR(AND(OR($J661="Retired",$J661="Permanent Low-Use"),$K661&lt;=2029),(AND($J661="New",$K661&gt;2029))),"N/A",VLOOKUP($F661,'Source Data'!$B$15:$I$22,5)),"")</f>
        <v/>
      </c>
      <c r="AG661" s="145" t="str">
        <f>IF(ISNUMBER($L661),IF(OR(AND(OR($J661="Retired",$J661="Permanent Low-Use"),$K661&lt;=2030),(AND($J661="New",$K661&gt;2030))),"N/A",VLOOKUP($F661,'Source Data'!$B$15:$I$22,5)),"")</f>
        <v/>
      </c>
      <c r="AH661" s="145" t="str">
        <f>IF(ISNUMBER($L661),IF(OR(AND(OR($J661="Retired",$J661="Permanent Low-Use"),$K661&lt;=2031),(AND($J661="New",$K661&gt;2031))),"N/A",VLOOKUP($F661,'Source Data'!$B$15:$I$22,5)),"")</f>
        <v/>
      </c>
      <c r="AI661" s="145" t="str">
        <f>IF(ISNUMBER($L661),IF(OR(AND(OR($J661="Retired",$J661="Permanent Low-Use"),$K661&lt;=2032),(AND($J661="New",$K661&gt;2032))),"N/A",VLOOKUP($F661,'Source Data'!$B$15:$I$22,5)),"")</f>
        <v/>
      </c>
      <c r="AJ661" s="145" t="str">
        <f>IF(ISNUMBER($L661),IF(OR(AND(OR($J661="Retired",$J661="Permanent Low-Use"),$K661&lt;=2033),(AND($J661="New",$K661&gt;2033))),"N/A",VLOOKUP($F661,'Source Data'!$B$15:$I$22,5)),"")</f>
        <v/>
      </c>
      <c r="AK661" s="145" t="str">
        <f>IF($N661= 0, "N/A", IF(ISERROR(VLOOKUP($F661, 'Source Data'!$B$4:$C$11,2)), "", VLOOKUP($F661, 'Source Data'!$B$4:$C$11,2)))</f>
        <v/>
      </c>
      <c r="AL661" s="158"/>
    </row>
    <row r="662" spans="1:38">
      <c r="A662" s="158"/>
      <c r="B662" s="78"/>
      <c r="C662" s="78"/>
      <c r="D662" s="78"/>
      <c r="E662" s="78"/>
      <c r="F662" s="78"/>
      <c r="G662" s="78"/>
      <c r="H662" s="78"/>
      <c r="I662" s="78"/>
      <c r="J662" s="78"/>
      <c r="K662" s="78"/>
      <c r="L662" s="142" t="str">
        <f t="shared" si="26"/>
        <v/>
      </c>
      <c r="M662" s="142"/>
      <c r="N662" s="143" t="str">
        <f t="shared" si="27"/>
        <v/>
      </c>
      <c r="O662" s="144" t="str">
        <f>IF(OR(AND(OR($J662="Retired",$J662="Permanent Low-Use"),$K662&lt;=2023),(AND($J662="New",$K662&gt;2023))),"N/A",IF($N662=0,0,IF(ISERROR(VLOOKUP($E662,'Source Data'!$B$29:$J$60, MATCH($L662, 'Source Data'!$B$26:$J$26,1),TRUE))=TRUE,"",VLOOKUP($E662,'Source Data'!$B$29:$J$60,MATCH($L662, 'Source Data'!$B$26:$J$26,1),TRUE))))</f>
        <v/>
      </c>
      <c r="P662" s="144" t="str">
        <f>IF(OR(AND(OR($J662="Retired",$J662="Permanent Low-Use"),$K662&lt;=2024),(AND($J662="New",$K662&gt;2024))),"N/A",IF($N662=0,0,IF(ISERROR(VLOOKUP($E662,'Source Data'!$B$29:$J$60, MATCH($L662, 'Source Data'!$B$26:$J$26,1),TRUE))=TRUE,"",VLOOKUP($E662,'Source Data'!$B$29:$J$60,MATCH($L662, 'Source Data'!$B$26:$J$26,1),TRUE))))</f>
        <v/>
      </c>
      <c r="Q662" s="144" t="str">
        <f>IF(OR(AND(OR($J662="Retired",$J662="Permanent Low-Use"),$K662&lt;=2025),(AND($J662="New",$K662&gt;2025))),"N/A",IF($N662=0,0,IF(ISERROR(VLOOKUP($E662,'Source Data'!$B$29:$J$60, MATCH($L662, 'Source Data'!$B$26:$J$26,1),TRUE))=TRUE,"",VLOOKUP($E662,'Source Data'!$B$29:$J$60,MATCH($L662, 'Source Data'!$B$26:$J$26,1),TRUE))))</f>
        <v/>
      </c>
      <c r="R662" s="144" t="str">
        <f>IF(OR(AND(OR($J662="Retired",$J662="Permanent Low-Use"),$K662&lt;=2026),(AND($J662="New",$K662&gt;2026))),"N/A",IF($N662=0,0,IF(ISERROR(VLOOKUP($E662,'Source Data'!$B$29:$J$60, MATCH($L662, 'Source Data'!$B$26:$J$26,1),TRUE))=TRUE,"",VLOOKUP($E662,'Source Data'!$B$29:$J$60,MATCH($L662, 'Source Data'!$B$26:$J$26,1),TRUE))))</f>
        <v/>
      </c>
      <c r="S662" s="144" t="str">
        <f>IF(OR(AND(OR($J662="Retired",$J662="Permanent Low-Use"),$K662&lt;=2027),(AND($J662="New",$K662&gt;2027))),"N/A",IF($N662=0,0,IF(ISERROR(VLOOKUP($E662,'Source Data'!$B$29:$J$60, MATCH($L662, 'Source Data'!$B$26:$J$26,1),TRUE))=TRUE,"",VLOOKUP($E662,'Source Data'!$B$29:$J$60,MATCH($L662, 'Source Data'!$B$26:$J$26,1),TRUE))))</f>
        <v/>
      </c>
      <c r="T662" s="144" t="str">
        <f>IF(OR(AND(OR($J662="Retired",$J662="Permanent Low-Use"),$K662&lt;=2028),(AND($J662="New",$K662&gt;2028))),"N/A",IF($N662=0,0,IF(ISERROR(VLOOKUP($E662,'Source Data'!$B$29:$J$60, MATCH($L662, 'Source Data'!$B$26:$J$26,1),TRUE))=TRUE,"",VLOOKUP($E662,'Source Data'!$B$29:$J$60,MATCH($L662, 'Source Data'!$B$26:$J$26,1),TRUE))))</f>
        <v/>
      </c>
      <c r="U662" s="144" t="str">
        <f>IF(OR(AND(OR($J662="Retired",$J662="Permanent Low-Use"),$K662&lt;=2029),(AND($J662="New",$K662&gt;2029))),"N/A",IF($N662=0,0,IF(ISERROR(VLOOKUP($E662,'Source Data'!$B$29:$J$60, MATCH($L662, 'Source Data'!$B$26:$J$26,1),TRUE))=TRUE,"",VLOOKUP($E662,'Source Data'!$B$29:$J$60,MATCH($L662, 'Source Data'!$B$26:$J$26,1),TRUE))))</f>
        <v/>
      </c>
      <c r="V662" s="144" t="str">
        <f>IF(OR(AND(OR($J662="Retired",$J662="Permanent Low-Use"),$K662&lt;=2030),(AND($J662="New",$K662&gt;2030))),"N/A",IF($N662=0,0,IF(ISERROR(VLOOKUP($E662,'Source Data'!$B$29:$J$60, MATCH($L662, 'Source Data'!$B$26:$J$26,1),TRUE))=TRUE,"",VLOOKUP($E662,'Source Data'!$B$29:$J$60,MATCH($L662, 'Source Data'!$B$26:$J$26,1),TRUE))))</f>
        <v/>
      </c>
      <c r="W662" s="144" t="str">
        <f>IF(OR(AND(OR($J662="Retired",$J662="Permanent Low-Use"),$K662&lt;=2031),(AND($J662="New",$K662&gt;2031))),"N/A",IF($N662=0,0,IF(ISERROR(VLOOKUP($E662,'Source Data'!$B$29:$J$60, MATCH($L662, 'Source Data'!$B$26:$J$26,1),TRUE))=TRUE,"",VLOOKUP($E662,'Source Data'!$B$29:$J$60,MATCH($L662, 'Source Data'!$B$26:$J$26,1),TRUE))))</f>
        <v/>
      </c>
      <c r="X662" s="144" t="str">
        <f>IF(OR(AND(OR($J662="Retired",$J662="Permanent Low-Use"),$K662&lt;=2032),(AND($J662="New",$K662&gt;2032))),"N/A",IF($N662=0,0,IF(ISERROR(VLOOKUP($E662,'Source Data'!$B$29:$J$60, MATCH($L662, 'Source Data'!$B$26:$J$26,1),TRUE))=TRUE,"",VLOOKUP($E662,'Source Data'!$B$29:$J$60,MATCH($L662, 'Source Data'!$B$26:$J$26,1),TRUE))))</f>
        <v/>
      </c>
      <c r="Y662" s="144" t="str">
        <f>IF(OR(AND(OR($J662="Retired",$J662="Permanent Low-Use"),$K662&lt;=2033),(AND($J662="New",$K662&gt;2033))),"N/A",IF($N662=0,0,IF(ISERROR(VLOOKUP($E662,'Source Data'!$B$29:$J$60, MATCH($L662, 'Source Data'!$B$26:$J$26,1),TRUE))=TRUE,"",VLOOKUP($E662,'Source Data'!$B$29:$J$60,MATCH($L662, 'Source Data'!$B$26:$J$26,1),TRUE))))</f>
        <v/>
      </c>
      <c r="Z662" s="145" t="str">
        <f>IF(ISNUMBER($L662),IF(OR(AND(OR($J662="Retired",$J662="Permanent Low-Use"),$K662&lt;=2023),(AND($J662="New",$K662&gt;2023))),"N/A",VLOOKUP($F662,'Source Data'!$B$15:$I$22,7)),"")</f>
        <v/>
      </c>
      <c r="AA662" s="145" t="str">
        <f>IF(ISNUMBER($L662),IF(OR(AND(OR($J662="Retired",$J662="Permanent Low-Use"),$K662&lt;=2024),(AND($J662="New",$K662&gt;2024))),"N/A",VLOOKUP($F662,'Source Data'!$B$15:$I$22,7)),"")</f>
        <v/>
      </c>
      <c r="AB662" s="145" t="str">
        <f>IF(ISNUMBER($L662),IF(OR(AND(OR($J662="Retired",$J662="Permanent Low-Use"),$K662&lt;=2025),(AND($J662="New",$K662&gt;2025))),"N/A",VLOOKUP($F662,'Source Data'!$B$15:$I$22,5)),"")</f>
        <v/>
      </c>
      <c r="AC662" s="145" t="str">
        <f>IF(ISNUMBER($L662),IF(OR(AND(OR($J662="Retired",$J662="Permanent Low-Use"),$K662&lt;=2026),(AND($J662="New",$K662&gt;2026))),"N/A",VLOOKUP($F662,'Source Data'!$B$15:$I$22,5)),"")</f>
        <v/>
      </c>
      <c r="AD662" s="147"/>
      <c r="AE662" s="145" t="str">
        <f>IF(ISNUMBER($L662),IF(OR(AND(OR($J662="Retired",$J662="Permanent Low-Use"),$K662&lt;=2028),(AND($J662="New",$K662&gt;2028))),"N/A",VLOOKUP($F662,'Source Data'!$B$15:$I$22,5)),"")</f>
        <v/>
      </c>
      <c r="AF662" s="145" t="str">
        <f>IF(ISNUMBER($L662),IF(OR(AND(OR($J662="Retired",$J662="Permanent Low-Use"),$K662&lt;=2029),(AND($J662="New",$K662&gt;2029))),"N/A",VLOOKUP($F662,'Source Data'!$B$15:$I$22,5)),"")</f>
        <v/>
      </c>
      <c r="AG662" s="145" t="str">
        <f>IF(ISNUMBER($L662),IF(OR(AND(OR($J662="Retired",$J662="Permanent Low-Use"),$K662&lt;=2030),(AND($J662="New",$K662&gt;2030))),"N/A",VLOOKUP($F662,'Source Data'!$B$15:$I$22,5)),"")</f>
        <v/>
      </c>
      <c r="AH662" s="145" t="str">
        <f>IF(ISNUMBER($L662),IF(OR(AND(OR($J662="Retired",$J662="Permanent Low-Use"),$K662&lt;=2031),(AND($J662="New",$K662&gt;2031))),"N/A",VLOOKUP($F662,'Source Data'!$B$15:$I$22,5)),"")</f>
        <v/>
      </c>
      <c r="AI662" s="145" t="str">
        <f>IF(ISNUMBER($L662),IF(OR(AND(OR($J662="Retired",$J662="Permanent Low-Use"),$K662&lt;=2032),(AND($J662="New",$K662&gt;2032))),"N/A",VLOOKUP($F662,'Source Data'!$B$15:$I$22,5)),"")</f>
        <v/>
      </c>
      <c r="AJ662" s="145" t="str">
        <f>IF(ISNUMBER($L662),IF(OR(AND(OR($J662="Retired",$J662="Permanent Low-Use"),$K662&lt;=2033),(AND($J662="New",$K662&gt;2033))),"N/A",VLOOKUP($F662,'Source Data'!$B$15:$I$22,5)),"")</f>
        <v/>
      </c>
      <c r="AK662" s="145" t="str">
        <f>IF($N662= 0, "N/A", IF(ISERROR(VLOOKUP($F662, 'Source Data'!$B$4:$C$11,2)), "", VLOOKUP($F662, 'Source Data'!$B$4:$C$11,2)))</f>
        <v/>
      </c>
      <c r="AL662" s="158"/>
    </row>
    <row r="663" spans="1:38">
      <c r="A663" s="158"/>
      <c r="B663" s="78"/>
      <c r="C663" s="78"/>
      <c r="D663" s="78"/>
      <c r="E663" s="78"/>
      <c r="F663" s="78"/>
      <c r="G663" s="78"/>
      <c r="H663" s="78"/>
      <c r="I663" s="78"/>
      <c r="J663" s="78"/>
      <c r="K663" s="78"/>
      <c r="L663" s="142" t="str">
        <f t="shared" si="26"/>
        <v/>
      </c>
      <c r="M663" s="142"/>
      <c r="N663" s="143" t="str">
        <f t="shared" si="27"/>
        <v/>
      </c>
      <c r="O663" s="144" t="str">
        <f>IF(OR(AND(OR($J663="Retired",$J663="Permanent Low-Use"),$K663&lt;=2023),(AND($J663="New",$K663&gt;2023))),"N/A",IF($N663=0,0,IF(ISERROR(VLOOKUP($E663,'Source Data'!$B$29:$J$60, MATCH($L663, 'Source Data'!$B$26:$J$26,1),TRUE))=TRUE,"",VLOOKUP($E663,'Source Data'!$B$29:$J$60,MATCH($L663, 'Source Data'!$B$26:$J$26,1),TRUE))))</f>
        <v/>
      </c>
      <c r="P663" s="144" t="str">
        <f>IF(OR(AND(OR($J663="Retired",$J663="Permanent Low-Use"),$K663&lt;=2024),(AND($J663="New",$K663&gt;2024))),"N/A",IF($N663=0,0,IF(ISERROR(VLOOKUP($E663,'Source Data'!$B$29:$J$60, MATCH($L663, 'Source Data'!$B$26:$J$26,1),TRUE))=TRUE,"",VLOOKUP($E663,'Source Data'!$B$29:$J$60,MATCH($L663, 'Source Data'!$B$26:$J$26,1),TRUE))))</f>
        <v/>
      </c>
      <c r="Q663" s="144" t="str">
        <f>IF(OR(AND(OR($J663="Retired",$J663="Permanent Low-Use"),$K663&lt;=2025),(AND($J663="New",$K663&gt;2025))),"N/A",IF($N663=0,0,IF(ISERROR(VLOOKUP($E663,'Source Data'!$B$29:$J$60, MATCH($L663, 'Source Data'!$B$26:$J$26,1),TRUE))=TRUE,"",VLOOKUP($E663,'Source Data'!$B$29:$J$60,MATCH($L663, 'Source Data'!$B$26:$J$26,1),TRUE))))</f>
        <v/>
      </c>
      <c r="R663" s="144" t="str">
        <f>IF(OR(AND(OR($J663="Retired",$J663="Permanent Low-Use"),$K663&lt;=2026),(AND($J663="New",$K663&gt;2026))),"N/A",IF($N663=0,0,IF(ISERROR(VLOOKUP($E663,'Source Data'!$B$29:$J$60, MATCH($L663, 'Source Data'!$B$26:$J$26,1),TRUE))=TRUE,"",VLOOKUP($E663,'Source Data'!$B$29:$J$60,MATCH($L663, 'Source Data'!$B$26:$J$26,1),TRUE))))</f>
        <v/>
      </c>
      <c r="S663" s="144" t="str">
        <f>IF(OR(AND(OR($J663="Retired",$J663="Permanent Low-Use"),$K663&lt;=2027),(AND($J663="New",$K663&gt;2027))),"N/A",IF($N663=0,0,IF(ISERROR(VLOOKUP($E663,'Source Data'!$B$29:$J$60, MATCH($L663, 'Source Data'!$B$26:$J$26,1),TRUE))=TRUE,"",VLOOKUP($E663,'Source Data'!$B$29:$J$60,MATCH($L663, 'Source Data'!$B$26:$J$26,1),TRUE))))</f>
        <v/>
      </c>
      <c r="T663" s="144" t="str">
        <f>IF(OR(AND(OR($J663="Retired",$J663="Permanent Low-Use"),$K663&lt;=2028),(AND($J663="New",$K663&gt;2028))),"N/A",IF($N663=0,0,IF(ISERROR(VLOOKUP($E663,'Source Data'!$B$29:$J$60, MATCH($L663, 'Source Data'!$B$26:$J$26,1),TRUE))=TRUE,"",VLOOKUP($E663,'Source Data'!$B$29:$J$60,MATCH($L663, 'Source Data'!$B$26:$J$26,1),TRUE))))</f>
        <v/>
      </c>
      <c r="U663" s="144" t="str">
        <f>IF(OR(AND(OR($J663="Retired",$J663="Permanent Low-Use"),$K663&lt;=2029),(AND($J663="New",$K663&gt;2029))),"N/A",IF($N663=0,0,IF(ISERROR(VLOOKUP($E663,'Source Data'!$B$29:$J$60, MATCH($L663, 'Source Data'!$B$26:$J$26,1),TRUE))=TRUE,"",VLOOKUP($E663,'Source Data'!$B$29:$J$60,MATCH($L663, 'Source Data'!$B$26:$J$26,1),TRUE))))</f>
        <v/>
      </c>
      <c r="V663" s="144" t="str">
        <f>IF(OR(AND(OR($J663="Retired",$J663="Permanent Low-Use"),$K663&lt;=2030),(AND($J663="New",$K663&gt;2030))),"N/A",IF($N663=0,0,IF(ISERROR(VLOOKUP($E663,'Source Data'!$B$29:$J$60, MATCH($L663, 'Source Data'!$B$26:$J$26,1),TRUE))=TRUE,"",VLOOKUP($E663,'Source Data'!$B$29:$J$60,MATCH($L663, 'Source Data'!$B$26:$J$26,1),TRUE))))</f>
        <v/>
      </c>
      <c r="W663" s="144" t="str">
        <f>IF(OR(AND(OR($J663="Retired",$J663="Permanent Low-Use"),$K663&lt;=2031),(AND($J663="New",$K663&gt;2031))),"N/A",IF($N663=0,0,IF(ISERROR(VLOOKUP($E663,'Source Data'!$B$29:$J$60, MATCH($L663, 'Source Data'!$B$26:$J$26,1),TRUE))=TRUE,"",VLOOKUP($E663,'Source Data'!$B$29:$J$60,MATCH($L663, 'Source Data'!$B$26:$J$26,1),TRUE))))</f>
        <v/>
      </c>
      <c r="X663" s="144" t="str">
        <f>IF(OR(AND(OR($J663="Retired",$J663="Permanent Low-Use"),$K663&lt;=2032),(AND($J663="New",$K663&gt;2032))),"N/A",IF($N663=0,0,IF(ISERROR(VLOOKUP($E663,'Source Data'!$B$29:$J$60, MATCH($L663, 'Source Data'!$B$26:$J$26,1),TRUE))=TRUE,"",VLOOKUP($E663,'Source Data'!$B$29:$J$60,MATCH($L663, 'Source Data'!$B$26:$J$26,1),TRUE))))</f>
        <v/>
      </c>
      <c r="Y663" s="144" t="str">
        <f>IF(OR(AND(OR($J663="Retired",$J663="Permanent Low-Use"),$K663&lt;=2033),(AND($J663="New",$K663&gt;2033))),"N/A",IF($N663=0,0,IF(ISERROR(VLOOKUP($E663,'Source Data'!$B$29:$J$60, MATCH($L663, 'Source Data'!$B$26:$J$26,1),TRUE))=TRUE,"",VLOOKUP($E663,'Source Data'!$B$29:$J$60,MATCH($L663, 'Source Data'!$B$26:$J$26,1),TRUE))))</f>
        <v/>
      </c>
      <c r="Z663" s="145" t="str">
        <f>IF(ISNUMBER($L663),IF(OR(AND(OR($J663="Retired",$J663="Permanent Low-Use"),$K663&lt;=2023),(AND($J663="New",$K663&gt;2023))),"N/A",VLOOKUP($F663,'Source Data'!$B$15:$I$22,7)),"")</f>
        <v/>
      </c>
      <c r="AA663" s="145" t="str">
        <f>IF(ISNUMBER($L663),IF(OR(AND(OR($J663="Retired",$J663="Permanent Low-Use"),$K663&lt;=2024),(AND($J663="New",$K663&gt;2024))),"N/A",VLOOKUP($F663,'Source Data'!$B$15:$I$22,7)),"")</f>
        <v/>
      </c>
      <c r="AB663" s="145" t="str">
        <f>IF(ISNUMBER($L663),IF(OR(AND(OR($J663="Retired",$J663="Permanent Low-Use"),$K663&lt;=2025),(AND($J663="New",$K663&gt;2025))),"N/A",VLOOKUP($F663,'Source Data'!$B$15:$I$22,5)),"")</f>
        <v/>
      </c>
      <c r="AC663" s="145" t="str">
        <f>IF(ISNUMBER($L663),IF(OR(AND(OR($J663="Retired",$J663="Permanent Low-Use"),$K663&lt;=2026),(AND($J663="New",$K663&gt;2026))),"N/A",VLOOKUP($F663,'Source Data'!$B$15:$I$22,5)),"")</f>
        <v/>
      </c>
      <c r="AD663" s="147"/>
      <c r="AE663" s="145" t="str">
        <f>IF(ISNUMBER($L663),IF(OR(AND(OR($J663="Retired",$J663="Permanent Low-Use"),$K663&lt;=2028),(AND($J663="New",$K663&gt;2028))),"N/A",VLOOKUP($F663,'Source Data'!$B$15:$I$22,5)),"")</f>
        <v/>
      </c>
      <c r="AF663" s="145" t="str">
        <f>IF(ISNUMBER($L663),IF(OR(AND(OR($J663="Retired",$J663="Permanent Low-Use"),$K663&lt;=2029),(AND($J663="New",$K663&gt;2029))),"N/A",VLOOKUP($F663,'Source Data'!$B$15:$I$22,5)),"")</f>
        <v/>
      </c>
      <c r="AG663" s="145" t="str">
        <f>IF(ISNUMBER($L663),IF(OR(AND(OR($J663="Retired",$J663="Permanent Low-Use"),$K663&lt;=2030),(AND($J663="New",$K663&gt;2030))),"N/A",VLOOKUP($F663,'Source Data'!$B$15:$I$22,5)),"")</f>
        <v/>
      </c>
      <c r="AH663" s="145" t="str">
        <f>IF(ISNUMBER($L663),IF(OR(AND(OR($J663="Retired",$J663="Permanent Low-Use"),$K663&lt;=2031),(AND($J663="New",$K663&gt;2031))),"N/A",VLOOKUP($F663,'Source Data'!$B$15:$I$22,5)),"")</f>
        <v/>
      </c>
      <c r="AI663" s="145" t="str">
        <f>IF(ISNUMBER($L663),IF(OR(AND(OR($J663="Retired",$J663="Permanent Low-Use"),$K663&lt;=2032),(AND($J663="New",$K663&gt;2032))),"N/A",VLOOKUP($F663,'Source Data'!$B$15:$I$22,5)),"")</f>
        <v/>
      </c>
      <c r="AJ663" s="145" t="str">
        <f>IF(ISNUMBER($L663),IF(OR(AND(OR($J663="Retired",$J663="Permanent Low-Use"),$K663&lt;=2033),(AND($J663="New",$K663&gt;2033))),"N/A",VLOOKUP($F663,'Source Data'!$B$15:$I$22,5)),"")</f>
        <v/>
      </c>
      <c r="AK663" s="145" t="str">
        <f>IF($N663= 0, "N/A", IF(ISERROR(VLOOKUP($F663, 'Source Data'!$B$4:$C$11,2)), "", VLOOKUP($F663, 'Source Data'!$B$4:$C$11,2)))</f>
        <v/>
      </c>
      <c r="AL663" s="158"/>
    </row>
    <row r="664" spans="1:38">
      <c r="A664" s="158"/>
      <c r="B664" s="78"/>
      <c r="C664" s="78"/>
      <c r="D664" s="78"/>
      <c r="E664" s="78"/>
      <c r="F664" s="78"/>
      <c r="G664" s="78"/>
      <c r="H664" s="78"/>
      <c r="I664" s="78"/>
      <c r="J664" s="78"/>
      <c r="K664" s="78"/>
      <c r="L664" s="142" t="str">
        <f t="shared" si="26"/>
        <v/>
      </c>
      <c r="M664" s="142"/>
      <c r="N664" s="143" t="str">
        <f t="shared" si="27"/>
        <v/>
      </c>
      <c r="O664" s="144" t="str">
        <f>IF(OR(AND(OR($J664="Retired",$J664="Permanent Low-Use"),$K664&lt;=2023),(AND($J664="New",$K664&gt;2023))),"N/A",IF($N664=0,0,IF(ISERROR(VLOOKUP($E664,'Source Data'!$B$29:$J$60, MATCH($L664, 'Source Data'!$B$26:$J$26,1),TRUE))=TRUE,"",VLOOKUP($E664,'Source Data'!$B$29:$J$60,MATCH($L664, 'Source Data'!$B$26:$J$26,1),TRUE))))</f>
        <v/>
      </c>
      <c r="P664" s="144" t="str">
        <f>IF(OR(AND(OR($J664="Retired",$J664="Permanent Low-Use"),$K664&lt;=2024),(AND($J664="New",$K664&gt;2024))),"N/A",IF($N664=0,0,IF(ISERROR(VLOOKUP($E664,'Source Data'!$B$29:$J$60, MATCH($L664, 'Source Data'!$B$26:$J$26,1),TRUE))=TRUE,"",VLOOKUP($E664,'Source Data'!$B$29:$J$60,MATCH($L664, 'Source Data'!$B$26:$J$26,1),TRUE))))</f>
        <v/>
      </c>
      <c r="Q664" s="144" t="str">
        <f>IF(OR(AND(OR($J664="Retired",$J664="Permanent Low-Use"),$K664&lt;=2025),(AND($J664="New",$K664&gt;2025))),"N/A",IF($N664=0,0,IF(ISERROR(VLOOKUP($E664,'Source Data'!$B$29:$J$60, MATCH($L664, 'Source Data'!$B$26:$J$26,1),TRUE))=TRUE,"",VLOOKUP($E664,'Source Data'!$B$29:$J$60,MATCH($L664, 'Source Data'!$B$26:$J$26,1),TRUE))))</f>
        <v/>
      </c>
      <c r="R664" s="144" t="str">
        <f>IF(OR(AND(OR($J664="Retired",$J664="Permanent Low-Use"),$K664&lt;=2026),(AND($J664="New",$K664&gt;2026))),"N/A",IF($N664=0,0,IF(ISERROR(VLOOKUP($E664,'Source Data'!$B$29:$J$60, MATCH($L664, 'Source Data'!$B$26:$J$26,1),TRUE))=TRUE,"",VLOOKUP($E664,'Source Data'!$B$29:$J$60,MATCH($L664, 'Source Data'!$B$26:$J$26,1),TRUE))))</f>
        <v/>
      </c>
      <c r="S664" s="144" t="str">
        <f>IF(OR(AND(OR($J664="Retired",$J664="Permanent Low-Use"),$K664&lt;=2027),(AND($J664="New",$K664&gt;2027))),"N/A",IF($N664=0,0,IF(ISERROR(VLOOKUP($E664,'Source Data'!$B$29:$J$60, MATCH($L664, 'Source Data'!$B$26:$J$26,1),TRUE))=TRUE,"",VLOOKUP($E664,'Source Data'!$B$29:$J$60,MATCH($L664, 'Source Data'!$B$26:$J$26,1),TRUE))))</f>
        <v/>
      </c>
      <c r="T664" s="144" t="str">
        <f>IF(OR(AND(OR($J664="Retired",$J664="Permanent Low-Use"),$K664&lt;=2028),(AND($J664="New",$K664&gt;2028))),"N/A",IF($N664=0,0,IF(ISERROR(VLOOKUP($E664,'Source Data'!$B$29:$J$60, MATCH($L664, 'Source Data'!$B$26:$J$26,1),TRUE))=TRUE,"",VLOOKUP($E664,'Source Data'!$B$29:$J$60,MATCH($L664, 'Source Data'!$B$26:$J$26,1),TRUE))))</f>
        <v/>
      </c>
      <c r="U664" s="144" t="str">
        <f>IF(OR(AND(OR($J664="Retired",$J664="Permanent Low-Use"),$K664&lt;=2029),(AND($J664="New",$K664&gt;2029))),"N/A",IF($N664=0,0,IF(ISERROR(VLOOKUP($E664,'Source Data'!$B$29:$J$60, MATCH($L664, 'Source Data'!$B$26:$J$26,1),TRUE))=TRUE,"",VLOOKUP($E664,'Source Data'!$B$29:$J$60,MATCH($L664, 'Source Data'!$B$26:$J$26,1),TRUE))))</f>
        <v/>
      </c>
      <c r="V664" s="144" t="str">
        <f>IF(OR(AND(OR($J664="Retired",$J664="Permanent Low-Use"),$K664&lt;=2030),(AND($J664="New",$K664&gt;2030))),"N/A",IF($N664=0,0,IF(ISERROR(VLOOKUP($E664,'Source Data'!$B$29:$J$60, MATCH($L664, 'Source Data'!$B$26:$J$26,1),TRUE))=TRUE,"",VLOOKUP($E664,'Source Data'!$B$29:$J$60,MATCH($L664, 'Source Data'!$B$26:$J$26,1),TRUE))))</f>
        <v/>
      </c>
      <c r="W664" s="144" t="str">
        <f>IF(OR(AND(OR($J664="Retired",$J664="Permanent Low-Use"),$K664&lt;=2031),(AND($J664="New",$K664&gt;2031))),"N/A",IF($N664=0,0,IF(ISERROR(VLOOKUP($E664,'Source Data'!$B$29:$J$60, MATCH($L664, 'Source Data'!$B$26:$J$26,1),TRUE))=TRUE,"",VLOOKUP($E664,'Source Data'!$B$29:$J$60,MATCH($L664, 'Source Data'!$B$26:$J$26,1),TRUE))))</f>
        <v/>
      </c>
      <c r="X664" s="144" t="str">
        <f>IF(OR(AND(OR($J664="Retired",$J664="Permanent Low-Use"),$K664&lt;=2032),(AND($J664="New",$K664&gt;2032))),"N/A",IF($N664=0,0,IF(ISERROR(VLOOKUP($E664,'Source Data'!$B$29:$J$60, MATCH($L664, 'Source Data'!$B$26:$J$26,1),TRUE))=TRUE,"",VLOOKUP($E664,'Source Data'!$B$29:$J$60,MATCH($L664, 'Source Data'!$B$26:$J$26,1),TRUE))))</f>
        <v/>
      </c>
      <c r="Y664" s="144" t="str">
        <f>IF(OR(AND(OR($J664="Retired",$J664="Permanent Low-Use"),$K664&lt;=2033),(AND($J664="New",$K664&gt;2033))),"N/A",IF($N664=0,0,IF(ISERROR(VLOOKUP($E664,'Source Data'!$B$29:$J$60, MATCH($L664, 'Source Data'!$B$26:$J$26,1),TRUE))=TRUE,"",VLOOKUP($E664,'Source Data'!$B$29:$J$60,MATCH($L664, 'Source Data'!$B$26:$J$26,1),TRUE))))</f>
        <v/>
      </c>
      <c r="Z664" s="145" t="str">
        <f>IF(ISNUMBER($L664),IF(OR(AND(OR($J664="Retired",$J664="Permanent Low-Use"),$K664&lt;=2023),(AND($J664="New",$K664&gt;2023))),"N/A",VLOOKUP($F664,'Source Data'!$B$15:$I$22,7)),"")</f>
        <v/>
      </c>
      <c r="AA664" s="145" t="str">
        <f>IF(ISNUMBER($L664),IF(OR(AND(OR($J664="Retired",$J664="Permanent Low-Use"),$K664&lt;=2024),(AND($J664="New",$K664&gt;2024))),"N/A",VLOOKUP($F664,'Source Data'!$B$15:$I$22,7)),"")</f>
        <v/>
      </c>
      <c r="AB664" s="145" t="str">
        <f>IF(ISNUMBER($L664),IF(OR(AND(OR($J664="Retired",$J664="Permanent Low-Use"),$K664&lt;=2025),(AND($J664="New",$K664&gt;2025))),"N/A",VLOOKUP($F664,'Source Data'!$B$15:$I$22,5)),"")</f>
        <v/>
      </c>
      <c r="AC664" s="145" t="str">
        <f>IF(ISNUMBER($L664),IF(OR(AND(OR($J664="Retired",$J664="Permanent Low-Use"),$K664&lt;=2026),(AND($J664="New",$K664&gt;2026))),"N/A",VLOOKUP($F664,'Source Data'!$B$15:$I$22,5)),"")</f>
        <v/>
      </c>
      <c r="AD664" s="147"/>
      <c r="AE664" s="145" t="str">
        <f>IF(ISNUMBER($L664),IF(OR(AND(OR($J664="Retired",$J664="Permanent Low-Use"),$K664&lt;=2028),(AND($J664="New",$K664&gt;2028))),"N/A",VLOOKUP($F664,'Source Data'!$B$15:$I$22,5)),"")</f>
        <v/>
      </c>
      <c r="AF664" s="145" t="str">
        <f>IF(ISNUMBER($L664),IF(OR(AND(OR($J664="Retired",$J664="Permanent Low-Use"),$K664&lt;=2029),(AND($J664="New",$K664&gt;2029))),"N/A",VLOOKUP($F664,'Source Data'!$B$15:$I$22,5)),"")</f>
        <v/>
      </c>
      <c r="AG664" s="145" t="str">
        <f>IF(ISNUMBER($L664),IF(OR(AND(OR($J664="Retired",$J664="Permanent Low-Use"),$K664&lt;=2030),(AND($J664="New",$K664&gt;2030))),"N/A",VLOOKUP($F664,'Source Data'!$B$15:$I$22,5)),"")</f>
        <v/>
      </c>
      <c r="AH664" s="145" t="str">
        <f>IF(ISNUMBER($L664),IF(OR(AND(OR($J664="Retired",$J664="Permanent Low-Use"),$K664&lt;=2031),(AND($J664="New",$K664&gt;2031))),"N/A",VLOOKUP($F664,'Source Data'!$B$15:$I$22,5)),"")</f>
        <v/>
      </c>
      <c r="AI664" s="145" t="str">
        <f>IF(ISNUMBER($L664),IF(OR(AND(OR($J664="Retired",$J664="Permanent Low-Use"),$K664&lt;=2032),(AND($J664="New",$K664&gt;2032))),"N/A",VLOOKUP($F664,'Source Data'!$B$15:$I$22,5)),"")</f>
        <v/>
      </c>
      <c r="AJ664" s="145" t="str">
        <f>IF(ISNUMBER($L664),IF(OR(AND(OR($J664="Retired",$J664="Permanent Low-Use"),$K664&lt;=2033),(AND($J664="New",$K664&gt;2033))),"N/A",VLOOKUP($F664,'Source Data'!$B$15:$I$22,5)),"")</f>
        <v/>
      </c>
      <c r="AK664" s="145" t="str">
        <f>IF($N664= 0, "N/A", IF(ISERROR(VLOOKUP($F664, 'Source Data'!$B$4:$C$11,2)), "", VLOOKUP($F664, 'Source Data'!$B$4:$C$11,2)))</f>
        <v/>
      </c>
      <c r="AL664" s="158"/>
    </row>
    <row r="665" spans="1:38">
      <c r="A665" s="158"/>
      <c r="B665" s="78"/>
      <c r="C665" s="78"/>
      <c r="D665" s="78"/>
      <c r="E665" s="78"/>
      <c r="F665" s="78"/>
      <c r="G665" s="78"/>
      <c r="H665" s="78"/>
      <c r="I665" s="78"/>
      <c r="J665" s="78"/>
      <c r="K665" s="78"/>
      <c r="L665" s="142" t="str">
        <f t="shared" si="26"/>
        <v/>
      </c>
      <c r="M665" s="142"/>
      <c r="N665" s="143" t="str">
        <f t="shared" si="27"/>
        <v/>
      </c>
      <c r="O665" s="144" t="str">
        <f>IF(OR(AND(OR($J665="Retired",$J665="Permanent Low-Use"),$K665&lt;=2023),(AND($J665="New",$K665&gt;2023))),"N/A",IF($N665=0,0,IF(ISERROR(VLOOKUP($E665,'Source Data'!$B$29:$J$60, MATCH($L665, 'Source Data'!$B$26:$J$26,1),TRUE))=TRUE,"",VLOOKUP($E665,'Source Data'!$B$29:$J$60,MATCH($L665, 'Source Data'!$B$26:$J$26,1),TRUE))))</f>
        <v/>
      </c>
      <c r="P665" s="144" t="str">
        <f>IF(OR(AND(OR($J665="Retired",$J665="Permanent Low-Use"),$K665&lt;=2024),(AND($J665="New",$K665&gt;2024))),"N/A",IF($N665=0,0,IF(ISERROR(VLOOKUP($E665,'Source Data'!$B$29:$J$60, MATCH($L665, 'Source Data'!$B$26:$J$26,1),TRUE))=TRUE,"",VLOOKUP($E665,'Source Data'!$B$29:$J$60,MATCH($L665, 'Source Data'!$B$26:$J$26,1),TRUE))))</f>
        <v/>
      </c>
      <c r="Q665" s="144" t="str">
        <f>IF(OR(AND(OR($J665="Retired",$J665="Permanent Low-Use"),$K665&lt;=2025),(AND($J665="New",$K665&gt;2025))),"N/A",IF($N665=0,0,IF(ISERROR(VLOOKUP($E665,'Source Data'!$B$29:$J$60, MATCH($L665, 'Source Data'!$B$26:$J$26,1),TRUE))=TRUE,"",VLOOKUP($E665,'Source Data'!$B$29:$J$60,MATCH($L665, 'Source Data'!$B$26:$J$26,1),TRUE))))</f>
        <v/>
      </c>
      <c r="R665" s="144" t="str">
        <f>IF(OR(AND(OR($J665="Retired",$J665="Permanent Low-Use"),$K665&lt;=2026),(AND($J665="New",$K665&gt;2026))),"N/A",IF($N665=0,0,IF(ISERROR(VLOOKUP($E665,'Source Data'!$B$29:$J$60, MATCH($L665, 'Source Data'!$B$26:$J$26,1),TRUE))=TRUE,"",VLOOKUP($E665,'Source Data'!$B$29:$J$60,MATCH($L665, 'Source Data'!$B$26:$J$26,1),TRUE))))</f>
        <v/>
      </c>
      <c r="S665" s="144" t="str">
        <f>IF(OR(AND(OR($J665="Retired",$J665="Permanent Low-Use"),$K665&lt;=2027),(AND($J665="New",$K665&gt;2027))),"N/A",IF($N665=0,0,IF(ISERROR(VLOOKUP($E665,'Source Data'!$B$29:$J$60, MATCH($L665, 'Source Data'!$B$26:$J$26,1),TRUE))=TRUE,"",VLOOKUP($E665,'Source Data'!$B$29:$J$60,MATCH($L665, 'Source Data'!$B$26:$J$26,1),TRUE))))</f>
        <v/>
      </c>
      <c r="T665" s="144" t="str">
        <f>IF(OR(AND(OR($J665="Retired",$J665="Permanent Low-Use"),$K665&lt;=2028),(AND($J665="New",$K665&gt;2028))),"N/A",IF($N665=0,0,IF(ISERROR(VLOOKUP($E665,'Source Data'!$B$29:$J$60, MATCH($L665, 'Source Data'!$B$26:$J$26,1),TRUE))=TRUE,"",VLOOKUP($E665,'Source Data'!$B$29:$J$60,MATCH($L665, 'Source Data'!$B$26:$J$26,1),TRUE))))</f>
        <v/>
      </c>
      <c r="U665" s="144" t="str">
        <f>IF(OR(AND(OR($J665="Retired",$J665="Permanent Low-Use"),$K665&lt;=2029),(AND($J665="New",$K665&gt;2029))),"N/A",IF($N665=0,0,IF(ISERROR(VLOOKUP($E665,'Source Data'!$B$29:$J$60, MATCH($L665, 'Source Data'!$B$26:$J$26,1),TRUE))=TRUE,"",VLOOKUP($E665,'Source Data'!$B$29:$J$60,MATCH($L665, 'Source Data'!$B$26:$J$26,1),TRUE))))</f>
        <v/>
      </c>
      <c r="V665" s="144" t="str">
        <f>IF(OR(AND(OR($J665="Retired",$J665="Permanent Low-Use"),$K665&lt;=2030),(AND($J665="New",$K665&gt;2030))),"N/A",IF($N665=0,0,IF(ISERROR(VLOOKUP($E665,'Source Data'!$B$29:$J$60, MATCH($L665, 'Source Data'!$B$26:$J$26,1),TRUE))=TRUE,"",VLOOKUP($E665,'Source Data'!$B$29:$J$60,MATCH($L665, 'Source Data'!$B$26:$J$26,1),TRUE))))</f>
        <v/>
      </c>
      <c r="W665" s="144" t="str">
        <f>IF(OR(AND(OR($J665="Retired",$J665="Permanent Low-Use"),$K665&lt;=2031),(AND($J665="New",$K665&gt;2031))),"N/A",IF($N665=0,0,IF(ISERROR(VLOOKUP($E665,'Source Data'!$B$29:$J$60, MATCH($L665, 'Source Data'!$B$26:$J$26,1),TRUE))=TRUE,"",VLOOKUP($E665,'Source Data'!$B$29:$J$60,MATCH($L665, 'Source Data'!$B$26:$J$26,1),TRUE))))</f>
        <v/>
      </c>
      <c r="X665" s="144" t="str">
        <f>IF(OR(AND(OR($J665="Retired",$J665="Permanent Low-Use"),$K665&lt;=2032),(AND($J665="New",$K665&gt;2032))),"N/A",IF($N665=0,0,IF(ISERROR(VLOOKUP($E665,'Source Data'!$B$29:$J$60, MATCH($L665, 'Source Data'!$B$26:$J$26,1),TRUE))=TRUE,"",VLOOKUP($E665,'Source Data'!$B$29:$J$60,MATCH($L665, 'Source Data'!$B$26:$J$26,1),TRUE))))</f>
        <v/>
      </c>
      <c r="Y665" s="144" t="str">
        <f>IF(OR(AND(OR($J665="Retired",$J665="Permanent Low-Use"),$K665&lt;=2033),(AND($J665="New",$K665&gt;2033))),"N/A",IF($N665=0,0,IF(ISERROR(VLOOKUP($E665,'Source Data'!$B$29:$J$60, MATCH($L665, 'Source Data'!$B$26:$J$26,1),TRUE))=TRUE,"",VLOOKUP($E665,'Source Data'!$B$29:$J$60,MATCH($L665, 'Source Data'!$B$26:$J$26,1),TRUE))))</f>
        <v/>
      </c>
      <c r="Z665" s="145" t="str">
        <f>IF(ISNUMBER($L665),IF(OR(AND(OR($J665="Retired",$J665="Permanent Low-Use"),$K665&lt;=2023),(AND($J665="New",$K665&gt;2023))),"N/A",VLOOKUP($F665,'Source Data'!$B$15:$I$22,7)),"")</f>
        <v/>
      </c>
      <c r="AA665" s="145" t="str">
        <f>IF(ISNUMBER($L665),IF(OR(AND(OR($J665="Retired",$J665="Permanent Low-Use"),$K665&lt;=2024),(AND($J665="New",$K665&gt;2024))),"N/A",VLOOKUP($F665,'Source Data'!$B$15:$I$22,7)),"")</f>
        <v/>
      </c>
      <c r="AB665" s="145" t="str">
        <f>IF(ISNUMBER($L665),IF(OR(AND(OR($J665="Retired",$J665="Permanent Low-Use"),$K665&lt;=2025),(AND($J665="New",$K665&gt;2025))),"N/A",VLOOKUP($F665,'Source Data'!$B$15:$I$22,5)),"")</f>
        <v/>
      </c>
      <c r="AC665" s="145" t="str">
        <f>IF(ISNUMBER($L665),IF(OR(AND(OR($J665="Retired",$J665="Permanent Low-Use"),$K665&lt;=2026),(AND($J665="New",$K665&gt;2026))),"N/A",VLOOKUP($F665,'Source Data'!$B$15:$I$22,5)),"")</f>
        <v/>
      </c>
      <c r="AD665" s="147"/>
      <c r="AE665" s="145" t="str">
        <f>IF(ISNUMBER($L665),IF(OR(AND(OR($J665="Retired",$J665="Permanent Low-Use"),$K665&lt;=2028),(AND($J665="New",$K665&gt;2028))),"N/A",VLOOKUP($F665,'Source Data'!$B$15:$I$22,5)),"")</f>
        <v/>
      </c>
      <c r="AF665" s="145" t="str">
        <f>IF(ISNUMBER($L665),IF(OR(AND(OR($J665="Retired",$J665="Permanent Low-Use"),$K665&lt;=2029),(AND($J665="New",$K665&gt;2029))),"N/A",VLOOKUP($F665,'Source Data'!$B$15:$I$22,5)),"")</f>
        <v/>
      </c>
      <c r="AG665" s="145" t="str">
        <f>IF(ISNUMBER($L665),IF(OR(AND(OR($J665="Retired",$J665="Permanent Low-Use"),$K665&lt;=2030),(AND($J665="New",$K665&gt;2030))),"N/A",VLOOKUP($F665,'Source Data'!$B$15:$I$22,5)),"")</f>
        <v/>
      </c>
      <c r="AH665" s="145" t="str">
        <f>IF(ISNUMBER($L665),IF(OR(AND(OR($J665="Retired",$J665="Permanent Low-Use"),$K665&lt;=2031),(AND($J665="New",$K665&gt;2031))),"N/A",VLOOKUP($F665,'Source Data'!$B$15:$I$22,5)),"")</f>
        <v/>
      </c>
      <c r="AI665" s="145" t="str">
        <f>IF(ISNUMBER($L665),IF(OR(AND(OR($J665="Retired",$J665="Permanent Low-Use"),$K665&lt;=2032),(AND($J665="New",$K665&gt;2032))),"N/A",VLOOKUP($F665,'Source Data'!$B$15:$I$22,5)),"")</f>
        <v/>
      </c>
      <c r="AJ665" s="145" t="str">
        <f>IF(ISNUMBER($L665),IF(OR(AND(OR($J665="Retired",$J665="Permanent Low-Use"),$K665&lt;=2033),(AND($J665="New",$K665&gt;2033))),"N/A",VLOOKUP($F665,'Source Data'!$B$15:$I$22,5)),"")</f>
        <v/>
      </c>
      <c r="AK665" s="145" t="str">
        <f>IF($N665= 0, "N/A", IF(ISERROR(VLOOKUP($F665, 'Source Data'!$B$4:$C$11,2)), "", VLOOKUP($F665, 'Source Data'!$B$4:$C$11,2)))</f>
        <v/>
      </c>
      <c r="AL665" s="158"/>
    </row>
    <row r="666" spans="1:38">
      <c r="A666" s="158"/>
      <c r="B666" s="78"/>
      <c r="C666" s="78"/>
      <c r="D666" s="78"/>
      <c r="E666" s="78"/>
      <c r="F666" s="78"/>
      <c r="G666" s="78"/>
      <c r="H666" s="78"/>
      <c r="I666" s="78"/>
      <c r="J666" s="78"/>
      <c r="K666" s="78"/>
      <c r="L666" s="142" t="str">
        <f t="shared" si="26"/>
        <v/>
      </c>
      <c r="M666" s="142"/>
      <c r="N666" s="143" t="str">
        <f t="shared" si="27"/>
        <v/>
      </c>
      <c r="O666" s="144" t="str">
        <f>IF(OR(AND(OR($J666="Retired",$J666="Permanent Low-Use"),$K666&lt;=2023),(AND($J666="New",$K666&gt;2023))),"N/A",IF($N666=0,0,IF(ISERROR(VLOOKUP($E666,'Source Data'!$B$29:$J$60, MATCH($L666, 'Source Data'!$B$26:$J$26,1),TRUE))=TRUE,"",VLOOKUP($E666,'Source Data'!$B$29:$J$60,MATCH($L666, 'Source Data'!$B$26:$J$26,1),TRUE))))</f>
        <v/>
      </c>
      <c r="P666" s="144" t="str">
        <f>IF(OR(AND(OR($J666="Retired",$J666="Permanent Low-Use"),$K666&lt;=2024),(AND($J666="New",$K666&gt;2024))),"N/A",IF($N666=0,0,IF(ISERROR(VLOOKUP($E666,'Source Data'!$B$29:$J$60, MATCH($L666, 'Source Data'!$B$26:$J$26,1),TRUE))=TRUE,"",VLOOKUP($E666,'Source Data'!$B$29:$J$60,MATCH($L666, 'Source Data'!$B$26:$J$26,1),TRUE))))</f>
        <v/>
      </c>
      <c r="Q666" s="144" t="str">
        <f>IF(OR(AND(OR($J666="Retired",$J666="Permanent Low-Use"),$K666&lt;=2025),(AND($J666="New",$K666&gt;2025))),"N/A",IF($N666=0,0,IF(ISERROR(VLOOKUP($E666,'Source Data'!$B$29:$J$60, MATCH($L666, 'Source Data'!$B$26:$J$26,1),TRUE))=TRUE,"",VLOOKUP($E666,'Source Data'!$B$29:$J$60,MATCH($L666, 'Source Data'!$B$26:$J$26,1),TRUE))))</f>
        <v/>
      </c>
      <c r="R666" s="144" t="str">
        <f>IF(OR(AND(OR($J666="Retired",$J666="Permanent Low-Use"),$K666&lt;=2026),(AND($J666="New",$K666&gt;2026))),"N/A",IF($N666=0,0,IF(ISERROR(VLOOKUP($E666,'Source Data'!$B$29:$J$60, MATCH($L666, 'Source Data'!$B$26:$J$26,1),TRUE))=TRUE,"",VLOOKUP($E666,'Source Data'!$B$29:$J$60,MATCH($L666, 'Source Data'!$B$26:$J$26,1),TRUE))))</f>
        <v/>
      </c>
      <c r="S666" s="144" t="str">
        <f>IF(OR(AND(OR($J666="Retired",$J666="Permanent Low-Use"),$K666&lt;=2027),(AND($J666="New",$K666&gt;2027))),"N/A",IF($N666=0,0,IF(ISERROR(VLOOKUP($E666,'Source Data'!$B$29:$J$60, MATCH($L666, 'Source Data'!$B$26:$J$26,1),TRUE))=TRUE,"",VLOOKUP($E666,'Source Data'!$B$29:$J$60,MATCH($L666, 'Source Data'!$B$26:$J$26,1),TRUE))))</f>
        <v/>
      </c>
      <c r="T666" s="144" t="str">
        <f>IF(OR(AND(OR($J666="Retired",$J666="Permanent Low-Use"),$K666&lt;=2028),(AND($J666="New",$K666&gt;2028))),"N/A",IF($N666=0,0,IF(ISERROR(VLOOKUP($E666,'Source Data'!$B$29:$J$60, MATCH($L666, 'Source Data'!$B$26:$J$26,1),TRUE))=TRUE,"",VLOOKUP($E666,'Source Data'!$B$29:$J$60,MATCH($L666, 'Source Data'!$B$26:$J$26,1),TRUE))))</f>
        <v/>
      </c>
      <c r="U666" s="144" t="str">
        <f>IF(OR(AND(OR($J666="Retired",$J666="Permanent Low-Use"),$K666&lt;=2029),(AND($J666="New",$K666&gt;2029))),"N/A",IF($N666=0,0,IF(ISERROR(VLOOKUP($E666,'Source Data'!$B$29:$J$60, MATCH($L666, 'Source Data'!$B$26:$J$26,1),TRUE))=TRUE,"",VLOOKUP($E666,'Source Data'!$B$29:$J$60,MATCH($L666, 'Source Data'!$B$26:$J$26,1),TRUE))))</f>
        <v/>
      </c>
      <c r="V666" s="144" t="str">
        <f>IF(OR(AND(OR($J666="Retired",$J666="Permanent Low-Use"),$K666&lt;=2030),(AND($J666="New",$K666&gt;2030))),"N/A",IF($N666=0,0,IF(ISERROR(VLOOKUP($E666,'Source Data'!$B$29:$J$60, MATCH($L666, 'Source Data'!$B$26:$J$26,1),TRUE))=TRUE,"",VLOOKUP($E666,'Source Data'!$B$29:$J$60,MATCH($L666, 'Source Data'!$B$26:$J$26,1),TRUE))))</f>
        <v/>
      </c>
      <c r="W666" s="144" t="str">
        <f>IF(OR(AND(OR($J666="Retired",$J666="Permanent Low-Use"),$K666&lt;=2031),(AND($J666="New",$K666&gt;2031))),"N/A",IF($N666=0,0,IF(ISERROR(VLOOKUP($E666,'Source Data'!$B$29:$J$60, MATCH($L666, 'Source Data'!$B$26:$J$26,1),TRUE))=TRUE,"",VLOOKUP($E666,'Source Data'!$B$29:$J$60,MATCH($L666, 'Source Data'!$B$26:$J$26,1),TRUE))))</f>
        <v/>
      </c>
      <c r="X666" s="144" t="str">
        <f>IF(OR(AND(OR($J666="Retired",$J666="Permanent Low-Use"),$K666&lt;=2032),(AND($J666="New",$K666&gt;2032))),"N/A",IF($N666=0,0,IF(ISERROR(VLOOKUP($E666,'Source Data'!$B$29:$J$60, MATCH($L666, 'Source Data'!$B$26:$J$26,1),TRUE))=TRUE,"",VLOOKUP($E666,'Source Data'!$B$29:$J$60,MATCH($L666, 'Source Data'!$B$26:$J$26,1),TRUE))))</f>
        <v/>
      </c>
      <c r="Y666" s="144" t="str">
        <f>IF(OR(AND(OR($J666="Retired",$J666="Permanent Low-Use"),$K666&lt;=2033),(AND($J666="New",$K666&gt;2033))),"N/A",IF($N666=0,0,IF(ISERROR(VLOOKUP($E666,'Source Data'!$B$29:$J$60, MATCH($L666, 'Source Data'!$B$26:$J$26,1),TRUE))=TRUE,"",VLOOKUP($E666,'Source Data'!$B$29:$J$60,MATCH($L666, 'Source Data'!$B$26:$J$26,1),TRUE))))</f>
        <v/>
      </c>
      <c r="Z666" s="145" t="str">
        <f>IF(ISNUMBER($L666),IF(OR(AND(OR($J666="Retired",$J666="Permanent Low-Use"),$K666&lt;=2023),(AND($J666="New",$K666&gt;2023))),"N/A",VLOOKUP($F666,'Source Data'!$B$15:$I$22,7)),"")</f>
        <v/>
      </c>
      <c r="AA666" s="145" t="str">
        <f>IF(ISNUMBER($L666),IF(OR(AND(OR($J666="Retired",$J666="Permanent Low-Use"),$K666&lt;=2024),(AND($J666="New",$K666&gt;2024))),"N/A",VLOOKUP($F666,'Source Data'!$B$15:$I$22,7)),"")</f>
        <v/>
      </c>
      <c r="AB666" s="145" t="str">
        <f>IF(ISNUMBER($L666),IF(OR(AND(OR($J666="Retired",$J666="Permanent Low-Use"),$K666&lt;=2025),(AND($J666="New",$K666&gt;2025))),"N/A",VLOOKUP($F666,'Source Data'!$B$15:$I$22,5)),"")</f>
        <v/>
      </c>
      <c r="AC666" s="145" t="str">
        <f>IF(ISNUMBER($L666),IF(OR(AND(OR($J666="Retired",$J666="Permanent Low-Use"),$K666&lt;=2026),(AND($J666="New",$K666&gt;2026))),"N/A",VLOOKUP($F666,'Source Data'!$B$15:$I$22,5)),"")</f>
        <v/>
      </c>
      <c r="AD666" s="147"/>
      <c r="AE666" s="145" t="str">
        <f>IF(ISNUMBER($L666),IF(OR(AND(OR($J666="Retired",$J666="Permanent Low-Use"),$K666&lt;=2028),(AND($J666="New",$K666&gt;2028))),"N/A",VLOOKUP($F666,'Source Data'!$B$15:$I$22,5)),"")</f>
        <v/>
      </c>
      <c r="AF666" s="145" t="str">
        <f>IF(ISNUMBER($L666),IF(OR(AND(OR($J666="Retired",$J666="Permanent Low-Use"),$K666&lt;=2029),(AND($J666="New",$K666&gt;2029))),"N/A",VLOOKUP($F666,'Source Data'!$B$15:$I$22,5)),"")</f>
        <v/>
      </c>
      <c r="AG666" s="145" t="str">
        <f>IF(ISNUMBER($L666),IF(OR(AND(OR($J666="Retired",$J666="Permanent Low-Use"),$K666&lt;=2030),(AND($J666="New",$K666&gt;2030))),"N/A",VLOOKUP($F666,'Source Data'!$B$15:$I$22,5)),"")</f>
        <v/>
      </c>
      <c r="AH666" s="145" t="str">
        <f>IF(ISNUMBER($L666),IF(OR(AND(OR($J666="Retired",$J666="Permanent Low-Use"),$K666&lt;=2031),(AND($J666="New",$K666&gt;2031))),"N/A",VLOOKUP($F666,'Source Data'!$B$15:$I$22,5)),"")</f>
        <v/>
      </c>
      <c r="AI666" s="145" t="str">
        <f>IF(ISNUMBER($L666),IF(OR(AND(OR($J666="Retired",$J666="Permanent Low-Use"),$K666&lt;=2032),(AND($J666="New",$K666&gt;2032))),"N/A",VLOOKUP($F666,'Source Data'!$B$15:$I$22,5)),"")</f>
        <v/>
      </c>
      <c r="AJ666" s="145" t="str">
        <f>IF(ISNUMBER($L666),IF(OR(AND(OR($J666="Retired",$J666="Permanent Low-Use"),$K666&lt;=2033),(AND($J666="New",$K666&gt;2033))),"N/A",VLOOKUP($F666,'Source Data'!$B$15:$I$22,5)),"")</f>
        <v/>
      </c>
      <c r="AK666" s="145" t="str">
        <f>IF($N666= 0, "N/A", IF(ISERROR(VLOOKUP($F666, 'Source Data'!$B$4:$C$11,2)), "", VLOOKUP($F666, 'Source Data'!$B$4:$C$11,2)))</f>
        <v/>
      </c>
      <c r="AL666" s="158"/>
    </row>
    <row r="667" spans="1:38">
      <c r="A667" s="158"/>
      <c r="B667" s="78"/>
      <c r="C667" s="78"/>
      <c r="D667" s="78"/>
      <c r="E667" s="78"/>
      <c r="F667" s="78"/>
      <c r="G667" s="78"/>
      <c r="H667" s="78"/>
      <c r="I667" s="78"/>
      <c r="J667" s="78"/>
      <c r="K667" s="78"/>
      <c r="L667" s="142" t="str">
        <f t="shared" si="26"/>
        <v/>
      </c>
      <c r="M667" s="142"/>
      <c r="N667" s="143" t="str">
        <f t="shared" si="27"/>
        <v/>
      </c>
      <c r="O667" s="144" t="str">
        <f>IF(OR(AND(OR($J667="Retired",$J667="Permanent Low-Use"),$K667&lt;=2023),(AND($J667="New",$K667&gt;2023))),"N/A",IF($N667=0,0,IF(ISERROR(VLOOKUP($E667,'Source Data'!$B$29:$J$60, MATCH($L667, 'Source Data'!$B$26:$J$26,1),TRUE))=TRUE,"",VLOOKUP($E667,'Source Data'!$B$29:$J$60,MATCH($L667, 'Source Data'!$B$26:$J$26,1),TRUE))))</f>
        <v/>
      </c>
      <c r="P667" s="144" t="str">
        <f>IF(OR(AND(OR($J667="Retired",$J667="Permanent Low-Use"),$K667&lt;=2024),(AND($J667="New",$K667&gt;2024))),"N/A",IF($N667=0,0,IF(ISERROR(VLOOKUP($E667,'Source Data'!$B$29:$J$60, MATCH($L667, 'Source Data'!$B$26:$J$26,1),TRUE))=TRUE,"",VLOOKUP($E667,'Source Data'!$B$29:$J$60,MATCH($L667, 'Source Data'!$B$26:$J$26,1),TRUE))))</f>
        <v/>
      </c>
      <c r="Q667" s="144" t="str">
        <f>IF(OR(AND(OR($J667="Retired",$J667="Permanent Low-Use"),$K667&lt;=2025),(AND($J667="New",$K667&gt;2025))),"N/A",IF($N667=0,0,IF(ISERROR(VLOOKUP($E667,'Source Data'!$B$29:$J$60, MATCH($L667, 'Source Data'!$B$26:$J$26,1),TRUE))=TRUE,"",VLOOKUP($E667,'Source Data'!$B$29:$J$60,MATCH($L667, 'Source Data'!$B$26:$J$26,1),TRUE))))</f>
        <v/>
      </c>
      <c r="R667" s="144" t="str">
        <f>IF(OR(AND(OR($J667="Retired",$J667="Permanent Low-Use"),$K667&lt;=2026),(AND($J667="New",$K667&gt;2026))),"N/A",IF($N667=0,0,IF(ISERROR(VLOOKUP($E667,'Source Data'!$B$29:$J$60, MATCH($L667, 'Source Data'!$B$26:$J$26,1),TRUE))=TRUE,"",VLOOKUP($E667,'Source Data'!$B$29:$J$60,MATCH($L667, 'Source Data'!$B$26:$J$26,1),TRUE))))</f>
        <v/>
      </c>
      <c r="S667" s="144" t="str">
        <f>IF(OR(AND(OR($J667="Retired",$J667="Permanent Low-Use"),$K667&lt;=2027),(AND($J667="New",$K667&gt;2027))),"N/A",IF($N667=0,0,IF(ISERROR(VLOOKUP($E667,'Source Data'!$B$29:$J$60, MATCH($L667, 'Source Data'!$B$26:$J$26,1),TRUE))=TRUE,"",VLOOKUP($E667,'Source Data'!$B$29:$J$60,MATCH($L667, 'Source Data'!$B$26:$J$26,1),TRUE))))</f>
        <v/>
      </c>
      <c r="T667" s="144" t="str">
        <f>IF(OR(AND(OR($J667="Retired",$J667="Permanent Low-Use"),$K667&lt;=2028),(AND($J667="New",$K667&gt;2028))),"N/A",IF($N667=0,0,IF(ISERROR(VLOOKUP($E667,'Source Data'!$B$29:$J$60, MATCH($L667, 'Source Data'!$B$26:$J$26,1),TRUE))=TRUE,"",VLOOKUP($E667,'Source Data'!$B$29:$J$60,MATCH($L667, 'Source Data'!$B$26:$J$26,1),TRUE))))</f>
        <v/>
      </c>
      <c r="U667" s="144" t="str">
        <f>IF(OR(AND(OR($J667="Retired",$J667="Permanent Low-Use"),$K667&lt;=2029),(AND($J667="New",$K667&gt;2029))),"N/A",IF($N667=0,0,IF(ISERROR(VLOOKUP($E667,'Source Data'!$B$29:$J$60, MATCH($L667, 'Source Data'!$B$26:$J$26,1),TRUE))=TRUE,"",VLOOKUP($E667,'Source Data'!$B$29:$J$60,MATCH($L667, 'Source Data'!$B$26:$J$26,1),TRUE))))</f>
        <v/>
      </c>
      <c r="V667" s="144" t="str">
        <f>IF(OR(AND(OR($J667="Retired",$J667="Permanent Low-Use"),$K667&lt;=2030),(AND($J667="New",$K667&gt;2030))),"N/A",IF($N667=0,0,IF(ISERROR(VLOOKUP($E667,'Source Data'!$B$29:$J$60, MATCH($L667, 'Source Data'!$B$26:$J$26,1),TRUE))=TRUE,"",VLOOKUP($E667,'Source Data'!$B$29:$J$60,MATCH($L667, 'Source Data'!$B$26:$J$26,1),TRUE))))</f>
        <v/>
      </c>
      <c r="W667" s="144" t="str">
        <f>IF(OR(AND(OR($J667="Retired",$J667="Permanent Low-Use"),$K667&lt;=2031),(AND($J667="New",$K667&gt;2031))),"N/A",IF($N667=0,0,IF(ISERROR(VLOOKUP($E667,'Source Data'!$B$29:$J$60, MATCH($L667, 'Source Data'!$B$26:$J$26,1),TRUE))=TRUE,"",VLOOKUP($E667,'Source Data'!$B$29:$J$60,MATCH($L667, 'Source Data'!$B$26:$J$26,1),TRUE))))</f>
        <v/>
      </c>
      <c r="X667" s="144" t="str">
        <f>IF(OR(AND(OR($J667="Retired",$J667="Permanent Low-Use"),$K667&lt;=2032),(AND($J667="New",$K667&gt;2032))),"N/A",IF($N667=0,0,IF(ISERROR(VLOOKUP($E667,'Source Data'!$B$29:$J$60, MATCH($L667, 'Source Data'!$B$26:$J$26,1),TRUE))=TRUE,"",VLOOKUP($E667,'Source Data'!$B$29:$J$60,MATCH($L667, 'Source Data'!$B$26:$J$26,1),TRUE))))</f>
        <v/>
      </c>
      <c r="Y667" s="144" t="str">
        <f>IF(OR(AND(OR($J667="Retired",$J667="Permanent Low-Use"),$K667&lt;=2033),(AND($J667="New",$K667&gt;2033))),"N/A",IF($N667=0,0,IF(ISERROR(VLOOKUP($E667,'Source Data'!$B$29:$J$60, MATCH($L667, 'Source Data'!$B$26:$J$26,1),TRUE))=TRUE,"",VLOOKUP($E667,'Source Data'!$B$29:$J$60,MATCH($L667, 'Source Data'!$B$26:$J$26,1),TRUE))))</f>
        <v/>
      </c>
      <c r="Z667" s="145" t="str">
        <f>IF(ISNUMBER($L667),IF(OR(AND(OR($J667="Retired",$J667="Permanent Low-Use"),$K667&lt;=2023),(AND($J667="New",$K667&gt;2023))),"N/A",VLOOKUP($F667,'Source Data'!$B$15:$I$22,7)),"")</f>
        <v/>
      </c>
      <c r="AA667" s="145" t="str">
        <f>IF(ISNUMBER($L667),IF(OR(AND(OR($J667="Retired",$J667="Permanent Low-Use"),$K667&lt;=2024),(AND($J667="New",$K667&gt;2024))),"N/A",VLOOKUP($F667,'Source Data'!$B$15:$I$22,7)),"")</f>
        <v/>
      </c>
      <c r="AB667" s="145" t="str">
        <f>IF(ISNUMBER($L667),IF(OR(AND(OR($J667="Retired",$J667="Permanent Low-Use"),$K667&lt;=2025),(AND($J667="New",$K667&gt;2025))),"N/A",VLOOKUP($F667,'Source Data'!$B$15:$I$22,5)),"")</f>
        <v/>
      </c>
      <c r="AC667" s="145" t="str">
        <f>IF(ISNUMBER($L667),IF(OR(AND(OR($J667="Retired",$J667="Permanent Low-Use"),$K667&lt;=2026),(AND($J667="New",$K667&gt;2026))),"N/A",VLOOKUP($F667,'Source Data'!$B$15:$I$22,5)),"")</f>
        <v/>
      </c>
      <c r="AD667" s="147"/>
      <c r="AE667" s="145" t="str">
        <f>IF(ISNUMBER($L667),IF(OR(AND(OR($J667="Retired",$J667="Permanent Low-Use"),$K667&lt;=2028),(AND($J667="New",$K667&gt;2028))),"N/A",VLOOKUP($F667,'Source Data'!$B$15:$I$22,5)),"")</f>
        <v/>
      </c>
      <c r="AF667" s="145" t="str">
        <f>IF(ISNUMBER($L667),IF(OR(AND(OR($J667="Retired",$J667="Permanent Low-Use"),$K667&lt;=2029),(AND($J667="New",$K667&gt;2029))),"N/A",VLOOKUP($F667,'Source Data'!$B$15:$I$22,5)),"")</f>
        <v/>
      </c>
      <c r="AG667" s="145" t="str">
        <f>IF(ISNUMBER($L667),IF(OR(AND(OR($J667="Retired",$J667="Permanent Low-Use"),$K667&lt;=2030),(AND($J667="New",$K667&gt;2030))),"N/A",VLOOKUP($F667,'Source Data'!$B$15:$I$22,5)),"")</f>
        <v/>
      </c>
      <c r="AH667" s="145" t="str">
        <f>IF(ISNUMBER($L667),IF(OR(AND(OR($J667="Retired",$J667="Permanent Low-Use"),$K667&lt;=2031),(AND($J667="New",$K667&gt;2031))),"N/A",VLOOKUP($F667,'Source Data'!$B$15:$I$22,5)),"")</f>
        <v/>
      </c>
      <c r="AI667" s="145" t="str">
        <f>IF(ISNUMBER($L667),IF(OR(AND(OR($J667="Retired",$J667="Permanent Low-Use"),$K667&lt;=2032),(AND($J667="New",$K667&gt;2032))),"N/A",VLOOKUP($F667,'Source Data'!$B$15:$I$22,5)),"")</f>
        <v/>
      </c>
      <c r="AJ667" s="145" t="str">
        <f>IF(ISNUMBER($L667),IF(OR(AND(OR($J667="Retired",$J667="Permanent Low-Use"),$K667&lt;=2033),(AND($J667="New",$K667&gt;2033))),"N/A",VLOOKUP($F667,'Source Data'!$B$15:$I$22,5)),"")</f>
        <v/>
      </c>
      <c r="AK667" s="145" t="str">
        <f>IF($N667= 0, "N/A", IF(ISERROR(VLOOKUP($F667, 'Source Data'!$B$4:$C$11,2)), "", VLOOKUP($F667, 'Source Data'!$B$4:$C$11,2)))</f>
        <v/>
      </c>
      <c r="AL667" s="158"/>
    </row>
    <row r="668" spans="1:38">
      <c r="A668" s="158"/>
      <c r="B668" s="78"/>
      <c r="C668" s="78"/>
      <c r="D668" s="78"/>
      <c r="E668" s="78"/>
      <c r="F668" s="78"/>
      <c r="G668" s="78"/>
      <c r="H668" s="78"/>
      <c r="I668" s="78"/>
      <c r="J668" s="78"/>
      <c r="K668" s="78"/>
      <c r="L668" s="142" t="str">
        <f t="shared" si="26"/>
        <v/>
      </c>
      <c r="M668" s="142"/>
      <c r="N668" s="143" t="str">
        <f t="shared" si="27"/>
        <v/>
      </c>
      <c r="O668" s="144" t="str">
        <f>IF(OR(AND(OR($J668="Retired",$J668="Permanent Low-Use"),$K668&lt;=2023),(AND($J668="New",$K668&gt;2023))),"N/A",IF($N668=0,0,IF(ISERROR(VLOOKUP($E668,'Source Data'!$B$29:$J$60, MATCH($L668, 'Source Data'!$B$26:$J$26,1),TRUE))=TRUE,"",VLOOKUP($E668,'Source Data'!$B$29:$J$60,MATCH($L668, 'Source Data'!$B$26:$J$26,1),TRUE))))</f>
        <v/>
      </c>
      <c r="P668" s="144" t="str">
        <f>IF(OR(AND(OR($J668="Retired",$J668="Permanent Low-Use"),$K668&lt;=2024),(AND($J668="New",$K668&gt;2024))),"N/A",IF($N668=0,0,IF(ISERROR(VLOOKUP($E668,'Source Data'!$B$29:$J$60, MATCH($L668, 'Source Data'!$B$26:$J$26,1),TRUE))=TRUE,"",VLOOKUP($E668,'Source Data'!$B$29:$J$60,MATCH($L668, 'Source Data'!$B$26:$J$26,1),TRUE))))</f>
        <v/>
      </c>
      <c r="Q668" s="144" t="str">
        <f>IF(OR(AND(OR($J668="Retired",$J668="Permanent Low-Use"),$K668&lt;=2025),(AND($J668="New",$K668&gt;2025))),"N/A",IF($N668=0,0,IF(ISERROR(VLOOKUP($E668,'Source Data'!$B$29:$J$60, MATCH($L668, 'Source Data'!$B$26:$J$26,1),TRUE))=TRUE,"",VLOOKUP($E668,'Source Data'!$B$29:$J$60,MATCH($L668, 'Source Data'!$B$26:$J$26,1),TRUE))))</f>
        <v/>
      </c>
      <c r="R668" s="144" t="str">
        <f>IF(OR(AND(OR($J668="Retired",$J668="Permanent Low-Use"),$K668&lt;=2026),(AND($J668="New",$K668&gt;2026))),"N/A",IF($N668=0,0,IF(ISERROR(VLOOKUP($E668,'Source Data'!$B$29:$J$60, MATCH($L668, 'Source Data'!$B$26:$J$26,1),TRUE))=TRUE,"",VLOOKUP($E668,'Source Data'!$B$29:$J$60,MATCH($L668, 'Source Data'!$B$26:$J$26,1),TRUE))))</f>
        <v/>
      </c>
      <c r="S668" s="144" t="str">
        <f>IF(OR(AND(OR($J668="Retired",$J668="Permanent Low-Use"),$K668&lt;=2027),(AND($J668="New",$K668&gt;2027))),"N/A",IF($N668=0,0,IF(ISERROR(VLOOKUP($E668,'Source Data'!$B$29:$J$60, MATCH($L668, 'Source Data'!$B$26:$J$26,1),TRUE))=TRUE,"",VLOOKUP($E668,'Source Data'!$B$29:$J$60,MATCH($L668, 'Source Data'!$B$26:$J$26,1),TRUE))))</f>
        <v/>
      </c>
      <c r="T668" s="144" t="str">
        <f>IF(OR(AND(OR($J668="Retired",$J668="Permanent Low-Use"),$K668&lt;=2028),(AND($J668="New",$K668&gt;2028))),"N/A",IF($N668=0,0,IF(ISERROR(VLOOKUP($E668,'Source Data'!$B$29:$J$60, MATCH($L668, 'Source Data'!$B$26:$J$26,1),TRUE))=TRUE,"",VLOOKUP($E668,'Source Data'!$B$29:$J$60,MATCH($L668, 'Source Data'!$B$26:$J$26,1),TRUE))))</f>
        <v/>
      </c>
      <c r="U668" s="144" t="str">
        <f>IF(OR(AND(OR($J668="Retired",$J668="Permanent Low-Use"),$K668&lt;=2029),(AND($J668="New",$K668&gt;2029))),"N/A",IF($N668=0,0,IF(ISERROR(VLOOKUP($E668,'Source Data'!$B$29:$J$60, MATCH($L668, 'Source Data'!$B$26:$J$26,1),TRUE))=TRUE,"",VLOOKUP($E668,'Source Data'!$B$29:$J$60,MATCH($L668, 'Source Data'!$B$26:$J$26,1),TRUE))))</f>
        <v/>
      </c>
      <c r="V668" s="144" t="str">
        <f>IF(OR(AND(OR($J668="Retired",$J668="Permanent Low-Use"),$K668&lt;=2030),(AND($J668="New",$K668&gt;2030))),"N/A",IF($N668=0,0,IF(ISERROR(VLOOKUP($E668,'Source Data'!$B$29:$J$60, MATCH($L668, 'Source Data'!$B$26:$J$26,1),TRUE))=TRUE,"",VLOOKUP($E668,'Source Data'!$B$29:$J$60,MATCH($L668, 'Source Data'!$B$26:$J$26,1),TRUE))))</f>
        <v/>
      </c>
      <c r="W668" s="144" t="str">
        <f>IF(OR(AND(OR($J668="Retired",$J668="Permanent Low-Use"),$K668&lt;=2031),(AND($J668="New",$K668&gt;2031))),"N/A",IF($N668=0,0,IF(ISERROR(VLOOKUP($E668,'Source Data'!$B$29:$J$60, MATCH($L668, 'Source Data'!$B$26:$J$26,1),TRUE))=TRUE,"",VLOOKUP($E668,'Source Data'!$B$29:$J$60,MATCH($L668, 'Source Data'!$B$26:$J$26,1),TRUE))))</f>
        <v/>
      </c>
      <c r="X668" s="144" t="str">
        <f>IF(OR(AND(OR($J668="Retired",$J668="Permanent Low-Use"),$K668&lt;=2032),(AND($J668="New",$K668&gt;2032))),"N/A",IF($N668=0,0,IF(ISERROR(VLOOKUP($E668,'Source Data'!$B$29:$J$60, MATCH($L668, 'Source Data'!$B$26:$J$26,1),TRUE))=TRUE,"",VLOOKUP($E668,'Source Data'!$B$29:$J$60,MATCH($L668, 'Source Data'!$B$26:$J$26,1),TRUE))))</f>
        <v/>
      </c>
      <c r="Y668" s="144" t="str">
        <f>IF(OR(AND(OR($J668="Retired",$J668="Permanent Low-Use"),$K668&lt;=2033),(AND($J668="New",$K668&gt;2033))),"N/A",IF($N668=0,0,IF(ISERROR(VLOOKUP($E668,'Source Data'!$B$29:$J$60, MATCH($L668, 'Source Data'!$B$26:$J$26,1),TRUE))=TRUE,"",VLOOKUP($E668,'Source Data'!$B$29:$J$60,MATCH($L668, 'Source Data'!$B$26:$J$26,1),TRUE))))</f>
        <v/>
      </c>
      <c r="Z668" s="145" t="str">
        <f>IF(ISNUMBER($L668),IF(OR(AND(OR($J668="Retired",$J668="Permanent Low-Use"),$K668&lt;=2023),(AND($J668="New",$K668&gt;2023))),"N/A",VLOOKUP($F668,'Source Data'!$B$15:$I$22,7)),"")</f>
        <v/>
      </c>
      <c r="AA668" s="145" t="str">
        <f>IF(ISNUMBER($L668),IF(OR(AND(OR($J668="Retired",$J668="Permanent Low-Use"),$K668&lt;=2024),(AND($J668="New",$K668&gt;2024))),"N/A",VLOOKUP($F668,'Source Data'!$B$15:$I$22,7)),"")</f>
        <v/>
      </c>
      <c r="AB668" s="145" t="str">
        <f>IF(ISNUMBER($L668),IF(OR(AND(OR($J668="Retired",$J668="Permanent Low-Use"),$K668&lt;=2025),(AND($J668="New",$K668&gt;2025))),"N/A",VLOOKUP($F668,'Source Data'!$B$15:$I$22,5)),"")</f>
        <v/>
      </c>
      <c r="AC668" s="145" t="str">
        <f>IF(ISNUMBER($L668),IF(OR(AND(OR($J668="Retired",$J668="Permanent Low-Use"),$K668&lt;=2026),(AND($J668="New",$K668&gt;2026))),"N/A",VLOOKUP($F668,'Source Data'!$B$15:$I$22,5)),"")</f>
        <v/>
      </c>
      <c r="AD668" s="147"/>
      <c r="AE668" s="145" t="str">
        <f>IF(ISNUMBER($L668),IF(OR(AND(OR($J668="Retired",$J668="Permanent Low-Use"),$K668&lt;=2028),(AND($J668="New",$K668&gt;2028))),"N/A",VLOOKUP($F668,'Source Data'!$B$15:$I$22,5)),"")</f>
        <v/>
      </c>
      <c r="AF668" s="145" t="str">
        <f>IF(ISNUMBER($L668),IF(OR(AND(OR($J668="Retired",$J668="Permanent Low-Use"),$K668&lt;=2029),(AND($J668="New",$K668&gt;2029))),"N/A",VLOOKUP($F668,'Source Data'!$B$15:$I$22,5)),"")</f>
        <v/>
      </c>
      <c r="AG668" s="145" t="str">
        <f>IF(ISNUMBER($L668),IF(OR(AND(OR($J668="Retired",$J668="Permanent Low-Use"),$K668&lt;=2030),(AND($J668="New",$K668&gt;2030))),"N/A",VLOOKUP($F668,'Source Data'!$B$15:$I$22,5)),"")</f>
        <v/>
      </c>
      <c r="AH668" s="145" t="str">
        <f>IF(ISNUMBER($L668),IF(OR(AND(OR($J668="Retired",$J668="Permanent Low-Use"),$K668&lt;=2031),(AND($J668="New",$K668&gt;2031))),"N/A",VLOOKUP($F668,'Source Data'!$B$15:$I$22,5)),"")</f>
        <v/>
      </c>
      <c r="AI668" s="145" t="str">
        <f>IF(ISNUMBER($L668),IF(OR(AND(OR($J668="Retired",$J668="Permanent Low-Use"),$K668&lt;=2032),(AND($J668="New",$K668&gt;2032))),"N/A",VLOOKUP($F668,'Source Data'!$B$15:$I$22,5)),"")</f>
        <v/>
      </c>
      <c r="AJ668" s="145" t="str">
        <f>IF(ISNUMBER($L668),IF(OR(AND(OR($J668="Retired",$J668="Permanent Low-Use"),$K668&lt;=2033),(AND($J668="New",$K668&gt;2033))),"N/A",VLOOKUP($F668,'Source Data'!$B$15:$I$22,5)),"")</f>
        <v/>
      </c>
      <c r="AK668" s="145" t="str">
        <f>IF($N668= 0, "N/A", IF(ISERROR(VLOOKUP($F668, 'Source Data'!$B$4:$C$11,2)), "", VLOOKUP($F668, 'Source Data'!$B$4:$C$11,2)))</f>
        <v/>
      </c>
      <c r="AL668" s="158"/>
    </row>
    <row r="669" spans="1:38">
      <c r="A669" s="158"/>
      <c r="B669" s="78"/>
      <c r="C669" s="78"/>
      <c r="D669" s="78"/>
      <c r="E669" s="78"/>
      <c r="F669" s="78"/>
      <c r="G669" s="78"/>
      <c r="H669" s="78"/>
      <c r="I669" s="78"/>
      <c r="J669" s="78"/>
      <c r="K669" s="78"/>
      <c r="L669" s="142" t="str">
        <f t="shared" si="26"/>
        <v/>
      </c>
      <c r="M669" s="142"/>
      <c r="N669" s="143" t="str">
        <f t="shared" si="27"/>
        <v/>
      </c>
      <c r="O669" s="144" t="str">
        <f>IF(OR(AND(OR($J669="Retired",$J669="Permanent Low-Use"),$K669&lt;=2023),(AND($J669="New",$K669&gt;2023))),"N/A",IF($N669=0,0,IF(ISERROR(VLOOKUP($E669,'Source Data'!$B$29:$J$60, MATCH($L669, 'Source Data'!$B$26:$J$26,1),TRUE))=TRUE,"",VLOOKUP($E669,'Source Data'!$B$29:$J$60,MATCH($L669, 'Source Data'!$B$26:$J$26,1),TRUE))))</f>
        <v/>
      </c>
      <c r="P669" s="144" t="str">
        <f>IF(OR(AND(OR($J669="Retired",$J669="Permanent Low-Use"),$K669&lt;=2024),(AND($J669="New",$K669&gt;2024))),"N/A",IF($N669=0,0,IF(ISERROR(VLOOKUP($E669,'Source Data'!$B$29:$J$60, MATCH($L669, 'Source Data'!$B$26:$J$26,1),TRUE))=TRUE,"",VLOOKUP($E669,'Source Data'!$B$29:$J$60,MATCH($L669, 'Source Data'!$B$26:$J$26,1),TRUE))))</f>
        <v/>
      </c>
      <c r="Q669" s="144" t="str">
        <f>IF(OR(AND(OR($J669="Retired",$J669="Permanent Low-Use"),$K669&lt;=2025),(AND($J669="New",$K669&gt;2025))),"N/A",IF($N669=0,0,IF(ISERROR(VLOOKUP($E669,'Source Data'!$B$29:$J$60, MATCH($L669, 'Source Data'!$B$26:$J$26,1),TRUE))=TRUE,"",VLOOKUP($E669,'Source Data'!$B$29:$J$60,MATCH($L669, 'Source Data'!$B$26:$J$26,1),TRUE))))</f>
        <v/>
      </c>
      <c r="R669" s="144" t="str">
        <f>IF(OR(AND(OR($J669="Retired",$J669="Permanent Low-Use"),$K669&lt;=2026),(AND($J669="New",$K669&gt;2026))),"N/A",IF($N669=0,0,IF(ISERROR(VLOOKUP($E669,'Source Data'!$B$29:$J$60, MATCH($L669, 'Source Data'!$B$26:$J$26,1),TRUE))=TRUE,"",VLOOKUP($E669,'Source Data'!$B$29:$J$60,MATCH($L669, 'Source Data'!$B$26:$J$26,1),TRUE))))</f>
        <v/>
      </c>
      <c r="S669" s="144" t="str">
        <f>IF(OR(AND(OR($J669="Retired",$J669="Permanent Low-Use"),$K669&lt;=2027),(AND($J669="New",$K669&gt;2027))),"N/A",IF($N669=0,0,IF(ISERROR(VLOOKUP($E669,'Source Data'!$B$29:$J$60, MATCH($L669, 'Source Data'!$B$26:$J$26,1),TRUE))=TRUE,"",VLOOKUP($E669,'Source Data'!$B$29:$J$60,MATCH($L669, 'Source Data'!$B$26:$J$26,1),TRUE))))</f>
        <v/>
      </c>
      <c r="T669" s="144" t="str">
        <f>IF(OR(AND(OR($J669="Retired",$J669="Permanent Low-Use"),$K669&lt;=2028),(AND($J669="New",$K669&gt;2028))),"N/A",IF($N669=0,0,IF(ISERROR(VLOOKUP($E669,'Source Data'!$B$29:$J$60, MATCH($L669, 'Source Data'!$B$26:$J$26,1),TRUE))=TRUE,"",VLOOKUP($E669,'Source Data'!$B$29:$J$60,MATCH($L669, 'Source Data'!$B$26:$J$26,1),TRUE))))</f>
        <v/>
      </c>
      <c r="U669" s="144" t="str">
        <f>IF(OR(AND(OR($J669="Retired",$J669="Permanent Low-Use"),$K669&lt;=2029),(AND($J669="New",$K669&gt;2029))),"N/A",IF($N669=0,0,IF(ISERROR(VLOOKUP($E669,'Source Data'!$B$29:$J$60, MATCH($L669, 'Source Data'!$B$26:$J$26,1),TRUE))=TRUE,"",VLOOKUP($E669,'Source Data'!$B$29:$J$60,MATCH($L669, 'Source Data'!$B$26:$J$26,1),TRUE))))</f>
        <v/>
      </c>
      <c r="V669" s="144" t="str">
        <f>IF(OR(AND(OR($J669="Retired",$J669="Permanent Low-Use"),$K669&lt;=2030),(AND($J669="New",$K669&gt;2030))),"N/A",IF($N669=0,0,IF(ISERROR(VLOOKUP($E669,'Source Data'!$B$29:$J$60, MATCH($L669, 'Source Data'!$B$26:$J$26,1),TRUE))=TRUE,"",VLOOKUP($E669,'Source Data'!$B$29:$J$60,MATCH($L669, 'Source Data'!$B$26:$J$26,1),TRUE))))</f>
        <v/>
      </c>
      <c r="W669" s="144" t="str">
        <f>IF(OR(AND(OR($J669="Retired",$J669="Permanent Low-Use"),$K669&lt;=2031),(AND($J669="New",$K669&gt;2031))),"N/A",IF($N669=0,0,IF(ISERROR(VLOOKUP($E669,'Source Data'!$B$29:$J$60, MATCH($L669, 'Source Data'!$B$26:$J$26,1),TRUE))=TRUE,"",VLOOKUP($E669,'Source Data'!$B$29:$J$60,MATCH($L669, 'Source Data'!$B$26:$J$26,1),TRUE))))</f>
        <v/>
      </c>
      <c r="X669" s="144" t="str">
        <f>IF(OR(AND(OR($J669="Retired",$J669="Permanent Low-Use"),$K669&lt;=2032),(AND($J669="New",$K669&gt;2032))),"N/A",IF($N669=0,0,IF(ISERROR(VLOOKUP($E669,'Source Data'!$B$29:$J$60, MATCH($L669, 'Source Data'!$B$26:$J$26,1),TRUE))=TRUE,"",VLOOKUP($E669,'Source Data'!$B$29:$J$60,MATCH($L669, 'Source Data'!$B$26:$J$26,1),TRUE))))</f>
        <v/>
      </c>
      <c r="Y669" s="144" t="str">
        <f>IF(OR(AND(OR($J669="Retired",$J669="Permanent Low-Use"),$K669&lt;=2033),(AND($J669="New",$K669&gt;2033))),"N/A",IF($N669=0,0,IF(ISERROR(VLOOKUP($E669,'Source Data'!$B$29:$J$60, MATCH($L669, 'Source Data'!$B$26:$J$26,1),TRUE))=TRUE,"",VLOOKUP($E669,'Source Data'!$B$29:$J$60,MATCH($L669, 'Source Data'!$B$26:$J$26,1),TRUE))))</f>
        <v/>
      </c>
      <c r="Z669" s="145" t="str">
        <f>IF(ISNUMBER($L669),IF(OR(AND(OR($J669="Retired",$J669="Permanent Low-Use"),$K669&lt;=2023),(AND($J669="New",$K669&gt;2023))),"N/A",VLOOKUP($F669,'Source Data'!$B$15:$I$22,7)),"")</f>
        <v/>
      </c>
      <c r="AA669" s="145" t="str">
        <f>IF(ISNUMBER($L669),IF(OR(AND(OR($J669="Retired",$J669="Permanent Low-Use"),$K669&lt;=2024),(AND($J669="New",$K669&gt;2024))),"N/A",VLOOKUP($F669,'Source Data'!$B$15:$I$22,7)),"")</f>
        <v/>
      </c>
      <c r="AB669" s="145" t="str">
        <f>IF(ISNUMBER($L669),IF(OR(AND(OR($J669="Retired",$J669="Permanent Low-Use"),$K669&lt;=2025),(AND($J669="New",$K669&gt;2025))),"N/A",VLOOKUP($F669,'Source Data'!$B$15:$I$22,5)),"")</f>
        <v/>
      </c>
      <c r="AC669" s="145" t="str">
        <f>IF(ISNUMBER($L669),IF(OR(AND(OR($J669="Retired",$J669="Permanent Low-Use"),$K669&lt;=2026),(AND($J669="New",$K669&gt;2026))),"N/A",VLOOKUP($F669,'Source Data'!$B$15:$I$22,5)),"")</f>
        <v/>
      </c>
      <c r="AD669" s="147"/>
      <c r="AE669" s="145" t="str">
        <f>IF(ISNUMBER($L669),IF(OR(AND(OR($J669="Retired",$J669="Permanent Low-Use"),$K669&lt;=2028),(AND($J669="New",$K669&gt;2028))),"N/A",VLOOKUP($F669,'Source Data'!$B$15:$I$22,5)),"")</f>
        <v/>
      </c>
      <c r="AF669" s="145" t="str">
        <f>IF(ISNUMBER($L669),IF(OR(AND(OR($J669="Retired",$J669="Permanent Low-Use"),$K669&lt;=2029),(AND($J669="New",$K669&gt;2029))),"N/A",VLOOKUP($F669,'Source Data'!$B$15:$I$22,5)),"")</f>
        <v/>
      </c>
      <c r="AG669" s="145" t="str">
        <f>IF(ISNUMBER($L669),IF(OR(AND(OR($J669="Retired",$J669="Permanent Low-Use"),$K669&lt;=2030),(AND($J669="New",$K669&gt;2030))),"N/A",VLOOKUP($F669,'Source Data'!$B$15:$I$22,5)),"")</f>
        <v/>
      </c>
      <c r="AH669" s="145" t="str">
        <f>IF(ISNUMBER($L669),IF(OR(AND(OR($J669="Retired",$J669="Permanent Low-Use"),$K669&lt;=2031),(AND($J669="New",$K669&gt;2031))),"N/A",VLOOKUP($F669,'Source Data'!$B$15:$I$22,5)),"")</f>
        <v/>
      </c>
      <c r="AI669" s="145" t="str">
        <f>IF(ISNUMBER($L669),IF(OR(AND(OR($J669="Retired",$J669="Permanent Low-Use"),$K669&lt;=2032),(AND($J669="New",$K669&gt;2032))),"N/A",VLOOKUP($F669,'Source Data'!$B$15:$I$22,5)),"")</f>
        <v/>
      </c>
      <c r="AJ669" s="145" t="str">
        <f>IF(ISNUMBER($L669),IF(OR(AND(OR($J669="Retired",$J669="Permanent Low-Use"),$K669&lt;=2033),(AND($J669="New",$K669&gt;2033))),"N/A",VLOOKUP($F669,'Source Data'!$B$15:$I$22,5)),"")</f>
        <v/>
      </c>
      <c r="AK669" s="145" t="str">
        <f>IF($N669= 0, "N/A", IF(ISERROR(VLOOKUP($F669, 'Source Data'!$B$4:$C$11,2)), "", VLOOKUP($F669, 'Source Data'!$B$4:$C$11,2)))</f>
        <v/>
      </c>
      <c r="AL669" s="158"/>
    </row>
    <row r="670" spans="1:38">
      <c r="A670" s="158"/>
      <c r="B670" s="78"/>
      <c r="C670" s="78"/>
      <c r="D670" s="78"/>
      <c r="E670" s="78"/>
      <c r="F670" s="78"/>
      <c r="G670" s="78"/>
      <c r="H670" s="78"/>
      <c r="I670" s="78"/>
      <c r="J670" s="78"/>
      <c r="K670" s="78"/>
      <c r="L670" s="142" t="str">
        <f t="shared" si="26"/>
        <v/>
      </c>
      <c r="M670" s="142"/>
      <c r="N670" s="143" t="str">
        <f t="shared" si="27"/>
        <v/>
      </c>
      <c r="O670" s="144" t="str">
        <f>IF(OR(AND(OR($J670="Retired",$J670="Permanent Low-Use"),$K670&lt;=2023),(AND($J670="New",$K670&gt;2023))),"N/A",IF($N670=0,0,IF(ISERROR(VLOOKUP($E670,'Source Data'!$B$29:$J$60, MATCH($L670, 'Source Data'!$B$26:$J$26,1),TRUE))=TRUE,"",VLOOKUP($E670,'Source Data'!$B$29:$J$60,MATCH($L670, 'Source Data'!$B$26:$J$26,1),TRUE))))</f>
        <v/>
      </c>
      <c r="P670" s="144" t="str">
        <f>IF(OR(AND(OR($J670="Retired",$J670="Permanent Low-Use"),$K670&lt;=2024),(AND($J670="New",$K670&gt;2024))),"N/A",IF($N670=0,0,IF(ISERROR(VLOOKUP($E670,'Source Data'!$B$29:$J$60, MATCH($L670, 'Source Data'!$B$26:$J$26,1),TRUE))=TRUE,"",VLOOKUP($E670,'Source Data'!$B$29:$J$60,MATCH($L670, 'Source Data'!$B$26:$J$26,1),TRUE))))</f>
        <v/>
      </c>
      <c r="Q670" s="144" t="str">
        <f>IF(OR(AND(OR($J670="Retired",$J670="Permanent Low-Use"),$K670&lt;=2025),(AND($J670="New",$K670&gt;2025))),"N/A",IF($N670=0,0,IF(ISERROR(VLOOKUP($E670,'Source Data'!$B$29:$J$60, MATCH($L670, 'Source Data'!$B$26:$J$26,1),TRUE))=TRUE,"",VLOOKUP($E670,'Source Data'!$B$29:$J$60,MATCH($L670, 'Source Data'!$B$26:$J$26,1),TRUE))))</f>
        <v/>
      </c>
      <c r="R670" s="144" t="str">
        <f>IF(OR(AND(OR($J670="Retired",$J670="Permanent Low-Use"),$K670&lt;=2026),(AND($J670="New",$K670&gt;2026))),"N/A",IF($N670=0,0,IF(ISERROR(VLOOKUP($E670,'Source Data'!$B$29:$J$60, MATCH($L670, 'Source Data'!$B$26:$J$26,1),TRUE))=TRUE,"",VLOOKUP($E670,'Source Data'!$B$29:$J$60,MATCH($L670, 'Source Data'!$B$26:$J$26,1),TRUE))))</f>
        <v/>
      </c>
      <c r="S670" s="144" t="str">
        <f>IF(OR(AND(OR($J670="Retired",$J670="Permanent Low-Use"),$K670&lt;=2027),(AND($J670="New",$K670&gt;2027))),"N/A",IF($N670=0,0,IF(ISERROR(VLOOKUP($E670,'Source Data'!$B$29:$J$60, MATCH($L670, 'Source Data'!$B$26:$J$26,1),TRUE))=TRUE,"",VLOOKUP($E670,'Source Data'!$B$29:$J$60,MATCH($L670, 'Source Data'!$B$26:$J$26,1),TRUE))))</f>
        <v/>
      </c>
      <c r="T670" s="144" t="str">
        <f>IF(OR(AND(OR($J670="Retired",$J670="Permanent Low-Use"),$K670&lt;=2028),(AND($J670="New",$K670&gt;2028))),"N/A",IF($N670=0,0,IF(ISERROR(VLOOKUP($E670,'Source Data'!$B$29:$J$60, MATCH($L670, 'Source Data'!$B$26:$J$26,1),TRUE))=TRUE,"",VLOOKUP($E670,'Source Data'!$B$29:$J$60,MATCH($L670, 'Source Data'!$B$26:$J$26,1),TRUE))))</f>
        <v/>
      </c>
      <c r="U670" s="144" t="str">
        <f>IF(OR(AND(OR($J670="Retired",$J670="Permanent Low-Use"),$K670&lt;=2029),(AND($J670="New",$K670&gt;2029))),"N/A",IF($N670=0,0,IF(ISERROR(VLOOKUP($E670,'Source Data'!$B$29:$J$60, MATCH($L670, 'Source Data'!$B$26:$J$26,1),TRUE))=TRUE,"",VLOOKUP($E670,'Source Data'!$B$29:$J$60,MATCH($L670, 'Source Data'!$B$26:$J$26,1),TRUE))))</f>
        <v/>
      </c>
      <c r="V670" s="144" t="str">
        <f>IF(OR(AND(OR($J670="Retired",$J670="Permanent Low-Use"),$K670&lt;=2030),(AND($J670="New",$K670&gt;2030))),"N/A",IF($N670=0,0,IF(ISERROR(VLOOKUP($E670,'Source Data'!$B$29:$J$60, MATCH($L670, 'Source Data'!$B$26:$J$26,1),TRUE))=TRUE,"",VLOOKUP($E670,'Source Data'!$B$29:$J$60,MATCH($L670, 'Source Data'!$B$26:$J$26,1),TRUE))))</f>
        <v/>
      </c>
      <c r="W670" s="144" t="str">
        <f>IF(OR(AND(OR($J670="Retired",$J670="Permanent Low-Use"),$K670&lt;=2031),(AND($J670="New",$K670&gt;2031))),"N/A",IF($N670=0,0,IF(ISERROR(VLOOKUP($E670,'Source Data'!$B$29:$J$60, MATCH($L670, 'Source Data'!$B$26:$J$26,1),TRUE))=TRUE,"",VLOOKUP($E670,'Source Data'!$B$29:$J$60,MATCH($L670, 'Source Data'!$B$26:$J$26,1),TRUE))))</f>
        <v/>
      </c>
      <c r="X670" s="144" t="str">
        <f>IF(OR(AND(OR($J670="Retired",$J670="Permanent Low-Use"),$K670&lt;=2032),(AND($J670="New",$K670&gt;2032))),"N/A",IF($N670=0,0,IF(ISERROR(VLOOKUP($E670,'Source Data'!$B$29:$J$60, MATCH($L670, 'Source Data'!$B$26:$J$26,1),TRUE))=TRUE,"",VLOOKUP($E670,'Source Data'!$B$29:$J$60,MATCH($L670, 'Source Data'!$B$26:$J$26,1),TRUE))))</f>
        <v/>
      </c>
      <c r="Y670" s="144" t="str">
        <f>IF(OR(AND(OR($J670="Retired",$J670="Permanent Low-Use"),$K670&lt;=2033),(AND($J670="New",$K670&gt;2033))),"N/A",IF($N670=0,0,IF(ISERROR(VLOOKUP($E670,'Source Data'!$B$29:$J$60, MATCH($L670, 'Source Data'!$B$26:$J$26,1),TRUE))=TRUE,"",VLOOKUP($E670,'Source Data'!$B$29:$J$60,MATCH($L670, 'Source Data'!$B$26:$J$26,1),TRUE))))</f>
        <v/>
      </c>
      <c r="Z670" s="145" t="str">
        <f>IF(ISNUMBER($L670),IF(OR(AND(OR($J670="Retired",$J670="Permanent Low-Use"),$K670&lt;=2023),(AND($J670="New",$K670&gt;2023))),"N/A",VLOOKUP($F670,'Source Data'!$B$15:$I$22,7)),"")</f>
        <v/>
      </c>
      <c r="AA670" s="145" t="str">
        <f>IF(ISNUMBER($L670),IF(OR(AND(OR($J670="Retired",$J670="Permanent Low-Use"),$K670&lt;=2024),(AND($J670="New",$K670&gt;2024))),"N/A",VLOOKUP($F670,'Source Data'!$B$15:$I$22,7)),"")</f>
        <v/>
      </c>
      <c r="AB670" s="145" t="str">
        <f>IF(ISNUMBER($L670),IF(OR(AND(OR($J670="Retired",$J670="Permanent Low-Use"),$K670&lt;=2025),(AND($J670="New",$K670&gt;2025))),"N/A",VLOOKUP($F670,'Source Data'!$B$15:$I$22,5)),"")</f>
        <v/>
      </c>
      <c r="AC670" s="145" t="str">
        <f>IF(ISNUMBER($L670),IF(OR(AND(OR($J670="Retired",$J670="Permanent Low-Use"),$K670&lt;=2026),(AND($J670="New",$K670&gt;2026))),"N/A",VLOOKUP($F670,'Source Data'!$B$15:$I$22,5)),"")</f>
        <v/>
      </c>
      <c r="AD670" s="147"/>
      <c r="AE670" s="145" t="str">
        <f>IF(ISNUMBER($L670),IF(OR(AND(OR($J670="Retired",$J670="Permanent Low-Use"),$K670&lt;=2028),(AND($J670="New",$K670&gt;2028))),"N/A",VLOOKUP($F670,'Source Data'!$B$15:$I$22,5)),"")</f>
        <v/>
      </c>
      <c r="AF670" s="145" t="str">
        <f>IF(ISNUMBER($L670),IF(OR(AND(OR($J670="Retired",$J670="Permanent Low-Use"),$K670&lt;=2029),(AND($J670="New",$K670&gt;2029))),"N/A",VLOOKUP($F670,'Source Data'!$B$15:$I$22,5)),"")</f>
        <v/>
      </c>
      <c r="AG670" s="145" t="str">
        <f>IF(ISNUMBER($L670),IF(OR(AND(OR($J670="Retired",$J670="Permanent Low-Use"),$K670&lt;=2030),(AND($J670="New",$K670&gt;2030))),"N/A",VLOOKUP($F670,'Source Data'!$B$15:$I$22,5)),"")</f>
        <v/>
      </c>
      <c r="AH670" s="145" t="str">
        <f>IF(ISNUMBER($L670),IF(OR(AND(OR($J670="Retired",$J670="Permanent Low-Use"),$K670&lt;=2031),(AND($J670="New",$K670&gt;2031))),"N/A",VLOOKUP($F670,'Source Data'!$B$15:$I$22,5)),"")</f>
        <v/>
      </c>
      <c r="AI670" s="145" t="str">
        <f>IF(ISNUMBER($L670),IF(OR(AND(OR($J670="Retired",$J670="Permanent Low-Use"),$K670&lt;=2032),(AND($J670="New",$K670&gt;2032))),"N/A",VLOOKUP($F670,'Source Data'!$B$15:$I$22,5)),"")</f>
        <v/>
      </c>
      <c r="AJ670" s="145" t="str">
        <f>IF(ISNUMBER($L670),IF(OR(AND(OR($J670="Retired",$J670="Permanent Low-Use"),$K670&lt;=2033),(AND($J670="New",$K670&gt;2033))),"N/A",VLOOKUP($F670,'Source Data'!$B$15:$I$22,5)),"")</f>
        <v/>
      </c>
      <c r="AK670" s="145" t="str">
        <f>IF($N670= 0, "N/A", IF(ISERROR(VLOOKUP($F670, 'Source Data'!$B$4:$C$11,2)), "", VLOOKUP($F670, 'Source Data'!$B$4:$C$11,2)))</f>
        <v/>
      </c>
      <c r="AL670" s="158"/>
    </row>
    <row r="671" spans="1:38">
      <c r="A671" s="158"/>
      <c r="B671" s="78"/>
      <c r="C671" s="78"/>
      <c r="D671" s="78"/>
      <c r="E671" s="78"/>
      <c r="F671" s="78"/>
      <c r="G671" s="78"/>
      <c r="H671" s="78"/>
      <c r="I671" s="78"/>
      <c r="J671" s="78"/>
      <c r="K671" s="78"/>
      <c r="L671" s="142" t="str">
        <f t="shared" si="26"/>
        <v/>
      </c>
      <c r="M671" s="142"/>
      <c r="N671" s="143" t="str">
        <f t="shared" si="27"/>
        <v/>
      </c>
      <c r="O671" s="144" t="str">
        <f>IF(OR(AND(OR($J671="Retired",$J671="Permanent Low-Use"),$K671&lt;=2023),(AND($J671="New",$K671&gt;2023))),"N/A",IF($N671=0,0,IF(ISERROR(VLOOKUP($E671,'Source Data'!$B$29:$J$60, MATCH($L671, 'Source Data'!$B$26:$J$26,1),TRUE))=TRUE,"",VLOOKUP($E671,'Source Data'!$B$29:$J$60,MATCH($L671, 'Source Data'!$B$26:$J$26,1),TRUE))))</f>
        <v/>
      </c>
      <c r="P671" s="144" t="str">
        <f>IF(OR(AND(OR($J671="Retired",$J671="Permanent Low-Use"),$K671&lt;=2024),(AND($J671="New",$K671&gt;2024))),"N/A",IF($N671=0,0,IF(ISERROR(VLOOKUP($E671,'Source Data'!$B$29:$J$60, MATCH($L671, 'Source Data'!$B$26:$J$26,1),TRUE))=TRUE,"",VLOOKUP($E671,'Source Data'!$B$29:$J$60,MATCH($L671, 'Source Data'!$B$26:$J$26,1),TRUE))))</f>
        <v/>
      </c>
      <c r="Q671" s="144" t="str">
        <f>IF(OR(AND(OR($J671="Retired",$J671="Permanent Low-Use"),$K671&lt;=2025),(AND($J671="New",$K671&gt;2025))),"N/A",IF($N671=0,0,IF(ISERROR(VLOOKUP($E671,'Source Data'!$B$29:$J$60, MATCH($L671, 'Source Data'!$B$26:$J$26,1),TRUE))=TRUE,"",VLOOKUP($E671,'Source Data'!$B$29:$J$60,MATCH($L671, 'Source Data'!$B$26:$J$26,1),TRUE))))</f>
        <v/>
      </c>
      <c r="R671" s="144" t="str">
        <f>IF(OR(AND(OR($J671="Retired",$J671="Permanent Low-Use"),$K671&lt;=2026),(AND($J671="New",$K671&gt;2026))),"N/A",IF($N671=0,0,IF(ISERROR(VLOOKUP($E671,'Source Data'!$B$29:$J$60, MATCH($L671, 'Source Data'!$B$26:$J$26,1),TRUE))=TRUE,"",VLOOKUP($E671,'Source Data'!$B$29:$J$60,MATCH($L671, 'Source Data'!$B$26:$J$26,1),TRUE))))</f>
        <v/>
      </c>
      <c r="S671" s="144" t="str">
        <f>IF(OR(AND(OR($J671="Retired",$J671="Permanent Low-Use"),$K671&lt;=2027),(AND($J671="New",$K671&gt;2027))),"N/A",IF($N671=0,0,IF(ISERROR(VLOOKUP($E671,'Source Data'!$B$29:$J$60, MATCH($L671, 'Source Data'!$B$26:$J$26,1),TRUE))=TRUE,"",VLOOKUP($E671,'Source Data'!$B$29:$J$60,MATCH($L671, 'Source Data'!$B$26:$J$26,1),TRUE))))</f>
        <v/>
      </c>
      <c r="T671" s="144" t="str">
        <f>IF(OR(AND(OR($J671="Retired",$J671="Permanent Low-Use"),$K671&lt;=2028),(AND($J671="New",$K671&gt;2028))),"N/A",IF($N671=0,0,IF(ISERROR(VLOOKUP($E671,'Source Data'!$B$29:$J$60, MATCH($L671, 'Source Data'!$B$26:$J$26,1),TRUE))=TRUE,"",VLOOKUP($E671,'Source Data'!$B$29:$J$60,MATCH($L671, 'Source Data'!$B$26:$J$26,1),TRUE))))</f>
        <v/>
      </c>
      <c r="U671" s="144" t="str">
        <f>IF(OR(AND(OR($J671="Retired",$J671="Permanent Low-Use"),$K671&lt;=2029),(AND($J671="New",$K671&gt;2029))),"N/A",IF($N671=0,0,IF(ISERROR(VLOOKUP($E671,'Source Data'!$B$29:$J$60, MATCH($L671, 'Source Data'!$B$26:$J$26,1),TRUE))=TRUE,"",VLOOKUP($E671,'Source Data'!$B$29:$J$60,MATCH($L671, 'Source Data'!$B$26:$J$26,1),TRUE))))</f>
        <v/>
      </c>
      <c r="V671" s="144" t="str">
        <f>IF(OR(AND(OR($J671="Retired",$J671="Permanent Low-Use"),$K671&lt;=2030),(AND($J671="New",$K671&gt;2030))),"N/A",IF($N671=0,0,IF(ISERROR(VLOOKUP($E671,'Source Data'!$B$29:$J$60, MATCH($L671, 'Source Data'!$B$26:$J$26,1),TRUE))=TRUE,"",VLOOKUP($E671,'Source Data'!$B$29:$J$60,MATCH($L671, 'Source Data'!$B$26:$J$26,1),TRUE))))</f>
        <v/>
      </c>
      <c r="W671" s="144" t="str">
        <f>IF(OR(AND(OR($J671="Retired",$J671="Permanent Low-Use"),$K671&lt;=2031),(AND($J671="New",$K671&gt;2031))),"N/A",IF($N671=0,0,IF(ISERROR(VLOOKUP($E671,'Source Data'!$B$29:$J$60, MATCH($L671, 'Source Data'!$B$26:$J$26,1),TRUE))=TRUE,"",VLOOKUP($E671,'Source Data'!$B$29:$J$60,MATCH($L671, 'Source Data'!$B$26:$J$26,1),TRUE))))</f>
        <v/>
      </c>
      <c r="X671" s="144" t="str">
        <f>IF(OR(AND(OR($J671="Retired",$J671="Permanent Low-Use"),$K671&lt;=2032),(AND($J671="New",$K671&gt;2032))),"N/A",IF($N671=0,0,IF(ISERROR(VLOOKUP($E671,'Source Data'!$B$29:$J$60, MATCH($L671, 'Source Data'!$B$26:$J$26,1),TRUE))=TRUE,"",VLOOKUP($E671,'Source Data'!$B$29:$J$60,MATCH($L671, 'Source Data'!$B$26:$J$26,1),TRUE))))</f>
        <v/>
      </c>
      <c r="Y671" s="144" t="str">
        <f>IF(OR(AND(OR($J671="Retired",$J671="Permanent Low-Use"),$K671&lt;=2033),(AND($J671="New",$K671&gt;2033))),"N/A",IF($N671=0,0,IF(ISERROR(VLOOKUP($E671,'Source Data'!$B$29:$J$60, MATCH($L671, 'Source Data'!$B$26:$J$26,1),TRUE))=TRUE,"",VLOOKUP($E671,'Source Data'!$B$29:$J$60,MATCH($L671, 'Source Data'!$B$26:$J$26,1),TRUE))))</f>
        <v/>
      </c>
      <c r="Z671" s="145" t="str">
        <f>IF(ISNUMBER($L671),IF(OR(AND(OR($J671="Retired",$J671="Permanent Low-Use"),$K671&lt;=2023),(AND($J671="New",$K671&gt;2023))),"N/A",VLOOKUP($F671,'Source Data'!$B$15:$I$22,7)),"")</f>
        <v/>
      </c>
      <c r="AA671" s="145" t="str">
        <f>IF(ISNUMBER($L671),IF(OR(AND(OR($J671="Retired",$J671="Permanent Low-Use"),$K671&lt;=2024),(AND($J671="New",$K671&gt;2024))),"N/A",VLOOKUP($F671,'Source Data'!$B$15:$I$22,7)),"")</f>
        <v/>
      </c>
      <c r="AB671" s="145" t="str">
        <f>IF(ISNUMBER($L671),IF(OR(AND(OR($J671="Retired",$J671="Permanent Low-Use"),$K671&lt;=2025),(AND($J671="New",$K671&gt;2025))),"N/A",VLOOKUP($F671,'Source Data'!$B$15:$I$22,5)),"")</f>
        <v/>
      </c>
      <c r="AC671" s="145" t="str">
        <f>IF(ISNUMBER($L671),IF(OR(AND(OR($J671="Retired",$J671="Permanent Low-Use"),$K671&lt;=2026),(AND($J671="New",$K671&gt;2026))),"N/A",VLOOKUP($F671,'Source Data'!$B$15:$I$22,5)),"")</f>
        <v/>
      </c>
      <c r="AD671" s="147"/>
      <c r="AE671" s="145" t="str">
        <f>IF(ISNUMBER($L671),IF(OR(AND(OR($J671="Retired",$J671="Permanent Low-Use"),$K671&lt;=2028),(AND($J671="New",$K671&gt;2028))),"N/A",VLOOKUP($F671,'Source Data'!$B$15:$I$22,5)),"")</f>
        <v/>
      </c>
      <c r="AF671" s="145" t="str">
        <f>IF(ISNUMBER($L671),IF(OR(AND(OR($J671="Retired",$J671="Permanent Low-Use"),$K671&lt;=2029),(AND($J671="New",$K671&gt;2029))),"N/A",VLOOKUP($F671,'Source Data'!$B$15:$I$22,5)),"")</f>
        <v/>
      </c>
      <c r="AG671" s="145" t="str">
        <f>IF(ISNUMBER($L671),IF(OR(AND(OR($J671="Retired",$J671="Permanent Low-Use"),$K671&lt;=2030),(AND($J671="New",$K671&gt;2030))),"N/A",VLOOKUP($F671,'Source Data'!$B$15:$I$22,5)),"")</f>
        <v/>
      </c>
      <c r="AH671" s="145" t="str">
        <f>IF(ISNUMBER($L671),IF(OR(AND(OR($J671="Retired",$J671="Permanent Low-Use"),$K671&lt;=2031),(AND($J671="New",$K671&gt;2031))),"N/A",VLOOKUP($F671,'Source Data'!$B$15:$I$22,5)),"")</f>
        <v/>
      </c>
      <c r="AI671" s="145" t="str">
        <f>IF(ISNUMBER($L671),IF(OR(AND(OR($J671="Retired",$J671="Permanent Low-Use"),$K671&lt;=2032),(AND($J671="New",$K671&gt;2032))),"N/A",VLOOKUP($F671,'Source Data'!$B$15:$I$22,5)),"")</f>
        <v/>
      </c>
      <c r="AJ671" s="145" t="str">
        <f>IF(ISNUMBER($L671),IF(OR(AND(OR($J671="Retired",$J671="Permanent Low-Use"),$K671&lt;=2033),(AND($J671="New",$K671&gt;2033))),"N/A",VLOOKUP($F671,'Source Data'!$B$15:$I$22,5)),"")</f>
        <v/>
      </c>
      <c r="AK671" s="145" t="str">
        <f>IF($N671= 0, "N/A", IF(ISERROR(VLOOKUP($F671, 'Source Data'!$B$4:$C$11,2)), "", VLOOKUP($F671, 'Source Data'!$B$4:$C$11,2)))</f>
        <v/>
      </c>
      <c r="AL671" s="158"/>
    </row>
    <row r="672" spans="1:38">
      <c r="A672" s="158"/>
      <c r="B672" s="78"/>
      <c r="C672" s="78"/>
      <c r="D672" s="78"/>
      <c r="E672" s="78"/>
      <c r="F672" s="78"/>
      <c r="G672" s="78"/>
      <c r="H672" s="78"/>
      <c r="I672" s="78"/>
      <c r="J672" s="78"/>
      <c r="K672" s="78"/>
      <c r="L672" s="142" t="str">
        <f t="shared" si="26"/>
        <v/>
      </c>
      <c r="M672" s="142"/>
      <c r="N672" s="143" t="str">
        <f t="shared" si="27"/>
        <v/>
      </c>
      <c r="O672" s="144" t="str">
        <f>IF(OR(AND(OR($J672="Retired",$J672="Permanent Low-Use"),$K672&lt;=2023),(AND($J672="New",$K672&gt;2023))),"N/A",IF($N672=0,0,IF(ISERROR(VLOOKUP($E672,'Source Data'!$B$29:$J$60, MATCH($L672, 'Source Data'!$B$26:$J$26,1),TRUE))=TRUE,"",VLOOKUP($E672,'Source Data'!$B$29:$J$60,MATCH($L672, 'Source Data'!$B$26:$J$26,1),TRUE))))</f>
        <v/>
      </c>
      <c r="P672" s="144" t="str">
        <f>IF(OR(AND(OR($J672="Retired",$J672="Permanent Low-Use"),$K672&lt;=2024),(AND($J672="New",$K672&gt;2024))),"N/A",IF($N672=0,0,IF(ISERROR(VLOOKUP($E672,'Source Data'!$B$29:$J$60, MATCH($L672, 'Source Data'!$B$26:$J$26,1),TRUE))=TRUE,"",VLOOKUP($E672,'Source Data'!$B$29:$J$60,MATCH($L672, 'Source Data'!$B$26:$J$26,1),TRUE))))</f>
        <v/>
      </c>
      <c r="Q672" s="144" t="str">
        <f>IF(OR(AND(OR($J672="Retired",$J672="Permanent Low-Use"),$K672&lt;=2025),(AND($J672="New",$K672&gt;2025))),"N/A",IF($N672=0,0,IF(ISERROR(VLOOKUP($E672,'Source Data'!$B$29:$J$60, MATCH($L672, 'Source Data'!$B$26:$J$26,1),TRUE))=TRUE,"",VLOOKUP($E672,'Source Data'!$B$29:$J$60,MATCH($L672, 'Source Data'!$B$26:$J$26,1),TRUE))))</f>
        <v/>
      </c>
      <c r="R672" s="144" t="str">
        <f>IF(OR(AND(OR($J672="Retired",$J672="Permanent Low-Use"),$K672&lt;=2026),(AND($J672="New",$K672&gt;2026))),"N/A",IF($N672=0,0,IF(ISERROR(VLOOKUP($E672,'Source Data'!$B$29:$J$60, MATCH($L672, 'Source Data'!$B$26:$J$26,1),TRUE))=TRUE,"",VLOOKUP($E672,'Source Data'!$B$29:$J$60,MATCH($L672, 'Source Data'!$B$26:$J$26,1),TRUE))))</f>
        <v/>
      </c>
      <c r="S672" s="144" t="str">
        <f>IF(OR(AND(OR($J672="Retired",$J672="Permanent Low-Use"),$K672&lt;=2027),(AND($J672="New",$K672&gt;2027))),"N/A",IF($N672=0,0,IF(ISERROR(VLOOKUP($E672,'Source Data'!$B$29:$J$60, MATCH($L672, 'Source Data'!$B$26:$J$26,1),TRUE))=TRUE,"",VLOOKUP($E672,'Source Data'!$B$29:$J$60,MATCH($L672, 'Source Data'!$B$26:$J$26,1),TRUE))))</f>
        <v/>
      </c>
      <c r="T672" s="144" t="str">
        <f>IF(OR(AND(OR($J672="Retired",$J672="Permanent Low-Use"),$K672&lt;=2028),(AND($J672="New",$K672&gt;2028))),"N/A",IF($N672=0,0,IF(ISERROR(VLOOKUP($E672,'Source Data'!$B$29:$J$60, MATCH($L672, 'Source Data'!$B$26:$J$26,1),TRUE))=TRUE,"",VLOOKUP($E672,'Source Data'!$B$29:$J$60,MATCH($L672, 'Source Data'!$B$26:$J$26,1),TRUE))))</f>
        <v/>
      </c>
      <c r="U672" s="144" t="str">
        <f>IF(OR(AND(OR($J672="Retired",$J672="Permanent Low-Use"),$K672&lt;=2029),(AND($J672="New",$K672&gt;2029))),"N/A",IF($N672=0,0,IF(ISERROR(VLOOKUP($E672,'Source Data'!$B$29:$J$60, MATCH($L672, 'Source Data'!$B$26:$J$26,1),TRUE))=TRUE,"",VLOOKUP($E672,'Source Data'!$B$29:$J$60,MATCH($L672, 'Source Data'!$B$26:$J$26,1),TRUE))))</f>
        <v/>
      </c>
      <c r="V672" s="144" t="str">
        <f>IF(OR(AND(OR($J672="Retired",$J672="Permanent Low-Use"),$K672&lt;=2030),(AND($J672="New",$K672&gt;2030))),"N/A",IF($N672=0,0,IF(ISERROR(VLOOKUP($E672,'Source Data'!$B$29:$J$60, MATCH($L672, 'Source Data'!$B$26:$J$26,1),TRUE))=TRUE,"",VLOOKUP($E672,'Source Data'!$B$29:$J$60,MATCH($L672, 'Source Data'!$B$26:$J$26,1),TRUE))))</f>
        <v/>
      </c>
      <c r="W672" s="144" t="str">
        <f>IF(OR(AND(OR($J672="Retired",$J672="Permanent Low-Use"),$K672&lt;=2031),(AND($J672="New",$K672&gt;2031))),"N/A",IF($N672=0,0,IF(ISERROR(VLOOKUP($E672,'Source Data'!$B$29:$J$60, MATCH($L672, 'Source Data'!$B$26:$J$26,1),TRUE))=TRUE,"",VLOOKUP($E672,'Source Data'!$B$29:$J$60,MATCH($L672, 'Source Data'!$B$26:$J$26,1),TRUE))))</f>
        <v/>
      </c>
      <c r="X672" s="144" t="str">
        <f>IF(OR(AND(OR($J672="Retired",$J672="Permanent Low-Use"),$K672&lt;=2032),(AND($J672="New",$K672&gt;2032))),"N/A",IF($N672=0,0,IF(ISERROR(VLOOKUP($E672,'Source Data'!$B$29:$J$60, MATCH($L672, 'Source Data'!$B$26:$J$26,1),TRUE))=TRUE,"",VLOOKUP($E672,'Source Data'!$B$29:$J$60,MATCH($L672, 'Source Data'!$B$26:$J$26,1),TRUE))))</f>
        <v/>
      </c>
      <c r="Y672" s="144" t="str">
        <f>IF(OR(AND(OR($J672="Retired",$J672="Permanent Low-Use"),$K672&lt;=2033),(AND($J672="New",$K672&gt;2033))),"N/A",IF($N672=0,0,IF(ISERROR(VLOOKUP($E672,'Source Data'!$B$29:$J$60, MATCH($L672, 'Source Data'!$B$26:$J$26,1),TRUE))=TRUE,"",VLOOKUP($E672,'Source Data'!$B$29:$J$60,MATCH($L672, 'Source Data'!$B$26:$J$26,1),TRUE))))</f>
        <v/>
      </c>
      <c r="Z672" s="145" t="str">
        <f>IF(ISNUMBER($L672),IF(OR(AND(OR($J672="Retired",$J672="Permanent Low-Use"),$K672&lt;=2023),(AND($J672="New",$K672&gt;2023))),"N/A",VLOOKUP($F672,'Source Data'!$B$15:$I$22,7)),"")</f>
        <v/>
      </c>
      <c r="AA672" s="145" t="str">
        <f>IF(ISNUMBER($L672),IF(OR(AND(OR($J672="Retired",$J672="Permanent Low-Use"),$K672&lt;=2024),(AND($J672="New",$K672&gt;2024))),"N/A",VLOOKUP($F672,'Source Data'!$B$15:$I$22,7)),"")</f>
        <v/>
      </c>
      <c r="AB672" s="145" t="str">
        <f>IF(ISNUMBER($L672),IF(OR(AND(OR($J672="Retired",$J672="Permanent Low-Use"),$K672&lt;=2025),(AND($J672="New",$K672&gt;2025))),"N/A",VLOOKUP($F672,'Source Data'!$B$15:$I$22,5)),"")</f>
        <v/>
      </c>
      <c r="AC672" s="145" t="str">
        <f>IF(ISNUMBER($L672),IF(OR(AND(OR($J672="Retired",$J672="Permanent Low-Use"),$K672&lt;=2026),(AND($J672="New",$K672&gt;2026))),"N/A",VLOOKUP($F672,'Source Data'!$B$15:$I$22,5)),"")</f>
        <v/>
      </c>
      <c r="AD672" s="147"/>
      <c r="AE672" s="145" t="str">
        <f>IF(ISNUMBER($L672),IF(OR(AND(OR($J672="Retired",$J672="Permanent Low-Use"),$K672&lt;=2028),(AND($J672="New",$K672&gt;2028))),"N/A",VLOOKUP($F672,'Source Data'!$B$15:$I$22,5)),"")</f>
        <v/>
      </c>
      <c r="AF672" s="145" t="str">
        <f>IF(ISNUMBER($L672),IF(OR(AND(OR($J672="Retired",$J672="Permanent Low-Use"),$K672&lt;=2029),(AND($J672="New",$K672&gt;2029))),"N/A",VLOOKUP($F672,'Source Data'!$B$15:$I$22,5)),"")</f>
        <v/>
      </c>
      <c r="AG672" s="145" t="str">
        <f>IF(ISNUMBER($L672),IF(OR(AND(OR($J672="Retired",$J672="Permanent Low-Use"),$K672&lt;=2030),(AND($J672="New",$K672&gt;2030))),"N/A",VLOOKUP($F672,'Source Data'!$B$15:$I$22,5)),"")</f>
        <v/>
      </c>
      <c r="AH672" s="145" t="str">
        <f>IF(ISNUMBER($L672),IF(OR(AND(OR($J672="Retired",$J672="Permanent Low-Use"),$K672&lt;=2031),(AND($J672="New",$K672&gt;2031))),"N/A",VLOOKUP($F672,'Source Data'!$B$15:$I$22,5)),"")</f>
        <v/>
      </c>
      <c r="AI672" s="145" t="str">
        <f>IF(ISNUMBER($L672),IF(OR(AND(OR($J672="Retired",$J672="Permanent Low-Use"),$K672&lt;=2032),(AND($J672="New",$K672&gt;2032))),"N/A",VLOOKUP($F672,'Source Data'!$B$15:$I$22,5)),"")</f>
        <v/>
      </c>
      <c r="AJ672" s="145" t="str">
        <f>IF(ISNUMBER($L672),IF(OR(AND(OR($J672="Retired",$J672="Permanent Low-Use"),$K672&lt;=2033),(AND($J672="New",$K672&gt;2033))),"N/A",VLOOKUP($F672,'Source Data'!$B$15:$I$22,5)),"")</f>
        <v/>
      </c>
      <c r="AK672" s="145" t="str">
        <f>IF($N672= 0, "N/A", IF(ISERROR(VLOOKUP($F672, 'Source Data'!$B$4:$C$11,2)), "", VLOOKUP($F672, 'Source Data'!$B$4:$C$11,2)))</f>
        <v/>
      </c>
      <c r="AL672" s="158"/>
    </row>
    <row r="673" spans="1:38">
      <c r="A673" s="158"/>
      <c r="B673" s="78"/>
      <c r="C673" s="78"/>
      <c r="D673" s="78"/>
      <c r="E673" s="78"/>
      <c r="F673" s="78"/>
      <c r="G673" s="78"/>
      <c r="H673" s="78"/>
      <c r="I673" s="78"/>
      <c r="J673" s="78"/>
      <c r="K673" s="78"/>
      <c r="L673" s="142" t="str">
        <f t="shared" si="26"/>
        <v/>
      </c>
      <c r="M673" s="142"/>
      <c r="N673" s="143" t="str">
        <f t="shared" si="27"/>
        <v/>
      </c>
      <c r="O673" s="144" t="str">
        <f>IF(OR(AND(OR($J673="Retired",$J673="Permanent Low-Use"),$K673&lt;=2023),(AND($J673="New",$K673&gt;2023))),"N/A",IF($N673=0,0,IF(ISERROR(VLOOKUP($E673,'Source Data'!$B$29:$J$60, MATCH($L673, 'Source Data'!$B$26:$J$26,1),TRUE))=TRUE,"",VLOOKUP($E673,'Source Data'!$B$29:$J$60,MATCH($L673, 'Source Data'!$B$26:$J$26,1),TRUE))))</f>
        <v/>
      </c>
      <c r="P673" s="144" t="str">
        <f>IF(OR(AND(OR($J673="Retired",$J673="Permanent Low-Use"),$K673&lt;=2024),(AND($J673="New",$K673&gt;2024))),"N/A",IF($N673=0,0,IF(ISERROR(VLOOKUP($E673,'Source Data'!$B$29:$J$60, MATCH($L673, 'Source Data'!$B$26:$J$26,1),TRUE))=TRUE,"",VLOOKUP($E673,'Source Data'!$B$29:$J$60,MATCH($L673, 'Source Data'!$B$26:$J$26,1),TRUE))))</f>
        <v/>
      </c>
      <c r="Q673" s="144" t="str">
        <f>IF(OR(AND(OR($J673="Retired",$J673="Permanent Low-Use"),$K673&lt;=2025),(AND($J673="New",$K673&gt;2025))),"N/A",IF($N673=0,0,IF(ISERROR(VLOOKUP($E673,'Source Data'!$B$29:$J$60, MATCH($L673, 'Source Data'!$B$26:$J$26,1),TRUE))=TRUE,"",VLOOKUP($E673,'Source Data'!$B$29:$J$60,MATCH($L673, 'Source Data'!$B$26:$J$26,1),TRUE))))</f>
        <v/>
      </c>
      <c r="R673" s="144" t="str">
        <f>IF(OR(AND(OR($J673="Retired",$J673="Permanent Low-Use"),$K673&lt;=2026),(AND($J673="New",$K673&gt;2026))),"N/A",IF($N673=0,0,IF(ISERROR(VLOOKUP($E673,'Source Data'!$B$29:$J$60, MATCH($L673, 'Source Data'!$B$26:$J$26,1),TRUE))=TRUE,"",VLOOKUP($E673,'Source Data'!$B$29:$J$60,MATCH($L673, 'Source Data'!$B$26:$J$26,1),TRUE))))</f>
        <v/>
      </c>
      <c r="S673" s="144" t="str">
        <f>IF(OR(AND(OR($J673="Retired",$J673="Permanent Low-Use"),$K673&lt;=2027),(AND($J673="New",$K673&gt;2027))),"N/A",IF($N673=0,0,IF(ISERROR(VLOOKUP($E673,'Source Data'!$B$29:$J$60, MATCH($L673, 'Source Data'!$B$26:$J$26,1),TRUE))=TRUE,"",VLOOKUP($E673,'Source Data'!$B$29:$J$60,MATCH($L673, 'Source Data'!$B$26:$J$26,1),TRUE))))</f>
        <v/>
      </c>
      <c r="T673" s="144" t="str">
        <f>IF(OR(AND(OR($J673="Retired",$J673="Permanent Low-Use"),$K673&lt;=2028),(AND($J673="New",$K673&gt;2028))),"N/A",IF($N673=0,0,IF(ISERROR(VLOOKUP($E673,'Source Data'!$B$29:$J$60, MATCH($L673, 'Source Data'!$B$26:$J$26,1),TRUE))=TRUE,"",VLOOKUP($E673,'Source Data'!$B$29:$J$60,MATCH($L673, 'Source Data'!$B$26:$J$26,1),TRUE))))</f>
        <v/>
      </c>
      <c r="U673" s="144" t="str">
        <f>IF(OR(AND(OR($J673="Retired",$J673="Permanent Low-Use"),$K673&lt;=2029),(AND($J673="New",$K673&gt;2029))),"N/A",IF($N673=0,0,IF(ISERROR(VLOOKUP($E673,'Source Data'!$B$29:$J$60, MATCH($L673, 'Source Data'!$B$26:$J$26,1),TRUE))=TRUE,"",VLOOKUP($E673,'Source Data'!$B$29:$J$60,MATCH($L673, 'Source Data'!$B$26:$J$26,1),TRUE))))</f>
        <v/>
      </c>
      <c r="V673" s="144" t="str">
        <f>IF(OR(AND(OR($J673="Retired",$J673="Permanent Low-Use"),$K673&lt;=2030),(AND($J673="New",$K673&gt;2030))),"N/A",IF($N673=0,0,IF(ISERROR(VLOOKUP($E673,'Source Data'!$B$29:$J$60, MATCH($L673, 'Source Data'!$B$26:$J$26,1),TRUE))=TRUE,"",VLOOKUP($E673,'Source Data'!$B$29:$J$60,MATCH($L673, 'Source Data'!$B$26:$J$26,1),TRUE))))</f>
        <v/>
      </c>
      <c r="W673" s="144" t="str">
        <f>IF(OR(AND(OR($J673="Retired",$J673="Permanent Low-Use"),$K673&lt;=2031),(AND($J673="New",$K673&gt;2031))),"N/A",IF($N673=0,0,IF(ISERROR(VLOOKUP($E673,'Source Data'!$B$29:$J$60, MATCH($L673, 'Source Data'!$B$26:$J$26,1),TRUE))=TRUE,"",VLOOKUP($E673,'Source Data'!$B$29:$J$60,MATCH($L673, 'Source Data'!$B$26:$J$26,1),TRUE))))</f>
        <v/>
      </c>
      <c r="X673" s="144" t="str">
        <f>IF(OR(AND(OR($J673="Retired",$J673="Permanent Low-Use"),$K673&lt;=2032),(AND($J673="New",$K673&gt;2032))),"N/A",IF($N673=0,0,IF(ISERROR(VLOOKUP($E673,'Source Data'!$B$29:$J$60, MATCH($L673, 'Source Data'!$B$26:$J$26,1),TRUE))=TRUE,"",VLOOKUP($E673,'Source Data'!$B$29:$J$60,MATCH($L673, 'Source Data'!$B$26:$J$26,1),TRUE))))</f>
        <v/>
      </c>
      <c r="Y673" s="144" t="str">
        <f>IF(OR(AND(OR($J673="Retired",$J673="Permanent Low-Use"),$K673&lt;=2033),(AND($J673="New",$K673&gt;2033))),"N/A",IF($N673=0,0,IF(ISERROR(VLOOKUP($E673,'Source Data'!$B$29:$J$60, MATCH($L673, 'Source Data'!$B$26:$J$26,1),TRUE))=TRUE,"",VLOOKUP($E673,'Source Data'!$B$29:$J$60,MATCH($L673, 'Source Data'!$B$26:$J$26,1),TRUE))))</f>
        <v/>
      </c>
      <c r="Z673" s="145" t="str">
        <f>IF(ISNUMBER($L673),IF(OR(AND(OR($J673="Retired",$J673="Permanent Low-Use"),$K673&lt;=2023),(AND($J673="New",$K673&gt;2023))),"N/A",VLOOKUP($F673,'Source Data'!$B$15:$I$22,7)),"")</f>
        <v/>
      </c>
      <c r="AA673" s="145" t="str">
        <f>IF(ISNUMBER($L673),IF(OR(AND(OR($J673="Retired",$J673="Permanent Low-Use"),$K673&lt;=2024),(AND($J673="New",$K673&gt;2024))),"N/A",VLOOKUP($F673,'Source Data'!$B$15:$I$22,7)),"")</f>
        <v/>
      </c>
      <c r="AB673" s="145" t="str">
        <f>IF(ISNUMBER($L673),IF(OR(AND(OR($J673="Retired",$J673="Permanent Low-Use"),$K673&lt;=2025),(AND($J673="New",$K673&gt;2025))),"N/A",VLOOKUP($F673,'Source Data'!$B$15:$I$22,5)),"")</f>
        <v/>
      </c>
      <c r="AC673" s="145" t="str">
        <f>IF(ISNUMBER($L673),IF(OR(AND(OR($J673="Retired",$J673="Permanent Low-Use"),$K673&lt;=2026),(AND($J673="New",$K673&gt;2026))),"N/A",VLOOKUP($F673,'Source Data'!$B$15:$I$22,5)),"")</f>
        <v/>
      </c>
      <c r="AD673" s="147"/>
      <c r="AE673" s="145" t="str">
        <f>IF(ISNUMBER($L673),IF(OR(AND(OR($J673="Retired",$J673="Permanent Low-Use"),$K673&lt;=2028),(AND($J673="New",$K673&gt;2028))),"N/A",VLOOKUP($F673,'Source Data'!$B$15:$I$22,5)),"")</f>
        <v/>
      </c>
      <c r="AF673" s="145" t="str">
        <f>IF(ISNUMBER($L673),IF(OR(AND(OR($J673="Retired",$J673="Permanent Low-Use"),$K673&lt;=2029),(AND($J673="New",$K673&gt;2029))),"N/A",VLOOKUP($F673,'Source Data'!$B$15:$I$22,5)),"")</f>
        <v/>
      </c>
      <c r="AG673" s="145" t="str">
        <f>IF(ISNUMBER($L673),IF(OR(AND(OR($J673="Retired",$J673="Permanent Low-Use"),$K673&lt;=2030),(AND($J673="New",$K673&gt;2030))),"N/A",VLOOKUP($F673,'Source Data'!$B$15:$I$22,5)),"")</f>
        <v/>
      </c>
      <c r="AH673" s="145" t="str">
        <f>IF(ISNUMBER($L673),IF(OR(AND(OR($J673="Retired",$J673="Permanent Low-Use"),$K673&lt;=2031),(AND($J673="New",$K673&gt;2031))),"N/A",VLOOKUP($F673,'Source Data'!$B$15:$I$22,5)),"")</f>
        <v/>
      </c>
      <c r="AI673" s="145" t="str">
        <f>IF(ISNUMBER($L673),IF(OR(AND(OR($J673="Retired",$J673="Permanent Low-Use"),$K673&lt;=2032),(AND($J673="New",$K673&gt;2032))),"N/A",VLOOKUP($F673,'Source Data'!$B$15:$I$22,5)),"")</f>
        <v/>
      </c>
      <c r="AJ673" s="145" t="str">
        <f>IF(ISNUMBER($L673),IF(OR(AND(OR($J673="Retired",$J673="Permanent Low-Use"),$K673&lt;=2033),(AND($J673="New",$K673&gt;2033))),"N/A",VLOOKUP($F673,'Source Data'!$B$15:$I$22,5)),"")</f>
        <v/>
      </c>
      <c r="AK673" s="145" t="str">
        <f>IF($N673= 0, "N/A", IF(ISERROR(VLOOKUP($F673, 'Source Data'!$B$4:$C$11,2)), "", VLOOKUP($F673, 'Source Data'!$B$4:$C$11,2)))</f>
        <v/>
      </c>
      <c r="AL673" s="158"/>
    </row>
    <row r="674" spans="1:38">
      <c r="A674" s="158"/>
      <c r="B674" s="78"/>
      <c r="C674" s="78"/>
      <c r="D674" s="78"/>
      <c r="E674" s="78"/>
      <c r="F674" s="78"/>
      <c r="G674" s="78"/>
      <c r="H674" s="78"/>
      <c r="I674" s="78"/>
      <c r="J674" s="78"/>
      <c r="K674" s="78"/>
      <c r="L674" s="142" t="str">
        <f t="shared" si="26"/>
        <v/>
      </c>
      <c r="M674" s="142"/>
      <c r="N674" s="143" t="str">
        <f t="shared" si="27"/>
        <v/>
      </c>
      <c r="O674" s="144" t="str">
        <f>IF(OR(AND(OR($J674="Retired",$J674="Permanent Low-Use"),$K674&lt;=2023),(AND($J674="New",$K674&gt;2023))),"N/A",IF($N674=0,0,IF(ISERROR(VLOOKUP($E674,'Source Data'!$B$29:$J$60, MATCH($L674, 'Source Data'!$B$26:$J$26,1),TRUE))=TRUE,"",VLOOKUP($E674,'Source Data'!$B$29:$J$60,MATCH($L674, 'Source Data'!$B$26:$J$26,1),TRUE))))</f>
        <v/>
      </c>
      <c r="P674" s="144" t="str">
        <f>IF(OR(AND(OR($J674="Retired",$J674="Permanent Low-Use"),$K674&lt;=2024),(AND($J674="New",$K674&gt;2024))),"N/A",IF($N674=0,0,IF(ISERROR(VLOOKUP($E674,'Source Data'!$B$29:$J$60, MATCH($L674, 'Source Data'!$B$26:$J$26,1),TRUE))=TRUE,"",VLOOKUP($E674,'Source Data'!$B$29:$J$60,MATCH($L674, 'Source Data'!$B$26:$J$26,1),TRUE))))</f>
        <v/>
      </c>
      <c r="Q674" s="144" t="str">
        <f>IF(OR(AND(OR($J674="Retired",$J674="Permanent Low-Use"),$K674&lt;=2025),(AND($J674="New",$K674&gt;2025))),"N/A",IF($N674=0,0,IF(ISERROR(VLOOKUP($E674,'Source Data'!$B$29:$J$60, MATCH($L674, 'Source Data'!$B$26:$J$26,1),TRUE))=TRUE,"",VLOOKUP($E674,'Source Data'!$B$29:$J$60,MATCH($L674, 'Source Data'!$B$26:$J$26,1),TRUE))))</f>
        <v/>
      </c>
      <c r="R674" s="144" t="str">
        <f>IF(OR(AND(OR($J674="Retired",$J674="Permanent Low-Use"),$K674&lt;=2026),(AND($J674="New",$K674&gt;2026))),"N/A",IF($N674=0,0,IF(ISERROR(VLOOKUP($E674,'Source Data'!$B$29:$J$60, MATCH($L674, 'Source Data'!$B$26:$J$26,1),TRUE))=TRUE,"",VLOOKUP($E674,'Source Data'!$B$29:$J$60,MATCH($L674, 'Source Data'!$B$26:$J$26,1),TRUE))))</f>
        <v/>
      </c>
      <c r="S674" s="144" t="str">
        <f>IF(OR(AND(OR($J674="Retired",$J674="Permanent Low-Use"),$K674&lt;=2027),(AND($J674="New",$K674&gt;2027))),"N/A",IF($N674=0,0,IF(ISERROR(VLOOKUP($E674,'Source Data'!$B$29:$J$60, MATCH($L674, 'Source Data'!$B$26:$J$26,1),TRUE))=TRUE,"",VLOOKUP($E674,'Source Data'!$B$29:$J$60,MATCH($L674, 'Source Data'!$B$26:$J$26,1),TRUE))))</f>
        <v/>
      </c>
      <c r="T674" s="144" t="str">
        <f>IF(OR(AND(OR($J674="Retired",$J674="Permanent Low-Use"),$K674&lt;=2028),(AND($J674="New",$K674&gt;2028))),"N/A",IF($N674=0,0,IF(ISERROR(VLOOKUP($E674,'Source Data'!$B$29:$J$60, MATCH($L674, 'Source Data'!$B$26:$J$26,1),TRUE))=TRUE,"",VLOOKUP($E674,'Source Data'!$B$29:$J$60,MATCH($L674, 'Source Data'!$B$26:$J$26,1),TRUE))))</f>
        <v/>
      </c>
      <c r="U674" s="144" t="str">
        <f>IF(OR(AND(OR($J674="Retired",$J674="Permanent Low-Use"),$K674&lt;=2029),(AND($J674="New",$K674&gt;2029))),"N/A",IF($N674=0,0,IF(ISERROR(VLOOKUP($E674,'Source Data'!$B$29:$J$60, MATCH($L674, 'Source Data'!$B$26:$J$26,1),TRUE))=TRUE,"",VLOOKUP($E674,'Source Data'!$B$29:$J$60,MATCH($L674, 'Source Data'!$B$26:$J$26,1),TRUE))))</f>
        <v/>
      </c>
      <c r="V674" s="144" t="str">
        <f>IF(OR(AND(OR($J674="Retired",$J674="Permanent Low-Use"),$K674&lt;=2030),(AND($J674="New",$K674&gt;2030))),"N/A",IF($N674=0,0,IF(ISERROR(VLOOKUP($E674,'Source Data'!$B$29:$J$60, MATCH($L674, 'Source Data'!$B$26:$J$26,1),TRUE))=TRUE,"",VLOOKUP($E674,'Source Data'!$B$29:$J$60,MATCH($L674, 'Source Data'!$B$26:$J$26,1),TRUE))))</f>
        <v/>
      </c>
      <c r="W674" s="144" t="str">
        <f>IF(OR(AND(OR($J674="Retired",$J674="Permanent Low-Use"),$K674&lt;=2031),(AND($J674="New",$K674&gt;2031))),"N/A",IF($N674=0,0,IF(ISERROR(VLOOKUP($E674,'Source Data'!$B$29:$J$60, MATCH($L674, 'Source Data'!$B$26:$J$26,1),TRUE))=TRUE,"",VLOOKUP($E674,'Source Data'!$B$29:$J$60,MATCH($L674, 'Source Data'!$B$26:$J$26,1),TRUE))))</f>
        <v/>
      </c>
      <c r="X674" s="144" t="str">
        <f>IF(OR(AND(OR($J674="Retired",$J674="Permanent Low-Use"),$K674&lt;=2032),(AND($J674="New",$K674&gt;2032))),"N/A",IF($N674=0,0,IF(ISERROR(VLOOKUP($E674,'Source Data'!$B$29:$J$60, MATCH($L674, 'Source Data'!$B$26:$J$26,1),TRUE))=TRUE,"",VLOOKUP($E674,'Source Data'!$B$29:$J$60,MATCH($L674, 'Source Data'!$B$26:$J$26,1),TRUE))))</f>
        <v/>
      </c>
      <c r="Y674" s="144" t="str">
        <f>IF(OR(AND(OR($J674="Retired",$J674="Permanent Low-Use"),$K674&lt;=2033),(AND($J674="New",$K674&gt;2033))),"N/A",IF($N674=0,0,IF(ISERROR(VLOOKUP($E674,'Source Data'!$B$29:$J$60, MATCH($L674, 'Source Data'!$B$26:$J$26,1),TRUE))=TRUE,"",VLOOKUP($E674,'Source Data'!$B$29:$J$60,MATCH($L674, 'Source Data'!$B$26:$J$26,1),TRUE))))</f>
        <v/>
      </c>
      <c r="Z674" s="145" t="str">
        <f>IF(ISNUMBER($L674),IF(OR(AND(OR($J674="Retired",$J674="Permanent Low-Use"),$K674&lt;=2023),(AND($J674="New",$K674&gt;2023))),"N/A",VLOOKUP($F674,'Source Data'!$B$15:$I$22,7)),"")</f>
        <v/>
      </c>
      <c r="AA674" s="145" t="str">
        <f>IF(ISNUMBER($L674),IF(OR(AND(OR($J674="Retired",$J674="Permanent Low-Use"),$K674&lt;=2024),(AND($J674="New",$K674&gt;2024))),"N/A",VLOOKUP($F674,'Source Data'!$B$15:$I$22,7)),"")</f>
        <v/>
      </c>
      <c r="AB674" s="145" t="str">
        <f>IF(ISNUMBER($L674),IF(OR(AND(OR($J674="Retired",$J674="Permanent Low-Use"),$K674&lt;=2025),(AND($J674="New",$K674&gt;2025))),"N/A",VLOOKUP($F674,'Source Data'!$B$15:$I$22,5)),"")</f>
        <v/>
      </c>
      <c r="AC674" s="145" t="str">
        <f>IF(ISNUMBER($L674),IF(OR(AND(OR($J674="Retired",$J674="Permanent Low-Use"),$K674&lt;=2026),(AND($J674="New",$K674&gt;2026))),"N/A",VLOOKUP($F674,'Source Data'!$B$15:$I$22,5)),"")</f>
        <v/>
      </c>
      <c r="AD674" s="147"/>
      <c r="AE674" s="145" t="str">
        <f>IF(ISNUMBER($L674),IF(OR(AND(OR($J674="Retired",$J674="Permanent Low-Use"),$K674&lt;=2028),(AND($J674="New",$K674&gt;2028))),"N/A",VLOOKUP($F674,'Source Data'!$B$15:$I$22,5)),"")</f>
        <v/>
      </c>
      <c r="AF674" s="145" t="str">
        <f>IF(ISNUMBER($L674),IF(OR(AND(OR($J674="Retired",$J674="Permanent Low-Use"),$K674&lt;=2029),(AND($J674="New",$K674&gt;2029))),"N/A",VLOOKUP($F674,'Source Data'!$B$15:$I$22,5)),"")</f>
        <v/>
      </c>
      <c r="AG674" s="145" t="str">
        <f>IF(ISNUMBER($L674),IF(OR(AND(OR($J674="Retired",$J674="Permanent Low-Use"),$K674&lt;=2030),(AND($J674="New",$K674&gt;2030))),"N/A",VLOOKUP($F674,'Source Data'!$B$15:$I$22,5)),"")</f>
        <v/>
      </c>
      <c r="AH674" s="145" t="str">
        <f>IF(ISNUMBER($L674),IF(OR(AND(OR($J674="Retired",$J674="Permanent Low-Use"),$K674&lt;=2031),(AND($J674="New",$K674&gt;2031))),"N/A",VLOOKUP($F674,'Source Data'!$B$15:$I$22,5)),"")</f>
        <v/>
      </c>
      <c r="AI674" s="145" t="str">
        <f>IF(ISNUMBER($L674),IF(OR(AND(OR($J674="Retired",$J674="Permanent Low-Use"),$K674&lt;=2032),(AND($J674="New",$K674&gt;2032))),"N/A",VLOOKUP($F674,'Source Data'!$B$15:$I$22,5)),"")</f>
        <v/>
      </c>
      <c r="AJ674" s="145" t="str">
        <f>IF(ISNUMBER($L674),IF(OR(AND(OR($J674="Retired",$J674="Permanent Low-Use"),$K674&lt;=2033),(AND($J674="New",$K674&gt;2033))),"N/A",VLOOKUP($F674,'Source Data'!$B$15:$I$22,5)),"")</f>
        <v/>
      </c>
      <c r="AK674" s="145" t="str">
        <f>IF($N674= 0, "N/A", IF(ISERROR(VLOOKUP($F674, 'Source Data'!$B$4:$C$11,2)), "", VLOOKUP($F674, 'Source Data'!$B$4:$C$11,2)))</f>
        <v/>
      </c>
      <c r="AL674" s="158"/>
    </row>
    <row r="675" spans="1:38">
      <c r="A675" s="158"/>
      <c r="B675" s="78"/>
      <c r="C675" s="78"/>
      <c r="D675" s="78"/>
      <c r="E675" s="78"/>
      <c r="F675" s="78"/>
      <c r="G675" s="78"/>
      <c r="H675" s="78"/>
      <c r="I675" s="78"/>
      <c r="J675" s="78"/>
      <c r="K675" s="78"/>
      <c r="L675" s="142" t="str">
        <f t="shared" si="26"/>
        <v/>
      </c>
      <c r="M675" s="142"/>
      <c r="N675" s="143" t="str">
        <f t="shared" si="27"/>
        <v/>
      </c>
      <c r="O675" s="144" t="str">
        <f>IF(OR(AND(OR($J675="Retired",$J675="Permanent Low-Use"),$K675&lt;=2023),(AND($J675="New",$K675&gt;2023))),"N/A",IF($N675=0,0,IF(ISERROR(VLOOKUP($E675,'Source Data'!$B$29:$J$60, MATCH($L675, 'Source Data'!$B$26:$J$26,1),TRUE))=TRUE,"",VLOOKUP($E675,'Source Data'!$B$29:$J$60,MATCH($L675, 'Source Data'!$B$26:$J$26,1),TRUE))))</f>
        <v/>
      </c>
      <c r="P675" s="144" t="str">
        <f>IF(OR(AND(OR($J675="Retired",$J675="Permanent Low-Use"),$K675&lt;=2024),(AND($J675="New",$K675&gt;2024))),"N/A",IF($N675=0,0,IF(ISERROR(VLOOKUP($E675,'Source Data'!$B$29:$J$60, MATCH($L675, 'Source Data'!$B$26:$J$26,1),TRUE))=TRUE,"",VLOOKUP($E675,'Source Data'!$B$29:$J$60,MATCH($L675, 'Source Data'!$B$26:$J$26,1),TRUE))))</f>
        <v/>
      </c>
      <c r="Q675" s="144" t="str">
        <f>IF(OR(AND(OR($J675="Retired",$J675="Permanent Low-Use"),$K675&lt;=2025),(AND($J675="New",$K675&gt;2025))),"N/A",IF($N675=0,0,IF(ISERROR(VLOOKUP($E675,'Source Data'!$B$29:$J$60, MATCH($L675, 'Source Data'!$B$26:$J$26,1),TRUE))=TRUE,"",VLOOKUP($E675,'Source Data'!$B$29:$J$60,MATCH($L675, 'Source Data'!$B$26:$J$26,1),TRUE))))</f>
        <v/>
      </c>
      <c r="R675" s="144" t="str">
        <f>IF(OR(AND(OR($J675="Retired",$J675="Permanent Low-Use"),$K675&lt;=2026),(AND($J675="New",$K675&gt;2026))),"N/A",IF($N675=0,0,IF(ISERROR(VLOOKUP($E675,'Source Data'!$B$29:$J$60, MATCH($L675, 'Source Data'!$B$26:$J$26,1),TRUE))=TRUE,"",VLOOKUP($E675,'Source Data'!$B$29:$J$60,MATCH($L675, 'Source Data'!$B$26:$J$26,1),TRUE))))</f>
        <v/>
      </c>
      <c r="S675" s="144" t="str">
        <f>IF(OR(AND(OR($J675="Retired",$J675="Permanent Low-Use"),$K675&lt;=2027),(AND($J675="New",$K675&gt;2027))),"N/A",IF($N675=0,0,IF(ISERROR(VLOOKUP($E675,'Source Data'!$B$29:$J$60, MATCH($L675, 'Source Data'!$B$26:$J$26,1),TRUE))=TRUE,"",VLOOKUP($E675,'Source Data'!$B$29:$J$60,MATCH($L675, 'Source Data'!$B$26:$J$26,1),TRUE))))</f>
        <v/>
      </c>
      <c r="T675" s="144" t="str">
        <f>IF(OR(AND(OR($J675="Retired",$J675="Permanent Low-Use"),$K675&lt;=2028),(AND($J675="New",$K675&gt;2028))),"N/A",IF($N675=0,0,IF(ISERROR(VLOOKUP($E675,'Source Data'!$B$29:$J$60, MATCH($L675, 'Source Data'!$B$26:$J$26,1),TRUE))=TRUE,"",VLOOKUP($E675,'Source Data'!$B$29:$J$60,MATCH($L675, 'Source Data'!$B$26:$J$26,1),TRUE))))</f>
        <v/>
      </c>
      <c r="U675" s="144" t="str">
        <f>IF(OR(AND(OR($J675="Retired",$J675="Permanent Low-Use"),$K675&lt;=2029),(AND($J675="New",$K675&gt;2029))),"N/A",IF($N675=0,0,IF(ISERROR(VLOOKUP($E675,'Source Data'!$B$29:$J$60, MATCH($L675, 'Source Data'!$B$26:$J$26,1),TRUE))=TRUE,"",VLOOKUP($E675,'Source Data'!$B$29:$J$60,MATCH($L675, 'Source Data'!$B$26:$J$26,1),TRUE))))</f>
        <v/>
      </c>
      <c r="V675" s="144" t="str">
        <f>IF(OR(AND(OR($J675="Retired",$J675="Permanent Low-Use"),$K675&lt;=2030),(AND($J675="New",$K675&gt;2030))),"N/A",IF($N675=0,0,IF(ISERROR(VLOOKUP($E675,'Source Data'!$B$29:$J$60, MATCH($L675, 'Source Data'!$B$26:$J$26,1),TRUE))=TRUE,"",VLOOKUP($E675,'Source Data'!$B$29:$J$60,MATCH($L675, 'Source Data'!$B$26:$J$26,1),TRUE))))</f>
        <v/>
      </c>
      <c r="W675" s="144" t="str">
        <f>IF(OR(AND(OR($J675="Retired",$J675="Permanent Low-Use"),$K675&lt;=2031),(AND($J675="New",$K675&gt;2031))),"N/A",IF($N675=0,0,IF(ISERROR(VLOOKUP($E675,'Source Data'!$B$29:$J$60, MATCH($L675, 'Source Data'!$B$26:$J$26,1),TRUE))=TRUE,"",VLOOKUP($E675,'Source Data'!$B$29:$J$60,MATCH($L675, 'Source Data'!$B$26:$J$26,1),TRUE))))</f>
        <v/>
      </c>
      <c r="X675" s="144" t="str">
        <f>IF(OR(AND(OR($J675="Retired",$J675="Permanent Low-Use"),$K675&lt;=2032),(AND($J675="New",$K675&gt;2032))),"N/A",IF($N675=0,0,IF(ISERROR(VLOOKUP($E675,'Source Data'!$B$29:$J$60, MATCH($L675, 'Source Data'!$B$26:$J$26,1),TRUE))=TRUE,"",VLOOKUP($E675,'Source Data'!$B$29:$J$60,MATCH($L675, 'Source Data'!$B$26:$J$26,1),TRUE))))</f>
        <v/>
      </c>
      <c r="Y675" s="144" t="str">
        <f>IF(OR(AND(OR($J675="Retired",$J675="Permanent Low-Use"),$K675&lt;=2033),(AND($J675="New",$K675&gt;2033))),"N/A",IF($N675=0,0,IF(ISERROR(VLOOKUP($E675,'Source Data'!$B$29:$J$60, MATCH($L675, 'Source Data'!$B$26:$J$26,1),TRUE))=TRUE,"",VLOOKUP($E675,'Source Data'!$B$29:$J$60,MATCH($L675, 'Source Data'!$B$26:$J$26,1),TRUE))))</f>
        <v/>
      </c>
      <c r="Z675" s="145" t="str">
        <f>IF(ISNUMBER($L675),IF(OR(AND(OR($J675="Retired",$J675="Permanent Low-Use"),$K675&lt;=2023),(AND($J675="New",$K675&gt;2023))),"N/A",VLOOKUP($F675,'Source Data'!$B$15:$I$22,7)),"")</f>
        <v/>
      </c>
      <c r="AA675" s="145" t="str">
        <f>IF(ISNUMBER($L675),IF(OR(AND(OR($J675="Retired",$J675="Permanent Low-Use"),$K675&lt;=2024),(AND($J675="New",$K675&gt;2024))),"N/A",VLOOKUP($F675,'Source Data'!$B$15:$I$22,7)),"")</f>
        <v/>
      </c>
      <c r="AB675" s="145" t="str">
        <f>IF(ISNUMBER($L675),IF(OR(AND(OR($J675="Retired",$J675="Permanent Low-Use"),$K675&lt;=2025),(AND($J675="New",$K675&gt;2025))),"N/A",VLOOKUP($F675,'Source Data'!$B$15:$I$22,5)),"")</f>
        <v/>
      </c>
      <c r="AC675" s="145" t="str">
        <f>IF(ISNUMBER($L675),IF(OR(AND(OR($J675="Retired",$J675="Permanent Low-Use"),$K675&lt;=2026),(AND($J675="New",$K675&gt;2026))),"N/A",VLOOKUP($F675,'Source Data'!$B$15:$I$22,5)),"")</f>
        <v/>
      </c>
      <c r="AD675" s="147"/>
      <c r="AE675" s="145" t="str">
        <f>IF(ISNUMBER($L675),IF(OR(AND(OR($J675="Retired",$J675="Permanent Low-Use"),$K675&lt;=2028),(AND($J675="New",$K675&gt;2028))),"N/A",VLOOKUP($F675,'Source Data'!$B$15:$I$22,5)),"")</f>
        <v/>
      </c>
      <c r="AF675" s="145" t="str">
        <f>IF(ISNUMBER($L675),IF(OR(AND(OR($J675="Retired",$J675="Permanent Low-Use"),$K675&lt;=2029),(AND($J675="New",$K675&gt;2029))),"N/A",VLOOKUP($F675,'Source Data'!$B$15:$I$22,5)),"")</f>
        <v/>
      </c>
      <c r="AG675" s="145" t="str">
        <f>IF(ISNUMBER($L675),IF(OR(AND(OR($J675="Retired",$J675="Permanent Low-Use"),$K675&lt;=2030),(AND($J675="New",$K675&gt;2030))),"N/A",VLOOKUP($F675,'Source Data'!$B$15:$I$22,5)),"")</f>
        <v/>
      </c>
      <c r="AH675" s="145" t="str">
        <f>IF(ISNUMBER($L675),IF(OR(AND(OR($J675="Retired",$J675="Permanent Low-Use"),$K675&lt;=2031),(AND($J675="New",$K675&gt;2031))),"N/A",VLOOKUP($F675,'Source Data'!$B$15:$I$22,5)),"")</f>
        <v/>
      </c>
      <c r="AI675" s="145" t="str">
        <f>IF(ISNUMBER($L675),IF(OR(AND(OR($J675="Retired",$J675="Permanent Low-Use"),$K675&lt;=2032),(AND($J675="New",$K675&gt;2032))),"N/A",VLOOKUP($F675,'Source Data'!$B$15:$I$22,5)),"")</f>
        <v/>
      </c>
      <c r="AJ675" s="145" t="str">
        <f>IF(ISNUMBER($L675),IF(OR(AND(OR($J675="Retired",$J675="Permanent Low-Use"),$K675&lt;=2033),(AND($J675="New",$K675&gt;2033))),"N/A",VLOOKUP($F675,'Source Data'!$B$15:$I$22,5)),"")</f>
        <v/>
      </c>
      <c r="AK675" s="145" t="str">
        <f>IF($N675= 0, "N/A", IF(ISERROR(VLOOKUP($F675, 'Source Data'!$B$4:$C$11,2)), "", VLOOKUP($F675, 'Source Data'!$B$4:$C$11,2)))</f>
        <v/>
      </c>
      <c r="AL675" s="158"/>
    </row>
    <row r="676" spans="1:38">
      <c r="A676" s="158"/>
      <c r="B676" s="78"/>
      <c r="C676" s="78"/>
      <c r="D676" s="78"/>
      <c r="E676" s="78"/>
      <c r="F676" s="78"/>
      <c r="G676" s="78"/>
      <c r="H676" s="78"/>
      <c r="I676" s="78"/>
      <c r="J676" s="78"/>
      <c r="K676" s="78"/>
      <c r="L676" s="142" t="str">
        <f t="shared" si="26"/>
        <v/>
      </c>
      <c r="M676" s="142"/>
      <c r="N676" s="143" t="str">
        <f t="shared" si="27"/>
        <v/>
      </c>
      <c r="O676" s="144" t="str">
        <f>IF(OR(AND(OR($J676="Retired",$J676="Permanent Low-Use"),$K676&lt;=2023),(AND($J676="New",$K676&gt;2023))),"N/A",IF($N676=0,0,IF(ISERROR(VLOOKUP($E676,'Source Data'!$B$29:$J$60, MATCH($L676, 'Source Data'!$B$26:$J$26,1),TRUE))=TRUE,"",VLOOKUP($E676,'Source Data'!$B$29:$J$60,MATCH($L676, 'Source Data'!$B$26:$J$26,1),TRUE))))</f>
        <v/>
      </c>
      <c r="P676" s="144" t="str">
        <f>IF(OR(AND(OR($J676="Retired",$J676="Permanent Low-Use"),$K676&lt;=2024),(AND($J676="New",$K676&gt;2024))),"N/A",IF($N676=0,0,IF(ISERROR(VLOOKUP($E676,'Source Data'!$B$29:$J$60, MATCH($L676, 'Source Data'!$B$26:$J$26,1),TRUE))=TRUE,"",VLOOKUP($E676,'Source Data'!$B$29:$J$60,MATCH($L676, 'Source Data'!$B$26:$J$26,1),TRUE))))</f>
        <v/>
      </c>
      <c r="Q676" s="144" t="str">
        <f>IF(OR(AND(OR($J676="Retired",$J676="Permanent Low-Use"),$K676&lt;=2025),(AND($J676="New",$K676&gt;2025))),"N/A",IF($N676=0,0,IF(ISERROR(VLOOKUP($E676,'Source Data'!$B$29:$J$60, MATCH($L676, 'Source Data'!$B$26:$J$26,1),TRUE))=TRUE,"",VLOOKUP($E676,'Source Data'!$B$29:$J$60,MATCH($L676, 'Source Data'!$B$26:$J$26,1),TRUE))))</f>
        <v/>
      </c>
      <c r="R676" s="144" t="str">
        <f>IF(OR(AND(OR($J676="Retired",$J676="Permanent Low-Use"),$K676&lt;=2026),(AND($J676="New",$K676&gt;2026))),"N/A",IF($N676=0,0,IF(ISERROR(VLOOKUP($E676,'Source Data'!$B$29:$J$60, MATCH($L676, 'Source Data'!$B$26:$J$26,1),TRUE))=TRUE,"",VLOOKUP($E676,'Source Data'!$B$29:$J$60,MATCH($L676, 'Source Data'!$B$26:$J$26,1),TRUE))))</f>
        <v/>
      </c>
      <c r="S676" s="144" t="str">
        <f>IF(OR(AND(OR($J676="Retired",$J676="Permanent Low-Use"),$K676&lt;=2027),(AND($J676="New",$K676&gt;2027))),"N/A",IF($N676=0,0,IF(ISERROR(VLOOKUP($E676,'Source Data'!$B$29:$J$60, MATCH($L676, 'Source Data'!$B$26:$J$26,1),TRUE))=TRUE,"",VLOOKUP($E676,'Source Data'!$B$29:$J$60,MATCH($L676, 'Source Data'!$B$26:$J$26,1),TRUE))))</f>
        <v/>
      </c>
      <c r="T676" s="144" t="str">
        <f>IF(OR(AND(OR($J676="Retired",$J676="Permanent Low-Use"),$K676&lt;=2028),(AND($J676="New",$K676&gt;2028))),"N/A",IF($N676=0,0,IF(ISERROR(VLOOKUP($E676,'Source Data'!$B$29:$J$60, MATCH($L676, 'Source Data'!$B$26:$J$26,1),TRUE))=TRUE,"",VLOOKUP($E676,'Source Data'!$B$29:$J$60,MATCH($L676, 'Source Data'!$B$26:$J$26,1),TRUE))))</f>
        <v/>
      </c>
      <c r="U676" s="144" t="str">
        <f>IF(OR(AND(OR($J676="Retired",$J676="Permanent Low-Use"),$K676&lt;=2029),(AND($J676="New",$K676&gt;2029))),"N/A",IF($N676=0,0,IF(ISERROR(VLOOKUP($E676,'Source Data'!$B$29:$J$60, MATCH($L676, 'Source Data'!$B$26:$J$26,1),TRUE))=TRUE,"",VLOOKUP($E676,'Source Data'!$B$29:$J$60,MATCH($L676, 'Source Data'!$B$26:$J$26,1),TRUE))))</f>
        <v/>
      </c>
      <c r="V676" s="144" t="str">
        <f>IF(OR(AND(OR($J676="Retired",$J676="Permanent Low-Use"),$K676&lt;=2030),(AND($J676="New",$K676&gt;2030))),"N/A",IF($N676=0,0,IF(ISERROR(VLOOKUP($E676,'Source Data'!$B$29:$J$60, MATCH($L676, 'Source Data'!$B$26:$J$26,1),TRUE))=TRUE,"",VLOOKUP($E676,'Source Data'!$B$29:$J$60,MATCH($L676, 'Source Data'!$B$26:$J$26,1),TRUE))))</f>
        <v/>
      </c>
      <c r="W676" s="144" t="str">
        <f>IF(OR(AND(OR($J676="Retired",$J676="Permanent Low-Use"),$K676&lt;=2031),(AND($J676="New",$K676&gt;2031))),"N/A",IF($N676=0,0,IF(ISERROR(VLOOKUP($E676,'Source Data'!$B$29:$J$60, MATCH($L676, 'Source Data'!$B$26:$J$26,1),TRUE))=TRUE,"",VLOOKUP($E676,'Source Data'!$B$29:$J$60,MATCH($L676, 'Source Data'!$B$26:$J$26,1),TRUE))))</f>
        <v/>
      </c>
      <c r="X676" s="144" t="str">
        <f>IF(OR(AND(OR($J676="Retired",$J676="Permanent Low-Use"),$K676&lt;=2032),(AND($J676="New",$K676&gt;2032))),"N/A",IF($N676=0,0,IF(ISERROR(VLOOKUP($E676,'Source Data'!$B$29:$J$60, MATCH($L676, 'Source Data'!$B$26:$J$26,1),TRUE))=TRUE,"",VLOOKUP($E676,'Source Data'!$B$29:$J$60,MATCH($L676, 'Source Data'!$B$26:$J$26,1),TRUE))))</f>
        <v/>
      </c>
      <c r="Y676" s="144" t="str">
        <f>IF(OR(AND(OR($J676="Retired",$J676="Permanent Low-Use"),$K676&lt;=2033),(AND($J676="New",$K676&gt;2033))),"N/A",IF($N676=0,0,IF(ISERROR(VLOOKUP($E676,'Source Data'!$B$29:$J$60, MATCH($L676, 'Source Data'!$B$26:$J$26,1),TRUE))=TRUE,"",VLOOKUP($E676,'Source Data'!$B$29:$J$60,MATCH($L676, 'Source Data'!$B$26:$J$26,1),TRUE))))</f>
        <v/>
      </c>
      <c r="Z676" s="145" t="str">
        <f>IF(ISNUMBER($L676),IF(OR(AND(OR($J676="Retired",$J676="Permanent Low-Use"),$K676&lt;=2023),(AND($J676="New",$K676&gt;2023))),"N/A",VLOOKUP($F676,'Source Data'!$B$15:$I$22,7)),"")</f>
        <v/>
      </c>
      <c r="AA676" s="145" t="str">
        <f>IF(ISNUMBER($L676),IF(OR(AND(OR($J676="Retired",$J676="Permanent Low-Use"),$K676&lt;=2024),(AND($J676="New",$K676&gt;2024))),"N/A",VLOOKUP($F676,'Source Data'!$B$15:$I$22,7)),"")</f>
        <v/>
      </c>
      <c r="AB676" s="145" t="str">
        <f>IF(ISNUMBER($L676),IF(OR(AND(OR($J676="Retired",$J676="Permanent Low-Use"),$K676&lt;=2025),(AND($J676="New",$K676&gt;2025))),"N/A",VLOOKUP($F676,'Source Data'!$B$15:$I$22,5)),"")</f>
        <v/>
      </c>
      <c r="AC676" s="145" t="str">
        <f>IF(ISNUMBER($L676),IF(OR(AND(OR($J676="Retired",$J676="Permanent Low-Use"),$K676&lt;=2026),(AND($J676="New",$K676&gt;2026))),"N/A",VLOOKUP($F676,'Source Data'!$B$15:$I$22,5)),"")</f>
        <v/>
      </c>
      <c r="AD676" s="147"/>
      <c r="AE676" s="145" t="str">
        <f>IF(ISNUMBER($L676),IF(OR(AND(OR($J676="Retired",$J676="Permanent Low-Use"),$K676&lt;=2028),(AND($J676="New",$K676&gt;2028))),"N/A",VLOOKUP($F676,'Source Data'!$B$15:$I$22,5)),"")</f>
        <v/>
      </c>
      <c r="AF676" s="145" t="str">
        <f>IF(ISNUMBER($L676),IF(OR(AND(OR($J676="Retired",$J676="Permanent Low-Use"),$K676&lt;=2029),(AND($J676="New",$K676&gt;2029))),"N/A",VLOOKUP($F676,'Source Data'!$B$15:$I$22,5)),"")</f>
        <v/>
      </c>
      <c r="AG676" s="145" t="str">
        <f>IF(ISNUMBER($L676),IF(OR(AND(OR($J676="Retired",$J676="Permanent Low-Use"),$K676&lt;=2030),(AND($J676="New",$K676&gt;2030))),"N/A",VLOOKUP($F676,'Source Data'!$B$15:$I$22,5)),"")</f>
        <v/>
      </c>
      <c r="AH676" s="145" t="str">
        <f>IF(ISNUMBER($L676),IF(OR(AND(OR($J676="Retired",$J676="Permanent Low-Use"),$K676&lt;=2031),(AND($J676="New",$K676&gt;2031))),"N/A",VLOOKUP($F676,'Source Data'!$B$15:$I$22,5)),"")</f>
        <v/>
      </c>
      <c r="AI676" s="145" t="str">
        <f>IF(ISNUMBER($L676),IF(OR(AND(OR($J676="Retired",$J676="Permanent Low-Use"),$K676&lt;=2032),(AND($J676="New",$K676&gt;2032))),"N/A",VLOOKUP($F676,'Source Data'!$B$15:$I$22,5)),"")</f>
        <v/>
      </c>
      <c r="AJ676" s="145" t="str">
        <f>IF(ISNUMBER($L676),IF(OR(AND(OR($J676="Retired",$J676="Permanent Low-Use"),$K676&lt;=2033),(AND($J676="New",$K676&gt;2033))),"N/A",VLOOKUP($F676,'Source Data'!$B$15:$I$22,5)),"")</f>
        <v/>
      </c>
      <c r="AK676" s="145" t="str">
        <f>IF($N676= 0, "N/A", IF(ISERROR(VLOOKUP($F676, 'Source Data'!$B$4:$C$11,2)), "", VLOOKUP($F676, 'Source Data'!$B$4:$C$11,2)))</f>
        <v/>
      </c>
      <c r="AL676" s="158"/>
    </row>
    <row r="677" spans="1:38">
      <c r="A677" s="158"/>
      <c r="B677" s="78"/>
      <c r="C677" s="78"/>
      <c r="D677" s="78"/>
      <c r="E677" s="78"/>
      <c r="F677" s="78"/>
      <c r="G677" s="78"/>
      <c r="H677" s="78"/>
      <c r="I677" s="78"/>
      <c r="J677" s="78"/>
      <c r="K677" s="78"/>
      <c r="L677" s="142" t="str">
        <f t="shared" si="26"/>
        <v/>
      </c>
      <c r="M677" s="142"/>
      <c r="N677" s="143" t="str">
        <f t="shared" si="27"/>
        <v/>
      </c>
      <c r="O677" s="144" t="str">
        <f>IF(OR(AND(OR($J677="Retired",$J677="Permanent Low-Use"),$K677&lt;=2023),(AND($J677="New",$K677&gt;2023))),"N/A",IF($N677=0,0,IF(ISERROR(VLOOKUP($E677,'Source Data'!$B$29:$J$60, MATCH($L677, 'Source Data'!$B$26:$J$26,1),TRUE))=TRUE,"",VLOOKUP($E677,'Source Data'!$B$29:$J$60,MATCH($L677, 'Source Data'!$B$26:$J$26,1),TRUE))))</f>
        <v/>
      </c>
      <c r="P677" s="144" t="str">
        <f>IF(OR(AND(OR($J677="Retired",$J677="Permanent Low-Use"),$K677&lt;=2024),(AND($J677="New",$K677&gt;2024))),"N/A",IF($N677=0,0,IF(ISERROR(VLOOKUP($E677,'Source Data'!$B$29:$J$60, MATCH($L677, 'Source Data'!$B$26:$J$26,1),TRUE))=TRUE,"",VLOOKUP($E677,'Source Data'!$B$29:$J$60,MATCH($L677, 'Source Data'!$B$26:$J$26,1),TRUE))))</f>
        <v/>
      </c>
      <c r="Q677" s="144" t="str">
        <f>IF(OR(AND(OR($J677="Retired",$J677="Permanent Low-Use"),$K677&lt;=2025),(AND($J677="New",$K677&gt;2025))),"N/A",IF($N677=0,0,IF(ISERROR(VLOOKUP($E677,'Source Data'!$B$29:$J$60, MATCH($L677, 'Source Data'!$B$26:$J$26,1),TRUE))=TRUE,"",VLOOKUP($E677,'Source Data'!$B$29:$J$60,MATCH($L677, 'Source Data'!$B$26:$J$26,1),TRUE))))</f>
        <v/>
      </c>
      <c r="R677" s="144" t="str">
        <f>IF(OR(AND(OR($J677="Retired",$J677="Permanent Low-Use"),$K677&lt;=2026),(AND($J677="New",$K677&gt;2026))),"N/A",IF($N677=0,0,IF(ISERROR(VLOOKUP($E677,'Source Data'!$B$29:$J$60, MATCH($L677, 'Source Data'!$B$26:$J$26,1),TRUE))=TRUE,"",VLOOKUP($E677,'Source Data'!$B$29:$J$60,MATCH($L677, 'Source Data'!$B$26:$J$26,1),TRUE))))</f>
        <v/>
      </c>
      <c r="S677" s="144" t="str">
        <f>IF(OR(AND(OR($J677="Retired",$J677="Permanent Low-Use"),$K677&lt;=2027),(AND($J677="New",$K677&gt;2027))),"N/A",IF($N677=0,0,IF(ISERROR(VLOOKUP($E677,'Source Data'!$B$29:$J$60, MATCH($L677, 'Source Data'!$B$26:$J$26,1),TRUE))=TRUE,"",VLOOKUP($E677,'Source Data'!$B$29:$J$60,MATCH($L677, 'Source Data'!$B$26:$J$26,1),TRUE))))</f>
        <v/>
      </c>
      <c r="T677" s="144" t="str">
        <f>IF(OR(AND(OR($J677="Retired",$J677="Permanent Low-Use"),$K677&lt;=2028),(AND($J677="New",$K677&gt;2028))),"N/A",IF($N677=0,0,IF(ISERROR(VLOOKUP($E677,'Source Data'!$B$29:$J$60, MATCH($L677, 'Source Data'!$B$26:$J$26,1),TRUE))=TRUE,"",VLOOKUP($E677,'Source Data'!$B$29:$J$60,MATCH($L677, 'Source Data'!$B$26:$J$26,1),TRUE))))</f>
        <v/>
      </c>
      <c r="U677" s="144" t="str">
        <f>IF(OR(AND(OR($J677="Retired",$J677="Permanent Low-Use"),$K677&lt;=2029),(AND($J677="New",$K677&gt;2029))),"N/A",IF($N677=0,0,IF(ISERROR(VLOOKUP($E677,'Source Data'!$B$29:$J$60, MATCH($L677, 'Source Data'!$B$26:$J$26,1),TRUE))=TRUE,"",VLOOKUP($E677,'Source Data'!$B$29:$J$60,MATCH($L677, 'Source Data'!$B$26:$J$26,1),TRUE))))</f>
        <v/>
      </c>
      <c r="V677" s="144" t="str">
        <f>IF(OR(AND(OR($J677="Retired",$J677="Permanent Low-Use"),$K677&lt;=2030),(AND($J677="New",$K677&gt;2030))),"N/A",IF($N677=0,0,IF(ISERROR(VLOOKUP($E677,'Source Data'!$B$29:$J$60, MATCH($L677, 'Source Data'!$B$26:$J$26,1),TRUE))=TRUE,"",VLOOKUP($E677,'Source Data'!$B$29:$J$60,MATCH($L677, 'Source Data'!$B$26:$J$26,1),TRUE))))</f>
        <v/>
      </c>
      <c r="W677" s="144" t="str">
        <f>IF(OR(AND(OR($J677="Retired",$J677="Permanent Low-Use"),$K677&lt;=2031),(AND($J677="New",$K677&gt;2031))),"N/A",IF($N677=0,0,IF(ISERROR(VLOOKUP($E677,'Source Data'!$B$29:$J$60, MATCH($L677, 'Source Data'!$B$26:$J$26,1),TRUE))=TRUE,"",VLOOKUP($E677,'Source Data'!$B$29:$J$60,MATCH($L677, 'Source Data'!$B$26:$J$26,1),TRUE))))</f>
        <v/>
      </c>
      <c r="X677" s="144" t="str">
        <f>IF(OR(AND(OR($J677="Retired",$J677="Permanent Low-Use"),$K677&lt;=2032),(AND($J677="New",$K677&gt;2032))),"N/A",IF($N677=0,0,IF(ISERROR(VLOOKUP($E677,'Source Data'!$B$29:$J$60, MATCH($L677, 'Source Data'!$B$26:$J$26,1),TRUE))=TRUE,"",VLOOKUP($E677,'Source Data'!$B$29:$J$60,MATCH($L677, 'Source Data'!$B$26:$J$26,1),TRUE))))</f>
        <v/>
      </c>
      <c r="Y677" s="144" t="str">
        <f>IF(OR(AND(OR($J677="Retired",$J677="Permanent Low-Use"),$K677&lt;=2033),(AND($J677="New",$K677&gt;2033))),"N/A",IF($N677=0,0,IF(ISERROR(VLOOKUP($E677,'Source Data'!$B$29:$J$60, MATCH($L677, 'Source Data'!$B$26:$J$26,1),TRUE))=TRUE,"",VLOOKUP($E677,'Source Data'!$B$29:$J$60,MATCH($L677, 'Source Data'!$B$26:$J$26,1),TRUE))))</f>
        <v/>
      </c>
      <c r="Z677" s="145" t="str">
        <f>IF(ISNUMBER($L677),IF(OR(AND(OR($J677="Retired",$J677="Permanent Low-Use"),$K677&lt;=2023),(AND($J677="New",$K677&gt;2023))),"N/A",VLOOKUP($F677,'Source Data'!$B$15:$I$22,7)),"")</f>
        <v/>
      </c>
      <c r="AA677" s="145" t="str">
        <f>IF(ISNUMBER($L677),IF(OR(AND(OR($J677="Retired",$J677="Permanent Low-Use"),$K677&lt;=2024),(AND($J677="New",$K677&gt;2024))),"N/A",VLOOKUP($F677,'Source Data'!$B$15:$I$22,7)),"")</f>
        <v/>
      </c>
      <c r="AB677" s="145" t="str">
        <f>IF(ISNUMBER($L677),IF(OR(AND(OR($J677="Retired",$J677="Permanent Low-Use"),$K677&lt;=2025),(AND($J677="New",$K677&gt;2025))),"N/A",VLOOKUP($F677,'Source Data'!$B$15:$I$22,5)),"")</f>
        <v/>
      </c>
      <c r="AC677" s="145" t="str">
        <f>IF(ISNUMBER($L677),IF(OR(AND(OR($J677="Retired",$J677="Permanent Low-Use"),$K677&lt;=2026),(AND($J677="New",$K677&gt;2026))),"N/A",VLOOKUP($F677,'Source Data'!$B$15:$I$22,5)),"")</f>
        <v/>
      </c>
      <c r="AD677" s="147"/>
      <c r="AE677" s="145" t="str">
        <f>IF(ISNUMBER($L677),IF(OR(AND(OR($J677="Retired",$J677="Permanent Low-Use"),$K677&lt;=2028),(AND($J677="New",$K677&gt;2028))),"N/A",VLOOKUP($F677,'Source Data'!$B$15:$I$22,5)),"")</f>
        <v/>
      </c>
      <c r="AF677" s="145" t="str">
        <f>IF(ISNUMBER($L677),IF(OR(AND(OR($J677="Retired",$J677="Permanent Low-Use"),$K677&lt;=2029),(AND($J677="New",$K677&gt;2029))),"N/A",VLOOKUP($F677,'Source Data'!$B$15:$I$22,5)),"")</f>
        <v/>
      </c>
      <c r="AG677" s="145" t="str">
        <f>IF(ISNUMBER($L677),IF(OR(AND(OR($J677="Retired",$J677="Permanent Low-Use"),$K677&lt;=2030),(AND($J677="New",$K677&gt;2030))),"N/A",VLOOKUP($F677,'Source Data'!$B$15:$I$22,5)),"")</f>
        <v/>
      </c>
      <c r="AH677" s="145" t="str">
        <f>IF(ISNUMBER($L677),IF(OR(AND(OR($J677="Retired",$J677="Permanent Low-Use"),$K677&lt;=2031),(AND($J677="New",$K677&gt;2031))),"N/A",VLOOKUP($F677,'Source Data'!$B$15:$I$22,5)),"")</f>
        <v/>
      </c>
      <c r="AI677" s="145" t="str">
        <f>IF(ISNUMBER($L677),IF(OR(AND(OR($J677="Retired",$J677="Permanent Low-Use"),$K677&lt;=2032),(AND($J677="New",$K677&gt;2032))),"N/A",VLOOKUP($F677,'Source Data'!$B$15:$I$22,5)),"")</f>
        <v/>
      </c>
      <c r="AJ677" s="145" t="str">
        <f>IF(ISNUMBER($L677),IF(OR(AND(OR($J677="Retired",$J677="Permanent Low-Use"),$K677&lt;=2033),(AND($J677="New",$K677&gt;2033))),"N/A",VLOOKUP($F677,'Source Data'!$B$15:$I$22,5)),"")</f>
        <v/>
      </c>
      <c r="AK677" s="145" t="str">
        <f>IF($N677= 0, "N/A", IF(ISERROR(VLOOKUP($F677, 'Source Data'!$B$4:$C$11,2)), "", VLOOKUP($F677, 'Source Data'!$B$4:$C$11,2)))</f>
        <v/>
      </c>
      <c r="AL677" s="158"/>
    </row>
    <row r="678" spans="1:38">
      <c r="A678" s="158"/>
      <c r="B678" s="78"/>
      <c r="C678" s="78"/>
      <c r="D678" s="78"/>
      <c r="E678" s="78"/>
      <c r="F678" s="78"/>
      <c r="G678" s="78"/>
      <c r="H678" s="78"/>
      <c r="I678" s="78"/>
      <c r="J678" s="78"/>
      <c r="K678" s="78"/>
      <c r="L678" s="142" t="str">
        <f t="shared" si="26"/>
        <v/>
      </c>
      <c r="M678" s="142"/>
      <c r="N678" s="143" t="str">
        <f t="shared" si="27"/>
        <v/>
      </c>
      <c r="O678" s="144" t="str">
        <f>IF(OR(AND(OR($J678="Retired",$J678="Permanent Low-Use"),$K678&lt;=2023),(AND($J678="New",$K678&gt;2023))),"N/A",IF($N678=0,0,IF(ISERROR(VLOOKUP($E678,'Source Data'!$B$29:$J$60, MATCH($L678, 'Source Data'!$B$26:$J$26,1),TRUE))=TRUE,"",VLOOKUP($E678,'Source Data'!$B$29:$J$60,MATCH($L678, 'Source Data'!$B$26:$J$26,1),TRUE))))</f>
        <v/>
      </c>
      <c r="P678" s="144" t="str">
        <f>IF(OR(AND(OR($J678="Retired",$J678="Permanent Low-Use"),$K678&lt;=2024),(AND($J678="New",$K678&gt;2024))),"N/A",IF($N678=0,0,IF(ISERROR(VLOOKUP($E678,'Source Data'!$B$29:$J$60, MATCH($L678, 'Source Data'!$B$26:$J$26,1),TRUE))=TRUE,"",VLOOKUP($E678,'Source Data'!$B$29:$J$60,MATCH($L678, 'Source Data'!$B$26:$J$26,1),TRUE))))</f>
        <v/>
      </c>
      <c r="Q678" s="144" t="str">
        <f>IF(OR(AND(OR($J678="Retired",$J678="Permanent Low-Use"),$K678&lt;=2025),(AND($J678="New",$K678&gt;2025))),"N/A",IF($N678=0,0,IF(ISERROR(VLOOKUP($E678,'Source Data'!$B$29:$J$60, MATCH($L678, 'Source Data'!$B$26:$J$26,1),TRUE))=TRUE,"",VLOOKUP($E678,'Source Data'!$B$29:$J$60,MATCH($L678, 'Source Data'!$B$26:$J$26,1),TRUE))))</f>
        <v/>
      </c>
      <c r="R678" s="144" t="str">
        <f>IF(OR(AND(OR($J678="Retired",$J678="Permanent Low-Use"),$K678&lt;=2026),(AND($J678="New",$K678&gt;2026))),"N/A",IF($N678=0,0,IF(ISERROR(VLOOKUP($E678,'Source Data'!$B$29:$J$60, MATCH($L678, 'Source Data'!$B$26:$J$26,1),TRUE))=TRUE,"",VLOOKUP($E678,'Source Data'!$B$29:$J$60,MATCH($L678, 'Source Data'!$B$26:$J$26,1),TRUE))))</f>
        <v/>
      </c>
      <c r="S678" s="144" t="str">
        <f>IF(OR(AND(OR($J678="Retired",$J678="Permanent Low-Use"),$K678&lt;=2027),(AND($J678="New",$K678&gt;2027))),"N/A",IF($N678=0,0,IF(ISERROR(VLOOKUP($E678,'Source Data'!$B$29:$J$60, MATCH($L678, 'Source Data'!$B$26:$J$26,1),TRUE))=TRUE,"",VLOOKUP($E678,'Source Data'!$B$29:$J$60,MATCH($L678, 'Source Data'!$B$26:$J$26,1),TRUE))))</f>
        <v/>
      </c>
      <c r="T678" s="144" t="str">
        <f>IF(OR(AND(OR($J678="Retired",$J678="Permanent Low-Use"),$K678&lt;=2028),(AND($J678="New",$K678&gt;2028))),"N/A",IF($N678=0,0,IF(ISERROR(VLOOKUP($E678,'Source Data'!$B$29:$J$60, MATCH($L678, 'Source Data'!$B$26:$J$26,1),TRUE))=TRUE,"",VLOOKUP($E678,'Source Data'!$B$29:$J$60,MATCH($L678, 'Source Data'!$B$26:$J$26,1),TRUE))))</f>
        <v/>
      </c>
      <c r="U678" s="144" t="str">
        <f>IF(OR(AND(OR($J678="Retired",$J678="Permanent Low-Use"),$K678&lt;=2029),(AND($J678="New",$K678&gt;2029))),"N/A",IF($N678=0,0,IF(ISERROR(VLOOKUP($E678,'Source Data'!$B$29:$J$60, MATCH($L678, 'Source Data'!$B$26:$J$26,1),TRUE))=TRUE,"",VLOOKUP($E678,'Source Data'!$B$29:$J$60,MATCH($L678, 'Source Data'!$B$26:$J$26,1),TRUE))))</f>
        <v/>
      </c>
      <c r="V678" s="144" t="str">
        <f>IF(OR(AND(OR($J678="Retired",$J678="Permanent Low-Use"),$K678&lt;=2030),(AND($J678="New",$K678&gt;2030))),"N/A",IF($N678=0,0,IF(ISERROR(VLOOKUP($E678,'Source Data'!$B$29:$J$60, MATCH($L678, 'Source Data'!$B$26:$J$26,1),TRUE))=TRUE,"",VLOOKUP($E678,'Source Data'!$B$29:$J$60,MATCH($L678, 'Source Data'!$B$26:$J$26,1),TRUE))))</f>
        <v/>
      </c>
      <c r="W678" s="144" t="str">
        <f>IF(OR(AND(OR($J678="Retired",$J678="Permanent Low-Use"),$K678&lt;=2031),(AND($J678="New",$K678&gt;2031))),"N/A",IF($N678=0,0,IF(ISERROR(VLOOKUP($E678,'Source Data'!$B$29:$J$60, MATCH($L678, 'Source Data'!$B$26:$J$26,1),TRUE))=TRUE,"",VLOOKUP($E678,'Source Data'!$B$29:$J$60,MATCH($L678, 'Source Data'!$B$26:$J$26,1),TRUE))))</f>
        <v/>
      </c>
      <c r="X678" s="144" t="str">
        <f>IF(OR(AND(OR($J678="Retired",$J678="Permanent Low-Use"),$K678&lt;=2032),(AND($J678="New",$K678&gt;2032))),"N/A",IF($N678=0,0,IF(ISERROR(VLOOKUP($E678,'Source Data'!$B$29:$J$60, MATCH($L678, 'Source Data'!$B$26:$J$26,1),TRUE))=TRUE,"",VLOOKUP($E678,'Source Data'!$B$29:$J$60,MATCH($L678, 'Source Data'!$B$26:$J$26,1),TRUE))))</f>
        <v/>
      </c>
      <c r="Y678" s="144" t="str">
        <f>IF(OR(AND(OR($J678="Retired",$J678="Permanent Low-Use"),$K678&lt;=2033),(AND($J678="New",$K678&gt;2033))),"N/A",IF($N678=0,0,IF(ISERROR(VLOOKUP($E678,'Source Data'!$B$29:$J$60, MATCH($L678, 'Source Data'!$B$26:$J$26,1),TRUE))=TRUE,"",VLOOKUP($E678,'Source Data'!$B$29:$J$60,MATCH($L678, 'Source Data'!$B$26:$J$26,1),TRUE))))</f>
        <v/>
      </c>
      <c r="Z678" s="145" t="str">
        <f>IF(ISNUMBER($L678),IF(OR(AND(OR($J678="Retired",$J678="Permanent Low-Use"),$K678&lt;=2023),(AND($J678="New",$K678&gt;2023))),"N/A",VLOOKUP($F678,'Source Data'!$B$15:$I$22,7)),"")</f>
        <v/>
      </c>
      <c r="AA678" s="145" t="str">
        <f>IF(ISNUMBER($L678),IF(OR(AND(OR($J678="Retired",$J678="Permanent Low-Use"),$K678&lt;=2024),(AND($J678="New",$K678&gt;2024))),"N/A",VLOOKUP($F678,'Source Data'!$B$15:$I$22,7)),"")</f>
        <v/>
      </c>
      <c r="AB678" s="145" t="str">
        <f>IF(ISNUMBER($L678),IF(OR(AND(OR($J678="Retired",$J678="Permanent Low-Use"),$K678&lt;=2025),(AND($J678="New",$K678&gt;2025))),"N/A",VLOOKUP($F678,'Source Data'!$B$15:$I$22,5)),"")</f>
        <v/>
      </c>
      <c r="AC678" s="145" t="str">
        <f>IF(ISNUMBER($L678),IF(OR(AND(OR($J678="Retired",$J678="Permanent Low-Use"),$K678&lt;=2026),(AND($J678="New",$K678&gt;2026))),"N/A",VLOOKUP($F678,'Source Data'!$B$15:$I$22,5)),"")</f>
        <v/>
      </c>
      <c r="AD678" s="147"/>
      <c r="AE678" s="145" t="str">
        <f>IF(ISNUMBER($L678),IF(OR(AND(OR($J678="Retired",$J678="Permanent Low-Use"),$K678&lt;=2028),(AND($J678="New",$K678&gt;2028))),"N/A",VLOOKUP($F678,'Source Data'!$B$15:$I$22,5)),"")</f>
        <v/>
      </c>
      <c r="AF678" s="145" t="str">
        <f>IF(ISNUMBER($L678),IF(OR(AND(OR($J678="Retired",$J678="Permanent Low-Use"),$K678&lt;=2029),(AND($J678="New",$K678&gt;2029))),"N/A",VLOOKUP($F678,'Source Data'!$B$15:$I$22,5)),"")</f>
        <v/>
      </c>
      <c r="AG678" s="145" t="str">
        <f>IF(ISNUMBER($L678),IF(OR(AND(OR($J678="Retired",$J678="Permanent Low-Use"),$K678&lt;=2030),(AND($J678="New",$K678&gt;2030))),"N/A",VLOOKUP($F678,'Source Data'!$B$15:$I$22,5)),"")</f>
        <v/>
      </c>
      <c r="AH678" s="145" t="str">
        <f>IF(ISNUMBER($L678),IF(OR(AND(OR($J678="Retired",$J678="Permanent Low-Use"),$K678&lt;=2031),(AND($J678="New",$K678&gt;2031))),"N/A",VLOOKUP($F678,'Source Data'!$B$15:$I$22,5)),"")</f>
        <v/>
      </c>
      <c r="AI678" s="145" t="str">
        <f>IF(ISNUMBER($L678),IF(OR(AND(OR($J678="Retired",$J678="Permanent Low-Use"),$K678&lt;=2032),(AND($J678="New",$K678&gt;2032))),"N/A",VLOOKUP($F678,'Source Data'!$B$15:$I$22,5)),"")</f>
        <v/>
      </c>
      <c r="AJ678" s="145" t="str">
        <f>IF(ISNUMBER($L678),IF(OR(AND(OR($J678="Retired",$J678="Permanent Low-Use"),$K678&lt;=2033),(AND($J678="New",$K678&gt;2033))),"N/A",VLOOKUP($F678,'Source Data'!$B$15:$I$22,5)),"")</f>
        <v/>
      </c>
      <c r="AK678" s="145" t="str">
        <f>IF($N678= 0, "N/A", IF(ISERROR(VLOOKUP($F678, 'Source Data'!$B$4:$C$11,2)), "", VLOOKUP($F678, 'Source Data'!$B$4:$C$11,2)))</f>
        <v/>
      </c>
      <c r="AL678" s="158"/>
    </row>
    <row r="679" spans="1:38">
      <c r="A679" s="158"/>
      <c r="B679" s="78"/>
      <c r="C679" s="78"/>
      <c r="D679" s="78"/>
      <c r="E679" s="78"/>
      <c r="F679" s="78"/>
      <c r="G679" s="78"/>
      <c r="H679" s="78"/>
      <c r="I679" s="78"/>
      <c r="J679" s="78"/>
      <c r="K679" s="78"/>
      <c r="L679" s="142" t="str">
        <f t="shared" si="26"/>
        <v/>
      </c>
      <c r="M679" s="142"/>
      <c r="N679" s="143" t="str">
        <f t="shared" si="27"/>
        <v/>
      </c>
      <c r="O679" s="144" t="str">
        <f>IF(OR(AND(OR($J679="Retired",$J679="Permanent Low-Use"),$K679&lt;=2023),(AND($J679="New",$K679&gt;2023))),"N/A",IF($N679=0,0,IF(ISERROR(VLOOKUP($E679,'Source Data'!$B$29:$J$60, MATCH($L679, 'Source Data'!$B$26:$J$26,1),TRUE))=TRUE,"",VLOOKUP($E679,'Source Data'!$B$29:$J$60,MATCH($L679, 'Source Data'!$B$26:$J$26,1),TRUE))))</f>
        <v/>
      </c>
      <c r="P679" s="144" t="str">
        <f>IF(OR(AND(OR($J679="Retired",$J679="Permanent Low-Use"),$K679&lt;=2024),(AND($J679="New",$K679&gt;2024))),"N/A",IF($N679=0,0,IF(ISERROR(VLOOKUP($E679,'Source Data'!$B$29:$J$60, MATCH($L679, 'Source Data'!$B$26:$J$26,1),TRUE))=TRUE,"",VLOOKUP($E679,'Source Data'!$B$29:$J$60,MATCH($L679, 'Source Data'!$B$26:$J$26,1),TRUE))))</f>
        <v/>
      </c>
      <c r="Q679" s="144" t="str">
        <f>IF(OR(AND(OR($J679="Retired",$J679="Permanent Low-Use"),$K679&lt;=2025),(AND($J679="New",$K679&gt;2025))),"N/A",IF($N679=0,0,IF(ISERROR(VLOOKUP($E679,'Source Data'!$B$29:$J$60, MATCH($L679, 'Source Data'!$B$26:$J$26,1),TRUE))=TRUE,"",VLOOKUP($E679,'Source Data'!$B$29:$J$60,MATCH($L679, 'Source Data'!$B$26:$J$26,1),TRUE))))</f>
        <v/>
      </c>
      <c r="R679" s="144" t="str">
        <f>IF(OR(AND(OR($J679="Retired",$J679="Permanent Low-Use"),$K679&lt;=2026),(AND($J679="New",$K679&gt;2026))),"N/A",IF($N679=0,0,IF(ISERROR(VLOOKUP($E679,'Source Data'!$B$29:$J$60, MATCH($L679, 'Source Data'!$B$26:$J$26,1),TRUE))=TRUE,"",VLOOKUP($E679,'Source Data'!$B$29:$J$60,MATCH($L679, 'Source Data'!$B$26:$J$26,1),TRUE))))</f>
        <v/>
      </c>
      <c r="S679" s="144" t="str">
        <f>IF(OR(AND(OR($J679="Retired",$J679="Permanent Low-Use"),$K679&lt;=2027),(AND($J679="New",$K679&gt;2027))),"N/A",IF($N679=0,0,IF(ISERROR(VLOOKUP($E679,'Source Data'!$B$29:$J$60, MATCH($L679, 'Source Data'!$B$26:$J$26,1),TRUE))=TRUE,"",VLOOKUP($E679,'Source Data'!$B$29:$J$60,MATCH($L679, 'Source Data'!$B$26:$J$26,1),TRUE))))</f>
        <v/>
      </c>
      <c r="T679" s="144" t="str">
        <f>IF(OR(AND(OR($J679="Retired",$J679="Permanent Low-Use"),$K679&lt;=2028),(AND($J679="New",$K679&gt;2028))),"N/A",IF($N679=0,0,IF(ISERROR(VLOOKUP($E679,'Source Data'!$B$29:$J$60, MATCH($L679, 'Source Data'!$B$26:$J$26,1),TRUE))=TRUE,"",VLOOKUP($E679,'Source Data'!$B$29:$J$60,MATCH($L679, 'Source Data'!$B$26:$J$26,1),TRUE))))</f>
        <v/>
      </c>
      <c r="U679" s="144" t="str">
        <f>IF(OR(AND(OR($J679="Retired",$J679="Permanent Low-Use"),$K679&lt;=2029),(AND($J679="New",$K679&gt;2029))),"N/A",IF($N679=0,0,IF(ISERROR(VLOOKUP($E679,'Source Data'!$B$29:$J$60, MATCH($L679, 'Source Data'!$B$26:$J$26,1),TRUE))=TRUE,"",VLOOKUP($E679,'Source Data'!$B$29:$J$60,MATCH($L679, 'Source Data'!$B$26:$J$26,1),TRUE))))</f>
        <v/>
      </c>
      <c r="V679" s="144" t="str">
        <f>IF(OR(AND(OR($J679="Retired",$J679="Permanent Low-Use"),$K679&lt;=2030),(AND($J679="New",$K679&gt;2030))),"N/A",IF($N679=0,0,IF(ISERROR(VLOOKUP($E679,'Source Data'!$B$29:$J$60, MATCH($L679, 'Source Data'!$B$26:$J$26,1),TRUE))=TRUE,"",VLOOKUP($E679,'Source Data'!$B$29:$J$60,MATCH($L679, 'Source Data'!$B$26:$J$26,1),TRUE))))</f>
        <v/>
      </c>
      <c r="W679" s="144" t="str">
        <f>IF(OR(AND(OR($J679="Retired",$J679="Permanent Low-Use"),$K679&lt;=2031),(AND($J679="New",$K679&gt;2031))),"N/A",IF($N679=0,0,IF(ISERROR(VLOOKUP($E679,'Source Data'!$B$29:$J$60, MATCH($L679, 'Source Data'!$B$26:$J$26,1),TRUE))=TRUE,"",VLOOKUP($E679,'Source Data'!$B$29:$J$60,MATCH($L679, 'Source Data'!$B$26:$J$26,1),TRUE))))</f>
        <v/>
      </c>
      <c r="X679" s="144" t="str">
        <f>IF(OR(AND(OR($J679="Retired",$J679="Permanent Low-Use"),$K679&lt;=2032),(AND($J679="New",$K679&gt;2032))),"N/A",IF($N679=0,0,IF(ISERROR(VLOOKUP($E679,'Source Data'!$B$29:$J$60, MATCH($L679, 'Source Data'!$B$26:$J$26,1),TRUE))=TRUE,"",VLOOKUP($E679,'Source Data'!$B$29:$J$60,MATCH($L679, 'Source Data'!$B$26:$J$26,1),TRUE))))</f>
        <v/>
      </c>
      <c r="Y679" s="144" t="str">
        <f>IF(OR(AND(OR($J679="Retired",$J679="Permanent Low-Use"),$K679&lt;=2033),(AND($J679="New",$K679&gt;2033))),"N/A",IF($N679=0,0,IF(ISERROR(VLOOKUP($E679,'Source Data'!$B$29:$J$60, MATCH($L679, 'Source Data'!$B$26:$J$26,1),TRUE))=TRUE,"",VLOOKUP($E679,'Source Data'!$B$29:$J$60,MATCH($L679, 'Source Data'!$B$26:$J$26,1),TRUE))))</f>
        <v/>
      </c>
      <c r="Z679" s="145" t="str">
        <f>IF(ISNUMBER($L679),IF(OR(AND(OR($J679="Retired",$J679="Permanent Low-Use"),$K679&lt;=2023),(AND($J679="New",$K679&gt;2023))),"N/A",VLOOKUP($F679,'Source Data'!$B$15:$I$22,7)),"")</f>
        <v/>
      </c>
      <c r="AA679" s="145" t="str">
        <f>IF(ISNUMBER($L679),IF(OR(AND(OR($J679="Retired",$J679="Permanent Low-Use"),$K679&lt;=2024),(AND($J679="New",$K679&gt;2024))),"N/A",VLOOKUP($F679,'Source Data'!$B$15:$I$22,7)),"")</f>
        <v/>
      </c>
      <c r="AB679" s="145" t="str">
        <f>IF(ISNUMBER($L679),IF(OR(AND(OR($J679="Retired",$J679="Permanent Low-Use"),$K679&lt;=2025),(AND($J679="New",$K679&gt;2025))),"N/A",VLOOKUP($F679,'Source Data'!$B$15:$I$22,5)),"")</f>
        <v/>
      </c>
      <c r="AC679" s="145" t="str">
        <f>IF(ISNUMBER($L679),IF(OR(AND(OR($J679="Retired",$J679="Permanent Low-Use"),$K679&lt;=2026),(AND($J679="New",$K679&gt;2026))),"N/A",VLOOKUP($F679,'Source Data'!$B$15:$I$22,5)),"")</f>
        <v/>
      </c>
      <c r="AD679" s="147"/>
      <c r="AE679" s="145" t="str">
        <f>IF(ISNUMBER($L679),IF(OR(AND(OR($J679="Retired",$J679="Permanent Low-Use"),$K679&lt;=2028),(AND($J679="New",$K679&gt;2028))),"N/A",VLOOKUP($F679,'Source Data'!$B$15:$I$22,5)),"")</f>
        <v/>
      </c>
      <c r="AF679" s="145" t="str">
        <f>IF(ISNUMBER($L679),IF(OR(AND(OR($J679="Retired",$J679="Permanent Low-Use"),$K679&lt;=2029),(AND($J679="New",$K679&gt;2029))),"N/A",VLOOKUP($F679,'Source Data'!$B$15:$I$22,5)),"")</f>
        <v/>
      </c>
      <c r="AG679" s="145" t="str">
        <f>IF(ISNUMBER($L679),IF(OR(AND(OR($J679="Retired",$J679="Permanent Low-Use"),$K679&lt;=2030),(AND($J679="New",$K679&gt;2030))),"N/A",VLOOKUP($F679,'Source Data'!$B$15:$I$22,5)),"")</f>
        <v/>
      </c>
      <c r="AH679" s="145" t="str">
        <f>IF(ISNUMBER($L679),IF(OR(AND(OR($J679="Retired",$J679="Permanent Low-Use"),$K679&lt;=2031),(AND($J679="New",$K679&gt;2031))),"N/A",VLOOKUP($F679,'Source Data'!$B$15:$I$22,5)),"")</f>
        <v/>
      </c>
      <c r="AI679" s="145" t="str">
        <f>IF(ISNUMBER($L679),IF(OR(AND(OR($J679="Retired",$J679="Permanent Low-Use"),$K679&lt;=2032),(AND($J679="New",$K679&gt;2032))),"N/A",VLOOKUP($F679,'Source Data'!$B$15:$I$22,5)),"")</f>
        <v/>
      </c>
      <c r="AJ679" s="145" t="str">
        <f>IF(ISNUMBER($L679),IF(OR(AND(OR($J679="Retired",$J679="Permanent Low-Use"),$K679&lt;=2033),(AND($J679="New",$K679&gt;2033))),"N/A",VLOOKUP($F679,'Source Data'!$B$15:$I$22,5)),"")</f>
        <v/>
      </c>
      <c r="AK679" s="145" t="str">
        <f>IF($N679= 0, "N/A", IF(ISERROR(VLOOKUP($F679, 'Source Data'!$B$4:$C$11,2)), "", VLOOKUP($F679, 'Source Data'!$B$4:$C$11,2)))</f>
        <v/>
      </c>
      <c r="AL679" s="158"/>
    </row>
    <row r="680" spans="1:38">
      <c r="A680" s="158"/>
      <c r="B680" s="78"/>
      <c r="C680" s="78"/>
      <c r="D680" s="78"/>
      <c r="E680" s="78"/>
      <c r="F680" s="78"/>
      <c r="G680" s="78"/>
      <c r="H680" s="78"/>
      <c r="I680" s="78"/>
      <c r="J680" s="78"/>
      <c r="K680" s="78"/>
      <c r="L680" s="142" t="str">
        <f t="shared" si="26"/>
        <v/>
      </c>
      <c r="M680" s="142"/>
      <c r="N680" s="143" t="str">
        <f t="shared" si="27"/>
        <v/>
      </c>
      <c r="O680" s="144" t="str">
        <f>IF(OR(AND(OR($J680="Retired",$J680="Permanent Low-Use"),$K680&lt;=2023),(AND($J680="New",$K680&gt;2023))),"N/A",IF($N680=0,0,IF(ISERROR(VLOOKUP($E680,'Source Data'!$B$29:$J$60, MATCH($L680, 'Source Data'!$B$26:$J$26,1),TRUE))=TRUE,"",VLOOKUP($E680,'Source Data'!$B$29:$J$60,MATCH($L680, 'Source Data'!$B$26:$J$26,1),TRUE))))</f>
        <v/>
      </c>
      <c r="P680" s="144" t="str">
        <f>IF(OR(AND(OR($J680="Retired",$J680="Permanent Low-Use"),$K680&lt;=2024),(AND($J680="New",$K680&gt;2024))),"N/A",IF($N680=0,0,IF(ISERROR(VLOOKUP($E680,'Source Data'!$B$29:$J$60, MATCH($L680, 'Source Data'!$B$26:$J$26,1),TRUE))=TRUE,"",VLOOKUP($E680,'Source Data'!$B$29:$J$60,MATCH($L680, 'Source Data'!$B$26:$J$26,1),TRUE))))</f>
        <v/>
      </c>
      <c r="Q680" s="144" t="str">
        <f>IF(OR(AND(OR($J680="Retired",$J680="Permanent Low-Use"),$K680&lt;=2025),(AND($J680="New",$K680&gt;2025))),"N/A",IF($N680=0,0,IF(ISERROR(VLOOKUP($E680,'Source Data'!$B$29:$J$60, MATCH($L680, 'Source Data'!$B$26:$J$26,1),TRUE))=TRUE,"",VLOOKUP($E680,'Source Data'!$B$29:$J$60,MATCH($L680, 'Source Data'!$B$26:$J$26,1),TRUE))))</f>
        <v/>
      </c>
      <c r="R680" s="144" t="str">
        <f>IF(OR(AND(OR($J680="Retired",$J680="Permanent Low-Use"),$K680&lt;=2026),(AND($J680="New",$K680&gt;2026))),"N/A",IF($N680=0,0,IF(ISERROR(VLOOKUP($E680,'Source Data'!$B$29:$J$60, MATCH($L680, 'Source Data'!$B$26:$J$26,1),TRUE))=TRUE,"",VLOOKUP($E680,'Source Data'!$B$29:$J$60,MATCH($L680, 'Source Data'!$B$26:$J$26,1),TRUE))))</f>
        <v/>
      </c>
      <c r="S680" s="144" t="str">
        <f>IF(OR(AND(OR($J680="Retired",$J680="Permanent Low-Use"),$K680&lt;=2027),(AND($J680="New",$K680&gt;2027))),"N/A",IF($N680=0,0,IF(ISERROR(VLOOKUP($E680,'Source Data'!$B$29:$J$60, MATCH($L680, 'Source Data'!$B$26:$J$26,1),TRUE))=TRUE,"",VLOOKUP($E680,'Source Data'!$B$29:$J$60,MATCH($L680, 'Source Data'!$B$26:$J$26,1),TRUE))))</f>
        <v/>
      </c>
      <c r="T680" s="144" t="str">
        <f>IF(OR(AND(OR($J680="Retired",$J680="Permanent Low-Use"),$K680&lt;=2028),(AND($J680="New",$K680&gt;2028))),"N/A",IF($N680=0,0,IF(ISERROR(VLOOKUP($E680,'Source Data'!$B$29:$J$60, MATCH($L680, 'Source Data'!$B$26:$J$26,1),TRUE))=TRUE,"",VLOOKUP($E680,'Source Data'!$B$29:$J$60,MATCH($L680, 'Source Data'!$B$26:$J$26,1),TRUE))))</f>
        <v/>
      </c>
      <c r="U680" s="144" t="str">
        <f>IF(OR(AND(OR($J680="Retired",$J680="Permanent Low-Use"),$K680&lt;=2029),(AND($J680="New",$K680&gt;2029))),"N/A",IF($N680=0,0,IF(ISERROR(VLOOKUP($E680,'Source Data'!$B$29:$J$60, MATCH($L680, 'Source Data'!$B$26:$J$26,1),TRUE))=TRUE,"",VLOOKUP($E680,'Source Data'!$B$29:$J$60,MATCH($L680, 'Source Data'!$B$26:$J$26,1),TRUE))))</f>
        <v/>
      </c>
      <c r="V680" s="144" t="str">
        <f>IF(OR(AND(OR($J680="Retired",$J680="Permanent Low-Use"),$K680&lt;=2030),(AND($J680="New",$K680&gt;2030))),"N/A",IF($N680=0,0,IF(ISERROR(VLOOKUP($E680,'Source Data'!$B$29:$J$60, MATCH($L680, 'Source Data'!$B$26:$J$26,1),TRUE))=TRUE,"",VLOOKUP($E680,'Source Data'!$B$29:$J$60,MATCH($L680, 'Source Data'!$B$26:$J$26,1),TRUE))))</f>
        <v/>
      </c>
      <c r="W680" s="144" t="str">
        <f>IF(OR(AND(OR($J680="Retired",$J680="Permanent Low-Use"),$K680&lt;=2031),(AND($J680="New",$K680&gt;2031))),"N/A",IF($N680=0,0,IF(ISERROR(VLOOKUP($E680,'Source Data'!$B$29:$J$60, MATCH($L680, 'Source Data'!$B$26:$J$26,1),TRUE))=TRUE,"",VLOOKUP($E680,'Source Data'!$B$29:$J$60,MATCH($L680, 'Source Data'!$B$26:$J$26,1),TRUE))))</f>
        <v/>
      </c>
      <c r="X680" s="144" t="str">
        <f>IF(OR(AND(OR($J680="Retired",$J680="Permanent Low-Use"),$K680&lt;=2032),(AND($J680="New",$K680&gt;2032))),"N/A",IF($N680=0,0,IF(ISERROR(VLOOKUP($E680,'Source Data'!$B$29:$J$60, MATCH($L680, 'Source Data'!$B$26:$J$26,1),TRUE))=TRUE,"",VLOOKUP($E680,'Source Data'!$B$29:$J$60,MATCH($L680, 'Source Data'!$B$26:$J$26,1),TRUE))))</f>
        <v/>
      </c>
      <c r="Y680" s="144" t="str">
        <f>IF(OR(AND(OR($J680="Retired",$J680="Permanent Low-Use"),$K680&lt;=2033),(AND($J680="New",$K680&gt;2033))),"N/A",IF($N680=0,0,IF(ISERROR(VLOOKUP($E680,'Source Data'!$B$29:$J$60, MATCH($L680, 'Source Data'!$B$26:$J$26,1),TRUE))=TRUE,"",VLOOKUP($E680,'Source Data'!$B$29:$J$60,MATCH($L680, 'Source Data'!$B$26:$J$26,1),TRUE))))</f>
        <v/>
      </c>
      <c r="Z680" s="145" t="str">
        <f>IF(ISNUMBER($L680),IF(OR(AND(OR($J680="Retired",$J680="Permanent Low-Use"),$K680&lt;=2023),(AND($J680="New",$K680&gt;2023))),"N/A",VLOOKUP($F680,'Source Data'!$B$15:$I$22,7)),"")</f>
        <v/>
      </c>
      <c r="AA680" s="145" t="str">
        <f>IF(ISNUMBER($L680),IF(OR(AND(OR($J680="Retired",$J680="Permanent Low-Use"),$K680&lt;=2024),(AND($J680="New",$K680&gt;2024))),"N/A",VLOOKUP($F680,'Source Data'!$B$15:$I$22,7)),"")</f>
        <v/>
      </c>
      <c r="AB680" s="145" t="str">
        <f>IF(ISNUMBER($L680),IF(OR(AND(OR($J680="Retired",$J680="Permanent Low-Use"),$K680&lt;=2025),(AND($J680="New",$K680&gt;2025))),"N/A",VLOOKUP($F680,'Source Data'!$B$15:$I$22,5)),"")</f>
        <v/>
      </c>
      <c r="AC680" s="145" t="str">
        <f>IF(ISNUMBER($L680),IF(OR(AND(OR($J680="Retired",$J680="Permanent Low-Use"),$K680&lt;=2026),(AND($J680="New",$K680&gt;2026))),"N/A",VLOOKUP($F680,'Source Data'!$B$15:$I$22,5)),"")</f>
        <v/>
      </c>
      <c r="AD680" s="147"/>
      <c r="AE680" s="145" t="str">
        <f>IF(ISNUMBER($L680),IF(OR(AND(OR($J680="Retired",$J680="Permanent Low-Use"),$K680&lt;=2028),(AND($J680="New",$K680&gt;2028))),"N/A",VLOOKUP($F680,'Source Data'!$B$15:$I$22,5)),"")</f>
        <v/>
      </c>
      <c r="AF680" s="145" t="str">
        <f>IF(ISNUMBER($L680),IF(OR(AND(OR($J680="Retired",$J680="Permanent Low-Use"),$K680&lt;=2029),(AND($J680="New",$K680&gt;2029))),"N/A",VLOOKUP($F680,'Source Data'!$B$15:$I$22,5)),"")</f>
        <v/>
      </c>
      <c r="AG680" s="145" t="str">
        <f>IF(ISNUMBER($L680),IF(OR(AND(OR($J680="Retired",$J680="Permanent Low-Use"),$K680&lt;=2030),(AND($J680="New",$K680&gt;2030))),"N/A",VLOOKUP($F680,'Source Data'!$B$15:$I$22,5)),"")</f>
        <v/>
      </c>
      <c r="AH680" s="145" t="str">
        <f>IF(ISNUMBER($L680),IF(OR(AND(OR($J680="Retired",$J680="Permanent Low-Use"),$K680&lt;=2031),(AND($J680="New",$K680&gt;2031))),"N/A",VLOOKUP($F680,'Source Data'!$B$15:$I$22,5)),"")</f>
        <v/>
      </c>
      <c r="AI680" s="145" t="str">
        <f>IF(ISNUMBER($L680),IF(OR(AND(OR($J680="Retired",$J680="Permanent Low-Use"),$K680&lt;=2032),(AND($J680="New",$K680&gt;2032))),"N/A",VLOOKUP($F680,'Source Data'!$B$15:$I$22,5)),"")</f>
        <v/>
      </c>
      <c r="AJ680" s="145" t="str">
        <f>IF(ISNUMBER($L680),IF(OR(AND(OR($J680="Retired",$J680="Permanent Low-Use"),$K680&lt;=2033),(AND($J680="New",$K680&gt;2033))),"N/A",VLOOKUP($F680,'Source Data'!$B$15:$I$22,5)),"")</f>
        <v/>
      </c>
      <c r="AK680" s="145" t="str">
        <f>IF($N680= 0, "N/A", IF(ISERROR(VLOOKUP($F680, 'Source Data'!$B$4:$C$11,2)), "", VLOOKUP($F680, 'Source Data'!$B$4:$C$11,2)))</f>
        <v/>
      </c>
      <c r="AL680" s="158"/>
    </row>
    <row r="681" spans="1:38">
      <c r="A681" s="158"/>
      <c r="B681" s="78"/>
      <c r="C681" s="78"/>
      <c r="D681" s="78"/>
      <c r="E681" s="78"/>
      <c r="F681" s="78"/>
      <c r="G681" s="78"/>
      <c r="H681" s="78"/>
      <c r="I681" s="78"/>
      <c r="J681" s="78"/>
      <c r="K681" s="78"/>
      <c r="L681" s="142" t="str">
        <f t="shared" si="26"/>
        <v/>
      </c>
      <c r="M681" s="142"/>
      <c r="N681" s="143" t="str">
        <f t="shared" si="27"/>
        <v/>
      </c>
      <c r="O681" s="144" t="str">
        <f>IF(OR(AND(OR($J681="Retired",$J681="Permanent Low-Use"),$K681&lt;=2023),(AND($J681="New",$K681&gt;2023))),"N/A",IF($N681=0,0,IF(ISERROR(VLOOKUP($E681,'Source Data'!$B$29:$J$60, MATCH($L681, 'Source Data'!$B$26:$J$26,1),TRUE))=TRUE,"",VLOOKUP($E681,'Source Data'!$B$29:$J$60,MATCH($L681, 'Source Data'!$B$26:$J$26,1),TRUE))))</f>
        <v/>
      </c>
      <c r="P681" s="144" t="str">
        <f>IF(OR(AND(OR($J681="Retired",$J681="Permanent Low-Use"),$K681&lt;=2024),(AND($J681="New",$K681&gt;2024))),"N/A",IF($N681=0,0,IF(ISERROR(VLOOKUP($E681,'Source Data'!$B$29:$J$60, MATCH($L681, 'Source Data'!$B$26:$J$26,1),TRUE))=TRUE,"",VLOOKUP($E681,'Source Data'!$B$29:$J$60,MATCH($L681, 'Source Data'!$B$26:$J$26,1),TRUE))))</f>
        <v/>
      </c>
      <c r="Q681" s="144" t="str">
        <f>IF(OR(AND(OR($J681="Retired",$J681="Permanent Low-Use"),$K681&lt;=2025),(AND($J681="New",$K681&gt;2025))),"N/A",IF($N681=0,0,IF(ISERROR(VLOOKUP($E681,'Source Data'!$B$29:$J$60, MATCH($L681, 'Source Data'!$B$26:$J$26,1),TRUE))=TRUE,"",VLOOKUP($E681,'Source Data'!$B$29:$J$60,MATCH($L681, 'Source Data'!$B$26:$J$26,1),TRUE))))</f>
        <v/>
      </c>
      <c r="R681" s="144" t="str">
        <f>IF(OR(AND(OR($J681="Retired",$J681="Permanent Low-Use"),$K681&lt;=2026),(AND($J681="New",$K681&gt;2026))),"N/A",IF($N681=0,0,IF(ISERROR(VLOOKUP($E681,'Source Data'!$B$29:$J$60, MATCH($L681, 'Source Data'!$B$26:$J$26,1),TRUE))=TRUE,"",VLOOKUP($E681,'Source Data'!$B$29:$J$60,MATCH($L681, 'Source Data'!$B$26:$J$26,1),TRUE))))</f>
        <v/>
      </c>
      <c r="S681" s="144" t="str">
        <f>IF(OR(AND(OR($J681="Retired",$J681="Permanent Low-Use"),$K681&lt;=2027),(AND($J681="New",$K681&gt;2027))),"N/A",IF($N681=0,0,IF(ISERROR(VLOOKUP($E681,'Source Data'!$B$29:$J$60, MATCH($L681, 'Source Data'!$B$26:$J$26,1),TRUE))=TRUE,"",VLOOKUP($E681,'Source Data'!$B$29:$J$60,MATCH($L681, 'Source Data'!$B$26:$J$26,1),TRUE))))</f>
        <v/>
      </c>
      <c r="T681" s="144" t="str">
        <f>IF(OR(AND(OR($J681="Retired",$J681="Permanent Low-Use"),$K681&lt;=2028),(AND($J681="New",$K681&gt;2028))),"N/A",IF($N681=0,0,IF(ISERROR(VLOOKUP($E681,'Source Data'!$B$29:$J$60, MATCH($L681, 'Source Data'!$B$26:$J$26,1),TRUE))=TRUE,"",VLOOKUP($E681,'Source Data'!$B$29:$J$60,MATCH($L681, 'Source Data'!$B$26:$J$26,1),TRUE))))</f>
        <v/>
      </c>
      <c r="U681" s="144" t="str">
        <f>IF(OR(AND(OR($J681="Retired",$J681="Permanent Low-Use"),$K681&lt;=2029),(AND($J681="New",$K681&gt;2029))),"N/A",IF($N681=0,0,IF(ISERROR(VLOOKUP($E681,'Source Data'!$B$29:$J$60, MATCH($L681, 'Source Data'!$B$26:$J$26,1),TRUE))=TRUE,"",VLOOKUP($E681,'Source Data'!$B$29:$J$60,MATCH($L681, 'Source Data'!$B$26:$J$26,1),TRUE))))</f>
        <v/>
      </c>
      <c r="V681" s="144" t="str">
        <f>IF(OR(AND(OR($J681="Retired",$J681="Permanent Low-Use"),$K681&lt;=2030),(AND($J681="New",$K681&gt;2030))),"N/A",IF($N681=0,0,IF(ISERROR(VLOOKUP($E681,'Source Data'!$B$29:$J$60, MATCH($L681, 'Source Data'!$B$26:$J$26,1),TRUE))=TRUE,"",VLOOKUP($E681,'Source Data'!$B$29:$J$60,MATCH($L681, 'Source Data'!$B$26:$J$26,1),TRUE))))</f>
        <v/>
      </c>
      <c r="W681" s="144" t="str">
        <f>IF(OR(AND(OR($J681="Retired",$J681="Permanent Low-Use"),$K681&lt;=2031),(AND($J681="New",$K681&gt;2031))),"N/A",IF($N681=0,0,IF(ISERROR(VLOOKUP($E681,'Source Data'!$B$29:$J$60, MATCH($L681, 'Source Data'!$B$26:$J$26,1),TRUE))=TRUE,"",VLOOKUP($E681,'Source Data'!$B$29:$J$60,MATCH($L681, 'Source Data'!$B$26:$J$26,1),TRUE))))</f>
        <v/>
      </c>
      <c r="X681" s="144" t="str">
        <f>IF(OR(AND(OR($J681="Retired",$J681="Permanent Low-Use"),$K681&lt;=2032),(AND($J681="New",$K681&gt;2032))),"N/A",IF($N681=0,0,IF(ISERROR(VLOOKUP($E681,'Source Data'!$B$29:$J$60, MATCH($L681, 'Source Data'!$B$26:$J$26,1),TRUE))=TRUE,"",VLOOKUP($E681,'Source Data'!$B$29:$J$60,MATCH($L681, 'Source Data'!$B$26:$J$26,1),TRUE))))</f>
        <v/>
      </c>
      <c r="Y681" s="144" t="str">
        <f>IF(OR(AND(OR($J681="Retired",$J681="Permanent Low-Use"),$K681&lt;=2033),(AND($J681="New",$K681&gt;2033))),"N/A",IF($N681=0,0,IF(ISERROR(VLOOKUP($E681,'Source Data'!$B$29:$J$60, MATCH($L681, 'Source Data'!$B$26:$J$26,1),TRUE))=TRUE,"",VLOOKUP($E681,'Source Data'!$B$29:$J$60,MATCH($L681, 'Source Data'!$B$26:$J$26,1),TRUE))))</f>
        <v/>
      </c>
      <c r="Z681" s="145" t="str">
        <f>IF(ISNUMBER($L681),IF(OR(AND(OR($J681="Retired",$J681="Permanent Low-Use"),$K681&lt;=2023),(AND($J681="New",$K681&gt;2023))),"N/A",VLOOKUP($F681,'Source Data'!$B$15:$I$22,7)),"")</f>
        <v/>
      </c>
      <c r="AA681" s="145" t="str">
        <f>IF(ISNUMBER($L681),IF(OR(AND(OR($J681="Retired",$J681="Permanent Low-Use"),$K681&lt;=2024),(AND($J681="New",$K681&gt;2024))),"N/A",VLOOKUP($F681,'Source Data'!$B$15:$I$22,7)),"")</f>
        <v/>
      </c>
      <c r="AB681" s="145" t="str">
        <f>IF(ISNUMBER($L681),IF(OR(AND(OR($J681="Retired",$J681="Permanent Low-Use"),$K681&lt;=2025),(AND($J681="New",$K681&gt;2025))),"N/A",VLOOKUP($F681,'Source Data'!$B$15:$I$22,5)),"")</f>
        <v/>
      </c>
      <c r="AC681" s="145" t="str">
        <f>IF(ISNUMBER($L681),IF(OR(AND(OR($J681="Retired",$J681="Permanent Low-Use"),$K681&lt;=2026),(AND($J681="New",$K681&gt;2026))),"N/A",VLOOKUP($F681,'Source Data'!$B$15:$I$22,5)),"")</f>
        <v/>
      </c>
      <c r="AD681" s="147"/>
      <c r="AE681" s="145" t="str">
        <f>IF(ISNUMBER($L681),IF(OR(AND(OR($J681="Retired",$J681="Permanent Low-Use"),$K681&lt;=2028),(AND($J681="New",$K681&gt;2028))),"N/A",VLOOKUP($F681,'Source Data'!$B$15:$I$22,5)),"")</f>
        <v/>
      </c>
      <c r="AF681" s="145" t="str">
        <f>IF(ISNUMBER($L681),IF(OR(AND(OR($J681="Retired",$J681="Permanent Low-Use"),$K681&lt;=2029),(AND($J681="New",$K681&gt;2029))),"N/A",VLOOKUP($F681,'Source Data'!$B$15:$I$22,5)),"")</f>
        <v/>
      </c>
      <c r="AG681" s="145" t="str">
        <f>IF(ISNUMBER($L681),IF(OR(AND(OR($J681="Retired",$J681="Permanent Low-Use"),$K681&lt;=2030),(AND($J681="New",$K681&gt;2030))),"N/A",VLOOKUP($F681,'Source Data'!$B$15:$I$22,5)),"")</f>
        <v/>
      </c>
      <c r="AH681" s="145" t="str">
        <f>IF(ISNUMBER($L681),IF(OR(AND(OR($J681="Retired",$J681="Permanent Low-Use"),$K681&lt;=2031),(AND($J681="New",$K681&gt;2031))),"N/A",VLOOKUP($F681,'Source Data'!$B$15:$I$22,5)),"")</f>
        <v/>
      </c>
      <c r="AI681" s="145" t="str">
        <f>IF(ISNUMBER($L681),IF(OR(AND(OR($J681="Retired",$J681="Permanent Low-Use"),$K681&lt;=2032),(AND($J681="New",$K681&gt;2032))),"N/A",VLOOKUP($F681,'Source Data'!$B$15:$I$22,5)),"")</f>
        <v/>
      </c>
      <c r="AJ681" s="145" t="str">
        <f>IF(ISNUMBER($L681),IF(OR(AND(OR($J681="Retired",$J681="Permanent Low-Use"),$K681&lt;=2033),(AND($J681="New",$K681&gt;2033))),"N/A",VLOOKUP($F681,'Source Data'!$B$15:$I$22,5)),"")</f>
        <v/>
      </c>
      <c r="AK681" s="145" t="str">
        <f>IF($N681= 0, "N/A", IF(ISERROR(VLOOKUP($F681, 'Source Data'!$B$4:$C$11,2)), "", VLOOKUP($F681, 'Source Data'!$B$4:$C$11,2)))</f>
        <v/>
      </c>
      <c r="AL681" s="158"/>
    </row>
    <row r="682" spans="1:38">
      <c r="A682" s="158"/>
      <c r="B682" s="78"/>
      <c r="C682" s="78"/>
      <c r="D682" s="78"/>
      <c r="E682" s="78"/>
      <c r="F682" s="78"/>
      <c r="G682" s="78"/>
      <c r="H682" s="78"/>
      <c r="I682" s="78"/>
      <c r="J682" s="78"/>
      <c r="K682" s="78"/>
      <c r="L682" s="142" t="str">
        <f t="shared" si="26"/>
        <v/>
      </c>
      <c r="M682" s="142"/>
      <c r="N682" s="143" t="str">
        <f t="shared" si="27"/>
        <v/>
      </c>
      <c r="O682" s="144" t="str">
        <f>IF(OR(AND(OR($J682="Retired",$J682="Permanent Low-Use"),$K682&lt;=2023),(AND($J682="New",$K682&gt;2023))),"N/A",IF($N682=0,0,IF(ISERROR(VLOOKUP($E682,'Source Data'!$B$29:$J$60, MATCH($L682, 'Source Data'!$B$26:$J$26,1),TRUE))=TRUE,"",VLOOKUP($E682,'Source Data'!$B$29:$J$60,MATCH($L682, 'Source Data'!$B$26:$J$26,1),TRUE))))</f>
        <v/>
      </c>
      <c r="P682" s="144" t="str">
        <f>IF(OR(AND(OR($J682="Retired",$J682="Permanent Low-Use"),$K682&lt;=2024),(AND($J682="New",$K682&gt;2024))),"N/A",IF($N682=0,0,IF(ISERROR(VLOOKUP($E682,'Source Data'!$B$29:$J$60, MATCH($L682, 'Source Data'!$B$26:$J$26,1),TRUE))=TRUE,"",VLOOKUP($E682,'Source Data'!$B$29:$J$60,MATCH($L682, 'Source Data'!$B$26:$J$26,1),TRUE))))</f>
        <v/>
      </c>
      <c r="Q682" s="144" t="str">
        <f>IF(OR(AND(OR($J682="Retired",$J682="Permanent Low-Use"),$K682&lt;=2025),(AND($J682="New",$K682&gt;2025))),"N/A",IF($N682=0,0,IF(ISERROR(VLOOKUP($E682,'Source Data'!$B$29:$J$60, MATCH($L682, 'Source Data'!$B$26:$J$26,1),TRUE))=TRUE,"",VLOOKUP($E682,'Source Data'!$B$29:$J$60,MATCH($L682, 'Source Data'!$B$26:$J$26,1),TRUE))))</f>
        <v/>
      </c>
      <c r="R682" s="144" t="str">
        <f>IF(OR(AND(OR($J682="Retired",$J682="Permanent Low-Use"),$K682&lt;=2026),(AND($J682="New",$K682&gt;2026))),"N/A",IF($N682=0,0,IF(ISERROR(VLOOKUP($E682,'Source Data'!$B$29:$J$60, MATCH($L682, 'Source Data'!$B$26:$J$26,1),TRUE))=TRUE,"",VLOOKUP($E682,'Source Data'!$B$29:$J$60,MATCH($L682, 'Source Data'!$B$26:$J$26,1),TRUE))))</f>
        <v/>
      </c>
      <c r="S682" s="144" t="str">
        <f>IF(OR(AND(OR($J682="Retired",$J682="Permanent Low-Use"),$K682&lt;=2027),(AND($J682="New",$K682&gt;2027))),"N/A",IF($N682=0,0,IF(ISERROR(VLOOKUP($E682,'Source Data'!$B$29:$J$60, MATCH($L682, 'Source Data'!$B$26:$J$26,1),TRUE))=TRUE,"",VLOOKUP($E682,'Source Data'!$B$29:$J$60,MATCH($L682, 'Source Data'!$B$26:$J$26,1),TRUE))))</f>
        <v/>
      </c>
      <c r="T682" s="144" t="str">
        <f>IF(OR(AND(OR($J682="Retired",$J682="Permanent Low-Use"),$K682&lt;=2028),(AND($J682="New",$K682&gt;2028))),"N/A",IF($N682=0,0,IF(ISERROR(VLOOKUP($E682,'Source Data'!$B$29:$J$60, MATCH($L682, 'Source Data'!$B$26:$J$26,1),TRUE))=TRUE,"",VLOOKUP($E682,'Source Data'!$B$29:$J$60,MATCH($L682, 'Source Data'!$B$26:$J$26,1),TRUE))))</f>
        <v/>
      </c>
      <c r="U682" s="144" t="str">
        <f>IF(OR(AND(OR($J682="Retired",$J682="Permanent Low-Use"),$K682&lt;=2029),(AND($J682="New",$K682&gt;2029))),"N/A",IF($N682=0,0,IF(ISERROR(VLOOKUP($E682,'Source Data'!$B$29:$J$60, MATCH($L682, 'Source Data'!$B$26:$J$26,1),TRUE))=TRUE,"",VLOOKUP($E682,'Source Data'!$B$29:$J$60,MATCH($L682, 'Source Data'!$B$26:$J$26,1),TRUE))))</f>
        <v/>
      </c>
      <c r="V682" s="144" t="str">
        <f>IF(OR(AND(OR($J682="Retired",$J682="Permanent Low-Use"),$K682&lt;=2030),(AND($J682="New",$K682&gt;2030))),"N/A",IF($N682=0,0,IF(ISERROR(VLOOKUP($E682,'Source Data'!$B$29:$J$60, MATCH($L682, 'Source Data'!$B$26:$J$26,1),TRUE))=TRUE,"",VLOOKUP($E682,'Source Data'!$B$29:$J$60,MATCH($L682, 'Source Data'!$B$26:$J$26,1),TRUE))))</f>
        <v/>
      </c>
      <c r="W682" s="144" t="str">
        <f>IF(OR(AND(OR($J682="Retired",$J682="Permanent Low-Use"),$K682&lt;=2031),(AND($J682="New",$K682&gt;2031))),"N/A",IF($N682=0,0,IF(ISERROR(VLOOKUP($E682,'Source Data'!$B$29:$J$60, MATCH($L682, 'Source Data'!$B$26:$J$26,1),TRUE))=TRUE,"",VLOOKUP($E682,'Source Data'!$B$29:$J$60,MATCH($L682, 'Source Data'!$B$26:$J$26,1),TRUE))))</f>
        <v/>
      </c>
      <c r="X682" s="144" t="str">
        <f>IF(OR(AND(OR($J682="Retired",$J682="Permanent Low-Use"),$K682&lt;=2032),(AND($J682="New",$K682&gt;2032))),"N/A",IF($N682=0,0,IF(ISERROR(VLOOKUP($E682,'Source Data'!$B$29:$J$60, MATCH($L682, 'Source Data'!$B$26:$J$26,1),TRUE))=TRUE,"",VLOOKUP($E682,'Source Data'!$B$29:$J$60,MATCH($L682, 'Source Data'!$B$26:$J$26,1),TRUE))))</f>
        <v/>
      </c>
      <c r="Y682" s="144" t="str">
        <f>IF(OR(AND(OR($J682="Retired",$J682="Permanent Low-Use"),$K682&lt;=2033),(AND($J682="New",$K682&gt;2033))),"N/A",IF($N682=0,0,IF(ISERROR(VLOOKUP($E682,'Source Data'!$B$29:$J$60, MATCH($L682, 'Source Data'!$B$26:$J$26,1),TRUE))=TRUE,"",VLOOKUP($E682,'Source Data'!$B$29:$J$60,MATCH($L682, 'Source Data'!$B$26:$J$26,1),TRUE))))</f>
        <v/>
      </c>
      <c r="Z682" s="145" t="str">
        <f>IF(ISNUMBER($L682),IF(OR(AND(OR($J682="Retired",$J682="Permanent Low-Use"),$K682&lt;=2023),(AND($J682="New",$K682&gt;2023))),"N/A",VLOOKUP($F682,'Source Data'!$B$15:$I$22,7)),"")</f>
        <v/>
      </c>
      <c r="AA682" s="145" t="str">
        <f>IF(ISNUMBER($L682),IF(OR(AND(OR($J682="Retired",$J682="Permanent Low-Use"),$K682&lt;=2024),(AND($J682="New",$K682&gt;2024))),"N/A",VLOOKUP($F682,'Source Data'!$B$15:$I$22,7)),"")</f>
        <v/>
      </c>
      <c r="AB682" s="145" t="str">
        <f>IF(ISNUMBER($L682),IF(OR(AND(OR($J682="Retired",$J682="Permanent Low-Use"),$K682&lt;=2025),(AND($J682="New",$K682&gt;2025))),"N/A",VLOOKUP($F682,'Source Data'!$B$15:$I$22,5)),"")</f>
        <v/>
      </c>
      <c r="AC682" s="145" t="str">
        <f>IF(ISNUMBER($L682),IF(OR(AND(OR($J682="Retired",$J682="Permanent Low-Use"),$K682&lt;=2026),(AND($J682="New",$K682&gt;2026))),"N/A",VLOOKUP($F682,'Source Data'!$B$15:$I$22,5)),"")</f>
        <v/>
      </c>
      <c r="AD682" s="147"/>
      <c r="AE682" s="145" t="str">
        <f>IF(ISNUMBER($L682),IF(OR(AND(OR($J682="Retired",$J682="Permanent Low-Use"),$K682&lt;=2028),(AND($J682="New",$K682&gt;2028))),"N/A",VLOOKUP($F682,'Source Data'!$B$15:$I$22,5)),"")</f>
        <v/>
      </c>
      <c r="AF682" s="145" t="str">
        <f>IF(ISNUMBER($L682),IF(OR(AND(OR($J682="Retired",$J682="Permanent Low-Use"),$K682&lt;=2029),(AND($J682="New",$K682&gt;2029))),"N/A",VLOOKUP($F682,'Source Data'!$B$15:$I$22,5)),"")</f>
        <v/>
      </c>
      <c r="AG682" s="145" t="str">
        <f>IF(ISNUMBER($L682),IF(OR(AND(OR($J682="Retired",$J682="Permanent Low-Use"),$K682&lt;=2030),(AND($J682="New",$K682&gt;2030))),"N/A",VLOOKUP($F682,'Source Data'!$B$15:$I$22,5)),"")</f>
        <v/>
      </c>
      <c r="AH682" s="145" t="str">
        <f>IF(ISNUMBER($L682),IF(OR(AND(OR($J682="Retired",$J682="Permanent Low-Use"),$K682&lt;=2031),(AND($J682="New",$K682&gt;2031))),"N/A",VLOOKUP($F682,'Source Data'!$B$15:$I$22,5)),"")</f>
        <v/>
      </c>
      <c r="AI682" s="145" t="str">
        <f>IF(ISNUMBER($L682),IF(OR(AND(OR($J682="Retired",$J682="Permanent Low-Use"),$K682&lt;=2032),(AND($J682="New",$K682&gt;2032))),"N/A",VLOOKUP($F682,'Source Data'!$B$15:$I$22,5)),"")</f>
        <v/>
      </c>
      <c r="AJ682" s="145" t="str">
        <f>IF(ISNUMBER($L682),IF(OR(AND(OR($J682="Retired",$J682="Permanent Low-Use"),$K682&lt;=2033),(AND($J682="New",$K682&gt;2033))),"N/A",VLOOKUP($F682,'Source Data'!$B$15:$I$22,5)),"")</f>
        <v/>
      </c>
      <c r="AK682" s="145" t="str">
        <f>IF($N682= 0, "N/A", IF(ISERROR(VLOOKUP($F682, 'Source Data'!$B$4:$C$11,2)), "", VLOOKUP($F682, 'Source Data'!$B$4:$C$11,2)))</f>
        <v/>
      </c>
      <c r="AL682" s="158"/>
    </row>
    <row r="683" spans="1:38">
      <c r="A683" s="158"/>
      <c r="B683" s="78"/>
      <c r="C683" s="78"/>
      <c r="D683" s="78"/>
      <c r="E683" s="78"/>
      <c r="F683" s="78"/>
      <c r="G683" s="78"/>
      <c r="H683" s="78"/>
      <c r="I683" s="78"/>
      <c r="J683" s="78"/>
      <c r="K683" s="78"/>
      <c r="L683" s="142" t="str">
        <f t="shared" si="26"/>
        <v/>
      </c>
      <c r="M683" s="142"/>
      <c r="N683" s="143" t="str">
        <f t="shared" si="27"/>
        <v/>
      </c>
      <c r="O683" s="144" t="str">
        <f>IF(OR(AND(OR($J683="Retired",$J683="Permanent Low-Use"),$K683&lt;=2023),(AND($J683="New",$K683&gt;2023))),"N/A",IF($N683=0,0,IF(ISERROR(VLOOKUP($E683,'Source Data'!$B$29:$J$60, MATCH($L683, 'Source Data'!$B$26:$J$26,1),TRUE))=TRUE,"",VLOOKUP($E683,'Source Data'!$B$29:$J$60,MATCH($L683, 'Source Data'!$B$26:$J$26,1),TRUE))))</f>
        <v/>
      </c>
      <c r="P683" s="144" t="str">
        <f>IF(OR(AND(OR($J683="Retired",$J683="Permanent Low-Use"),$K683&lt;=2024),(AND($J683="New",$K683&gt;2024))),"N/A",IF($N683=0,0,IF(ISERROR(VLOOKUP($E683,'Source Data'!$B$29:$J$60, MATCH($L683, 'Source Data'!$B$26:$J$26,1),TRUE))=TRUE,"",VLOOKUP($E683,'Source Data'!$B$29:$J$60,MATCH($L683, 'Source Data'!$B$26:$J$26,1),TRUE))))</f>
        <v/>
      </c>
      <c r="Q683" s="144" t="str">
        <f>IF(OR(AND(OR($J683="Retired",$J683="Permanent Low-Use"),$K683&lt;=2025),(AND($J683="New",$K683&gt;2025))),"N/A",IF($N683=0,0,IF(ISERROR(VLOOKUP($E683,'Source Data'!$B$29:$J$60, MATCH($L683, 'Source Data'!$B$26:$J$26,1),TRUE))=TRUE,"",VLOOKUP($E683,'Source Data'!$B$29:$J$60,MATCH($L683, 'Source Data'!$B$26:$J$26,1),TRUE))))</f>
        <v/>
      </c>
      <c r="R683" s="144" t="str">
        <f>IF(OR(AND(OR($J683="Retired",$J683="Permanent Low-Use"),$K683&lt;=2026),(AND($J683="New",$K683&gt;2026))),"N/A",IF($N683=0,0,IF(ISERROR(VLOOKUP($E683,'Source Data'!$B$29:$J$60, MATCH($L683, 'Source Data'!$B$26:$J$26,1),TRUE))=TRUE,"",VLOOKUP($E683,'Source Data'!$B$29:$J$60,MATCH($L683, 'Source Data'!$B$26:$J$26,1),TRUE))))</f>
        <v/>
      </c>
      <c r="S683" s="144" t="str">
        <f>IF(OR(AND(OR($J683="Retired",$J683="Permanent Low-Use"),$K683&lt;=2027),(AND($J683="New",$K683&gt;2027))),"N/A",IF($N683=0,0,IF(ISERROR(VLOOKUP($E683,'Source Data'!$B$29:$J$60, MATCH($L683, 'Source Data'!$B$26:$J$26,1),TRUE))=TRUE,"",VLOOKUP($E683,'Source Data'!$B$29:$J$60,MATCH($L683, 'Source Data'!$B$26:$J$26,1),TRUE))))</f>
        <v/>
      </c>
      <c r="T683" s="144" t="str">
        <f>IF(OR(AND(OR($J683="Retired",$J683="Permanent Low-Use"),$K683&lt;=2028),(AND($J683="New",$K683&gt;2028))),"N/A",IF($N683=0,0,IF(ISERROR(VLOOKUP($E683,'Source Data'!$B$29:$J$60, MATCH($L683, 'Source Data'!$B$26:$J$26,1),TRUE))=TRUE,"",VLOOKUP($E683,'Source Data'!$B$29:$J$60,MATCH($L683, 'Source Data'!$B$26:$J$26,1),TRUE))))</f>
        <v/>
      </c>
      <c r="U683" s="144" t="str">
        <f>IF(OR(AND(OR($J683="Retired",$J683="Permanent Low-Use"),$K683&lt;=2029),(AND($J683="New",$K683&gt;2029))),"N/A",IF($N683=0,0,IF(ISERROR(VLOOKUP($E683,'Source Data'!$B$29:$J$60, MATCH($L683, 'Source Data'!$B$26:$J$26,1),TRUE))=TRUE,"",VLOOKUP($E683,'Source Data'!$B$29:$J$60,MATCH($L683, 'Source Data'!$B$26:$J$26,1),TRUE))))</f>
        <v/>
      </c>
      <c r="V683" s="144" t="str">
        <f>IF(OR(AND(OR($J683="Retired",$J683="Permanent Low-Use"),$K683&lt;=2030),(AND($J683="New",$K683&gt;2030))),"N/A",IF($N683=0,0,IF(ISERROR(VLOOKUP($E683,'Source Data'!$B$29:$J$60, MATCH($L683, 'Source Data'!$B$26:$J$26,1),TRUE))=TRUE,"",VLOOKUP($E683,'Source Data'!$B$29:$J$60,MATCH($L683, 'Source Data'!$B$26:$J$26,1),TRUE))))</f>
        <v/>
      </c>
      <c r="W683" s="144" t="str">
        <f>IF(OR(AND(OR($J683="Retired",$J683="Permanent Low-Use"),$K683&lt;=2031),(AND($J683="New",$K683&gt;2031))),"N/A",IF($N683=0,0,IF(ISERROR(VLOOKUP($E683,'Source Data'!$B$29:$J$60, MATCH($L683, 'Source Data'!$B$26:$J$26,1),TRUE))=TRUE,"",VLOOKUP($E683,'Source Data'!$B$29:$J$60,MATCH($L683, 'Source Data'!$B$26:$J$26,1),TRUE))))</f>
        <v/>
      </c>
      <c r="X683" s="144" t="str">
        <f>IF(OR(AND(OR($J683="Retired",$J683="Permanent Low-Use"),$K683&lt;=2032),(AND($J683="New",$K683&gt;2032))),"N/A",IF($N683=0,0,IF(ISERROR(VLOOKUP($E683,'Source Data'!$B$29:$J$60, MATCH($L683, 'Source Data'!$B$26:$J$26,1),TRUE))=TRUE,"",VLOOKUP($E683,'Source Data'!$B$29:$J$60,MATCH($L683, 'Source Data'!$B$26:$J$26,1),TRUE))))</f>
        <v/>
      </c>
      <c r="Y683" s="144" t="str">
        <f>IF(OR(AND(OR($J683="Retired",$J683="Permanent Low-Use"),$K683&lt;=2033),(AND($J683="New",$K683&gt;2033))),"N/A",IF($N683=0,0,IF(ISERROR(VLOOKUP($E683,'Source Data'!$B$29:$J$60, MATCH($L683, 'Source Data'!$B$26:$J$26,1),TRUE))=TRUE,"",VLOOKUP($E683,'Source Data'!$B$29:$J$60,MATCH($L683, 'Source Data'!$B$26:$J$26,1),TRUE))))</f>
        <v/>
      </c>
      <c r="Z683" s="145" t="str">
        <f>IF(ISNUMBER($L683),IF(OR(AND(OR($J683="Retired",$J683="Permanent Low-Use"),$K683&lt;=2023),(AND($J683="New",$K683&gt;2023))),"N/A",VLOOKUP($F683,'Source Data'!$B$15:$I$22,7)),"")</f>
        <v/>
      </c>
      <c r="AA683" s="145" t="str">
        <f>IF(ISNUMBER($L683),IF(OR(AND(OR($J683="Retired",$J683="Permanent Low-Use"),$K683&lt;=2024),(AND($J683="New",$K683&gt;2024))),"N/A",VLOOKUP($F683,'Source Data'!$B$15:$I$22,7)),"")</f>
        <v/>
      </c>
      <c r="AB683" s="145" t="str">
        <f>IF(ISNUMBER($L683),IF(OR(AND(OR($J683="Retired",$J683="Permanent Low-Use"),$K683&lt;=2025),(AND($J683="New",$K683&gt;2025))),"N/A",VLOOKUP($F683,'Source Data'!$B$15:$I$22,5)),"")</f>
        <v/>
      </c>
      <c r="AC683" s="145" t="str">
        <f>IF(ISNUMBER($L683),IF(OR(AND(OR($J683="Retired",$J683="Permanent Low-Use"),$K683&lt;=2026),(AND($J683="New",$K683&gt;2026))),"N/A",VLOOKUP($F683,'Source Data'!$B$15:$I$22,5)),"")</f>
        <v/>
      </c>
      <c r="AD683" s="147"/>
      <c r="AE683" s="145" t="str">
        <f>IF(ISNUMBER($L683),IF(OR(AND(OR($J683="Retired",$J683="Permanent Low-Use"),$K683&lt;=2028),(AND($J683="New",$K683&gt;2028))),"N/A",VLOOKUP($F683,'Source Data'!$B$15:$I$22,5)),"")</f>
        <v/>
      </c>
      <c r="AF683" s="145" t="str">
        <f>IF(ISNUMBER($L683),IF(OR(AND(OR($J683="Retired",$J683="Permanent Low-Use"),$K683&lt;=2029),(AND($J683="New",$K683&gt;2029))),"N/A",VLOOKUP($F683,'Source Data'!$B$15:$I$22,5)),"")</f>
        <v/>
      </c>
      <c r="AG683" s="145" t="str">
        <f>IF(ISNUMBER($L683),IF(OR(AND(OR($J683="Retired",$J683="Permanent Low-Use"),$K683&lt;=2030),(AND($J683="New",$K683&gt;2030))),"N/A",VLOOKUP($F683,'Source Data'!$B$15:$I$22,5)),"")</f>
        <v/>
      </c>
      <c r="AH683" s="145" t="str">
        <f>IF(ISNUMBER($L683),IF(OR(AND(OR($J683="Retired",$J683="Permanent Low-Use"),$K683&lt;=2031),(AND($J683="New",$K683&gt;2031))),"N/A",VLOOKUP($F683,'Source Data'!$B$15:$I$22,5)),"")</f>
        <v/>
      </c>
      <c r="AI683" s="145" t="str">
        <f>IF(ISNUMBER($L683),IF(OR(AND(OR($J683="Retired",$J683="Permanent Low-Use"),$K683&lt;=2032),(AND($J683="New",$K683&gt;2032))),"N/A",VLOOKUP($F683,'Source Data'!$B$15:$I$22,5)),"")</f>
        <v/>
      </c>
      <c r="AJ683" s="145" t="str">
        <f>IF(ISNUMBER($L683),IF(OR(AND(OR($J683="Retired",$J683="Permanent Low-Use"),$K683&lt;=2033),(AND($J683="New",$K683&gt;2033))),"N/A",VLOOKUP($F683,'Source Data'!$B$15:$I$22,5)),"")</f>
        <v/>
      </c>
      <c r="AK683" s="145" t="str">
        <f>IF($N683= 0, "N/A", IF(ISERROR(VLOOKUP($F683, 'Source Data'!$B$4:$C$11,2)), "", VLOOKUP($F683, 'Source Data'!$B$4:$C$11,2)))</f>
        <v/>
      </c>
      <c r="AL683" s="158"/>
    </row>
    <row r="684" spans="1:38">
      <c r="A684" s="158"/>
      <c r="B684" s="78"/>
      <c r="C684" s="78"/>
      <c r="D684" s="78"/>
      <c r="E684" s="78"/>
      <c r="F684" s="78"/>
      <c r="G684" s="78"/>
      <c r="H684" s="78"/>
      <c r="I684" s="78"/>
      <c r="J684" s="78"/>
      <c r="K684" s="78"/>
      <c r="L684" s="142" t="str">
        <f t="shared" si="26"/>
        <v/>
      </c>
      <c r="M684" s="142"/>
      <c r="N684" s="143" t="str">
        <f t="shared" si="27"/>
        <v/>
      </c>
      <c r="O684" s="144" t="str">
        <f>IF(OR(AND(OR($J684="Retired",$J684="Permanent Low-Use"),$K684&lt;=2023),(AND($J684="New",$K684&gt;2023))),"N/A",IF($N684=0,0,IF(ISERROR(VLOOKUP($E684,'Source Data'!$B$29:$J$60, MATCH($L684, 'Source Data'!$B$26:$J$26,1),TRUE))=TRUE,"",VLOOKUP($E684,'Source Data'!$B$29:$J$60,MATCH($L684, 'Source Data'!$B$26:$J$26,1),TRUE))))</f>
        <v/>
      </c>
      <c r="P684" s="144" t="str">
        <f>IF(OR(AND(OR($J684="Retired",$J684="Permanent Low-Use"),$K684&lt;=2024),(AND($J684="New",$K684&gt;2024))),"N/A",IF($N684=0,0,IF(ISERROR(VLOOKUP($E684,'Source Data'!$B$29:$J$60, MATCH($L684, 'Source Data'!$B$26:$J$26,1),TRUE))=TRUE,"",VLOOKUP($E684,'Source Data'!$B$29:$J$60,MATCH($L684, 'Source Data'!$B$26:$J$26,1),TRUE))))</f>
        <v/>
      </c>
      <c r="Q684" s="144" t="str">
        <f>IF(OR(AND(OR($J684="Retired",$J684="Permanent Low-Use"),$K684&lt;=2025),(AND($J684="New",$K684&gt;2025))),"N/A",IF($N684=0,0,IF(ISERROR(VLOOKUP($E684,'Source Data'!$B$29:$J$60, MATCH($L684, 'Source Data'!$B$26:$J$26,1),TRUE))=TRUE,"",VLOOKUP($E684,'Source Data'!$B$29:$J$60,MATCH($L684, 'Source Data'!$B$26:$J$26,1),TRUE))))</f>
        <v/>
      </c>
      <c r="R684" s="144" t="str">
        <f>IF(OR(AND(OR($J684="Retired",$J684="Permanent Low-Use"),$K684&lt;=2026),(AND($J684="New",$K684&gt;2026))),"N/A",IF($N684=0,0,IF(ISERROR(VLOOKUP($E684,'Source Data'!$B$29:$J$60, MATCH($L684, 'Source Data'!$B$26:$J$26,1),TRUE))=TRUE,"",VLOOKUP($E684,'Source Data'!$B$29:$J$60,MATCH($L684, 'Source Data'!$B$26:$J$26,1),TRUE))))</f>
        <v/>
      </c>
      <c r="S684" s="144" t="str">
        <f>IF(OR(AND(OR($J684="Retired",$J684="Permanent Low-Use"),$K684&lt;=2027),(AND($J684="New",$K684&gt;2027))),"N/A",IF($N684=0,0,IF(ISERROR(VLOOKUP($E684,'Source Data'!$B$29:$J$60, MATCH($L684, 'Source Data'!$B$26:$J$26,1),TRUE))=TRUE,"",VLOOKUP($E684,'Source Data'!$B$29:$J$60,MATCH($L684, 'Source Data'!$B$26:$J$26,1),TRUE))))</f>
        <v/>
      </c>
      <c r="T684" s="144" t="str">
        <f>IF(OR(AND(OR($J684="Retired",$J684="Permanent Low-Use"),$K684&lt;=2028),(AND($J684="New",$K684&gt;2028))),"N/A",IF($N684=0,0,IF(ISERROR(VLOOKUP($E684,'Source Data'!$B$29:$J$60, MATCH($L684, 'Source Data'!$B$26:$J$26,1),TRUE))=TRUE,"",VLOOKUP($E684,'Source Data'!$B$29:$J$60,MATCH($L684, 'Source Data'!$B$26:$J$26,1),TRUE))))</f>
        <v/>
      </c>
      <c r="U684" s="144" t="str">
        <f>IF(OR(AND(OR($J684="Retired",$J684="Permanent Low-Use"),$K684&lt;=2029),(AND($J684="New",$K684&gt;2029))),"N/A",IF($N684=0,0,IF(ISERROR(VLOOKUP($E684,'Source Data'!$B$29:$J$60, MATCH($L684, 'Source Data'!$B$26:$J$26,1),TRUE))=TRUE,"",VLOOKUP($E684,'Source Data'!$B$29:$J$60,MATCH($L684, 'Source Data'!$B$26:$J$26,1),TRUE))))</f>
        <v/>
      </c>
      <c r="V684" s="144" t="str">
        <f>IF(OR(AND(OR($J684="Retired",$J684="Permanent Low-Use"),$K684&lt;=2030),(AND($J684="New",$K684&gt;2030))),"N/A",IF($N684=0,0,IF(ISERROR(VLOOKUP($E684,'Source Data'!$B$29:$J$60, MATCH($L684, 'Source Data'!$B$26:$J$26,1),TRUE))=TRUE,"",VLOOKUP($E684,'Source Data'!$B$29:$J$60,MATCH($L684, 'Source Data'!$B$26:$J$26,1),TRUE))))</f>
        <v/>
      </c>
      <c r="W684" s="144" t="str">
        <f>IF(OR(AND(OR($J684="Retired",$J684="Permanent Low-Use"),$K684&lt;=2031),(AND($J684="New",$K684&gt;2031))),"N/A",IF($N684=0,0,IF(ISERROR(VLOOKUP($E684,'Source Data'!$B$29:$J$60, MATCH($L684, 'Source Data'!$B$26:$J$26,1),TRUE))=TRUE,"",VLOOKUP($E684,'Source Data'!$B$29:$J$60,MATCH($L684, 'Source Data'!$B$26:$J$26,1),TRUE))))</f>
        <v/>
      </c>
      <c r="X684" s="144" t="str">
        <f>IF(OR(AND(OR($J684="Retired",$J684="Permanent Low-Use"),$K684&lt;=2032),(AND($J684="New",$K684&gt;2032))),"N/A",IF($N684=0,0,IF(ISERROR(VLOOKUP($E684,'Source Data'!$B$29:$J$60, MATCH($L684, 'Source Data'!$B$26:$J$26,1),TRUE))=TRUE,"",VLOOKUP($E684,'Source Data'!$B$29:$J$60,MATCH($L684, 'Source Data'!$B$26:$J$26,1),TRUE))))</f>
        <v/>
      </c>
      <c r="Y684" s="144" t="str">
        <f>IF(OR(AND(OR($J684="Retired",$J684="Permanent Low-Use"),$K684&lt;=2033),(AND($J684="New",$K684&gt;2033))),"N/A",IF($N684=0,0,IF(ISERROR(VLOOKUP($E684,'Source Data'!$B$29:$J$60, MATCH($L684, 'Source Data'!$B$26:$J$26,1),TRUE))=TRUE,"",VLOOKUP($E684,'Source Data'!$B$29:$J$60,MATCH($L684, 'Source Data'!$B$26:$J$26,1),TRUE))))</f>
        <v/>
      </c>
      <c r="Z684" s="145" t="str">
        <f>IF(ISNUMBER($L684),IF(OR(AND(OR($J684="Retired",$J684="Permanent Low-Use"),$K684&lt;=2023),(AND($J684="New",$K684&gt;2023))),"N/A",VLOOKUP($F684,'Source Data'!$B$15:$I$22,7)),"")</f>
        <v/>
      </c>
      <c r="AA684" s="145" t="str">
        <f>IF(ISNUMBER($L684),IF(OR(AND(OR($J684="Retired",$J684="Permanent Low-Use"),$K684&lt;=2024),(AND($J684="New",$K684&gt;2024))),"N/A",VLOOKUP($F684,'Source Data'!$B$15:$I$22,7)),"")</f>
        <v/>
      </c>
      <c r="AB684" s="145" t="str">
        <f>IF(ISNUMBER($L684),IF(OR(AND(OR($J684="Retired",$J684="Permanent Low-Use"),$K684&lt;=2025),(AND($J684="New",$K684&gt;2025))),"N/A",VLOOKUP($F684,'Source Data'!$B$15:$I$22,5)),"")</f>
        <v/>
      </c>
      <c r="AC684" s="145" t="str">
        <f>IF(ISNUMBER($L684),IF(OR(AND(OR($J684="Retired",$J684="Permanent Low-Use"),$K684&lt;=2026),(AND($J684="New",$K684&gt;2026))),"N/A",VLOOKUP($F684,'Source Data'!$B$15:$I$22,5)),"")</f>
        <v/>
      </c>
      <c r="AD684" s="147"/>
      <c r="AE684" s="145" t="str">
        <f>IF(ISNUMBER($L684),IF(OR(AND(OR($J684="Retired",$J684="Permanent Low-Use"),$K684&lt;=2028),(AND($J684="New",$K684&gt;2028))),"N/A",VLOOKUP($F684,'Source Data'!$B$15:$I$22,5)),"")</f>
        <v/>
      </c>
      <c r="AF684" s="145" t="str">
        <f>IF(ISNUMBER($L684),IF(OR(AND(OR($J684="Retired",$J684="Permanent Low-Use"),$K684&lt;=2029),(AND($J684="New",$K684&gt;2029))),"N/A",VLOOKUP($F684,'Source Data'!$B$15:$I$22,5)),"")</f>
        <v/>
      </c>
      <c r="AG684" s="145" t="str">
        <f>IF(ISNUMBER($L684),IF(OR(AND(OR($J684="Retired",$J684="Permanent Low-Use"),$K684&lt;=2030),(AND($J684="New",$K684&gt;2030))),"N/A",VLOOKUP($F684,'Source Data'!$B$15:$I$22,5)),"")</f>
        <v/>
      </c>
      <c r="AH684" s="145" t="str">
        <f>IF(ISNUMBER($L684),IF(OR(AND(OR($J684="Retired",$J684="Permanent Low-Use"),$K684&lt;=2031),(AND($J684="New",$K684&gt;2031))),"N/A",VLOOKUP($F684,'Source Data'!$B$15:$I$22,5)),"")</f>
        <v/>
      </c>
      <c r="AI684" s="145" t="str">
        <f>IF(ISNUMBER($L684),IF(OR(AND(OR($J684="Retired",$J684="Permanent Low-Use"),$K684&lt;=2032),(AND($J684="New",$K684&gt;2032))),"N/A",VLOOKUP($F684,'Source Data'!$B$15:$I$22,5)),"")</f>
        <v/>
      </c>
      <c r="AJ684" s="145" t="str">
        <f>IF(ISNUMBER($L684),IF(OR(AND(OR($J684="Retired",$J684="Permanent Low-Use"),$K684&lt;=2033),(AND($J684="New",$K684&gt;2033))),"N/A",VLOOKUP($F684,'Source Data'!$B$15:$I$22,5)),"")</f>
        <v/>
      </c>
      <c r="AK684" s="145" t="str">
        <f>IF($N684= 0, "N/A", IF(ISERROR(VLOOKUP($F684, 'Source Data'!$B$4:$C$11,2)), "", VLOOKUP($F684, 'Source Data'!$B$4:$C$11,2)))</f>
        <v/>
      </c>
      <c r="AL684" s="158"/>
    </row>
    <row r="685" spans="1:38">
      <c r="A685" s="158"/>
      <c r="B685" s="78"/>
      <c r="C685" s="78"/>
      <c r="D685" s="78"/>
      <c r="E685" s="78"/>
      <c r="F685" s="78"/>
      <c r="G685" s="78"/>
      <c r="H685" s="78"/>
      <c r="I685" s="78"/>
      <c r="J685" s="78"/>
      <c r="K685" s="78"/>
      <c r="L685" s="142" t="str">
        <f t="shared" si="26"/>
        <v/>
      </c>
      <c r="M685" s="142"/>
      <c r="N685" s="143" t="str">
        <f t="shared" si="27"/>
        <v/>
      </c>
      <c r="O685" s="144" t="str">
        <f>IF(OR(AND(OR($J685="Retired",$J685="Permanent Low-Use"),$K685&lt;=2023),(AND($J685="New",$K685&gt;2023))),"N/A",IF($N685=0,0,IF(ISERROR(VLOOKUP($E685,'Source Data'!$B$29:$J$60, MATCH($L685, 'Source Data'!$B$26:$J$26,1),TRUE))=TRUE,"",VLOOKUP($E685,'Source Data'!$B$29:$J$60,MATCH($L685, 'Source Data'!$B$26:$J$26,1),TRUE))))</f>
        <v/>
      </c>
      <c r="P685" s="144" t="str">
        <f>IF(OR(AND(OR($J685="Retired",$J685="Permanent Low-Use"),$K685&lt;=2024),(AND($J685="New",$K685&gt;2024))),"N/A",IF($N685=0,0,IF(ISERROR(VLOOKUP($E685,'Source Data'!$B$29:$J$60, MATCH($L685, 'Source Data'!$B$26:$J$26,1),TRUE))=TRUE,"",VLOOKUP($E685,'Source Data'!$B$29:$J$60,MATCH($L685, 'Source Data'!$B$26:$J$26,1),TRUE))))</f>
        <v/>
      </c>
      <c r="Q685" s="144" t="str">
        <f>IF(OR(AND(OR($J685="Retired",$J685="Permanent Low-Use"),$K685&lt;=2025),(AND($J685="New",$K685&gt;2025))),"N/A",IF($N685=0,0,IF(ISERROR(VLOOKUP($E685,'Source Data'!$B$29:$J$60, MATCH($L685, 'Source Data'!$B$26:$J$26,1),TRUE))=TRUE,"",VLOOKUP($E685,'Source Data'!$B$29:$J$60,MATCH($L685, 'Source Data'!$B$26:$J$26,1),TRUE))))</f>
        <v/>
      </c>
      <c r="R685" s="144" t="str">
        <f>IF(OR(AND(OR($J685="Retired",$J685="Permanent Low-Use"),$K685&lt;=2026),(AND($J685="New",$K685&gt;2026))),"N/A",IF($N685=0,0,IF(ISERROR(VLOOKUP($E685,'Source Data'!$B$29:$J$60, MATCH($L685, 'Source Data'!$B$26:$J$26,1),TRUE))=TRUE,"",VLOOKUP($E685,'Source Data'!$B$29:$J$60,MATCH($L685, 'Source Data'!$B$26:$J$26,1),TRUE))))</f>
        <v/>
      </c>
      <c r="S685" s="144" t="str">
        <f>IF(OR(AND(OR($J685="Retired",$J685="Permanent Low-Use"),$K685&lt;=2027),(AND($J685="New",$K685&gt;2027))),"N/A",IF($N685=0,0,IF(ISERROR(VLOOKUP($E685,'Source Data'!$B$29:$J$60, MATCH($L685, 'Source Data'!$B$26:$J$26,1),TRUE))=TRUE,"",VLOOKUP($E685,'Source Data'!$B$29:$J$60,MATCH($L685, 'Source Data'!$B$26:$J$26,1),TRUE))))</f>
        <v/>
      </c>
      <c r="T685" s="144" t="str">
        <f>IF(OR(AND(OR($J685="Retired",$J685="Permanent Low-Use"),$K685&lt;=2028),(AND($J685="New",$K685&gt;2028))),"N/A",IF($N685=0,0,IF(ISERROR(VLOOKUP($E685,'Source Data'!$B$29:$J$60, MATCH($L685, 'Source Data'!$B$26:$J$26,1),TRUE))=TRUE,"",VLOOKUP($E685,'Source Data'!$B$29:$J$60,MATCH($L685, 'Source Data'!$B$26:$J$26,1),TRUE))))</f>
        <v/>
      </c>
      <c r="U685" s="144" t="str">
        <f>IF(OR(AND(OR($J685="Retired",$J685="Permanent Low-Use"),$K685&lt;=2029),(AND($J685="New",$K685&gt;2029))),"N/A",IF($N685=0,0,IF(ISERROR(VLOOKUP($E685,'Source Data'!$B$29:$J$60, MATCH($L685, 'Source Data'!$B$26:$J$26,1),TRUE))=TRUE,"",VLOOKUP($E685,'Source Data'!$B$29:$J$60,MATCH($L685, 'Source Data'!$B$26:$J$26,1),TRUE))))</f>
        <v/>
      </c>
      <c r="V685" s="144" t="str">
        <f>IF(OR(AND(OR($J685="Retired",$J685="Permanent Low-Use"),$K685&lt;=2030),(AND($J685="New",$K685&gt;2030))),"N/A",IF($N685=0,0,IF(ISERROR(VLOOKUP($E685,'Source Data'!$B$29:$J$60, MATCH($L685, 'Source Data'!$B$26:$J$26,1),TRUE))=TRUE,"",VLOOKUP($E685,'Source Data'!$B$29:$J$60,MATCH($L685, 'Source Data'!$B$26:$J$26,1),TRUE))))</f>
        <v/>
      </c>
      <c r="W685" s="144" t="str">
        <f>IF(OR(AND(OR($J685="Retired",$J685="Permanent Low-Use"),$K685&lt;=2031),(AND($J685="New",$K685&gt;2031))),"N/A",IF($N685=0,0,IF(ISERROR(VLOOKUP($E685,'Source Data'!$B$29:$J$60, MATCH($L685, 'Source Data'!$B$26:$J$26,1),TRUE))=TRUE,"",VLOOKUP($E685,'Source Data'!$B$29:$J$60,MATCH($L685, 'Source Data'!$B$26:$J$26,1),TRUE))))</f>
        <v/>
      </c>
      <c r="X685" s="144" t="str">
        <f>IF(OR(AND(OR($J685="Retired",$J685="Permanent Low-Use"),$K685&lt;=2032),(AND($J685="New",$K685&gt;2032))),"N/A",IF($N685=0,0,IF(ISERROR(VLOOKUP($E685,'Source Data'!$B$29:$J$60, MATCH($L685, 'Source Data'!$B$26:$J$26,1),TRUE))=TRUE,"",VLOOKUP($E685,'Source Data'!$B$29:$J$60,MATCH($L685, 'Source Data'!$B$26:$J$26,1),TRUE))))</f>
        <v/>
      </c>
      <c r="Y685" s="144" t="str">
        <f>IF(OR(AND(OR($J685="Retired",$J685="Permanent Low-Use"),$K685&lt;=2033),(AND($J685="New",$K685&gt;2033))),"N/A",IF($N685=0,0,IF(ISERROR(VLOOKUP($E685,'Source Data'!$B$29:$J$60, MATCH($L685, 'Source Data'!$B$26:$J$26,1),TRUE))=TRUE,"",VLOOKUP($E685,'Source Data'!$B$29:$J$60,MATCH($L685, 'Source Data'!$B$26:$J$26,1),TRUE))))</f>
        <v/>
      </c>
      <c r="Z685" s="145" t="str">
        <f>IF(ISNUMBER($L685),IF(OR(AND(OR($J685="Retired",$J685="Permanent Low-Use"),$K685&lt;=2023),(AND($J685="New",$K685&gt;2023))),"N/A",VLOOKUP($F685,'Source Data'!$B$15:$I$22,7)),"")</f>
        <v/>
      </c>
      <c r="AA685" s="145" t="str">
        <f>IF(ISNUMBER($L685),IF(OR(AND(OR($J685="Retired",$J685="Permanent Low-Use"),$K685&lt;=2024),(AND($J685="New",$K685&gt;2024))),"N/A",VLOOKUP($F685,'Source Data'!$B$15:$I$22,7)),"")</f>
        <v/>
      </c>
      <c r="AB685" s="145" t="str">
        <f>IF(ISNUMBER($L685),IF(OR(AND(OR($J685="Retired",$J685="Permanent Low-Use"),$K685&lt;=2025),(AND($J685="New",$K685&gt;2025))),"N/A",VLOOKUP($F685,'Source Data'!$B$15:$I$22,5)),"")</f>
        <v/>
      </c>
      <c r="AC685" s="145" t="str">
        <f>IF(ISNUMBER($L685),IF(OR(AND(OR($J685="Retired",$J685="Permanent Low-Use"),$K685&lt;=2026),(AND($J685="New",$K685&gt;2026))),"N/A",VLOOKUP($F685,'Source Data'!$B$15:$I$22,5)),"")</f>
        <v/>
      </c>
      <c r="AD685" s="147"/>
      <c r="AE685" s="145" t="str">
        <f>IF(ISNUMBER($L685),IF(OR(AND(OR($J685="Retired",$J685="Permanent Low-Use"),$K685&lt;=2028),(AND($J685="New",$K685&gt;2028))),"N/A",VLOOKUP($F685,'Source Data'!$B$15:$I$22,5)),"")</f>
        <v/>
      </c>
      <c r="AF685" s="145" t="str">
        <f>IF(ISNUMBER($L685),IF(OR(AND(OR($J685="Retired",$J685="Permanent Low-Use"),$K685&lt;=2029),(AND($J685="New",$K685&gt;2029))),"N/A",VLOOKUP($F685,'Source Data'!$B$15:$I$22,5)),"")</f>
        <v/>
      </c>
      <c r="AG685" s="145" t="str">
        <f>IF(ISNUMBER($L685),IF(OR(AND(OR($J685="Retired",$J685="Permanent Low-Use"),$K685&lt;=2030),(AND($J685="New",$K685&gt;2030))),"N/A",VLOOKUP($F685,'Source Data'!$B$15:$I$22,5)),"")</f>
        <v/>
      </c>
      <c r="AH685" s="145" t="str">
        <f>IF(ISNUMBER($L685),IF(OR(AND(OR($J685="Retired",$J685="Permanent Low-Use"),$K685&lt;=2031),(AND($J685="New",$K685&gt;2031))),"N/A",VLOOKUP($F685,'Source Data'!$B$15:$I$22,5)),"")</f>
        <v/>
      </c>
      <c r="AI685" s="145" t="str">
        <f>IF(ISNUMBER($L685),IF(OR(AND(OR($J685="Retired",$J685="Permanent Low-Use"),$K685&lt;=2032),(AND($J685="New",$K685&gt;2032))),"N/A",VLOOKUP($F685,'Source Data'!$B$15:$I$22,5)),"")</f>
        <v/>
      </c>
      <c r="AJ685" s="145" t="str">
        <f>IF(ISNUMBER($L685),IF(OR(AND(OR($J685="Retired",$J685="Permanent Low-Use"),$K685&lt;=2033),(AND($J685="New",$K685&gt;2033))),"N/A",VLOOKUP($F685,'Source Data'!$B$15:$I$22,5)),"")</f>
        <v/>
      </c>
      <c r="AK685" s="145" t="str">
        <f>IF($N685= 0, "N/A", IF(ISERROR(VLOOKUP($F685, 'Source Data'!$B$4:$C$11,2)), "", VLOOKUP($F685, 'Source Data'!$B$4:$C$11,2)))</f>
        <v/>
      </c>
      <c r="AL685" s="158"/>
    </row>
    <row r="686" spans="1:38">
      <c r="A686" s="158"/>
      <c r="B686" s="78"/>
      <c r="C686" s="78"/>
      <c r="D686" s="78"/>
      <c r="E686" s="78"/>
      <c r="F686" s="78"/>
      <c r="G686" s="78"/>
      <c r="H686" s="78"/>
      <c r="I686" s="78"/>
      <c r="J686" s="78"/>
      <c r="K686" s="78"/>
      <c r="L686" s="142" t="str">
        <f t="shared" si="26"/>
        <v/>
      </c>
      <c r="M686" s="142"/>
      <c r="N686" s="143" t="str">
        <f t="shared" si="27"/>
        <v/>
      </c>
      <c r="O686" s="144" t="str">
        <f>IF(OR(AND(OR($J686="Retired",$J686="Permanent Low-Use"),$K686&lt;=2023),(AND($J686="New",$K686&gt;2023))),"N/A",IF($N686=0,0,IF(ISERROR(VLOOKUP($E686,'Source Data'!$B$29:$J$60, MATCH($L686, 'Source Data'!$B$26:$J$26,1),TRUE))=TRUE,"",VLOOKUP($E686,'Source Data'!$B$29:$J$60,MATCH($L686, 'Source Data'!$B$26:$J$26,1),TRUE))))</f>
        <v/>
      </c>
      <c r="P686" s="144" t="str">
        <f>IF(OR(AND(OR($J686="Retired",$J686="Permanent Low-Use"),$K686&lt;=2024),(AND($J686="New",$K686&gt;2024))),"N/A",IF($N686=0,0,IF(ISERROR(VLOOKUP($E686,'Source Data'!$B$29:$J$60, MATCH($L686, 'Source Data'!$B$26:$J$26,1),TRUE))=TRUE,"",VLOOKUP($E686,'Source Data'!$B$29:$J$60,MATCH($L686, 'Source Data'!$B$26:$J$26,1),TRUE))))</f>
        <v/>
      </c>
      <c r="Q686" s="144" t="str">
        <f>IF(OR(AND(OR($J686="Retired",$J686="Permanent Low-Use"),$K686&lt;=2025),(AND($J686="New",$K686&gt;2025))),"N/A",IF($N686=0,0,IF(ISERROR(VLOOKUP($E686,'Source Data'!$B$29:$J$60, MATCH($L686, 'Source Data'!$B$26:$J$26,1),TRUE))=TRUE,"",VLOOKUP($E686,'Source Data'!$B$29:$J$60,MATCH($L686, 'Source Data'!$B$26:$J$26,1),TRUE))))</f>
        <v/>
      </c>
      <c r="R686" s="144" t="str">
        <f>IF(OR(AND(OR($J686="Retired",$J686="Permanent Low-Use"),$K686&lt;=2026),(AND($J686="New",$K686&gt;2026))),"N/A",IF($N686=0,0,IF(ISERROR(VLOOKUP($E686,'Source Data'!$B$29:$J$60, MATCH($L686, 'Source Data'!$B$26:$J$26,1),TRUE))=TRUE,"",VLOOKUP($E686,'Source Data'!$B$29:$J$60,MATCH($L686, 'Source Data'!$B$26:$J$26,1),TRUE))))</f>
        <v/>
      </c>
      <c r="S686" s="144" t="str">
        <f>IF(OR(AND(OR($J686="Retired",$J686="Permanent Low-Use"),$K686&lt;=2027),(AND($J686="New",$K686&gt;2027))),"N/A",IF($N686=0,0,IF(ISERROR(VLOOKUP($E686,'Source Data'!$B$29:$J$60, MATCH($L686, 'Source Data'!$B$26:$J$26,1),TRUE))=TRUE,"",VLOOKUP($E686,'Source Data'!$B$29:$J$60,MATCH($L686, 'Source Data'!$B$26:$J$26,1),TRUE))))</f>
        <v/>
      </c>
      <c r="T686" s="144" t="str">
        <f>IF(OR(AND(OR($J686="Retired",$J686="Permanent Low-Use"),$K686&lt;=2028),(AND($J686="New",$K686&gt;2028))),"N/A",IF($N686=0,0,IF(ISERROR(VLOOKUP($E686,'Source Data'!$B$29:$J$60, MATCH($L686, 'Source Data'!$B$26:$J$26,1),TRUE))=TRUE,"",VLOOKUP($E686,'Source Data'!$B$29:$J$60,MATCH($L686, 'Source Data'!$B$26:$J$26,1),TRUE))))</f>
        <v/>
      </c>
      <c r="U686" s="144" t="str">
        <f>IF(OR(AND(OR($J686="Retired",$J686="Permanent Low-Use"),$K686&lt;=2029),(AND($J686="New",$K686&gt;2029))),"N/A",IF($N686=0,0,IF(ISERROR(VLOOKUP($E686,'Source Data'!$B$29:$J$60, MATCH($L686, 'Source Data'!$B$26:$J$26,1),TRUE))=TRUE,"",VLOOKUP($E686,'Source Data'!$B$29:$J$60,MATCH($L686, 'Source Data'!$B$26:$J$26,1),TRUE))))</f>
        <v/>
      </c>
      <c r="V686" s="144" t="str">
        <f>IF(OR(AND(OR($J686="Retired",$J686="Permanent Low-Use"),$K686&lt;=2030),(AND($J686="New",$K686&gt;2030))),"N/A",IF($N686=0,0,IF(ISERROR(VLOOKUP($E686,'Source Data'!$B$29:$J$60, MATCH($L686, 'Source Data'!$B$26:$J$26,1),TRUE))=TRUE,"",VLOOKUP($E686,'Source Data'!$B$29:$J$60,MATCH($L686, 'Source Data'!$B$26:$J$26,1),TRUE))))</f>
        <v/>
      </c>
      <c r="W686" s="144" t="str">
        <f>IF(OR(AND(OR($J686="Retired",$J686="Permanent Low-Use"),$K686&lt;=2031),(AND($J686="New",$K686&gt;2031))),"N/A",IF($N686=0,0,IF(ISERROR(VLOOKUP($E686,'Source Data'!$B$29:$J$60, MATCH($L686, 'Source Data'!$B$26:$J$26,1),TRUE))=TRUE,"",VLOOKUP($E686,'Source Data'!$B$29:$J$60,MATCH($L686, 'Source Data'!$B$26:$J$26,1),TRUE))))</f>
        <v/>
      </c>
      <c r="X686" s="144" t="str">
        <f>IF(OR(AND(OR($J686="Retired",$J686="Permanent Low-Use"),$K686&lt;=2032),(AND($J686="New",$K686&gt;2032))),"N/A",IF($N686=0,0,IF(ISERROR(VLOOKUP($E686,'Source Data'!$B$29:$J$60, MATCH($L686, 'Source Data'!$B$26:$J$26,1),TRUE))=TRUE,"",VLOOKUP($E686,'Source Data'!$B$29:$J$60,MATCH($L686, 'Source Data'!$B$26:$J$26,1),TRUE))))</f>
        <v/>
      </c>
      <c r="Y686" s="144" t="str">
        <f>IF(OR(AND(OR($J686="Retired",$J686="Permanent Low-Use"),$K686&lt;=2033),(AND($J686="New",$K686&gt;2033))),"N/A",IF($N686=0,0,IF(ISERROR(VLOOKUP($E686,'Source Data'!$B$29:$J$60, MATCH($L686, 'Source Data'!$B$26:$J$26,1),TRUE))=TRUE,"",VLOOKUP($E686,'Source Data'!$B$29:$J$60,MATCH($L686, 'Source Data'!$B$26:$J$26,1),TRUE))))</f>
        <v/>
      </c>
      <c r="Z686" s="145" t="str">
        <f>IF(ISNUMBER($L686),IF(OR(AND(OR($J686="Retired",$J686="Permanent Low-Use"),$K686&lt;=2023),(AND($J686="New",$K686&gt;2023))),"N/A",VLOOKUP($F686,'Source Data'!$B$15:$I$22,7)),"")</f>
        <v/>
      </c>
      <c r="AA686" s="145" t="str">
        <f>IF(ISNUMBER($L686),IF(OR(AND(OR($J686="Retired",$J686="Permanent Low-Use"),$K686&lt;=2024),(AND($J686="New",$K686&gt;2024))),"N/A",VLOOKUP($F686,'Source Data'!$B$15:$I$22,7)),"")</f>
        <v/>
      </c>
      <c r="AB686" s="145" t="str">
        <f>IF(ISNUMBER($L686),IF(OR(AND(OR($J686="Retired",$J686="Permanent Low-Use"),$K686&lt;=2025),(AND($J686="New",$K686&gt;2025))),"N/A",VLOOKUP($F686,'Source Data'!$B$15:$I$22,5)),"")</f>
        <v/>
      </c>
      <c r="AC686" s="145" t="str">
        <f>IF(ISNUMBER($L686),IF(OR(AND(OR($J686="Retired",$J686="Permanent Low-Use"),$K686&lt;=2026),(AND($J686="New",$K686&gt;2026))),"N/A",VLOOKUP($F686,'Source Data'!$B$15:$I$22,5)),"")</f>
        <v/>
      </c>
      <c r="AD686" s="147"/>
      <c r="AE686" s="145" t="str">
        <f>IF(ISNUMBER($L686),IF(OR(AND(OR($J686="Retired",$J686="Permanent Low-Use"),$K686&lt;=2028),(AND($J686="New",$K686&gt;2028))),"N/A",VLOOKUP($F686,'Source Data'!$B$15:$I$22,5)),"")</f>
        <v/>
      </c>
      <c r="AF686" s="145" t="str">
        <f>IF(ISNUMBER($L686),IF(OR(AND(OR($J686="Retired",$J686="Permanent Low-Use"),$K686&lt;=2029),(AND($J686="New",$K686&gt;2029))),"N/A",VLOOKUP($F686,'Source Data'!$B$15:$I$22,5)),"")</f>
        <v/>
      </c>
      <c r="AG686" s="145" t="str">
        <f>IF(ISNUMBER($L686),IF(OR(AND(OR($J686="Retired",$J686="Permanent Low-Use"),$K686&lt;=2030),(AND($J686="New",$K686&gt;2030))),"N/A",VLOOKUP($F686,'Source Data'!$B$15:$I$22,5)),"")</f>
        <v/>
      </c>
      <c r="AH686" s="145" t="str">
        <f>IF(ISNUMBER($L686),IF(OR(AND(OR($J686="Retired",$J686="Permanent Low-Use"),$K686&lt;=2031),(AND($J686="New",$K686&gt;2031))),"N/A",VLOOKUP($F686,'Source Data'!$B$15:$I$22,5)),"")</f>
        <v/>
      </c>
      <c r="AI686" s="145" t="str">
        <f>IF(ISNUMBER($L686),IF(OR(AND(OR($J686="Retired",$J686="Permanent Low-Use"),$K686&lt;=2032),(AND($J686="New",$K686&gt;2032))),"N/A",VLOOKUP($F686,'Source Data'!$B$15:$I$22,5)),"")</f>
        <v/>
      </c>
      <c r="AJ686" s="145" t="str">
        <f>IF(ISNUMBER($L686),IF(OR(AND(OR($J686="Retired",$J686="Permanent Low-Use"),$K686&lt;=2033),(AND($J686="New",$K686&gt;2033))),"N/A",VLOOKUP($F686,'Source Data'!$B$15:$I$22,5)),"")</f>
        <v/>
      </c>
      <c r="AK686" s="145" t="str">
        <f>IF($N686= 0, "N/A", IF(ISERROR(VLOOKUP($F686, 'Source Data'!$B$4:$C$11,2)), "", VLOOKUP($F686, 'Source Data'!$B$4:$C$11,2)))</f>
        <v/>
      </c>
      <c r="AL686" s="158"/>
    </row>
    <row r="687" spans="1:38">
      <c r="A687" s="158"/>
      <c r="B687" s="78"/>
      <c r="C687" s="78"/>
      <c r="D687" s="78"/>
      <c r="E687" s="78"/>
      <c r="F687" s="78"/>
      <c r="G687" s="78"/>
      <c r="H687" s="78"/>
      <c r="I687" s="78"/>
      <c r="J687" s="78"/>
      <c r="K687" s="78"/>
      <c r="L687" s="142" t="str">
        <f t="shared" si="26"/>
        <v/>
      </c>
      <c r="M687" s="142"/>
      <c r="N687" s="143" t="str">
        <f t="shared" si="27"/>
        <v/>
      </c>
      <c r="O687" s="144" t="str">
        <f>IF(OR(AND(OR($J687="Retired",$J687="Permanent Low-Use"),$K687&lt;=2023),(AND($J687="New",$K687&gt;2023))),"N/A",IF($N687=0,0,IF(ISERROR(VLOOKUP($E687,'Source Data'!$B$29:$J$60, MATCH($L687, 'Source Data'!$B$26:$J$26,1),TRUE))=TRUE,"",VLOOKUP($E687,'Source Data'!$B$29:$J$60,MATCH($L687, 'Source Data'!$B$26:$J$26,1),TRUE))))</f>
        <v/>
      </c>
      <c r="P687" s="144" t="str">
        <f>IF(OR(AND(OR($J687="Retired",$J687="Permanent Low-Use"),$K687&lt;=2024),(AND($J687="New",$K687&gt;2024))),"N/A",IF($N687=0,0,IF(ISERROR(VLOOKUP($E687,'Source Data'!$B$29:$J$60, MATCH($L687, 'Source Data'!$B$26:$J$26,1),TRUE))=TRUE,"",VLOOKUP($E687,'Source Data'!$B$29:$J$60,MATCH($L687, 'Source Data'!$B$26:$J$26,1),TRUE))))</f>
        <v/>
      </c>
      <c r="Q687" s="144" t="str">
        <f>IF(OR(AND(OR($J687="Retired",$J687="Permanent Low-Use"),$K687&lt;=2025),(AND($J687="New",$K687&gt;2025))),"N/A",IF($N687=0,0,IF(ISERROR(VLOOKUP($E687,'Source Data'!$B$29:$J$60, MATCH($L687, 'Source Data'!$B$26:$J$26,1),TRUE))=TRUE,"",VLOOKUP($E687,'Source Data'!$B$29:$J$60,MATCH($L687, 'Source Data'!$B$26:$J$26,1),TRUE))))</f>
        <v/>
      </c>
      <c r="R687" s="144" t="str">
        <f>IF(OR(AND(OR($J687="Retired",$J687="Permanent Low-Use"),$K687&lt;=2026),(AND($J687="New",$K687&gt;2026))),"N/A",IF($N687=0,0,IF(ISERROR(VLOOKUP($E687,'Source Data'!$B$29:$J$60, MATCH($L687, 'Source Data'!$B$26:$J$26,1),TRUE))=TRUE,"",VLOOKUP($E687,'Source Data'!$B$29:$J$60,MATCH($L687, 'Source Data'!$B$26:$J$26,1),TRUE))))</f>
        <v/>
      </c>
      <c r="S687" s="144" t="str">
        <f>IF(OR(AND(OR($J687="Retired",$J687="Permanent Low-Use"),$K687&lt;=2027),(AND($J687="New",$K687&gt;2027))),"N/A",IF($N687=0,0,IF(ISERROR(VLOOKUP($E687,'Source Data'!$B$29:$J$60, MATCH($L687, 'Source Data'!$B$26:$J$26,1),TRUE))=TRUE,"",VLOOKUP($E687,'Source Data'!$B$29:$J$60,MATCH($L687, 'Source Data'!$B$26:$J$26,1),TRUE))))</f>
        <v/>
      </c>
      <c r="T687" s="144" t="str">
        <f>IF(OR(AND(OR($J687="Retired",$J687="Permanent Low-Use"),$K687&lt;=2028),(AND($J687="New",$K687&gt;2028))),"N/A",IF($N687=0,0,IF(ISERROR(VLOOKUP($E687,'Source Data'!$B$29:$J$60, MATCH($L687, 'Source Data'!$B$26:$J$26,1),TRUE))=TRUE,"",VLOOKUP($E687,'Source Data'!$B$29:$J$60,MATCH($L687, 'Source Data'!$B$26:$J$26,1),TRUE))))</f>
        <v/>
      </c>
      <c r="U687" s="144" t="str">
        <f>IF(OR(AND(OR($J687="Retired",$J687="Permanent Low-Use"),$K687&lt;=2029),(AND($J687="New",$K687&gt;2029))),"N/A",IF($N687=0,0,IF(ISERROR(VLOOKUP($E687,'Source Data'!$B$29:$J$60, MATCH($L687, 'Source Data'!$B$26:$J$26,1),TRUE))=TRUE,"",VLOOKUP($E687,'Source Data'!$B$29:$J$60,MATCH($L687, 'Source Data'!$B$26:$J$26,1),TRUE))))</f>
        <v/>
      </c>
      <c r="V687" s="144" t="str">
        <f>IF(OR(AND(OR($J687="Retired",$J687="Permanent Low-Use"),$K687&lt;=2030),(AND($J687="New",$K687&gt;2030))),"N/A",IF($N687=0,0,IF(ISERROR(VLOOKUP($E687,'Source Data'!$B$29:$J$60, MATCH($L687, 'Source Data'!$B$26:$J$26,1),TRUE))=TRUE,"",VLOOKUP($E687,'Source Data'!$B$29:$J$60,MATCH($L687, 'Source Data'!$B$26:$J$26,1),TRUE))))</f>
        <v/>
      </c>
      <c r="W687" s="144" t="str">
        <f>IF(OR(AND(OR($J687="Retired",$J687="Permanent Low-Use"),$K687&lt;=2031),(AND($J687="New",$K687&gt;2031))),"N/A",IF($N687=0,0,IF(ISERROR(VLOOKUP($E687,'Source Data'!$B$29:$J$60, MATCH($L687, 'Source Data'!$B$26:$J$26,1),TRUE))=TRUE,"",VLOOKUP($E687,'Source Data'!$B$29:$J$60,MATCH($L687, 'Source Data'!$B$26:$J$26,1),TRUE))))</f>
        <v/>
      </c>
      <c r="X687" s="144" t="str">
        <f>IF(OR(AND(OR($J687="Retired",$J687="Permanent Low-Use"),$K687&lt;=2032),(AND($J687="New",$K687&gt;2032))),"N/A",IF($N687=0,0,IF(ISERROR(VLOOKUP($E687,'Source Data'!$B$29:$J$60, MATCH($L687, 'Source Data'!$B$26:$J$26,1),TRUE))=TRUE,"",VLOOKUP($E687,'Source Data'!$B$29:$J$60,MATCH($L687, 'Source Data'!$B$26:$J$26,1),TRUE))))</f>
        <v/>
      </c>
      <c r="Y687" s="144" t="str">
        <f>IF(OR(AND(OR($J687="Retired",$J687="Permanent Low-Use"),$K687&lt;=2033),(AND($J687="New",$K687&gt;2033))),"N/A",IF($N687=0,0,IF(ISERROR(VLOOKUP($E687,'Source Data'!$B$29:$J$60, MATCH($L687, 'Source Data'!$B$26:$J$26,1),TRUE))=TRUE,"",VLOOKUP($E687,'Source Data'!$B$29:$J$60,MATCH($L687, 'Source Data'!$B$26:$J$26,1),TRUE))))</f>
        <v/>
      </c>
      <c r="Z687" s="145" t="str">
        <f>IF(ISNUMBER($L687),IF(OR(AND(OR($J687="Retired",$J687="Permanent Low-Use"),$K687&lt;=2023),(AND($J687="New",$K687&gt;2023))),"N/A",VLOOKUP($F687,'Source Data'!$B$15:$I$22,7)),"")</f>
        <v/>
      </c>
      <c r="AA687" s="145" t="str">
        <f>IF(ISNUMBER($L687),IF(OR(AND(OR($J687="Retired",$J687="Permanent Low-Use"),$K687&lt;=2024),(AND($J687="New",$K687&gt;2024))),"N/A",VLOOKUP($F687,'Source Data'!$B$15:$I$22,7)),"")</f>
        <v/>
      </c>
      <c r="AB687" s="145" t="str">
        <f>IF(ISNUMBER($L687),IF(OR(AND(OR($J687="Retired",$J687="Permanent Low-Use"),$K687&lt;=2025),(AND($J687="New",$K687&gt;2025))),"N/A",VLOOKUP($F687,'Source Data'!$B$15:$I$22,5)),"")</f>
        <v/>
      </c>
      <c r="AC687" s="145" t="str">
        <f>IF(ISNUMBER($L687),IF(OR(AND(OR($J687="Retired",$J687="Permanent Low-Use"),$K687&lt;=2026),(AND($J687="New",$K687&gt;2026))),"N/A",VLOOKUP($F687,'Source Data'!$B$15:$I$22,5)),"")</f>
        <v/>
      </c>
      <c r="AD687" s="147"/>
      <c r="AE687" s="145" t="str">
        <f>IF(ISNUMBER($L687),IF(OR(AND(OR($J687="Retired",$J687="Permanent Low-Use"),$K687&lt;=2028),(AND($J687="New",$K687&gt;2028))),"N/A",VLOOKUP($F687,'Source Data'!$B$15:$I$22,5)),"")</f>
        <v/>
      </c>
      <c r="AF687" s="145" t="str">
        <f>IF(ISNUMBER($L687),IF(OR(AND(OR($J687="Retired",$J687="Permanent Low-Use"),$K687&lt;=2029),(AND($J687="New",$K687&gt;2029))),"N/A",VLOOKUP($F687,'Source Data'!$B$15:$I$22,5)),"")</f>
        <v/>
      </c>
      <c r="AG687" s="145" t="str">
        <f>IF(ISNUMBER($L687),IF(OR(AND(OR($J687="Retired",$J687="Permanent Low-Use"),$K687&lt;=2030),(AND($J687="New",$K687&gt;2030))),"N/A",VLOOKUP($F687,'Source Data'!$B$15:$I$22,5)),"")</f>
        <v/>
      </c>
      <c r="AH687" s="145" t="str">
        <f>IF(ISNUMBER($L687),IF(OR(AND(OR($J687="Retired",$J687="Permanent Low-Use"),$K687&lt;=2031),(AND($J687="New",$K687&gt;2031))),"N/A",VLOOKUP($F687,'Source Data'!$B$15:$I$22,5)),"")</f>
        <v/>
      </c>
      <c r="AI687" s="145" t="str">
        <f>IF(ISNUMBER($L687),IF(OR(AND(OR($J687="Retired",$J687="Permanent Low-Use"),$K687&lt;=2032),(AND($J687="New",$K687&gt;2032))),"N/A",VLOOKUP($F687,'Source Data'!$B$15:$I$22,5)),"")</f>
        <v/>
      </c>
      <c r="AJ687" s="145" t="str">
        <f>IF(ISNUMBER($L687),IF(OR(AND(OR($J687="Retired",$J687="Permanent Low-Use"),$K687&lt;=2033),(AND($J687="New",$K687&gt;2033))),"N/A",VLOOKUP($F687,'Source Data'!$B$15:$I$22,5)),"")</f>
        <v/>
      </c>
      <c r="AK687" s="145" t="str">
        <f>IF($N687= 0, "N/A", IF(ISERROR(VLOOKUP($F687, 'Source Data'!$B$4:$C$11,2)), "", VLOOKUP($F687, 'Source Data'!$B$4:$C$11,2)))</f>
        <v/>
      </c>
      <c r="AL687" s="158"/>
    </row>
    <row r="688" spans="1:38">
      <c r="A688" s="158"/>
      <c r="B688" s="78"/>
      <c r="C688" s="78"/>
      <c r="D688" s="78"/>
      <c r="E688" s="78"/>
      <c r="F688" s="78"/>
      <c r="G688" s="78"/>
      <c r="H688" s="78"/>
      <c r="I688" s="78"/>
      <c r="J688" s="78"/>
      <c r="K688" s="78"/>
      <c r="L688" s="142" t="str">
        <f t="shared" si="26"/>
        <v/>
      </c>
      <c r="M688" s="142"/>
      <c r="N688" s="143" t="str">
        <f t="shared" si="27"/>
        <v/>
      </c>
      <c r="O688" s="144" t="str">
        <f>IF(OR(AND(OR($J688="Retired",$J688="Permanent Low-Use"),$K688&lt;=2023),(AND($J688="New",$K688&gt;2023))),"N/A",IF($N688=0,0,IF(ISERROR(VLOOKUP($E688,'Source Data'!$B$29:$J$60, MATCH($L688, 'Source Data'!$B$26:$J$26,1),TRUE))=TRUE,"",VLOOKUP($E688,'Source Data'!$B$29:$J$60,MATCH($L688, 'Source Data'!$B$26:$J$26,1),TRUE))))</f>
        <v/>
      </c>
      <c r="P688" s="144" t="str">
        <f>IF(OR(AND(OR($J688="Retired",$J688="Permanent Low-Use"),$K688&lt;=2024),(AND($J688="New",$K688&gt;2024))),"N/A",IF($N688=0,0,IF(ISERROR(VLOOKUP($E688,'Source Data'!$B$29:$J$60, MATCH($L688, 'Source Data'!$B$26:$J$26,1),TRUE))=TRUE,"",VLOOKUP($E688,'Source Data'!$B$29:$J$60,MATCH($L688, 'Source Data'!$B$26:$J$26,1),TRUE))))</f>
        <v/>
      </c>
      <c r="Q688" s="144" t="str">
        <f>IF(OR(AND(OR($J688="Retired",$J688="Permanent Low-Use"),$K688&lt;=2025),(AND($J688="New",$K688&gt;2025))),"N/A",IF($N688=0,0,IF(ISERROR(VLOOKUP($E688,'Source Data'!$B$29:$J$60, MATCH($L688, 'Source Data'!$B$26:$J$26,1),TRUE))=TRUE,"",VLOOKUP($E688,'Source Data'!$B$29:$J$60,MATCH($L688, 'Source Data'!$B$26:$J$26,1),TRUE))))</f>
        <v/>
      </c>
      <c r="R688" s="144" t="str">
        <f>IF(OR(AND(OR($J688="Retired",$J688="Permanent Low-Use"),$K688&lt;=2026),(AND($J688="New",$K688&gt;2026))),"N/A",IF($N688=0,0,IF(ISERROR(VLOOKUP($E688,'Source Data'!$B$29:$J$60, MATCH($L688, 'Source Data'!$B$26:$J$26,1),TRUE))=TRUE,"",VLOOKUP($E688,'Source Data'!$B$29:$J$60,MATCH($L688, 'Source Data'!$B$26:$J$26,1),TRUE))))</f>
        <v/>
      </c>
      <c r="S688" s="144" t="str">
        <f>IF(OR(AND(OR($J688="Retired",$J688="Permanent Low-Use"),$K688&lt;=2027),(AND($J688="New",$K688&gt;2027))),"N/A",IF($N688=0,0,IF(ISERROR(VLOOKUP($E688,'Source Data'!$B$29:$J$60, MATCH($L688, 'Source Data'!$B$26:$J$26,1),TRUE))=TRUE,"",VLOOKUP($E688,'Source Data'!$B$29:$J$60,MATCH($L688, 'Source Data'!$B$26:$J$26,1),TRUE))))</f>
        <v/>
      </c>
      <c r="T688" s="144" t="str">
        <f>IF(OR(AND(OR($J688="Retired",$J688="Permanent Low-Use"),$K688&lt;=2028),(AND($J688="New",$K688&gt;2028))),"N/A",IF($N688=0,0,IF(ISERROR(VLOOKUP($E688,'Source Data'!$B$29:$J$60, MATCH($L688, 'Source Data'!$B$26:$J$26,1),TRUE))=TRUE,"",VLOOKUP($E688,'Source Data'!$B$29:$J$60,MATCH($L688, 'Source Data'!$B$26:$J$26,1),TRUE))))</f>
        <v/>
      </c>
      <c r="U688" s="144" t="str">
        <f>IF(OR(AND(OR($J688="Retired",$J688="Permanent Low-Use"),$K688&lt;=2029),(AND($J688="New",$K688&gt;2029))),"N/A",IF($N688=0,0,IF(ISERROR(VLOOKUP($E688,'Source Data'!$B$29:$J$60, MATCH($L688, 'Source Data'!$B$26:$J$26,1),TRUE))=TRUE,"",VLOOKUP($E688,'Source Data'!$B$29:$J$60,MATCH($L688, 'Source Data'!$B$26:$J$26,1),TRUE))))</f>
        <v/>
      </c>
      <c r="V688" s="144" t="str">
        <f>IF(OR(AND(OR($J688="Retired",$J688="Permanent Low-Use"),$K688&lt;=2030),(AND($J688="New",$K688&gt;2030))),"N/A",IF($N688=0,0,IF(ISERROR(VLOOKUP($E688,'Source Data'!$B$29:$J$60, MATCH($L688, 'Source Data'!$B$26:$J$26,1),TRUE))=TRUE,"",VLOOKUP($E688,'Source Data'!$B$29:$J$60,MATCH($L688, 'Source Data'!$B$26:$J$26,1),TRUE))))</f>
        <v/>
      </c>
      <c r="W688" s="144" t="str">
        <f>IF(OR(AND(OR($J688="Retired",$J688="Permanent Low-Use"),$K688&lt;=2031),(AND($J688="New",$K688&gt;2031))),"N/A",IF($N688=0,0,IF(ISERROR(VLOOKUP($E688,'Source Data'!$B$29:$J$60, MATCH($L688, 'Source Data'!$B$26:$J$26,1),TRUE))=TRUE,"",VLOOKUP($E688,'Source Data'!$B$29:$J$60,MATCH($L688, 'Source Data'!$B$26:$J$26,1),TRUE))))</f>
        <v/>
      </c>
      <c r="X688" s="144" t="str">
        <f>IF(OR(AND(OR($J688="Retired",$J688="Permanent Low-Use"),$K688&lt;=2032),(AND($J688="New",$K688&gt;2032))),"N/A",IF($N688=0,0,IF(ISERROR(VLOOKUP($E688,'Source Data'!$B$29:$J$60, MATCH($L688, 'Source Data'!$B$26:$J$26,1),TRUE))=TRUE,"",VLOOKUP($E688,'Source Data'!$B$29:$J$60,MATCH($L688, 'Source Data'!$B$26:$J$26,1),TRUE))))</f>
        <v/>
      </c>
      <c r="Y688" s="144" t="str">
        <f>IF(OR(AND(OR($J688="Retired",$J688="Permanent Low-Use"),$K688&lt;=2033),(AND($J688="New",$K688&gt;2033))),"N/A",IF($N688=0,0,IF(ISERROR(VLOOKUP($E688,'Source Data'!$B$29:$J$60, MATCH($L688, 'Source Data'!$B$26:$J$26,1),TRUE))=TRUE,"",VLOOKUP($E688,'Source Data'!$B$29:$J$60,MATCH($L688, 'Source Data'!$B$26:$J$26,1),TRUE))))</f>
        <v/>
      </c>
      <c r="Z688" s="145" t="str">
        <f>IF(ISNUMBER($L688),IF(OR(AND(OR($J688="Retired",$J688="Permanent Low-Use"),$K688&lt;=2023),(AND($J688="New",$K688&gt;2023))),"N/A",VLOOKUP($F688,'Source Data'!$B$15:$I$22,7)),"")</f>
        <v/>
      </c>
      <c r="AA688" s="145" t="str">
        <f>IF(ISNUMBER($L688),IF(OR(AND(OR($J688="Retired",$J688="Permanent Low-Use"),$K688&lt;=2024),(AND($J688="New",$K688&gt;2024))),"N/A",VLOOKUP($F688,'Source Data'!$B$15:$I$22,7)),"")</f>
        <v/>
      </c>
      <c r="AB688" s="145" t="str">
        <f>IF(ISNUMBER($L688),IF(OR(AND(OR($J688="Retired",$J688="Permanent Low-Use"),$K688&lt;=2025),(AND($J688="New",$K688&gt;2025))),"N/A",VLOOKUP($F688,'Source Data'!$B$15:$I$22,5)),"")</f>
        <v/>
      </c>
      <c r="AC688" s="145" t="str">
        <f>IF(ISNUMBER($L688),IF(OR(AND(OR($J688="Retired",$J688="Permanent Low-Use"),$K688&lt;=2026),(AND($J688="New",$K688&gt;2026))),"N/A",VLOOKUP($F688,'Source Data'!$B$15:$I$22,5)),"")</f>
        <v/>
      </c>
      <c r="AD688" s="147"/>
      <c r="AE688" s="145" t="str">
        <f>IF(ISNUMBER($L688),IF(OR(AND(OR($J688="Retired",$J688="Permanent Low-Use"),$K688&lt;=2028),(AND($J688="New",$K688&gt;2028))),"N/A",VLOOKUP($F688,'Source Data'!$B$15:$I$22,5)),"")</f>
        <v/>
      </c>
      <c r="AF688" s="145" t="str">
        <f>IF(ISNUMBER($L688),IF(OR(AND(OR($J688="Retired",$J688="Permanent Low-Use"),$K688&lt;=2029),(AND($J688="New",$K688&gt;2029))),"N/A",VLOOKUP($F688,'Source Data'!$B$15:$I$22,5)),"")</f>
        <v/>
      </c>
      <c r="AG688" s="145" t="str">
        <f>IF(ISNUMBER($L688),IF(OR(AND(OR($J688="Retired",$J688="Permanent Low-Use"),$K688&lt;=2030),(AND($J688="New",$K688&gt;2030))),"N/A",VLOOKUP($F688,'Source Data'!$B$15:$I$22,5)),"")</f>
        <v/>
      </c>
      <c r="AH688" s="145" t="str">
        <f>IF(ISNUMBER($L688),IF(OR(AND(OR($J688="Retired",$J688="Permanent Low-Use"),$K688&lt;=2031),(AND($J688="New",$K688&gt;2031))),"N/A",VLOOKUP($F688,'Source Data'!$B$15:$I$22,5)),"")</f>
        <v/>
      </c>
      <c r="AI688" s="145" t="str">
        <f>IF(ISNUMBER($L688),IF(OR(AND(OR($J688="Retired",$J688="Permanent Low-Use"),$K688&lt;=2032),(AND($J688="New",$K688&gt;2032))),"N/A",VLOOKUP($F688,'Source Data'!$B$15:$I$22,5)),"")</f>
        <v/>
      </c>
      <c r="AJ688" s="145" t="str">
        <f>IF(ISNUMBER($L688),IF(OR(AND(OR($J688="Retired",$J688="Permanent Low-Use"),$K688&lt;=2033),(AND($J688="New",$K688&gt;2033))),"N/A",VLOOKUP($F688,'Source Data'!$B$15:$I$22,5)),"")</f>
        <v/>
      </c>
      <c r="AK688" s="145" t="str">
        <f>IF($N688= 0, "N/A", IF(ISERROR(VLOOKUP($F688, 'Source Data'!$B$4:$C$11,2)), "", VLOOKUP($F688, 'Source Data'!$B$4:$C$11,2)))</f>
        <v/>
      </c>
      <c r="AL688" s="158"/>
    </row>
    <row r="689" spans="1:38">
      <c r="A689" s="158"/>
      <c r="B689" s="78"/>
      <c r="C689" s="78"/>
      <c r="D689" s="78"/>
      <c r="E689" s="78"/>
      <c r="F689" s="78"/>
      <c r="G689" s="78"/>
      <c r="H689" s="78"/>
      <c r="I689" s="78"/>
      <c r="J689" s="78"/>
      <c r="K689" s="78"/>
      <c r="L689" s="142" t="str">
        <f t="shared" si="26"/>
        <v/>
      </c>
      <c r="M689" s="142"/>
      <c r="N689" s="143" t="str">
        <f t="shared" si="27"/>
        <v/>
      </c>
      <c r="O689" s="144" t="str">
        <f>IF(OR(AND(OR($J689="Retired",$J689="Permanent Low-Use"),$K689&lt;=2023),(AND($J689="New",$K689&gt;2023))),"N/A",IF($N689=0,0,IF(ISERROR(VLOOKUP($E689,'Source Data'!$B$29:$J$60, MATCH($L689, 'Source Data'!$B$26:$J$26,1),TRUE))=TRUE,"",VLOOKUP($E689,'Source Data'!$B$29:$J$60,MATCH($L689, 'Source Data'!$B$26:$J$26,1),TRUE))))</f>
        <v/>
      </c>
      <c r="P689" s="144" t="str">
        <f>IF(OR(AND(OR($J689="Retired",$J689="Permanent Low-Use"),$K689&lt;=2024),(AND($J689="New",$K689&gt;2024))),"N/A",IF($N689=0,0,IF(ISERROR(VLOOKUP($E689,'Source Data'!$B$29:$J$60, MATCH($L689, 'Source Data'!$B$26:$J$26,1),TRUE))=TRUE,"",VLOOKUP($E689,'Source Data'!$B$29:$J$60,MATCH($L689, 'Source Data'!$B$26:$J$26,1),TRUE))))</f>
        <v/>
      </c>
      <c r="Q689" s="144" t="str">
        <f>IF(OR(AND(OR($J689="Retired",$J689="Permanent Low-Use"),$K689&lt;=2025),(AND($J689="New",$K689&gt;2025))),"N/A",IF($N689=0,0,IF(ISERROR(VLOOKUP($E689,'Source Data'!$B$29:$J$60, MATCH($L689, 'Source Data'!$B$26:$J$26,1),TRUE))=TRUE,"",VLOOKUP($E689,'Source Data'!$B$29:$J$60,MATCH($L689, 'Source Data'!$B$26:$J$26,1),TRUE))))</f>
        <v/>
      </c>
      <c r="R689" s="144" t="str">
        <f>IF(OR(AND(OR($J689="Retired",$J689="Permanent Low-Use"),$K689&lt;=2026),(AND($J689="New",$K689&gt;2026))),"N/A",IF($N689=0,0,IF(ISERROR(VLOOKUP($E689,'Source Data'!$B$29:$J$60, MATCH($L689, 'Source Data'!$B$26:$J$26,1),TRUE))=TRUE,"",VLOOKUP($E689,'Source Data'!$B$29:$J$60,MATCH($L689, 'Source Data'!$B$26:$J$26,1),TRUE))))</f>
        <v/>
      </c>
      <c r="S689" s="144" t="str">
        <f>IF(OR(AND(OR($J689="Retired",$J689="Permanent Low-Use"),$K689&lt;=2027),(AND($J689="New",$K689&gt;2027))),"N/A",IF($N689=0,0,IF(ISERROR(VLOOKUP($E689,'Source Data'!$B$29:$J$60, MATCH($L689, 'Source Data'!$B$26:$J$26,1),TRUE))=TRUE,"",VLOOKUP($E689,'Source Data'!$B$29:$J$60,MATCH($L689, 'Source Data'!$B$26:$J$26,1),TRUE))))</f>
        <v/>
      </c>
      <c r="T689" s="144" t="str">
        <f>IF(OR(AND(OR($J689="Retired",$J689="Permanent Low-Use"),$K689&lt;=2028),(AND($J689="New",$K689&gt;2028))),"N/A",IF($N689=0,0,IF(ISERROR(VLOOKUP($E689,'Source Data'!$B$29:$J$60, MATCH($L689, 'Source Data'!$B$26:$J$26,1),TRUE))=TRUE,"",VLOOKUP($E689,'Source Data'!$B$29:$J$60,MATCH($L689, 'Source Data'!$B$26:$J$26,1),TRUE))))</f>
        <v/>
      </c>
      <c r="U689" s="144" t="str">
        <f>IF(OR(AND(OR($J689="Retired",$J689="Permanent Low-Use"),$K689&lt;=2029),(AND($J689="New",$K689&gt;2029))),"N/A",IF($N689=0,0,IF(ISERROR(VLOOKUP($E689,'Source Data'!$B$29:$J$60, MATCH($L689, 'Source Data'!$B$26:$J$26,1),TRUE))=TRUE,"",VLOOKUP($E689,'Source Data'!$B$29:$J$60,MATCH($L689, 'Source Data'!$B$26:$J$26,1),TRUE))))</f>
        <v/>
      </c>
      <c r="V689" s="144" t="str">
        <f>IF(OR(AND(OR($J689="Retired",$J689="Permanent Low-Use"),$K689&lt;=2030),(AND($J689="New",$K689&gt;2030))),"N/A",IF($N689=0,0,IF(ISERROR(VLOOKUP($E689,'Source Data'!$B$29:$J$60, MATCH($L689, 'Source Data'!$B$26:$J$26,1),TRUE))=TRUE,"",VLOOKUP($E689,'Source Data'!$B$29:$J$60,MATCH($L689, 'Source Data'!$B$26:$J$26,1),TRUE))))</f>
        <v/>
      </c>
      <c r="W689" s="144" t="str">
        <f>IF(OR(AND(OR($J689="Retired",$J689="Permanent Low-Use"),$K689&lt;=2031),(AND($J689="New",$K689&gt;2031))),"N/A",IF($N689=0,0,IF(ISERROR(VLOOKUP($E689,'Source Data'!$B$29:$J$60, MATCH($L689, 'Source Data'!$B$26:$J$26,1),TRUE))=TRUE,"",VLOOKUP($E689,'Source Data'!$B$29:$J$60,MATCH($L689, 'Source Data'!$B$26:$J$26,1),TRUE))))</f>
        <v/>
      </c>
      <c r="X689" s="144" t="str">
        <f>IF(OR(AND(OR($J689="Retired",$J689="Permanent Low-Use"),$K689&lt;=2032),(AND($J689="New",$K689&gt;2032))),"N/A",IF($N689=0,0,IF(ISERROR(VLOOKUP($E689,'Source Data'!$B$29:$J$60, MATCH($L689, 'Source Data'!$B$26:$J$26,1),TRUE))=TRUE,"",VLOOKUP($E689,'Source Data'!$B$29:$J$60,MATCH($L689, 'Source Data'!$B$26:$J$26,1),TRUE))))</f>
        <v/>
      </c>
      <c r="Y689" s="144" t="str">
        <f>IF(OR(AND(OR($J689="Retired",$J689="Permanent Low-Use"),$K689&lt;=2033),(AND($J689="New",$K689&gt;2033))),"N/A",IF($N689=0,0,IF(ISERROR(VLOOKUP($E689,'Source Data'!$B$29:$J$60, MATCH($L689, 'Source Data'!$B$26:$J$26,1),TRUE))=TRUE,"",VLOOKUP($E689,'Source Data'!$B$29:$J$60,MATCH($L689, 'Source Data'!$B$26:$J$26,1),TRUE))))</f>
        <v/>
      </c>
      <c r="Z689" s="145" t="str">
        <f>IF(ISNUMBER($L689),IF(OR(AND(OR($J689="Retired",$J689="Permanent Low-Use"),$K689&lt;=2023),(AND($J689="New",$K689&gt;2023))),"N/A",VLOOKUP($F689,'Source Data'!$B$15:$I$22,7)),"")</f>
        <v/>
      </c>
      <c r="AA689" s="145" t="str">
        <f>IF(ISNUMBER($L689),IF(OR(AND(OR($J689="Retired",$J689="Permanent Low-Use"),$K689&lt;=2024),(AND($J689="New",$K689&gt;2024))),"N/A",VLOOKUP($F689,'Source Data'!$B$15:$I$22,7)),"")</f>
        <v/>
      </c>
      <c r="AB689" s="145" t="str">
        <f>IF(ISNUMBER($L689),IF(OR(AND(OR($J689="Retired",$J689="Permanent Low-Use"),$K689&lt;=2025),(AND($J689="New",$K689&gt;2025))),"N/A",VLOOKUP($F689,'Source Data'!$B$15:$I$22,5)),"")</f>
        <v/>
      </c>
      <c r="AC689" s="145" t="str">
        <f>IF(ISNUMBER($L689),IF(OR(AND(OR($J689="Retired",$J689="Permanent Low-Use"),$K689&lt;=2026),(AND($J689="New",$K689&gt;2026))),"N/A",VLOOKUP($F689,'Source Data'!$B$15:$I$22,5)),"")</f>
        <v/>
      </c>
      <c r="AD689" s="147"/>
      <c r="AE689" s="145" t="str">
        <f>IF(ISNUMBER($L689),IF(OR(AND(OR($J689="Retired",$J689="Permanent Low-Use"),$K689&lt;=2028),(AND($J689="New",$K689&gt;2028))),"N/A",VLOOKUP($F689,'Source Data'!$B$15:$I$22,5)),"")</f>
        <v/>
      </c>
      <c r="AF689" s="145" t="str">
        <f>IF(ISNUMBER($L689),IF(OR(AND(OR($J689="Retired",$J689="Permanent Low-Use"),$K689&lt;=2029),(AND($J689="New",$K689&gt;2029))),"N/A",VLOOKUP($F689,'Source Data'!$B$15:$I$22,5)),"")</f>
        <v/>
      </c>
      <c r="AG689" s="145" t="str">
        <f>IF(ISNUMBER($L689),IF(OR(AND(OR($J689="Retired",$J689="Permanent Low-Use"),$K689&lt;=2030),(AND($J689="New",$K689&gt;2030))),"N/A",VLOOKUP($F689,'Source Data'!$B$15:$I$22,5)),"")</f>
        <v/>
      </c>
      <c r="AH689" s="145" t="str">
        <f>IF(ISNUMBER($L689),IF(OR(AND(OR($J689="Retired",$J689="Permanent Low-Use"),$K689&lt;=2031),(AND($J689="New",$K689&gt;2031))),"N/A",VLOOKUP($F689,'Source Data'!$B$15:$I$22,5)),"")</f>
        <v/>
      </c>
      <c r="AI689" s="145" t="str">
        <f>IF(ISNUMBER($L689),IF(OR(AND(OR($J689="Retired",$J689="Permanent Low-Use"),$K689&lt;=2032),(AND($J689="New",$K689&gt;2032))),"N/A",VLOOKUP($F689,'Source Data'!$B$15:$I$22,5)),"")</f>
        <v/>
      </c>
      <c r="AJ689" s="145" t="str">
        <f>IF(ISNUMBER($L689),IF(OR(AND(OR($J689="Retired",$J689="Permanent Low-Use"),$K689&lt;=2033),(AND($J689="New",$K689&gt;2033))),"N/A",VLOOKUP($F689,'Source Data'!$B$15:$I$22,5)),"")</f>
        <v/>
      </c>
      <c r="AK689" s="145" t="str">
        <f>IF($N689= 0, "N/A", IF(ISERROR(VLOOKUP($F689, 'Source Data'!$B$4:$C$11,2)), "", VLOOKUP($F689, 'Source Data'!$B$4:$C$11,2)))</f>
        <v/>
      </c>
      <c r="AL689" s="158"/>
    </row>
    <row r="690" spans="1:38">
      <c r="A690" s="158"/>
      <c r="B690" s="78"/>
      <c r="C690" s="78"/>
      <c r="D690" s="78"/>
      <c r="E690" s="78"/>
      <c r="F690" s="78"/>
      <c r="G690" s="78"/>
      <c r="H690" s="78"/>
      <c r="I690" s="78"/>
      <c r="J690" s="78"/>
      <c r="K690" s="78"/>
      <c r="L690" s="142" t="str">
        <f t="shared" si="26"/>
        <v/>
      </c>
      <c r="M690" s="142"/>
      <c r="N690" s="143" t="str">
        <f t="shared" si="27"/>
        <v/>
      </c>
      <c r="O690" s="144" t="str">
        <f>IF(OR(AND(OR($J690="Retired",$J690="Permanent Low-Use"),$K690&lt;=2023),(AND($J690="New",$K690&gt;2023))),"N/A",IF($N690=0,0,IF(ISERROR(VLOOKUP($E690,'Source Data'!$B$29:$J$60, MATCH($L690, 'Source Data'!$B$26:$J$26,1),TRUE))=TRUE,"",VLOOKUP($E690,'Source Data'!$B$29:$J$60,MATCH($L690, 'Source Data'!$B$26:$J$26,1),TRUE))))</f>
        <v/>
      </c>
      <c r="P690" s="144" t="str">
        <f>IF(OR(AND(OR($J690="Retired",$J690="Permanent Low-Use"),$K690&lt;=2024),(AND($J690="New",$K690&gt;2024))),"N/A",IF($N690=0,0,IF(ISERROR(VLOOKUP($E690,'Source Data'!$B$29:$J$60, MATCH($L690, 'Source Data'!$B$26:$J$26,1),TRUE))=TRUE,"",VLOOKUP($E690,'Source Data'!$B$29:$J$60,MATCH($L690, 'Source Data'!$B$26:$J$26,1),TRUE))))</f>
        <v/>
      </c>
      <c r="Q690" s="144" t="str">
        <f>IF(OR(AND(OR($J690="Retired",$J690="Permanent Low-Use"),$K690&lt;=2025),(AND($J690="New",$K690&gt;2025))),"N/A",IF($N690=0,0,IF(ISERROR(VLOOKUP($E690,'Source Data'!$B$29:$J$60, MATCH($L690, 'Source Data'!$B$26:$J$26,1),TRUE))=TRUE,"",VLOOKUP($E690,'Source Data'!$B$29:$J$60,MATCH($L690, 'Source Data'!$B$26:$J$26,1),TRUE))))</f>
        <v/>
      </c>
      <c r="R690" s="144" t="str">
        <f>IF(OR(AND(OR($J690="Retired",$J690="Permanent Low-Use"),$K690&lt;=2026),(AND($J690="New",$K690&gt;2026))),"N/A",IF($N690=0,0,IF(ISERROR(VLOOKUP($E690,'Source Data'!$B$29:$J$60, MATCH($L690, 'Source Data'!$B$26:$J$26,1),TRUE))=TRUE,"",VLOOKUP($E690,'Source Data'!$B$29:$J$60,MATCH($L690, 'Source Data'!$B$26:$J$26,1),TRUE))))</f>
        <v/>
      </c>
      <c r="S690" s="144" t="str">
        <f>IF(OR(AND(OR($J690="Retired",$J690="Permanent Low-Use"),$K690&lt;=2027),(AND($J690="New",$K690&gt;2027))),"N/A",IF($N690=0,0,IF(ISERROR(VLOOKUP($E690,'Source Data'!$B$29:$J$60, MATCH($L690, 'Source Data'!$B$26:$J$26,1),TRUE))=TRUE,"",VLOOKUP($E690,'Source Data'!$B$29:$J$60,MATCH($L690, 'Source Data'!$B$26:$J$26,1),TRUE))))</f>
        <v/>
      </c>
      <c r="T690" s="144" t="str">
        <f>IF(OR(AND(OR($J690="Retired",$J690="Permanent Low-Use"),$K690&lt;=2028),(AND($J690="New",$K690&gt;2028))),"N/A",IF($N690=0,0,IF(ISERROR(VLOOKUP($E690,'Source Data'!$B$29:$J$60, MATCH($L690, 'Source Data'!$B$26:$J$26,1),TRUE))=TRUE,"",VLOOKUP($E690,'Source Data'!$B$29:$J$60,MATCH($L690, 'Source Data'!$B$26:$J$26,1),TRUE))))</f>
        <v/>
      </c>
      <c r="U690" s="144" t="str">
        <f>IF(OR(AND(OR($J690="Retired",$J690="Permanent Low-Use"),$K690&lt;=2029),(AND($J690="New",$K690&gt;2029))),"N/A",IF($N690=0,0,IF(ISERROR(VLOOKUP($E690,'Source Data'!$B$29:$J$60, MATCH($L690, 'Source Data'!$B$26:$J$26,1),TRUE))=TRUE,"",VLOOKUP($E690,'Source Data'!$B$29:$J$60,MATCH($L690, 'Source Data'!$B$26:$J$26,1),TRUE))))</f>
        <v/>
      </c>
      <c r="V690" s="144" t="str">
        <f>IF(OR(AND(OR($J690="Retired",$J690="Permanent Low-Use"),$K690&lt;=2030),(AND($J690="New",$K690&gt;2030))),"N/A",IF($N690=0,0,IF(ISERROR(VLOOKUP($E690,'Source Data'!$B$29:$J$60, MATCH($L690, 'Source Data'!$B$26:$J$26,1),TRUE))=TRUE,"",VLOOKUP($E690,'Source Data'!$B$29:$J$60,MATCH($L690, 'Source Data'!$B$26:$J$26,1),TRUE))))</f>
        <v/>
      </c>
      <c r="W690" s="144" t="str">
        <f>IF(OR(AND(OR($J690="Retired",$J690="Permanent Low-Use"),$K690&lt;=2031),(AND($J690="New",$K690&gt;2031))),"N/A",IF($N690=0,0,IF(ISERROR(VLOOKUP($E690,'Source Data'!$B$29:$J$60, MATCH($L690, 'Source Data'!$B$26:$J$26,1),TRUE))=TRUE,"",VLOOKUP($E690,'Source Data'!$B$29:$J$60,MATCH($L690, 'Source Data'!$B$26:$J$26,1),TRUE))))</f>
        <v/>
      </c>
      <c r="X690" s="144" t="str">
        <f>IF(OR(AND(OR($J690="Retired",$J690="Permanent Low-Use"),$K690&lt;=2032),(AND($J690="New",$K690&gt;2032))),"N/A",IF($N690=0,0,IF(ISERROR(VLOOKUP($E690,'Source Data'!$B$29:$J$60, MATCH($L690, 'Source Data'!$B$26:$J$26,1),TRUE))=TRUE,"",VLOOKUP($E690,'Source Data'!$B$29:$J$60,MATCH($L690, 'Source Data'!$B$26:$J$26,1),TRUE))))</f>
        <v/>
      </c>
      <c r="Y690" s="144" t="str">
        <f>IF(OR(AND(OR($J690="Retired",$J690="Permanent Low-Use"),$K690&lt;=2033),(AND($J690="New",$K690&gt;2033))),"N/A",IF($N690=0,0,IF(ISERROR(VLOOKUP($E690,'Source Data'!$B$29:$J$60, MATCH($L690, 'Source Data'!$B$26:$J$26,1),TRUE))=TRUE,"",VLOOKUP($E690,'Source Data'!$B$29:$J$60,MATCH($L690, 'Source Data'!$B$26:$J$26,1),TRUE))))</f>
        <v/>
      </c>
      <c r="Z690" s="145" t="str">
        <f>IF(ISNUMBER($L690),IF(OR(AND(OR($J690="Retired",$J690="Permanent Low-Use"),$K690&lt;=2023),(AND($J690="New",$K690&gt;2023))),"N/A",VLOOKUP($F690,'Source Data'!$B$15:$I$22,7)),"")</f>
        <v/>
      </c>
      <c r="AA690" s="145" t="str">
        <f>IF(ISNUMBER($L690),IF(OR(AND(OR($J690="Retired",$J690="Permanent Low-Use"),$K690&lt;=2024),(AND($J690="New",$K690&gt;2024))),"N/A",VLOOKUP($F690,'Source Data'!$B$15:$I$22,7)),"")</f>
        <v/>
      </c>
      <c r="AB690" s="145" t="str">
        <f>IF(ISNUMBER($L690),IF(OR(AND(OR($J690="Retired",$J690="Permanent Low-Use"),$K690&lt;=2025),(AND($J690="New",$K690&gt;2025))),"N/A",VLOOKUP($F690,'Source Data'!$B$15:$I$22,5)),"")</f>
        <v/>
      </c>
      <c r="AC690" s="145" t="str">
        <f>IF(ISNUMBER($L690),IF(OR(AND(OR($J690="Retired",$J690="Permanent Low-Use"),$K690&lt;=2026),(AND($J690="New",$K690&gt;2026))),"N/A",VLOOKUP($F690,'Source Data'!$B$15:$I$22,5)),"")</f>
        <v/>
      </c>
      <c r="AD690" s="147"/>
      <c r="AE690" s="145" t="str">
        <f>IF(ISNUMBER($L690),IF(OR(AND(OR($J690="Retired",$J690="Permanent Low-Use"),$K690&lt;=2028),(AND($J690="New",$K690&gt;2028))),"N/A",VLOOKUP($F690,'Source Data'!$B$15:$I$22,5)),"")</f>
        <v/>
      </c>
      <c r="AF690" s="145" t="str">
        <f>IF(ISNUMBER($L690),IF(OR(AND(OR($J690="Retired",$J690="Permanent Low-Use"),$K690&lt;=2029),(AND($J690="New",$K690&gt;2029))),"N/A",VLOOKUP($F690,'Source Data'!$B$15:$I$22,5)),"")</f>
        <v/>
      </c>
      <c r="AG690" s="145" t="str">
        <f>IF(ISNUMBER($L690),IF(OR(AND(OR($J690="Retired",$J690="Permanent Low-Use"),$K690&lt;=2030),(AND($J690="New",$K690&gt;2030))),"N/A",VLOOKUP($F690,'Source Data'!$B$15:$I$22,5)),"")</f>
        <v/>
      </c>
      <c r="AH690" s="145" t="str">
        <f>IF(ISNUMBER($L690),IF(OR(AND(OR($J690="Retired",$J690="Permanent Low-Use"),$K690&lt;=2031),(AND($J690="New",$K690&gt;2031))),"N/A",VLOOKUP($F690,'Source Data'!$B$15:$I$22,5)),"")</f>
        <v/>
      </c>
      <c r="AI690" s="145" t="str">
        <f>IF(ISNUMBER($L690),IF(OR(AND(OR($J690="Retired",$J690="Permanent Low-Use"),$K690&lt;=2032),(AND($J690="New",$K690&gt;2032))),"N/A",VLOOKUP($F690,'Source Data'!$B$15:$I$22,5)),"")</f>
        <v/>
      </c>
      <c r="AJ690" s="145" t="str">
        <f>IF(ISNUMBER($L690),IF(OR(AND(OR($J690="Retired",$J690="Permanent Low-Use"),$K690&lt;=2033),(AND($J690="New",$K690&gt;2033))),"N/A",VLOOKUP($F690,'Source Data'!$B$15:$I$22,5)),"")</f>
        <v/>
      </c>
      <c r="AK690" s="145" t="str">
        <f>IF($N690= 0, "N/A", IF(ISERROR(VLOOKUP($F690, 'Source Data'!$B$4:$C$11,2)), "", VLOOKUP($F690, 'Source Data'!$B$4:$C$11,2)))</f>
        <v/>
      </c>
      <c r="AL690" s="158"/>
    </row>
    <row r="691" spans="1:38">
      <c r="A691" s="158"/>
      <c r="B691" s="78"/>
      <c r="C691" s="78"/>
      <c r="D691" s="78"/>
      <c r="E691" s="78"/>
      <c r="F691" s="78"/>
      <c r="G691" s="78"/>
      <c r="H691" s="78"/>
      <c r="I691" s="78"/>
      <c r="J691" s="78"/>
      <c r="K691" s="78"/>
      <c r="L691" s="142" t="str">
        <f t="shared" si="26"/>
        <v/>
      </c>
      <c r="M691" s="142"/>
      <c r="N691" s="143" t="str">
        <f t="shared" si="27"/>
        <v/>
      </c>
      <c r="O691" s="144" t="str">
        <f>IF(OR(AND(OR($J691="Retired",$J691="Permanent Low-Use"),$K691&lt;=2023),(AND($J691="New",$K691&gt;2023))),"N/A",IF($N691=0,0,IF(ISERROR(VLOOKUP($E691,'Source Data'!$B$29:$J$60, MATCH($L691, 'Source Data'!$B$26:$J$26,1),TRUE))=TRUE,"",VLOOKUP($E691,'Source Data'!$B$29:$J$60,MATCH($L691, 'Source Data'!$B$26:$J$26,1),TRUE))))</f>
        <v/>
      </c>
      <c r="P691" s="144" t="str">
        <f>IF(OR(AND(OR($J691="Retired",$J691="Permanent Low-Use"),$K691&lt;=2024),(AND($J691="New",$K691&gt;2024))),"N/A",IF($N691=0,0,IF(ISERROR(VLOOKUP($E691,'Source Data'!$B$29:$J$60, MATCH($L691, 'Source Data'!$B$26:$J$26,1),TRUE))=TRUE,"",VLOOKUP($E691,'Source Data'!$B$29:$J$60,MATCH($L691, 'Source Data'!$B$26:$J$26,1),TRUE))))</f>
        <v/>
      </c>
      <c r="Q691" s="144" t="str">
        <f>IF(OR(AND(OR($J691="Retired",$J691="Permanent Low-Use"),$K691&lt;=2025),(AND($J691="New",$K691&gt;2025))),"N/A",IF($N691=0,0,IF(ISERROR(VLOOKUP($E691,'Source Data'!$B$29:$J$60, MATCH($L691, 'Source Data'!$B$26:$J$26,1),TRUE))=TRUE,"",VLOOKUP($E691,'Source Data'!$B$29:$J$60,MATCH($L691, 'Source Data'!$B$26:$J$26,1),TRUE))))</f>
        <v/>
      </c>
      <c r="R691" s="144" t="str">
        <f>IF(OR(AND(OR($J691="Retired",$J691="Permanent Low-Use"),$K691&lt;=2026),(AND($J691="New",$K691&gt;2026))),"N/A",IF($N691=0,0,IF(ISERROR(VLOOKUP($E691,'Source Data'!$B$29:$J$60, MATCH($L691, 'Source Data'!$B$26:$J$26,1),TRUE))=TRUE,"",VLOOKUP($E691,'Source Data'!$B$29:$J$60,MATCH($L691, 'Source Data'!$B$26:$J$26,1),TRUE))))</f>
        <v/>
      </c>
      <c r="S691" s="144" t="str">
        <f>IF(OR(AND(OR($J691="Retired",$J691="Permanent Low-Use"),$K691&lt;=2027),(AND($J691="New",$K691&gt;2027))),"N/A",IF($N691=0,0,IF(ISERROR(VLOOKUP($E691,'Source Data'!$B$29:$J$60, MATCH($L691, 'Source Data'!$B$26:$J$26,1),TRUE))=TRUE,"",VLOOKUP($E691,'Source Data'!$B$29:$J$60,MATCH($L691, 'Source Data'!$B$26:$J$26,1),TRUE))))</f>
        <v/>
      </c>
      <c r="T691" s="144" t="str">
        <f>IF(OR(AND(OR($J691="Retired",$J691="Permanent Low-Use"),$K691&lt;=2028),(AND($J691="New",$K691&gt;2028))),"N/A",IF($N691=0,0,IF(ISERROR(VLOOKUP($E691,'Source Data'!$B$29:$J$60, MATCH($L691, 'Source Data'!$B$26:$J$26,1),TRUE))=TRUE,"",VLOOKUP($E691,'Source Data'!$B$29:$J$60,MATCH($L691, 'Source Data'!$B$26:$J$26,1),TRUE))))</f>
        <v/>
      </c>
      <c r="U691" s="144" t="str">
        <f>IF(OR(AND(OR($J691="Retired",$J691="Permanent Low-Use"),$K691&lt;=2029),(AND($J691="New",$K691&gt;2029))),"N/A",IF($N691=0,0,IF(ISERROR(VLOOKUP($E691,'Source Data'!$B$29:$J$60, MATCH($L691, 'Source Data'!$B$26:$J$26,1),TRUE))=TRUE,"",VLOOKUP($E691,'Source Data'!$B$29:$J$60,MATCH($L691, 'Source Data'!$B$26:$J$26,1),TRUE))))</f>
        <v/>
      </c>
      <c r="V691" s="144" t="str">
        <f>IF(OR(AND(OR($J691="Retired",$J691="Permanent Low-Use"),$K691&lt;=2030),(AND($J691="New",$K691&gt;2030))),"N/A",IF($N691=0,0,IF(ISERROR(VLOOKUP($E691,'Source Data'!$B$29:$J$60, MATCH($L691, 'Source Data'!$B$26:$J$26,1),TRUE))=TRUE,"",VLOOKUP($E691,'Source Data'!$B$29:$J$60,MATCH($L691, 'Source Data'!$B$26:$J$26,1),TRUE))))</f>
        <v/>
      </c>
      <c r="W691" s="144" t="str">
        <f>IF(OR(AND(OR($J691="Retired",$J691="Permanent Low-Use"),$K691&lt;=2031),(AND($J691="New",$K691&gt;2031))),"N/A",IF($N691=0,0,IF(ISERROR(VLOOKUP($E691,'Source Data'!$B$29:$J$60, MATCH($L691, 'Source Data'!$B$26:$J$26,1),TRUE))=TRUE,"",VLOOKUP($E691,'Source Data'!$B$29:$J$60,MATCH($L691, 'Source Data'!$B$26:$J$26,1),TRUE))))</f>
        <v/>
      </c>
      <c r="X691" s="144" t="str">
        <f>IF(OR(AND(OR($J691="Retired",$J691="Permanent Low-Use"),$K691&lt;=2032),(AND($J691="New",$K691&gt;2032))),"N/A",IF($N691=0,0,IF(ISERROR(VLOOKUP($E691,'Source Data'!$B$29:$J$60, MATCH($L691, 'Source Data'!$B$26:$J$26,1),TRUE))=TRUE,"",VLOOKUP($E691,'Source Data'!$B$29:$J$60,MATCH($L691, 'Source Data'!$B$26:$J$26,1),TRUE))))</f>
        <v/>
      </c>
      <c r="Y691" s="144" t="str">
        <f>IF(OR(AND(OR($J691="Retired",$J691="Permanent Low-Use"),$K691&lt;=2033),(AND($J691="New",$K691&gt;2033))),"N/A",IF($N691=0,0,IF(ISERROR(VLOOKUP($E691,'Source Data'!$B$29:$J$60, MATCH($L691, 'Source Data'!$B$26:$J$26,1),TRUE))=TRUE,"",VLOOKUP($E691,'Source Data'!$B$29:$J$60,MATCH($L691, 'Source Data'!$B$26:$J$26,1),TRUE))))</f>
        <v/>
      </c>
      <c r="Z691" s="145" t="str">
        <f>IF(ISNUMBER($L691),IF(OR(AND(OR($J691="Retired",$J691="Permanent Low-Use"),$K691&lt;=2023),(AND($J691="New",$K691&gt;2023))),"N/A",VLOOKUP($F691,'Source Data'!$B$15:$I$22,7)),"")</f>
        <v/>
      </c>
      <c r="AA691" s="145" t="str">
        <f>IF(ISNUMBER($L691),IF(OR(AND(OR($J691="Retired",$J691="Permanent Low-Use"),$K691&lt;=2024),(AND($J691="New",$K691&gt;2024))),"N/A",VLOOKUP($F691,'Source Data'!$B$15:$I$22,7)),"")</f>
        <v/>
      </c>
      <c r="AB691" s="145" t="str">
        <f>IF(ISNUMBER($L691),IF(OR(AND(OR($J691="Retired",$J691="Permanent Low-Use"),$K691&lt;=2025),(AND($J691="New",$K691&gt;2025))),"N/A",VLOOKUP($F691,'Source Data'!$B$15:$I$22,5)),"")</f>
        <v/>
      </c>
      <c r="AC691" s="145" t="str">
        <f>IF(ISNUMBER($L691),IF(OR(AND(OR($J691="Retired",$J691="Permanent Low-Use"),$K691&lt;=2026),(AND($J691="New",$K691&gt;2026))),"N/A",VLOOKUP($F691,'Source Data'!$B$15:$I$22,5)),"")</f>
        <v/>
      </c>
      <c r="AD691" s="147"/>
      <c r="AE691" s="145" t="str">
        <f>IF(ISNUMBER($L691),IF(OR(AND(OR($J691="Retired",$J691="Permanent Low-Use"),$K691&lt;=2028),(AND($J691="New",$K691&gt;2028))),"N/A",VLOOKUP($F691,'Source Data'!$B$15:$I$22,5)),"")</f>
        <v/>
      </c>
      <c r="AF691" s="145" t="str">
        <f>IF(ISNUMBER($L691),IF(OR(AND(OR($J691="Retired",$J691="Permanent Low-Use"),$K691&lt;=2029),(AND($J691="New",$K691&gt;2029))),"N/A",VLOOKUP($F691,'Source Data'!$B$15:$I$22,5)),"")</f>
        <v/>
      </c>
      <c r="AG691" s="145" t="str">
        <f>IF(ISNUMBER($L691),IF(OR(AND(OR($J691="Retired",$J691="Permanent Low-Use"),$K691&lt;=2030),(AND($J691="New",$K691&gt;2030))),"N/A",VLOOKUP($F691,'Source Data'!$B$15:$I$22,5)),"")</f>
        <v/>
      </c>
      <c r="AH691" s="145" t="str">
        <f>IF(ISNUMBER($L691),IF(OR(AND(OR($J691="Retired",$J691="Permanent Low-Use"),$K691&lt;=2031),(AND($J691="New",$K691&gt;2031))),"N/A",VLOOKUP($F691,'Source Data'!$B$15:$I$22,5)),"")</f>
        <v/>
      </c>
      <c r="AI691" s="145" t="str">
        <f>IF(ISNUMBER($L691),IF(OR(AND(OR($J691="Retired",$J691="Permanent Low-Use"),$K691&lt;=2032),(AND($J691="New",$K691&gt;2032))),"N/A",VLOOKUP($F691,'Source Data'!$B$15:$I$22,5)),"")</f>
        <v/>
      </c>
      <c r="AJ691" s="145" t="str">
        <f>IF(ISNUMBER($L691),IF(OR(AND(OR($J691="Retired",$J691="Permanent Low-Use"),$K691&lt;=2033),(AND($J691="New",$K691&gt;2033))),"N/A",VLOOKUP($F691,'Source Data'!$B$15:$I$22,5)),"")</f>
        <v/>
      </c>
      <c r="AK691" s="145" t="str">
        <f>IF($N691= 0, "N/A", IF(ISERROR(VLOOKUP($F691, 'Source Data'!$B$4:$C$11,2)), "", VLOOKUP($F691, 'Source Data'!$B$4:$C$11,2)))</f>
        <v/>
      </c>
      <c r="AL691" s="158"/>
    </row>
    <row r="692" spans="1:38">
      <c r="A692" s="158"/>
      <c r="B692" s="78"/>
      <c r="C692" s="78"/>
      <c r="D692" s="78"/>
      <c r="E692" s="78"/>
      <c r="F692" s="78"/>
      <c r="G692" s="78"/>
      <c r="H692" s="78"/>
      <c r="I692" s="78"/>
      <c r="J692" s="78"/>
      <c r="K692" s="78"/>
      <c r="L692" s="142" t="str">
        <f t="shared" si="26"/>
        <v/>
      </c>
      <c r="M692" s="142"/>
      <c r="N692" s="143" t="str">
        <f t="shared" si="27"/>
        <v/>
      </c>
      <c r="O692" s="144" t="str">
        <f>IF(OR(AND(OR($J692="Retired",$J692="Permanent Low-Use"),$K692&lt;=2023),(AND($J692="New",$K692&gt;2023))),"N/A",IF($N692=0,0,IF(ISERROR(VLOOKUP($E692,'Source Data'!$B$29:$J$60, MATCH($L692, 'Source Data'!$B$26:$J$26,1),TRUE))=TRUE,"",VLOOKUP($E692,'Source Data'!$B$29:$J$60,MATCH($L692, 'Source Data'!$B$26:$J$26,1),TRUE))))</f>
        <v/>
      </c>
      <c r="P692" s="144" t="str">
        <f>IF(OR(AND(OR($J692="Retired",$J692="Permanent Low-Use"),$K692&lt;=2024),(AND($J692="New",$K692&gt;2024))),"N/A",IF($N692=0,0,IF(ISERROR(VLOOKUP($E692,'Source Data'!$B$29:$J$60, MATCH($L692, 'Source Data'!$B$26:$J$26,1),TRUE))=TRUE,"",VLOOKUP($E692,'Source Data'!$B$29:$J$60,MATCH($L692, 'Source Data'!$B$26:$J$26,1),TRUE))))</f>
        <v/>
      </c>
      <c r="Q692" s="144" t="str">
        <f>IF(OR(AND(OR($J692="Retired",$J692="Permanent Low-Use"),$K692&lt;=2025),(AND($J692="New",$K692&gt;2025))),"N/A",IF($N692=0,0,IF(ISERROR(VLOOKUP($E692,'Source Data'!$B$29:$J$60, MATCH($L692, 'Source Data'!$B$26:$J$26,1),TRUE))=TRUE,"",VLOOKUP($E692,'Source Data'!$B$29:$J$60,MATCH($L692, 'Source Data'!$B$26:$J$26,1),TRUE))))</f>
        <v/>
      </c>
      <c r="R692" s="144" t="str">
        <f>IF(OR(AND(OR($J692="Retired",$J692="Permanent Low-Use"),$K692&lt;=2026),(AND($J692="New",$K692&gt;2026))),"N/A",IF($N692=0,0,IF(ISERROR(VLOOKUP($E692,'Source Data'!$B$29:$J$60, MATCH($L692, 'Source Data'!$B$26:$J$26,1),TRUE))=TRUE,"",VLOOKUP($E692,'Source Data'!$B$29:$J$60,MATCH($L692, 'Source Data'!$B$26:$J$26,1),TRUE))))</f>
        <v/>
      </c>
      <c r="S692" s="144" t="str">
        <f>IF(OR(AND(OR($J692="Retired",$J692="Permanent Low-Use"),$K692&lt;=2027),(AND($J692="New",$K692&gt;2027))),"N/A",IF($N692=0,0,IF(ISERROR(VLOOKUP($E692,'Source Data'!$B$29:$J$60, MATCH($L692, 'Source Data'!$B$26:$J$26,1),TRUE))=TRUE,"",VLOOKUP($E692,'Source Data'!$B$29:$J$60,MATCH($L692, 'Source Data'!$B$26:$J$26,1),TRUE))))</f>
        <v/>
      </c>
      <c r="T692" s="144" t="str">
        <f>IF(OR(AND(OR($J692="Retired",$J692="Permanent Low-Use"),$K692&lt;=2028),(AND($J692="New",$K692&gt;2028))),"N/A",IF($N692=0,0,IF(ISERROR(VLOOKUP($E692,'Source Data'!$B$29:$J$60, MATCH($L692, 'Source Data'!$B$26:$J$26,1),TRUE))=TRUE,"",VLOOKUP($E692,'Source Data'!$B$29:$J$60,MATCH($L692, 'Source Data'!$B$26:$J$26,1),TRUE))))</f>
        <v/>
      </c>
      <c r="U692" s="144" t="str">
        <f>IF(OR(AND(OR($J692="Retired",$J692="Permanent Low-Use"),$K692&lt;=2029),(AND($J692="New",$K692&gt;2029))),"N/A",IF($N692=0,0,IF(ISERROR(VLOOKUP($E692,'Source Data'!$B$29:$J$60, MATCH($L692, 'Source Data'!$B$26:$J$26,1),TRUE))=TRUE,"",VLOOKUP($E692,'Source Data'!$B$29:$J$60,MATCH($L692, 'Source Data'!$B$26:$J$26,1),TRUE))))</f>
        <v/>
      </c>
      <c r="V692" s="144" t="str">
        <f>IF(OR(AND(OR($J692="Retired",$J692="Permanent Low-Use"),$K692&lt;=2030),(AND($J692="New",$K692&gt;2030))),"N/A",IF($N692=0,0,IF(ISERROR(VLOOKUP($E692,'Source Data'!$B$29:$J$60, MATCH($L692, 'Source Data'!$B$26:$J$26,1),TRUE))=TRUE,"",VLOOKUP($E692,'Source Data'!$B$29:$J$60,MATCH($L692, 'Source Data'!$B$26:$J$26,1),TRUE))))</f>
        <v/>
      </c>
      <c r="W692" s="144" t="str">
        <f>IF(OR(AND(OR($J692="Retired",$J692="Permanent Low-Use"),$K692&lt;=2031),(AND($J692="New",$K692&gt;2031))),"N/A",IF($N692=0,0,IF(ISERROR(VLOOKUP($E692,'Source Data'!$B$29:$J$60, MATCH($L692, 'Source Data'!$B$26:$J$26,1),TRUE))=TRUE,"",VLOOKUP($E692,'Source Data'!$B$29:$J$60,MATCH($L692, 'Source Data'!$B$26:$J$26,1),TRUE))))</f>
        <v/>
      </c>
      <c r="X692" s="144" t="str">
        <f>IF(OR(AND(OR($J692="Retired",$J692="Permanent Low-Use"),$K692&lt;=2032),(AND($J692="New",$K692&gt;2032))),"N/A",IF($N692=0,0,IF(ISERROR(VLOOKUP($E692,'Source Data'!$B$29:$J$60, MATCH($L692, 'Source Data'!$B$26:$J$26,1),TRUE))=TRUE,"",VLOOKUP($E692,'Source Data'!$B$29:$J$60,MATCH($L692, 'Source Data'!$B$26:$J$26,1),TRUE))))</f>
        <v/>
      </c>
      <c r="Y692" s="144" t="str">
        <f>IF(OR(AND(OR($J692="Retired",$J692="Permanent Low-Use"),$K692&lt;=2033),(AND($J692="New",$K692&gt;2033))),"N/A",IF($N692=0,0,IF(ISERROR(VLOOKUP($E692,'Source Data'!$B$29:$J$60, MATCH($L692, 'Source Data'!$B$26:$J$26,1),TRUE))=TRUE,"",VLOOKUP($E692,'Source Data'!$B$29:$J$60,MATCH($L692, 'Source Data'!$B$26:$J$26,1),TRUE))))</f>
        <v/>
      </c>
      <c r="Z692" s="145" t="str">
        <f>IF(ISNUMBER($L692),IF(OR(AND(OR($J692="Retired",$J692="Permanent Low-Use"),$K692&lt;=2023),(AND($J692="New",$K692&gt;2023))),"N/A",VLOOKUP($F692,'Source Data'!$B$15:$I$22,7)),"")</f>
        <v/>
      </c>
      <c r="AA692" s="145" t="str">
        <f>IF(ISNUMBER($L692),IF(OR(AND(OR($J692="Retired",$J692="Permanent Low-Use"),$K692&lt;=2024),(AND($J692="New",$K692&gt;2024))),"N/A",VLOOKUP($F692,'Source Data'!$B$15:$I$22,7)),"")</f>
        <v/>
      </c>
      <c r="AB692" s="145" t="str">
        <f>IF(ISNUMBER($L692),IF(OR(AND(OR($J692="Retired",$J692="Permanent Low-Use"),$K692&lt;=2025),(AND($J692="New",$K692&gt;2025))),"N/A",VLOOKUP($F692,'Source Data'!$B$15:$I$22,5)),"")</f>
        <v/>
      </c>
      <c r="AC692" s="145" t="str">
        <f>IF(ISNUMBER($L692),IF(OR(AND(OR($J692="Retired",$J692="Permanent Low-Use"),$K692&lt;=2026),(AND($J692="New",$K692&gt;2026))),"N/A",VLOOKUP($F692,'Source Data'!$B$15:$I$22,5)),"")</f>
        <v/>
      </c>
      <c r="AD692" s="147"/>
      <c r="AE692" s="145" t="str">
        <f>IF(ISNUMBER($L692),IF(OR(AND(OR($J692="Retired",$J692="Permanent Low-Use"),$K692&lt;=2028),(AND($J692="New",$K692&gt;2028))),"N/A",VLOOKUP($F692,'Source Data'!$B$15:$I$22,5)),"")</f>
        <v/>
      </c>
      <c r="AF692" s="145" t="str">
        <f>IF(ISNUMBER($L692),IF(OR(AND(OR($J692="Retired",$J692="Permanent Low-Use"),$K692&lt;=2029),(AND($J692="New",$K692&gt;2029))),"N/A",VLOOKUP($F692,'Source Data'!$B$15:$I$22,5)),"")</f>
        <v/>
      </c>
      <c r="AG692" s="145" t="str">
        <f>IF(ISNUMBER($L692),IF(OR(AND(OR($J692="Retired",$J692="Permanent Low-Use"),$K692&lt;=2030),(AND($J692="New",$K692&gt;2030))),"N/A",VLOOKUP($F692,'Source Data'!$B$15:$I$22,5)),"")</f>
        <v/>
      </c>
      <c r="AH692" s="145" t="str">
        <f>IF(ISNUMBER($L692),IF(OR(AND(OR($J692="Retired",$J692="Permanent Low-Use"),$K692&lt;=2031),(AND($J692="New",$K692&gt;2031))),"N/A",VLOOKUP($F692,'Source Data'!$B$15:$I$22,5)),"")</f>
        <v/>
      </c>
      <c r="AI692" s="145" t="str">
        <f>IF(ISNUMBER($L692),IF(OR(AND(OR($J692="Retired",$J692="Permanent Low-Use"),$K692&lt;=2032),(AND($J692="New",$K692&gt;2032))),"N/A",VLOOKUP($F692,'Source Data'!$B$15:$I$22,5)),"")</f>
        <v/>
      </c>
      <c r="AJ692" s="145" t="str">
        <f>IF(ISNUMBER($L692),IF(OR(AND(OR($J692="Retired",$J692="Permanent Low-Use"),$K692&lt;=2033),(AND($J692="New",$K692&gt;2033))),"N/A",VLOOKUP($F692,'Source Data'!$B$15:$I$22,5)),"")</f>
        <v/>
      </c>
      <c r="AK692" s="145" t="str">
        <f>IF($N692= 0, "N/A", IF(ISERROR(VLOOKUP($F692, 'Source Data'!$B$4:$C$11,2)), "", VLOOKUP($F692, 'Source Data'!$B$4:$C$11,2)))</f>
        <v/>
      </c>
      <c r="AL692" s="158"/>
    </row>
    <row r="693" spans="1:38">
      <c r="A693" s="158"/>
      <c r="B693" s="78"/>
      <c r="C693" s="78"/>
      <c r="D693" s="78"/>
      <c r="E693" s="78"/>
      <c r="F693" s="78"/>
      <c r="G693" s="78"/>
      <c r="H693" s="78"/>
      <c r="I693" s="78"/>
      <c r="J693" s="78"/>
      <c r="K693" s="78"/>
      <c r="L693" s="142" t="str">
        <f t="shared" si="26"/>
        <v/>
      </c>
      <c r="M693" s="142"/>
      <c r="N693" s="143" t="str">
        <f t="shared" si="27"/>
        <v/>
      </c>
      <c r="O693" s="144" t="str">
        <f>IF(OR(AND(OR($J693="Retired",$J693="Permanent Low-Use"),$K693&lt;=2023),(AND($J693="New",$K693&gt;2023))),"N/A",IF($N693=0,0,IF(ISERROR(VLOOKUP($E693,'Source Data'!$B$29:$J$60, MATCH($L693, 'Source Data'!$B$26:$J$26,1),TRUE))=TRUE,"",VLOOKUP($E693,'Source Data'!$B$29:$J$60,MATCH($L693, 'Source Data'!$B$26:$J$26,1),TRUE))))</f>
        <v/>
      </c>
      <c r="P693" s="144" t="str">
        <f>IF(OR(AND(OR($J693="Retired",$J693="Permanent Low-Use"),$K693&lt;=2024),(AND($J693="New",$K693&gt;2024))),"N/A",IF($N693=0,0,IF(ISERROR(VLOOKUP($E693,'Source Data'!$B$29:$J$60, MATCH($L693, 'Source Data'!$B$26:$J$26,1),TRUE))=TRUE,"",VLOOKUP($E693,'Source Data'!$B$29:$J$60,MATCH($L693, 'Source Data'!$B$26:$J$26,1),TRUE))))</f>
        <v/>
      </c>
      <c r="Q693" s="144" t="str">
        <f>IF(OR(AND(OR($J693="Retired",$J693="Permanent Low-Use"),$K693&lt;=2025),(AND($J693="New",$K693&gt;2025))),"N/A",IF($N693=0,0,IF(ISERROR(VLOOKUP($E693,'Source Data'!$B$29:$J$60, MATCH($L693, 'Source Data'!$B$26:$J$26,1),TRUE))=TRUE,"",VLOOKUP($E693,'Source Data'!$B$29:$J$60,MATCH($L693, 'Source Data'!$B$26:$J$26,1),TRUE))))</f>
        <v/>
      </c>
      <c r="R693" s="144" t="str">
        <f>IF(OR(AND(OR($J693="Retired",$J693="Permanent Low-Use"),$K693&lt;=2026),(AND($J693="New",$K693&gt;2026))),"N/A",IF($N693=0,0,IF(ISERROR(VLOOKUP($E693,'Source Data'!$B$29:$J$60, MATCH($L693, 'Source Data'!$B$26:$J$26,1),TRUE))=TRUE,"",VLOOKUP($E693,'Source Data'!$B$29:$J$60,MATCH($L693, 'Source Data'!$B$26:$J$26,1),TRUE))))</f>
        <v/>
      </c>
      <c r="S693" s="144" t="str">
        <f>IF(OR(AND(OR($J693="Retired",$J693="Permanent Low-Use"),$K693&lt;=2027),(AND($J693="New",$K693&gt;2027))),"N/A",IF($N693=0,0,IF(ISERROR(VLOOKUP($E693,'Source Data'!$B$29:$J$60, MATCH($L693, 'Source Data'!$B$26:$J$26,1),TRUE))=TRUE,"",VLOOKUP($E693,'Source Data'!$B$29:$J$60,MATCH($L693, 'Source Data'!$B$26:$J$26,1),TRUE))))</f>
        <v/>
      </c>
      <c r="T693" s="144" t="str">
        <f>IF(OR(AND(OR($J693="Retired",$J693="Permanent Low-Use"),$K693&lt;=2028),(AND($J693="New",$K693&gt;2028))),"N/A",IF($N693=0,0,IF(ISERROR(VLOOKUP($E693,'Source Data'!$B$29:$J$60, MATCH($L693, 'Source Data'!$B$26:$J$26,1),TRUE))=TRUE,"",VLOOKUP($E693,'Source Data'!$B$29:$J$60,MATCH($L693, 'Source Data'!$B$26:$J$26,1),TRUE))))</f>
        <v/>
      </c>
      <c r="U693" s="144" t="str">
        <f>IF(OR(AND(OR($J693="Retired",$J693="Permanent Low-Use"),$K693&lt;=2029),(AND($J693="New",$K693&gt;2029))),"N/A",IF($N693=0,0,IF(ISERROR(VLOOKUP($E693,'Source Data'!$B$29:$J$60, MATCH($L693, 'Source Data'!$B$26:$J$26,1),TRUE))=TRUE,"",VLOOKUP($E693,'Source Data'!$B$29:$J$60,MATCH($L693, 'Source Data'!$B$26:$J$26,1),TRUE))))</f>
        <v/>
      </c>
      <c r="V693" s="144" t="str">
        <f>IF(OR(AND(OR($J693="Retired",$J693="Permanent Low-Use"),$K693&lt;=2030),(AND($J693="New",$K693&gt;2030))),"N/A",IF($N693=0,0,IF(ISERROR(VLOOKUP($E693,'Source Data'!$B$29:$J$60, MATCH($L693, 'Source Data'!$B$26:$J$26,1),TRUE))=TRUE,"",VLOOKUP($E693,'Source Data'!$B$29:$J$60,MATCH($L693, 'Source Data'!$B$26:$J$26,1),TRUE))))</f>
        <v/>
      </c>
      <c r="W693" s="144" t="str">
        <f>IF(OR(AND(OR($J693="Retired",$J693="Permanent Low-Use"),$K693&lt;=2031),(AND($J693="New",$K693&gt;2031))),"N/A",IF($N693=0,0,IF(ISERROR(VLOOKUP($E693,'Source Data'!$B$29:$J$60, MATCH($L693, 'Source Data'!$B$26:$J$26,1),TRUE))=TRUE,"",VLOOKUP($E693,'Source Data'!$B$29:$J$60,MATCH($L693, 'Source Data'!$B$26:$J$26,1),TRUE))))</f>
        <v/>
      </c>
      <c r="X693" s="144" t="str">
        <f>IF(OR(AND(OR($J693="Retired",$J693="Permanent Low-Use"),$K693&lt;=2032),(AND($J693="New",$K693&gt;2032))),"N/A",IF($N693=0,0,IF(ISERROR(VLOOKUP($E693,'Source Data'!$B$29:$J$60, MATCH($L693, 'Source Data'!$B$26:$J$26,1),TRUE))=TRUE,"",VLOOKUP($E693,'Source Data'!$B$29:$J$60,MATCH($L693, 'Source Data'!$B$26:$J$26,1),TRUE))))</f>
        <v/>
      </c>
      <c r="Y693" s="144" t="str">
        <f>IF(OR(AND(OR($J693="Retired",$J693="Permanent Low-Use"),$K693&lt;=2033),(AND($J693="New",$K693&gt;2033))),"N/A",IF($N693=0,0,IF(ISERROR(VLOOKUP($E693,'Source Data'!$B$29:$J$60, MATCH($L693, 'Source Data'!$B$26:$J$26,1),TRUE))=TRUE,"",VLOOKUP($E693,'Source Data'!$B$29:$J$60,MATCH($L693, 'Source Data'!$B$26:$J$26,1),TRUE))))</f>
        <v/>
      </c>
      <c r="Z693" s="145" t="str">
        <f>IF(ISNUMBER($L693),IF(OR(AND(OR($J693="Retired",$J693="Permanent Low-Use"),$K693&lt;=2023),(AND($J693="New",$K693&gt;2023))),"N/A",VLOOKUP($F693,'Source Data'!$B$15:$I$22,7)),"")</f>
        <v/>
      </c>
      <c r="AA693" s="145" t="str">
        <f>IF(ISNUMBER($L693),IF(OR(AND(OR($J693="Retired",$J693="Permanent Low-Use"),$K693&lt;=2024),(AND($J693="New",$K693&gt;2024))),"N/A",VLOOKUP($F693,'Source Data'!$B$15:$I$22,7)),"")</f>
        <v/>
      </c>
      <c r="AB693" s="145" t="str">
        <f>IF(ISNUMBER($L693),IF(OR(AND(OR($J693="Retired",$J693="Permanent Low-Use"),$K693&lt;=2025),(AND($J693="New",$K693&gt;2025))),"N/A",VLOOKUP($F693,'Source Data'!$B$15:$I$22,5)),"")</f>
        <v/>
      </c>
      <c r="AC693" s="145" t="str">
        <f>IF(ISNUMBER($L693),IF(OR(AND(OR($J693="Retired",$J693="Permanent Low-Use"),$K693&lt;=2026),(AND($J693="New",$K693&gt;2026))),"N/A",VLOOKUP($F693,'Source Data'!$B$15:$I$22,5)),"")</f>
        <v/>
      </c>
      <c r="AD693" s="147"/>
      <c r="AE693" s="145" t="str">
        <f>IF(ISNUMBER($L693),IF(OR(AND(OR($J693="Retired",$J693="Permanent Low-Use"),$K693&lt;=2028),(AND($J693="New",$K693&gt;2028))),"N/A",VLOOKUP($F693,'Source Data'!$B$15:$I$22,5)),"")</f>
        <v/>
      </c>
      <c r="AF693" s="145" t="str">
        <f>IF(ISNUMBER($L693),IF(OR(AND(OR($J693="Retired",$J693="Permanent Low-Use"),$K693&lt;=2029),(AND($J693="New",$K693&gt;2029))),"N/A",VLOOKUP($F693,'Source Data'!$B$15:$I$22,5)),"")</f>
        <v/>
      </c>
      <c r="AG693" s="145" t="str">
        <f>IF(ISNUMBER($L693),IF(OR(AND(OR($J693="Retired",$J693="Permanent Low-Use"),$K693&lt;=2030),(AND($J693="New",$K693&gt;2030))),"N/A",VLOOKUP($F693,'Source Data'!$B$15:$I$22,5)),"")</f>
        <v/>
      </c>
      <c r="AH693" s="145" t="str">
        <f>IF(ISNUMBER($L693),IF(OR(AND(OR($J693="Retired",$J693="Permanent Low-Use"),$K693&lt;=2031),(AND($J693="New",$K693&gt;2031))),"N/A",VLOOKUP($F693,'Source Data'!$B$15:$I$22,5)),"")</f>
        <v/>
      </c>
      <c r="AI693" s="145" t="str">
        <f>IF(ISNUMBER($L693),IF(OR(AND(OR($J693="Retired",$J693="Permanent Low-Use"),$K693&lt;=2032),(AND($J693="New",$K693&gt;2032))),"N/A",VLOOKUP($F693,'Source Data'!$B$15:$I$22,5)),"")</f>
        <v/>
      </c>
      <c r="AJ693" s="145" t="str">
        <f>IF(ISNUMBER($L693),IF(OR(AND(OR($J693="Retired",$J693="Permanent Low-Use"),$K693&lt;=2033),(AND($J693="New",$K693&gt;2033))),"N/A",VLOOKUP($F693,'Source Data'!$B$15:$I$22,5)),"")</f>
        <v/>
      </c>
      <c r="AK693" s="145" t="str">
        <f>IF($N693= 0, "N/A", IF(ISERROR(VLOOKUP($F693, 'Source Data'!$B$4:$C$11,2)), "", VLOOKUP($F693, 'Source Data'!$B$4:$C$11,2)))</f>
        <v/>
      </c>
      <c r="AL693" s="158"/>
    </row>
    <row r="694" spans="1:38">
      <c r="A694" s="158"/>
      <c r="B694" s="78"/>
      <c r="C694" s="78"/>
      <c r="D694" s="78"/>
      <c r="E694" s="78"/>
      <c r="F694" s="78"/>
      <c r="G694" s="78"/>
      <c r="H694" s="78"/>
      <c r="I694" s="78"/>
      <c r="J694" s="78"/>
      <c r="K694" s="78"/>
      <c r="L694" s="142" t="str">
        <f t="shared" si="26"/>
        <v/>
      </c>
      <c r="M694" s="142"/>
      <c r="N694" s="143" t="str">
        <f t="shared" si="27"/>
        <v/>
      </c>
      <c r="O694" s="144" t="str">
        <f>IF(OR(AND(OR($J694="Retired",$J694="Permanent Low-Use"),$K694&lt;=2023),(AND($J694="New",$K694&gt;2023))),"N/A",IF($N694=0,0,IF(ISERROR(VLOOKUP($E694,'Source Data'!$B$29:$J$60, MATCH($L694, 'Source Data'!$B$26:$J$26,1),TRUE))=TRUE,"",VLOOKUP($E694,'Source Data'!$B$29:$J$60,MATCH($L694, 'Source Data'!$B$26:$J$26,1),TRUE))))</f>
        <v/>
      </c>
      <c r="P694" s="144" t="str">
        <f>IF(OR(AND(OR($J694="Retired",$J694="Permanent Low-Use"),$K694&lt;=2024),(AND($J694="New",$K694&gt;2024))),"N/A",IF($N694=0,0,IF(ISERROR(VLOOKUP($E694,'Source Data'!$B$29:$J$60, MATCH($L694, 'Source Data'!$B$26:$J$26,1),TRUE))=TRUE,"",VLOOKUP($E694,'Source Data'!$B$29:$J$60,MATCH($L694, 'Source Data'!$B$26:$J$26,1),TRUE))))</f>
        <v/>
      </c>
      <c r="Q694" s="144" t="str">
        <f>IF(OR(AND(OR($J694="Retired",$J694="Permanent Low-Use"),$K694&lt;=2025),(AND($J694="New",$K694&gt;2025))),"N/A",IF($N694=0,0,IF(ISERROR(VLOOKUP($E694,'Source Data'!$B$29:$J$60, MATCH($L694, 'Source Data'!$B$26:$J$26,1),TRUE))=TRUE,"",VLOOKUP($E694,'Source Data'!$B$29:$J$60,MATCH($L694, 'Source Data'!$B$26:$J$26,1),TRUE))))</f>
        <v/>
      </c>
      <c r="R694" s="144" t="str">
        <f>IF(OR(AND(OR($J694="Retired",$J694="Permanent Low-Use"),$K694&lt;=2026),(AND($J694="New",$K694&gt;2026))),"N/A",IF($N694=0,0,IF(ISERROR(VLOOKUP($E694,'Source Data'!$B$29:$J$60, MATCH($L694, 'Source Data'!$B$26:$J$26,1),TRUE))=TRUE,"",VLOOKUP($E694,'Source Data'!$B$29:$J$60,MATCH($L694, 'Source Data'!$B$26:$J$26,1),TRUE))))</f>
        <v/>
      </c>
      <c r="S694" s="144" t="str">
        <f>IF(OR(AND(OR($J694="Retired",$J694="Permanent Low-Use"),$K694&lt;=2027),(AND($J694="New",$K694&gt;2027))),"N/A",IF($N694=0,0,IF(ISERROR(VLOOKUP($E694,'Source Data'!$B$29:$J$60, MATCH($L694, 'Source Data'!$B$26:$J$26,1),TRUE))=TRUE,"",VLOOKUP($E694,'Source Data'!$B$29:$J$60,MATCH($L694, 'Source Data'!$B$26:$J$26,1),TRUE))))</f>
        <v/>
      </c>
      <c r="T694" s="144" t="str">
        <f>IF(OR(AND(OR($J694="Retired",$J694="Permanent Low-Use"),$K694&lt;=2028),(AND($J694="New",$K694&gt;2028))),"N/A",IF($N694=0,0,IF(ISERROR(VLOOKUP($E694,'Source Data'!$B$29:$J$60, MATCH($L694, 'Source Data'!$B$26:$J$26,1),TRUE))=TRUE,"",VLOOKUP($E694,'Source Data'!$B$29:$J$60,MATCH($L694, 'Source Data'!$B$26:$J$26,1),TRUE))))</f>
        <v/>
      </c>
      <c r="U694" s="144" t="str">
        <f>IF(OR(AND(OR($J694="Retired",$J694="Permanent Low-Use"),$K694&lt;=2029),(AND($J694="New",$K694&gt;2029))),"N/A",IF($N694=0,0,IF(ISERROR(VLOOKUP($E694,'Source Data'!$B$29:$J$60, MATCH($L694, 'Source Data'!$B$26:$J$26,1),TRUE))=TRUE,"",VLOOKUP($E694,'Source Data'!$B$29:$J$60,MATCH($L694, 'Source Data'!$B$26:$J$26,1),TRUE))))</f>
        <v/>
      </c>
      <c r="V694" s="144" t="str">
        <f>IF(OR(AND(OR($J694="Retired",$J694="Permanent Low-Use"),$K694&lt;=2030),(AND($J694="New",$K694&gt;2030))),"N/A",IF($N694=0,0,IF(ISERROR(VLOOKUP($E694,'Source Data'!$B$29:$J$60, MATCH($L694, 'Source Data'!$B$26:$J$26,1),TRUE))=TRUE,"",VLOOKUP($E694,'Source Data'!$B$29:$J$60,MATCH($L694, 'Source Data'!$B$26:$J$26,1),TRUE))))</f>
        <v/>
      </c>
      <c r="W694" s="144" t="str">
        <f>IF(OR(AND(OR($J694="Retired",$J694="Permanent Low-Use"),$K694&lt;=2031),(AND($J694="New",$K694&gt;2031))),"N/A",IF($N694=0,0,IF(ISERROR(VLOOKUP($E694,'Source Data'!$B$29:$J$60, MATCH($L694, 'Source Data'!$B$26:$J$26,1),TRUE))=TRUE,"",VLOOKUP($E694,'Source Data'!$B$29:$J$60,MATCH($L694, 'Source Data'!$B$26:$J$26,1),TRUE))))</f>
        <v/>
      </c>
      <c r="X694" s="144" t="str">
        <f>IF(OR(AND(OR($J694="Retired",$J694="Permanent Low-Use"),$K694&lt;=2032),(AND($J694="New",$K694&gt;2032))),"N/A",IF($N694=0,0,IF(ISERROR(VLOOKUP($E694,'Source Data'!$B$29:$J$60, MATCH($L694, 'Source Data'!$B$26:$J$26,1),TRUE))=TRUE,"",VLOOKUP($E694,'Source Data'!$B$29:$J$60,MATCH($L694, 'Source Data'!$B$26:$J$26,1),TRUE))))</f>
        <v/>
      </c>
      <c r="Y694" s="144" t="str">
        <f>IF(OR(AND(OR($J694="Retired",$J694="Permanent Low-Use"),$K694&lt;=2033),(AND($J694="New",$K694&gt;2033))),"N/A",IF($N694=0,0,IF(ISERROR(VLOOKUP($E694,'Source Data'!$B$29:$J$60, MATCH($L694, 'Source Data'!$B$26:$J$26,1),TRUE))=TRUE,"",VLOOKUP($E694,'Source Data'!$B$29:$J$60,MATCH($L694, 'Source Data'!$B$26:$J$26,1),TRUE))))</f>
        <v/>
      </c>
      <c r="Z694" s="145" t="str">
        <f>IF(ISNUMBER($L694),IF(OR(AND(OR($J694="Retired",$J694="Permanent Low-Use"),$K694&lt;=2023),(AND($J694="New",$K694&gt;2023))),"N/A",VLOOKUP($F694,'Source Data'!$B$15:$I$22,7)),"")</f>
        <v/>
      </c>
      <c r="AA694" s="145" t="str">
        <f>IF(ISNUMBER($L694),IF(OR(AND(OR($J694="Retired",$J694="Permanent Low-Use"),$K694&lt;=2024),(AND($J694="New",$K694&gt;2024))),"N/A",VLOOKUP($F694,'Source Data'!$B$15:$I$22,7)),"")</f>
        <v/>
      </c>
      <c r="AB694" s="145" t="str">
        <f>IF(ISNUMBER($L694),IF(OR(AND(OR($J694="Retired",$J694="Permanent Low-Use"),$K694&lt;=2025),(AND($J694="New",$K694&gt;2025))),"N/A",VLOOKUP($F694,'Source Data'!$B$15:$I$22,5)),"")</f>
        <v/>
      </c>
      <c r="AC694" s="145" t="str">
        <f>IF(ISNUMBER($L694),IF(OR(AND(OR($J694="Retired",$J694="Permanent Low-Use"),$K694&lt;=2026),(AND($J694="New",$K694&gt;2026))),"N/A",VLOOKUP($F694,'Source Data'!$B$15:$I$22,5)),"")</f>
        <v/>
      </c>
      <c r="AD694" s="147"/>
      <c r="AE694" s="145" t="str">
        <f>IF(ISNUMBER($L694),IF(OR(AND(OR($J694="Retired",$J694="Permanent Low-Use"),$K694&lt;=2028),(AND($J694="New",$K694&gt;2028))),"N/A",VLOOKUP($F694,'Source Data'!$B$15:$I$22,5)),"")</f>
        <v/>
      </c>
      <c r="AF694" s="145" t="str">
        <f>IF(ISNUMBER($L694),IF(OR(AND(OR($J694="Retired",$J694="Permanent Low-Use"),$K694&lt;=2029),(AND($J694="New",$K694&gt;2029))),"N/A",VLOOKUP($F694,'Source Data'!$B$15:$I$22,5)),"")</f>
        <v/>
      </c>
      <c r="AG694" s="145" t="str">
        <f>IF(ISNUMBER($L694),IF(OR(AND(OR($J694="Retired",$J694="Permanent Low-Use"),$K694&lt;=2030),(AND($J694="New",$K694&gt;2030))),"N/A",VLOOKUP($F694,'Source Data'!$B$15:$I$22,5)),"")</f>
        <v/>
      </c>
      <c r="AH694" s="145" t="str">
        <f>IF(ISNUMBER($L694),IF(OR(AND(OR($J694="Retired",$J694="Permanent Low-Use"),$K694&lt;=2031),(AND($J694="New",$K694&gt;2031))),"N/A",VLOOKUP($F694,'Source Data'!$B$15:$I$22,5)),"")</f>
        <v/>
      </c>
      <c r="AI694" s="145" t="str">
        <f>IF(ISNUMBER($L694),IF(OR(AND(OR($J694="Retired",$J694="Permanent Low-Use"),$K694&lt;=2032),(AND($J694="New",$K694&gt;2032))),"N/A",VLOOKUP($F694,'Source Data'!$B$15:$I$22,5)),"")</f>
        <v/>
      </c>
      <c r="AJ694" s="145" t="str">
        <f>IF(ISNUMBER($L694),IF(OR(AND(OR($J694="Retired",$J694="Permanent Low-Use"),$K694&lt;=2033),(AND($J694="New",$K694&gt;2033))),"N/A",VLOOKUP($F694,'Source Data'!$B$15:$I$22,5)),"")</f>
        <v/>
      </c>
      <c r="AK694" s="145" t="str">
        <f>IF($N694= 0, "N/A", IF(ISERROR(VLOOKUP($F694, 'Source Data'!$B$4:$C$11,2)), "", VLOOKUP($F694, 'Source Data'!$B$4:$C$11,2)))</f>
        <v/>
      </c>
      <c r="AL694" s="158"/>
    </row>
    <row r="695" spans="1:38">
      <c r="A695" s="158"/>
      <c r="B695" s="78"/>
      <c r="C695" s="78"/>
      <c r="D695" s="78"/>
      <c r="E695" s="78"/>
      <c r="F695" s="78"/>
      <c r="G695" s="78"/>
      <c r="H695" s="78"/>
      <c r="I695" s="78"/>
      <c r="J695" s="78"/>
      <c r="K695" s="78"/>
      <c r="L695" s="142" t="str">
        <f t="shared" si="26"/>
        <v/>
      </c>
      <c r="M695" s="142"/>
      <c r="N695" s="143" t="str">
        <f t="shared" si="27"/>
        <v/>
      </c>
      <c r="O695" s="144" t="str">
        <f>IF(OR(AND(OR($J695="Retired",$J695="Permanent Low-Use"),$K695&lt;=2023),(AND($J695="New",$K695&gt;2023))),"N/A",IF($N695=0,0,IF(ISERROR(VLOOKUP($E695,'Source Data'!$B$29:$J$60, MATCH($L695, 'Source Data'!$B$26:$J$26,1),TRUE))=TRUE,"",VLOOKUP($E695,'Source Data'!$B$29:$J$60,MATCH($L695, 'Source Data'!$B$26:$J$26,1),TRUE))))</f>
        <v/>
      </c>
      <c r="P695" s="144" t="str">
        <f>IF(OR(AND(OR($J695="Retired",$J695="Permanent Low-Use"),$K695&lt;=2024),(AND($J695="New",$K695&gt;2024))),"N/A",IF($N695=0,0,IF(ISERROR(VLOOKUP($E695,'Source Data'!$B$29:$J$60, MATCH($L695, 'Source Data'!$B$26:$J$26,1),TRUE))=TRUE,"",VLOOKUP($E695,'Source Data'!$B$29:$J$60,MATCH($L695, 'Source Data'!$B$26:$J$26,1),TRUE))))</f>
        <v/>
      </c>
      <c r="Q695" s="144" t="str">
        <f>IF(OR(AND(OR($J695="Retired",$J695="Permanent Low-Use"),$K695&lt;=2025),(AND($J695="New",$K695&gt;2025))),"N/A",IF($N695=0,0,IF(ISERROR(VLOOKUP($E695,'Source Data'!$B$29:$J$60, MATCH($L695, 'Source Data'!$B$26:$J$26,1),TRUE))=TRUE,"",VLOOKUP($E695,'Source Data'!$B$29:$J$60,MATCH($L695, 'Source Data'!$B$26:$J$26,1),TRUE))))</f>
        <v/>
      </c>
      <c r="R695" s="144" t="str">
        <f>IF(OR(AND(OR($J695="Retired",$J695="Permanent Low-Use"),$K695&lt;=2026),(AND($J695="New",$K695&gt;2026))),"N/A",IF($N695=0,0,IF(ISERROR(VLOOKUP($E695,'Source Data'!$B$29:$J$60, MATCH($L695, 'Source Data'!$B$26:$J$26,1),TRUE))=TRUE,"",VLOOKUP($E695,'Source Data'!$B$29:$J$60,MATCH($L695, 'Source Data'!$B$26:$J$26,1),TRUE))))</f>
        <v/>
      </c>
      <c r="S695" s="144" t="str">
        <f>IF(OR(AND(OR($J695="Retired",$J695="Permanent Low-Use"),$K695&lt;=2027),(AND($J695="New",$K695&gt;2027))),"N/A",IF($N695=0,0,IF(ISERROR(VLOOKUP($E695,'Source Data'!$B$29:$J$60, MATCH($L695, 'Source Data'!$B$26:$J$26,1),TRUE))=TRUE,"",VLOOKUP($E695,'Source Data'!$B$29:$J$60,MATCH($L695, 'Source Data'!$B$26:$J$26,1),TRUE))))</f>
        <v/>
      </c>
      <c r="T695" s="144" t="str">
        <f>IF(OR(AND(OR($J695="Retired",$J695="Permanent Low-Use"),$K695&lt;=2028),(AND($J695="New",$K695&gt;2028))),"N/A",IF($N695=0,0,IF(ISERROR(VLOOKUP($E695,'Source Data'!$B$29:$J$60, MATCH($L695, 'Source Data'!$B$26:$J$26,1),TRUE))=TRUE,"",VLOOKUP($E695,'Source Data'!$B$29:$J$60,MATCH($L695, 'Source Data'!$B$26:$J$26,1),TRUE))))</f>
        <v/>
      </c>
      <c r="U695" s="144" t="str">
        <f>IF(OR(AND(OR($J695="Retired",$J695="Permanent Low-Use"),$K695&lt;=2029),(AND($J695="New",$K695&gt;2029))),"N/A",IF($N695=0,0,IF(ISERROR(VLOOKUP($E695,'Source Data'!$B$29:$J$60, MATCH($L695, 'Source Data'!$B$26:$J$26,1),TRUE))=TRUE,"",VLOOKUP($E695,'Source Data'!$B$29:$J$60,MATCH($L695, 'Source Data'!$B$26:$J$26,1),TRUE))))</f>
        <v/>
      </c>
      <c r="V695" s="144" t="str">
        <f>IF(OR(AND(OR($J695="Retired",$J695="Permanent Low-Use"),$K695&lt;=2030),(AND($J695="New",$K695&gt;2030))),"N/A",IF($N695=0,0,IF(ISERROR(VLOOKUP($E695,'Source Data'!$B$29:$J$60, MATCH($L695, 'Source Data'!$B$26:$J$26,1),TRUE))=TRUE,"",VLOOKUP($E695,'Source Data'!$B$29:$J$60,MATCH($L695, 'Source Data'!$B$26:$J$26,1),TRUE))))</f>
        <v/>
      </c>
      <c r="W695" s="144" t="str">
        <f>IF(OR(AND(OR($J695="Retired",$J695="Permanent Low-Use"),$K695&lt;=2031),(AND($J695="New",$K695&gt;2031))),"N/A",IF($N695=0,0,IF(ISERROR(VLOOKUP($E695,'Source Data'!$B$29:$J$60, MATCH($L695, 'Source Data'!$B$26:$J$26,1),TRUE))=TRUE,"",VLOOKUP($E695,'Source Data'!$B$29:$J$60,MATCH($L695, 'Source Data'!$B$26:$J$26,1),TRUE))))</f>
        <v/>
      </c>
      <c r="X695" s="144" t="str">
        <f>IF(OR(AND(OR($J695="Retired",$J695="Permanent Low-Use"),$K695&lt;=2032),(AND($J695="New",$K695&gt;2032))),"N/A",IF($N695=0,0,IF(ISERROR(VLOOKUP($E695,'Source Data'!$B$29:$J$60, MATCH($L695, 'Source Data'!$B$26:$J$26,1),TRUE))=TRUE,"",VLOOKUP($E695,'Source Data'!$B$29:$J$60,MATCH($L695, 'Source Data'!$B$26:$J$26,1),TRUE))))</f>
        <v/>
      </c>
      <c r="Y695" s="144" t="str">
        <f>IF(OR(AND(OR($J695="Retired",$J695="Permanent Low-Use"),$K695&lt;=2033),(AND($J695="New",$K695&gt;2033))),"N/A",IF($N695=0,0,IF(ISERROR(VLOOKUP($E695,'Source Data'!$B$29:$J$60, MATCH($L695, 'Source Data'!$B$26:$J$26,1),TRUE))=TRUE,"",VLOOKUP($E695,'Source Data'!$B$29:$J$60,MATCH($L695, 'Source Data'!$B$26:$J$26,1),TRUE))))</f>
        <v/>
      </c>
      <c r="Z695" s="145" t="str">
        <f>IF(ISNUMBER($L695),IF(OR(AND(OR($J695="Retired",$J695="Permanent Low-Use"),$K695&lt;=2023),(AND($J695="New",$K695&gt;2023))),"N/A",VLOOKUP($F695,'Source Data'!$B$15:$I$22,7)),"")</f>
        <v/>
      </c>
      <c r="AA695" s="145" t="str">
        <f>IF(ISNUMBER($L695),IF(OR(AND(OR($J695="Retired",$J695="Permanent Low-Use"),$K695&lt;=2024),(AND($J695="New",$K695&gt;2024))),"N/A",VLOOKUP($F695,'Source Data'!$B$15:$I$22,7)),"")</f>
        <v/>
      </c>
      <c r="AB695" s="145" t="str">
        <f>IF(ISNUMBER($L695),IF(OR(AND(OR($J695="Retired",$J695="Permanent Low-Use"),$K695&lt;=2025),(AND($J695="New",$K695&gt;2025))),"N/A",VLOOKUP($F695,'Source Data'!$B$15:$I$22,5)),"")</f>
        <v/>
      </c>
      <c r="AC695" s="145" t="str">
        <f>IF(ISNUMBER($L695),IF(OR(AND(OR($J695="Retired",$J695="Permanent Low-Use"),$K695&lt;=2026),(AND($J695="New",$K695&gt;2026))),"N/A",VLOOKUP($F695,'Source Data'!$B$15:$I$22,5)),"")</f>
        <v/>
      </c>
      <c r="AD695" s="147"/>
      <c r="AE695" s="145" t="str">
        <f>IF(ISNUMBER($L695),IF(OR(AND(OR($J695="Retired",$J695="Permanent Low-Use"),$K695&lt;=2028),(AND($J695="New",$K695&gt;2028))),"N/A",VLOOKUP($F695,'Source Data'!$B$15:$I$22,5)),"")</f>
        <v/>
      </c>
      <c r="AF695" s="145" t="str">
        <f>IF(ISNUMBER($L695),IF(OR(AND(OR($J695="Retired",$J695="Permanent Low-Use"),$K695&lt;=2029),(AND($J695="New",$K695&gt;2029))),"N/A",VLOOKUP($F695,'Source Data'!$B$15:$I$22,5)),"")</f>
        <v/>
      </c>
      <c r="AG695" s="145" t="str">
        <f>IF(ISNUMBER($L695),IF(OR(AND(OR($J695="Retired",$J695="Permanent Low-Use"),$K695&lt;=2030),(AND($J695="New",$K695&gt;2030))),"N/A",VLOOKUP($F695,'Source Data'!$B$15:$I$22,5)),"")</f>
        <v/>
      </c>
      <c r="AH695" s="145" t="str">
        <f>IF(ISNUMBER($L695),IF(OR(AND(OR($J695="Retired",$J695="Permanent Low-Use"),$K695&lt;=2031),(AND($J695="New",$K695&gt;2031))),"N/A",VLOOKUP($F695,'Source Data'!$B$15:$I$22,5)),"")</f>
        <v/>
      </c>
      <c r="AI695" s="145" t="str">
        <f>IF(ISNUMBER($L695),IF(OR(AND(OR($J695="Retired",$J695="Permanent Low-Use"),$K695&lt;=2032),(AND($J695="New",$K695&gt;2032))),"N/A",VLOOKUP($F695,'Source Data'!$B$15:$I$22,5)),"")</f>
        <v/>
      </c>
      <c r="AJ695" s="145" t="str">
        <f>IF(ISNUMBER($L695),IF(OR(AND(OR($J695="Retired",$J695="Permanent Low-Use"),$K695&lt;=2033),(AND($J695="New",$K695&gt;2033))),"N/A",VLOOKUP($F695,'Source Data'!$B$15:$I$22,5)),"")</f>
        <v/>
      </c>
      <c r="AK695" s="145" t="str">
        <f>IF($N695= 0, "N/A", IF(ISERROR(VLOOKUP($F695, 'Source Data'!$B$4:$C$11,2)), "", VLOOKUP($F695, 'Source Data'!$B$4:$C$11,2)))</f>
        <v/>
      </c>
      <c r="AL695" s="158"/>
    </row>
    <row r="696" spans="1:38">
      <c r="A696" s="158"/>
      <c r="B696" s="78"/>
      <c r="C696" s="78"/>
      <c r="D696" s="78"/>
      <c r="E696" s="78"/>
      <c r="F696" s="78"/>
      <c r="G696" s="78"/>
      <c r="H696" s="78"/>
      <c r="I696" s="78"/>
      <c r="J696" s="78"/>
      <c r="K696" s="78"/>
      <c r="L696" s="142" t="str">
        <f t="shared" si="26"/>
        <v/>
      </c>
      <c r="M696" s="142"/>
      <c r="N696" s="143" t="str">
        <f t="shared" si="27"/>
        <v/>
      </c>
      <c r="O696" s="144" t="str">
        <f>IF(OR(AND(OR($J696="Retired",$J696="Permanent Low-Use"),$K696&lt;=2023),(AND($J696="New",$K696&gt;2023))),"N/A",IF($N696=0,0,IF(ISERROR(VLOOKUP($E696,'Source Data'!$B$29:$J$60, MATCH($L696, 'Source Data'!$B$26:$J$26,1),TRUE))=TRUE,"",VLOOKUP($E696,'Source Data'!$B$29:$J$60,MATCH($L696, 'Source Data'!$B$26:$J$26,1),TRUE))))</f>
        <v/>
      </c>
      <c r="P696" s="144" t="str">
        <f>IF(OR(AND(OR($J696="Retired",$J696="Permanent Low-Use"),$K696&lt;=2024),(AND($J696="New",$K696&gt;2024))),"N/A",IF($N696=0,0,IF(ISERROR(VLOOKUP($E696,'Source Data'!$B$29:$J$60, MATCH($L696, 'Source Data'!$B$26:$J$26,1),TRUE))=TRUE,"",VLOOKUP($E696,'Source Data'!$B$29:$J$60,MATCH($L696, 'Source Data'!$B$26:$J$26,1),TRUE))))</f>
        <v/>
      </c>
      <c r="Q696" s="144" t="str">
        <f>IF(OR(AND(OR($J696="Retired",$J696="Permanent Low-Use"),$K696&lt;=2025),(AND($J696="New",$K696&gt;2025))),"N/A",IF($N696=0,0,IF(ISERROR(VLOOKUP($E696,'Source Data'!$B$29:$J$60, MATCH($L696, 'Source Data'!$B$26:$J$26,1),TRUE))=TRUE,"",VLOOKUP($E696,'Source Data'!$B$29:$J$60,MATCH($L696, 'Source Data'!$B$26:$J$26,1),TRUE))))</f>
        <v/>
      </c>
      <c r="R696" s="144" t="str">
        <f>IF(OR(AND(OR($J696="Retired",$J696="Permanent Low-Use"),$K696&lt;=2026),(AND($J696="New",$K696&gt;2026))),"N/A",IF($N696=0,0,IF(ISERROR(VLOOKUP($E696,'Source Data'!$B$29:$J$60, MATCH($L696, 'Source Data'!$B$26:$J$26,1),TRUE))=TRUE,"",VLOOKUP($E696,'Source Data'!$B$29:$J$60,MATCH($L696, 'Source Data'!$B$26:$J$26,1),TRUE))))</f>
        <v/>
      </c>
      <c r="S696" s="144" t="str">
        <f>IF(OR(AND(OR($J696="Retired",$J696="Permanent Low-Use"),$K696&lt;=2027),(AND($J696="New",$K696&gt;2027))),"N/A",IF($N696=0,0,IF(ISERROR(VLOOKUP($E696,'Source Data'!$B$29:$J$60, MATCH($L696, 'Source Data'!$B$26:$J$26,1),TRUE))=TRUE,"",VLOOKUP($E696,'Source Data'!$B$29:$J$60,MATCH($L696, 'Source Data'!$B$26:$J$26,1),TRUE))))</f>
        <v/>
      </c>
      <c r="T696" s="144" t="str">
        <f>IF(OR(AND(OR($J696="Retired",$J696="Permanent Low-Use"),$K696&lt;=2028),(AND($J696="New",$K696&gt;2028))),"N/A",IF($N696=0,0,IF(ISERROR(VLOOKUP($E696,'Source Data'!$B$29:$J$60, MATCH($L696, 'Source Data'!$B$26:$J$26,1),TRUE))=TRUE,"",VLOOKUP($E696,'Source Data'!$B$29:$J$60,MATCH($L696, 'Source Data'!$B$26:$J$26,1),TRUE))))</f>
        <v/>
      </c>
      <c r="U696" s="144" t="str">
        <f>IF(OR(AND(OR($J696="Retired",$J696="Permanent Low-Use"),$K696&lt;=2029),(AND($J696="New",$K696&gt;2029))),"N/A",IF($N696=0,0,IF(ISERROR(VLOOKUP($E696,'Source Data'!$B$29:$J$60, MATCH($L696, 'Source Data'!$B$26:$J$26,1),TRUE))=TRUE,"",VLOOKUP($E696,'Source Data'!$B$29:$J$60,MATCH($L696, 'Source Data'!$B$26:$J$26,1),TRUE))))</f>
        <v/>
      </c>
      <c r="V696" s="144" t="str">
        <f>IF(OR(AND(OR($J696="Retired",$J696="Permanent Low-Use"),$K696&lt;=2030),(AND($J696="New",$K696&gt;2030))),"N/A",IF($N696=0,0,IF(ISERROR(VLOOKUP($E696,'Source Data'!$B$29:$J$60, MATCH($L696, 'Source Data'!$B$26:$J$26,1),TRUE))=TRUE,"",VLOOKUP($E696,'Source Data'!$B$29:$J$60,MATCH($L696, 'Source Data'!$B$26:$J$26,1),TRUE))))</f>
        <v/>
      </c>
      <c r="W696" s="144" t="str">
        <f>IF(OR(AND(OR($J696="Retired",$J696="Permanent Low-Use"),$K696&lt;=2031),(AND($J696="New",$K696&gt;2031))),"N/A",IF($N696=0,0,IF(ISERROR(VLOOKUP($E696,'Source Data'!$B$29:$J$60, MATCH($L696, 'Source Data'!$B$26:$J$26,1),TRUE))=TRUE,"",VLOOKUP($E696,'Source Data'!$B$29:$J$60,MATCH($L696, 'Source Data'!$B$26:$J$26,1),TRUE))))</f>
        <v/>
      </c>
      <c r="X696" s="144" t="str">
        <f>IF(OR(AND(OR($J696="Retired",$J696="Permanent Low-Use"),$K696&lt;=2032),(AND($J696="New",$K696&gt;2032))),"N/A",IF($N696=0,0,IF(ISERROR(VLOOKUP($E696,'Source Data'!$B$29:$J$60, MATCH($L696, 'Source Data'!$B$26:$J$26,1),TRUE))=TRUE,"",VLOOKUP($E696,'Source Data'!$B$29:$J$60,MATCH($L696, 'Source Data'!$B$26:$J$26,1),TRUE))))</f>
        <v/>
      </c>
      <c r="Y696" s="144" t="str">
        <f>IF(OR(AND(OR($J696="Retired",$J696="Permanent Low-Use"),$K696&lt;=2033),(AND($J696="New",$K696&gt;2033))),"N/A",IF($N696=0,0,IF(ISERROR(VLOOKUP($E696,'Source Data'!$B$29:$J$60, MATCH($L696, 'Source Data'!$B$26:$J$26,1),TRUE))=TRUE,"",VLOOKUP($E696,'Source Data'!$B$29:$J$60,MATCH($L696, 'Source Data'!$B$26:$J$26,1),TRUE))))</f>
        <v/>
      </c>
      <c r="Z696" s="145" t="str">
        <f>IF(ISNUMBER($L696),IF(OR(AND(OR($J696="Retired",$J696="Permanent Low-Use"),$K696&lt;=2023),(AND($J696="New",$K696&gt;2023))),"N/A",VLOOKUP($F696,'Source Data'!$B$15:$I$22,7)),"")</f>
        <v/>
      </c>
      <c r="AA696" s="145" t="str">
        <f>IF(ISNUMBER($L696),IF(OR(AND(OR($J696="Retired",$J696="Permanent Low-Use"),$K696&lt;=2024),(AND($J696="New",$K696&gt;2024))),"N/A",VLOOKUP($F696,'Source Data'!$B$15:$I$22,7)),"")</f>
        <v/>
      </c>
      <c r="AB696" s="145" t="str">
        <f>IF(ISNUMBER($L696),IF(OR(AND(OR($J696="Retired",$J696="Permanent Low-Use"),$K696&lt;=2025),(AND($J696="New",$K696&gt;2025))),"N/A",VLOOKUP($F696,'Source Data'!$B$15:$I$22,5)),"")</f>
        <v/>
      </c>
      <c r="AC696" s="145" t="str">
        <f>IF(ISNUMBER($L696),IF(OR(AND(OR($J696="Retired",$J696="Permanent Low-Use"),$K696&lt;=2026),(AND($J696="New",$K696&gt;2026))),"N/A",VLOOKUP($F696,'Source Data'!$B$15:$I$22,5)),"")</f>
        <v/>
      </c>
      <c r="AD696" s="147"/>
      <c r="AE696" s="145" t="str">
        <f>IF(ISNUMBER($L696),IF(OR(AND(OR($J696="Retired",$J696="Permanent Low-Use"),$K696&lt;=2028),(AND($J696="New",$K696&gt;2028))),"N/A",VLOOKUP($F696,'Source Data'!$B$15:$I$22,5)),"")</f>
        <v/>
      </c>
      <c r="AF696" s="145" t="str">
        <f>IF(ISNUMBER($L696),IF(OR(AND(OR($J696="Retired",$J696="Permanent Low-Use"),$K696&lt;=2029),(AND($J696="New",$K696&gt;2029))),"N/A",VLOOKUP($F696,'Source Data'!$B$15:$I$22,5)),"")</f>
        <v/>
      </c>
      <c r="AG696" s="145" t="str">
        <f>IF(ISNUMBER($L696),IF(OR(AND(OR($J696="Retired",$J696="Permanent Low-Use"),$K696&lt;=2030),(AND($J696="New",$K696&gt;2030))),"N/A",VLOOKUP($F696,'Source Data'!$B$15:$I$22,5)),"")</f>
        <v/>
      </c>
      <c r="AH696" s="145" t="str">
        <f>IF(ISNUMBER($L696),IF(OR(AND(OR($J696="Retired",$J696="Permanent Low-Use"),$K696&lt;=2031),(AND($J696="New",$K696&gt;2031))),"N/A",VLOOKUP($F696,'Source Data'!$B$15:$I$22,5)),"")</f>
        <v/>
      </c>
      <c r="AI696" s="145" t="str">
        <f>IF(ISNUMBER($L696),IF(OR(AND(OR($J696="Retired",$J696="Permanent Low-Use"),$K696&lt;=2032),(AND($J696="New",$K696&gt;2032))),"N/A",VLOOKUP($F696,'Source Data'!$B$15:$I$22,5)),"")</f>
        <v/>
      </c>
      <c r="AJ696" s="145" t="str">
        <f>IF(ISNUMBER($L696),IF(OR(AND(OR($J696="Retired",$J696="Permanent Low-Use"),$K696&lt;=2033),(AND($J696="New",$K696&gt;2033))),"N/A",VLOOKUP($F696,'Source Data'!$B$15:$I$22,5)),"")</f>
        <v/>
      </c>
      <c r="AK696" s="145" t="str">
        <f>IF($N696= 0, "N/A", IF(ISERROR(VLOOKUP($F696, 'Source Data'!$B$4:$C$11,2)), "", VLOOKUP($F696, 'Source Data'!$B$4:$C$11,2)))</f>
        <v/>
      </c>
      <c r="AL696" s="158"/>
    </row>
    <row r="697" spans="1:38">
      <c r="A697" s="158"/>
      <c r="B697" s="78"/>
      <c r="C697" s="78"/>
      <c r="D697" s="78"/>
      <c r="E697" s="78"/>
      <c r="F697" s="78"/>
      <c r="G697" s="78"/>
      <c r="H697" s="78"/>
      <c r="I697" s="78"/>
      <c r="J697" s="78"/>
      <c r="K697" s="78"/>
      <c r="L697" s="142" t="str">
        <f t="shared" si="26"/>
        <v/>
      </c>
      <c r="M697" s="142"/>
      <c r="N697" s="143" t="str">
        <f t="shared" si="27"/>
        <v/>
      </c>
      <c r="O697" s="144" t="str">
        <f>IF(OR(AND(OR($J697="Retired",$J697="Permanent Low-Use"),$K697&lt;=2023),(AND($J697="New",$K697&gt;2023))),"N/A",IF($N697=0,0,IF(ISERROR(VLOOKUP($E697,'Source Data'!$B$29:$J$60, MATCH($L697, 'Source Data'!$B$26:$J$26,1),TRUE))=TRUE,"",VLOOKUP($E697,'Source Data'!$B$29:$J$60,MATCH($L697, 'Source Data'!$B$26:$J$26,1),TRUE))))</f>
        <v/>
      </c>
      <c r="P697" s="144" t="str">
        <f>IF(OR(AND(OR($J697="Retired",$J697="Permanent Low-Use"),$K697&lt;=2024),(AND($J697="New",$K697&gt;2024))),"N/A",IF($N697=0,0,IF(ISERROR(VLOOKUP($E697,'Source Data'!$B$29:$J$60, MATCH($L697, 'Source Data'!$B$26:$J$26,1),TRUE))=TRUE,"",VLOOKUP($E697,'Source Data'!$B$29:$J$60,MATCH($L697, 'Source Data'!$B$26:$J$26,1),TRUE))))</f>
        <v/>
      </c>
      <c r="Q697" s="144" t="str">
        <f>IF(OR(AND(OR($J697="Retired",$J697="Permanent Low-Use"),$K697&lt;=2025),(AND($J697="New",$K697&gt;2025))),"N/A",IF($N697=0,0,IF(ISERROR(VLOOKUP($E697,'Source Data'!$B$29:$J$60, MATCH($L697, 'Source Data'!$B$26:$J$26,1),TRUE))=TRUE,"",VLOOKUP($E697,'Source Data'!$B$29:$J$60,MATCH($L697, 'Source Data'!$B$26:$J$26,1),TRUE))))</f>
        <v/>
      </c>
      <c r="R697" s="144" t="str">
        <f>IF(OR(AND(OR($J697="Retired",$J697="Permanent Low-Use"),$K697&lt;=2026),(AND($J697="New",$K697&gt;2026))),"N/A",IF($N697=0,0,IF(ISERROR(VLOOKUP($E697,'Source Data'!$B$29:$J$60, MATCH($L697, 'Source Data'!$B$26:$J$26,1),TRUE))=TRUE,"",VLOOKUP($E697,'Source Data'!$B$29:$J$60,MATCH($L697, 'Source Data'!$B$26:$J$26,1),TRUE))))</f>
        <v/>
      </c>
      <c r="S697" s="144" t="str">
        <f>IF(OR(AND(OR($J697="Retired",$J697="Permanent Low-Use"),$K697&lt;=2027),(AND($J697="New",$K697&gt;2027))),"N/A",IF($N697=0,0,IF(ISERROR(VLOOKUP($E697,'Source Data'!$B$29:$J$60, MATCH($L697, 'Source Data'!$B$26:$J$26,1),TRUE))=TRUE,"",VLOOKUP($E697,'Source Data'!$B$29:$J$60,MATCH($L697, 'Source Data'!$B$26:$J$26,1),TRUE))))</f>
        <v/>
      </c>
      <c r="T697" s="144" t="str">
        <f>IF(OR(AND(OR($J697="Retired",$J697="Permanent Low-Use"),$K697&lt;=2028),(AND($J697="New",$K697&gt;2028))),"N/A",IF($N697=0,0,IF(ISERROR(VLOOKUP($E697,'Source Data'!$B$29:$J$60, MATCH($L697, 'Source Data'!$B$26:$J$26,1),TRUE))=TRUE,"",VLOOKUP($E697,'Source Data'!$B$29:$J$60,MATCH($L697, 'Source Data'!$B$26:$J$26,1),TRUE))))</f>
        <v/>
      </c>
      <c r="U697" s="144" t="str">
        <f>IF(OR(AND(OR($J697="Retired",$J697="Permanent Low-Use"),$K697&lt;=2029),(AND($J697="New",$K697&gt;2029))),"N/A",IF($N697=0,0,IF(ISERROR(VLOOKUP($E697,'Source Data'!$B$29:$J$60, MATCH($L697, 'Source Data'!$B$26:$J$26,1),TRUE))=TRUE,"",VLOOKUP($E697,'Source Data'!$B$29:$J$60,MATCH($L697, 'Source Data'!$B$26:$J$26,1),TRUE))))</f>
        <v/>
      </c>
      <c r="V697" s="144" t="str">
        <f>IF(OR(AND(OR($J697="Retired",$J697="Permanent Low-Use"),$K697&lt;=2030),(AND($J697="New",$K697&gt;2030))),"N/A",IF($N697=0,0,IF(ISERROR(VLOOKUP($E697,'Source Data'!$B$29:$J$60, MATCH($L697, 'Source Data'!$B$26:$J$26,1),TRUE))=TRUE,"",VLOOKUP($E697,'Source Data'!$B$29:$J$60,MATCH($L697, 'Source Data'!$B$26:$J$26,1),TRUE))))</f>
        <v/>
      </c>
      <c r="W697" s="144" t="str">
        <f>IF(OR(AND(OR($J697="Retired",$J697="Permanent Low-Use"),$K697&lt;=2031),(AND($J697="New",$K697&gt;2031))),"N/A",IF($N697=0,0,IF(ISERROR(VLOOKUP($E697,'Source Data'!$B$29:$J$60, MATCH($L697, 'Source Data'!$B$26:$J$26,1),TRUE))=TRUE,"",VLOOKUP($E697,'Source Data'!$B$29:$J$60,MATCH($L697, 'Source Data'!$B$26:$J$26,1),TRUE))))</f>
        <v/>
      </c>
      <c r="X697" s="144" t="str">
        <f>IF(OR(AND(OR($J697="Retired",$J697="Permanent Low-Use"),$K697&lt;=2032),(AND($J697="New",$K697&gt;2032))),"N/A",IF($N697=0,0,IF(ISERROR(VLOOKUP($E697,'Source Data'!$B$29:$J$60, MATCH($L697, 'Source Data'!$B$26:$J$26,1),TRUE))=TRUE,"",VLOOKUP($E697,'Source Data'!$B$29:$J$60,MATCH($L697, 'Source Data'!$B$26:$J$26,1),TRUE))))</f>
        <v/>
      </c>
      <c r="Y697" s="144" t="str">
        <f>IF(OR(AND(OR($J697="Retired",$J697="Permanent Low-Use"),$K697&lt;=2033),(AND($J697="New",$K697&gt;2033))),"N/A",IF($N697=0,0,IF(ISERROR(VLOOKUP($E697,'Source Data'!$B$29:$J$60, MATCH($L697, 'Source Data'!$B$26:$J$26,1),TRUE))=TRUE,"",VLOOKUP($E697,'Source Data'!$B$29:$J$60,MATCH($L697, 'Source Data'!$B$26:$J$26,1),TRUE))))</f>
        <v/>
      </c>
      <c r="Z697" s="145" t="str">
        <f>IF(ISNUMBER($L697),IF(OR(AND(OR($J697="Retired",$J697="Permanent Low-Use"),$K697&lt;=2023),(AND($J697="New",$K697&gt;2023))),"N/A",VLOOKUP($F697,'Source Data'!$B$15:$I$22,7)),"")</f>
        <v/>
      </c>
      <c r="AA697" s="145" t="str">
        <f>IF(ISNUMBER($L697),IF(OR(AND(OR($J697="Retired",$J697="Permanent Low-Use"),$K697&lt;=2024),(AND($J697="New",$K697&gt;2024))),"N/A",VLOOKUP($F697,'Source Data'!$B$15:$I$22,7)),"")</f>
        <v/>
      </c>
      <c r="AB697" s="145" t="str">
        <f>IF(ISNUMBER($L697),IF(OR(AND(OR($J697="Retired",$J697="Permanent Low-Use"),$K697&lt;=2025),(AND($J697="New",$K697&gt;2025))),"N/A",VLOOKUP($F697,'Source Data'!$B$15:$I$22,5)),"")</f>
        <v/>
      </c>
      <c r="AC697" s="145" t="str">
        <f>IF(ISNUMBER($L697),IF(OR(AND(OR($J697="Retired",$J697="Permanent Low-Use"),$K697&lt;=2026),(AND($J697="New",$K697&gt;2026))),"N/A",VLOOKUP($F697,'Source Data'!$B$15:$I$22,5)),"")</f>
        <v/>
      </c>
      <c r="AD697" s="147"/>
      <c r="AE697" s="145" t="str">
        <f>IF(ISNUMBER($L697),IF(OR(AND(OR($J697="Retired",$J697="Permanent Low-Use"),$K697&lt;=2028),(AND($J697="New",$K697&gt;2028))),"N/A",VLOOKUP($F697,'Source Data'!$B$15:$I$22,5)),"")</f>
        <v/>
      </c>
      <c r="AF697" s="145" t="str">
        <f>IF(ISNUMBER($L697),IF(OR(AND(OR($J697="Retired",$J697="Permanent Low-Use"),$K697&lt;=2029),(AND($J697="New",$K697&gt;2029))),"N/A",VLOOKUP($F697,'Source Data'!$B$15:$I$22,5)),"")</f>
        <v/>
      </c>
      <c r="AG697" s="145" t="str">
        <f>IF(ISNUMBER($L697),IF(OR(AND(OR($J697="Retired",$J697="Permanent Low-Use"),$K697&lt;=2030),(AND($J697="New",$K697&gt;2030))),"N/A",VLOOKUP($F697,'Source Data'!$B$15:$I$22,5)),"")</f>
        <v/>
      </c>
      <c r="AH697" s="145" t="str">
        <f>IF(ISNUMBER($L697),IF(OR(AND(OR($J697="Retired",$J697="Permanent Low-Use"),$K697&lt;=2031),(AND($J697="New",$K697&gt;2031))),"N/A",VLOOKUP($F697,'Source Data'!$B$15:$I$22,5)),"")</f>
        <v/>
      </c>
      <c r="AI697" s="145" t="str">
        <f>IF(ISNUMBER($L697),IF(OR(AND(OR($J697="Retired",$J697="Permanent Low-Use"),$K697&lt;=2032),(AND($J697="New",$K697&gt;2032))),"N/A",VLOOKUP($F697,'Source Data'!$B$15:$I$22,5)),"")</f>
        <v/>
      </c>
      <c r="AJ697" s="145" t="str">
        <f>IF(ISNUMBER($L697),IF(OR(AND(OR($J697="Retired",$J697="Permanent Low-Use"),$K697&lt;=2033),(AND($J697="New",$K697&gt;2033))),"N/A",VLOOKUP($F697,'Source Data'!$B$15:$I$22,5)),"")</f>
        <v/>
      </c>
      <c r="AK697" s="145" t="str">
        <f>IF($N697= 0, "N/A", IF(ISERROR(VLOOKUP($F697, 'Source Data'!$B$4:$C$11,2)), "", VLOOKUP($F697, 'Source Data'!$B$4:$C$11,2)))</f>
        <v/>
      </c>
      <c r="AL697" s="158"/>
    </row>
    <row r="698" spans="1:38">
      <c r="A698" s="158"/>
      <c r="B698" s="78"/>
      <c r="C698" s="78"/>
      <c r="D698" s="78"/>
      <c r="E698" s="78"/>
      <c r="F698" s="78"/>
      <c r="G698" s="78"/>
      <c r="H698" s="78"/>
      <c r="I698" s="78"/>
      <c r="J698" s="78"/>
      <c r="K698" s="78"/>
      <c r="L698" s="142" t="str">
        <f t="shared" si="26"/>
        <v/>
      </c>
      <c r="M698" s="142"/>
      <c r="N698" s="143" t="str">
        <f t="shared" si="27"/>
        <v/>
      </c>
      <c r="O698" s="144" t="str">
        <f>IF(OR(AND(OR($J698="Retired",$J698="Permanent Low-Use"),$K698&lt;=2023),(AND($J698="New",$K698&gt;2023))),"N/A",IF($N698=0,0,IF(ISERROR(VLOOKUP($E698,'Source Data'!$B$29:$J$60, MATCH($L698, 'Source Data'!$B$26:$J$26,1),TRUE))=TRUE,"",VLOOKUP($E698,'Source Data'!$B$29:$J$60,MATCH($L698, 'Source Data'!$B$26:$J$26,1),TRUE))))</f>
        <v/>
      </c>
      <c r="P698" s="144" t="str">
        <f>IF(OR(AND(OR($J698="Retired",$J698="Permanent Low-Use"),$K698&lt;=2024),(AND($J698="New",$K698&gt;2024))),"N/A",IF($N698=0,0,IF(ISERROR(VLOOKUP($E698,'Source Data'!$B$29:$J$60, MATCH($L698, 'Source Data'!$B$26:$J$26,1),TRUE))=TRUE,"",VLOOKUP($E698,'Source Data'!$B$29:$J$60,MATCH($L698, 'Source Data'!$B$26:$J$26,1),TRUE))))</f>
        <v/>
      </c>
      <c r="Q698" s="144" t="str">
        <f>IF(OR(AND(OR($J698="Retired",$J698="Permanent Low-Use"),$K698&lt;=2025),(AND($J698="New",$K698&gt;2025))),"N/A",IF($N698=0,0,IF(ISERROR(VLOOKUP($E698,'Source Data'!$B$29:$J$60, MATCH($L698, 'Source Data'!$B$26:$J$26,1),TRUE))=TRUE,"",VLOOKUP($E698,'Source Data'!$B$29:$J$60,MATCH($L698, 'Source Data'!$B$26:$J$26,1),TRUE))))</f>
        <v/>
      </c>
      <c r="R698" s="144" t="str">
        <f>IF(OR(AND(OR($J698="Retired",$J698="Permanent Low-Use"),$K698&lt;=2026),(AND($J698="New",$K698&gt;2026))),"N/A",IF($N698=0,0,IF(ISERROR(VLOOKUP($E698,'Source Data'!$B$29:$J$60, MATCH($L698, 'Source Data'!$B$26:$J$26,1),TRUE))=TRUE,"",VLOOKUP($E698,'Source Data'!$B$29:$J$60,MATCH($L698, 'Source Data'!$B$26:$J$26,1),TRUE))))</f>
        <v/>
      </c>
      <c r="S698" s="144" t="str">
        <f>IF(OR(AND(OR($J698="Retired",$J698="Permanent Low-Use"),$K698&lt;=2027),(AND($J698="New",$K698&gt;2027))),"N/A",IF($N698=0,0,IF(ISERROR(VLOOKUP($E698,'Source Data'!$B$29:$J$60, MATCH($L698, 'Source Data'!$B$26:$J$26,1),TRUE))=TRUE,"",VLOOKUP($E698,'Source Data'!$B$29:$J$60,MATCH($L698, 'Source Data'!$B$26:$J$26,1),TRUE))))</f>
        <v/>
      </c>
      <c r="T698" s="144" t="str">
        <f>IF(OR(AND(OR($J698="Retired",$J698="Permanent Low-Use"),$K698&lt;=2028),(AND($J698="New",$K698&gt;2028))),"N/A",IF($N698=0,0,IF(ISERROR(VLOOKUP($E698,'Source Data'!$B$29:$J$60, MATCH($L698, 'Source Data'!$B$26:$J$26,1),TRUE))=TRUE,"",VLOOKUP($E698,'Source Data'!$B$29:$J$60,MATCH($L698, 'Source Data'!$B$26:$J$26,1),TRUE))))</f>
        <v/>
      </c>
      <c r="U698" s="144" t="str">
        <f>IF(OR(AND(OR($J698="Retired",$J698="Permanent Low-Use"),$K698&lt;=2029),(AND($J698="New",$K698&gt;2029))),"N/A",IF($N698=0,0,IF(ISERROR(VLOOKUP($E698,'Source Data'!$B$29:$J$60, MATCH($L698, 'Source Data'!$B$26:$J$26,1),TRUE))=TRUE,"",VLOOKUP($E698,'Source Data'!$B$29:$J$60,MATCH($L698, 'Source Data'!$B$26:$J$26,1),TRUE))))</f>
        <v/>
      </c>
      <c r="V698" s="144" t="str">
        <f>IF(OR(AND(OR($J698="Retired",$J698="Permanent Low-Use"),$K698&lt;=2030),(AND($J698="New",$K698&gt;2030))),"N/A",IF($N698=0,0,IF(ISERROR(VLOOKUP($E698,'Source Data'!$B$29:$J$60, MATCH($L698, 'Source Data'!$B$26:$J$26,1),TRUE))=TRUE,"",VLOOKUP($E698,'Source Data'!$B$29:$J$60,MATCH($L698, 'Source Data'!$B$26:$J$26,1),TRUE))))</f>
        <v/>
      </c>
      <c r="W698" s="144" t="str">
        <f>IF(OR(AND(OR($J698="Retired",$J698="Permanent Low-Use"),$K698&lt;=2031),(AND($J698="New",$K698&gt;2031))),"N/A",IF($N698=0,0,IF(ISERROR(VLOOKUP($E698,'Source Data'!$B$29:$J$60, MATCH($L698, 'Source Data'!$B$26:$J$26,1),TRUE))=TRUE,"",VLOOKUP($E698,'Source Data'!$B$29:$J$60,MATCH($L698, 'Source Data'!$B$26:$J$26,1),TRUE))))</f>
        <v/>
      </c>
      <c r="X698" s="144" t="str">
        <f>IF(OR(AND(OR($J698="Retired",$J698="Permanent Low-Use"),$K698&lt;=2032),(AND($J698="New",$K698&gt;2032))),"N/A",IF($N698=0,0,IF(ISERROR(VLOOKUP($E698,'Source Data'!$B$29:$J$60, MATCH($L698, 'Source Data'!$B$26:$J$26,1),TRUE))=TRUE,"",VLOOKUP($E698,'Source Data'!$B$29:$J$60,MATCH($L698, 'Source Data'!$B$26:$J$26,1),TRUE))))</f>
        <v/>
      </c>
      <c r="Y698" s="144" t="str">
        <f>IF(OR(AND(OR($J698="Retired",$J698="Permanent Low-Use"),$K698&lt;=2033),(AND($J698="New",$K698&gt;2033))),"N/A",IF($N698=0,0,IF(ISERROR(VLOOKUP($E698,'Source Data'!$B$29:$J$60, MATCH($L698, 'Source Data'!$B$26:$J$26,1),TRUE))=TRUE,"",VLOOKUP($E698,'Source Data'!$B$29:$J$60,MATCH($L698, 'Source Data'!$B$26:$J$26,1),TRUE))))</f>
        <v/>
      </c>
      <c r="Z698" s="145" t="str">
        <f>IF(ISNUMBER($L698),IF(OR(AND(OR($J698="Retired",$J698="Permanent Low-Use"),$K698&lt;=2023),(AND($J698="New",$K698&gt;2023))),"N/A",VLOOKUP($F698,'Source Data'!$B$15:$I$22,7)),"")</f>
        <v/>
      </c>
      <c r="AA698" s="145" t="str">
        <f>IF(ISNUMBER($L698),IF(OR(AND(OR($J698="Retired",$J698="Permanent Low-Use"),$K698&lt;=2024),(AND($J698="New",$K698&gt;2024))),"N/A",VLOOKUP($F698,'Source Data'!$B$15:$I$22,7)),"")</f>
        <v/>
      </c>
      <c r="AB698" s="145" t="str">
        <f>IF(ISNUMBER($L698),IF(OR(AND(OR($J698="Retired",$J698="Permanent Low-Use"),$K698&lt;=2025),(AND($J698="New",$K698&gt;2025))),"N/A",VLOOKUP($F698,'Source Data'!$B$15:$I$22,5)),"")</f>
        <v/>
      </c>
      <c r="AC698" s="145" t="str">
        <f>IF(ISNUMBER($L698),IF(OR(AND(OR($J698="Retired",$J698="Permanent Low-Use"),$K698&lt;=2026),(AND($J698="New",$K698&gt;2026))),"N/A",VLOOKUP($F698,'Source Data'!$B$15:$I$22,5)),"")</f>
        <v/>
      </c>
      <c r="AD698" s="147"/>
      <c r="AE698" s="145" t="str">
        <f>IF(ISNUMBER($L698),IF(OR(AND(OR($J698="Retired",$J698="Permanent Low-Use"),$K698&lt;=2028),(AND($J698="New",$K698&gt;2028))),"N/A",VLOOKUP($F698,'Source Data'!$B$15:$I$22,5)),"")</f>
        <v/>
      </c>
      <c r="AF698" s="145" t="str">
        <f>IF(ISNUMBER($L698),IF(OR(AND(OR($J698="Retired",$J698="Permanent Low-Use"),$K698&lt;=2029),(AND($J698="New",$K698&gt;2029))),"N/A",VLOOKUP($F698,'Source Data'!$B$15:$I$22,5)),"")</f>
        <v/>
      </c>
      <c r="AG698" s="145" t="str">
        <f>IF(ISNUMBER($L698),IF(OR(AND(OR($J698="Retired",$J698="Permanent Low-Use"),$K698&lt;=2030),(AND($J698="New",$K698&gt;2030))),"N/A",VLOOKUP($F698,'Source Data'!$B$15:$I$22,5)),"")</f>
        <v/>
      </c>
      <c r="AH698" s="145" t="str">
        <f>IF(ISNUMBER($L698),IF(OR(AND(OR($J698="Retired",$J698="Permanent Low-Use"),$K698&lt;=2031),(AND($J698="New",$K698&gt;2031))),"N/A",VLOOKUP($F698,'Source Data'!$B$15:$I$22,5)),"")</f>
        <v/>
      </c>
      <c r="AI698" s="145" t="str">
        <f>IF(ISNUMBER($L698),IF(OR(AND(OR($J698="Retired",$J698="Permanent Low-Use"),$K698&lt;=2032),(AND($J698="New",$K698&gt;2032))),"N/A",VLOOKUP($F698,'Source Data'!$B$15:$I$22,5)),"")</f>
        <v/>
      </c>
      <c r="AJ698" s="145" t="str">
        <f>IF(ISNUMBER($L698),IF(OR(AND(OR($J698="Retired",$J698="Permanent Low-Use"),$K698&lt;=2033),(AND($J698="New",$K698&gt;2033))),"N/A",VLOOKUP($F698,'Source Data'!$B$15:$I$22,5)),"")</f>
        <v/>
      </c>
      <c r="AK698" s="145" t="str">
        <f>IF($N698= 0, "N/A", IF(ISERROR(VLOOKUP($F698, 'Source Data'!$B$4:$C$11,2)), "", VLOOKUP($F698, 'Source Data'!$B$4:$C$11,2)))</f>
        <v/>
      </c>
      <c r="AL698" s="158"/>
    </row>
    <row r="699" spans="1:38">
      <c r="A699" s="158"/>
      <c r="B699" s="78"/>
      <c r="C699" s="78"/>
      <c r="D699" s="78"/>
      <c r="E699" s="78"/>
      <c r="F699" s="78"/>
      <c r="G699" s="78"/>
      <c r="H699" s="78"/>
      <c r="I699" s="78"/>
      <c r="J699" s="78"/>
      <c r="K699" s="78"/>
      <c r="L699" s="142" t="str">
        <f t="shared" si="26"/>
        <v/>
      </c>
      <c r="M699" s="142"/>
      <c r="N699" s="143" t="str">
        <f t="shared" si="27"/>
        <v/>
      </c>
      <c r="O699" s="144" t="str">
        <f>IF(OR(AND(OR($J699="Retired",$J699="Permanent Low-Use"),$K699&lt;=2023),(AND($J699="New",$K699&gt;2023))),"N/A",IF($N699=0,0,IF(ISERROR(VLOOKUP($E699,'Source Data'!$B$29:$J$60, MATCH($L699, 'Source Data'!$B$26:$J$26,1),TRUE))=TRUE,"",VLOOKUP($E699,'Source Data'!$B$29:$J$60,MATCH($L699, 'Source Data'!$B$26:$J$26,1),TRUE))))</f>
        <v/>
      </c>
      <c r="P699" s="144" t="str">
        <f>IF(OR(AND(OR($J699="Retired",$J699="Permanent Low-Use"),$K699&lt;=2024),(AND($J699="New",$K699&gt;2024))),"N/A",IF($N699=0,0,IF(ISERROR(VLOOKUP($E699,'Source Data'!$B$29:$J$60, MATCH($L699, 'Source Data'!$B$26:$J$26,1),TRUE))=TRUE,"",VLOOKUP($E699,'Source Data'!$B$29:$J$60,MATCH($L699, 'Source Data'!$B$26:$J$26,1),TRUE))))</f>
        <v/>
      </c>
      <c r="Q699" s="144" t="str">
        <f>IF(OR(AND(OR($J699="Retired",$J699="Permanent Low-Use"),$K699&lt;=2025),(AND($J699="New",$K699&gt;2025))),"N/A",IF($N699=0,0,IF(ISERROR(VLOOKUP($E699,'Source Data'!$B$29:$J$60, MATCH($L699, 'Source Data'!$B$26:$J$26,1),TRUE))=TRUE,"",VLOOKUP($E699,'Source Data'!$B$29:$J$60,MATCH($L699, 'Source Data'!$B$26:$J$26,1),TRUE))))</f>
        <v/>
      </c>
      <c r="R699" s="144" t="str">
        <f>IF(OR(AND(OR($J699="Retired",$J699="Permanent Low-Use"),$K699&lt;=2026),(AND($J699="New",$K699&gt;2026))),"N/A",IF($N699=0,0,IF(ISERROR(VLOOKUP($E699,'Source Data'!$B$29:$J$60, MATCH($L699, 'Source Data'!$B$26:$J$26,1),TRUE))=TRUE,"",VLOOKUP($E699,'Source Data'!$B$29:$J$60,MATCH($L699, 'Source Data'!$B$26:$J$26,1),TRUE))))</f>
        <v/>
      </c>
      <c r="S699" s="144" t="str">
        <f>IF(OR(AND(OR($J699="Retired",$J699="Permanent Low-Use"),$K699&lt;=2027),(AND($J699="New",$K699&gt;2027))),"N/A",IF($N699=0,0,IF(ISERROR(VLOOKUP($E699,'Source Data'!$B$29:$J$60, MATCH($L699, 'Source Data'!$B$26:$J$26,1),TRUE))=TRUE,"",VLOOKUP($E699,'Source Data'!$B$29:$J$60,MATCH($L699, 'Source Data'!$B$26:$J$26,1),TRUE))))</f>
        <v/>
      </c>
      <c r="T699" s="144" t="str">
        <f>IF(OR(AND(OR($J699="Retired",$J699="Permanent Low-Use"),$K699&lt;=2028),(AND($J699="New",$K699&gt;2028))),"N/A",IF($N699=0,0,IF(ISERROR(VLOOKUP($E699,'Source Data'!$B$29:$J$60, MATCH($L699, 'Source Data'!$B$26:$J$26,1),TRUE))=TRUE,"",VLOOKUP($E699,'Source Data'!$B$29:$J$60,MATCH($L699, 'Source Data'!$B$26:$J$26,1),TRUE))))</f>
        <v/>
      </c>
      <c r="U699" s="144" t="str">
        <f>IF(OR(AND(OR($J699="Retired",$J699="Permanent Low-Use"),$K699&lt;=2029),(AND($J699="New",$K699&gt;2029))),"N/A",IF($N699=0,0,IF(ISERROR(VLOOKUP($E699,'Source Data'!$B$29:$J$60, MATCH($L699, 'Source Data'!$B$26:$J$26,1),TRUE))=TRUE,"",VLOOKUP($E699,'Source Data'!$B$29:$J$60,MATCH($L699, 'Source Data'!$B$26:$J$26,1),TRUE))))</f>
        <v/>
      </c>
      <c r="V699" s="144" t="str">
        <f>IF(OR(AND(OR($J699="Retired",$J699="Permanent Low-Use"),$K699&lt;=2030),(AND($J699="New",$K699&gt;2030))),"N/A",IF($N699=0,0,IF(ISERROR(VLOOKUP($E699,'Source Data'!$B$29:$J$60, MATCH($L699, 'Source Data'!$B$26:$J$26,1),TRUE))=TRUE,"",VLOOKUP($E699,'Source Data'!$B$29:$J$60,MATCH($L699, 'Source Data'!$B$26:$J$26,1),TRUE))))</f>
        <v/>
      </c>
      <c r="W699" s="144" t="str">
        <f>IF(OR(AND(OR($J699="Retired",$J699="Permanent Low-Use"),$K699&lt;=2031),(AND($J699="New",$K699&gt;2031))),"N/A",IF($N699=0,0,IF(ISERROR(VLOOKUP($E699,'Source Data'!$B$29:$J$60, MATCH($L699, 'Source Data'!$B$26:$J$26,1),TRUE))=TRUE,"",VLOOKUP($E699,'Source Data'!$B$29:$J$60,MATCH($L699, 'Source Data'!$B$26:$J$26,1),TRUE))))</f>
        <v/>
      </c>
      <c r="X699" s="144" t="str">
        <f>IF(OR(AND(OR($J699="Retired",$J699="Permanent Low-Use"),$K699&lt;=2032),(AND($J699="New",$K699&gt;2032))),"N/A",IF($N699=0,0,IF(ISERROR(VLOOKUP($E699,'Source Data'!$B$29:$J$60, MATCH($L699, 'Source Data'!$B$26:$J$26,1),TRUE))=TRUE,"",VLOOKUP($E699,'Source Data'!$B$29:$J$60,MATCH($L699, 'Source Data'!$B$26:$J$26,1),TRUE))))</f>
        <v/>
      </c>
      <c r="Y699" s="144" t="str">
        <f>IF(OR(AND(OR($J699="Retired",$J699="Permanent Low-Use"),$K699&lt;=2033),(AND($J699="New",$K699&gt;2033))),"N/A",IF($N699=0,0,IF(ISERROR(VLOOKUP($E699,'Source Data'!$B$29:$J$60, MATCH($L699, 'Source Data'!$B$26:$J$26,1),TRUE))=TRUE,"",VLOOKUP($E699,'Source Data'!$B$29:$J$60,MATCH($L699, 'Source Data'!$B$26:$J$26,1),TRUE))))</f>
        <v/>
      </c>
      <c r="Z699" s="145" t="str">
        <f>IF(ISNUMBER($L699),IF(OR(AND(OR($J699="Retired",$J699="Permanent Low-Use"),$K699&lt;=2023),(AND($J699="New",$K699&gt;2023))),"N/A",VLOOKUP($F699,'Source Data'!$B$15:$I$22,7)),"")</f>
        <v/>
      </c>
      <c r="AA699" s="145" t="str">
        <f>IF(ISNUMBER($L699),IF(OR(AND(OR($J699="Retired",$J699="Permanent Low-Use"),$K699&lt;=2024),(AND($J699="New",$K699&gt;2024))),"N/A",VLOOKUP($F699,'Source Data'!$B$15:$I$22,7)),"")</f>
        <v/>
      </c>
      <c r="AB699" s="145" t="str">
        <f>IF(ISNUMBER($L699),IF(OR(AND(OR($J699="Retired",$J699="Permanent Low-Use"),$K699&lt;=2025),(AND($J699="New",$K699&gt;2025))),"N/A",VLOOKUP($F699,'Source Data'!$B$15:$I$22,5)),"")</f>
        <v/>
      </c>
      <c r="AC699" s="145" t="str">
        <f>IF(ISNUMBER($L699),IF(OR(AND(OR($J699="Retired",$J699="Permanent Low-Use"),$K699&lt;=2026),(AND($J699="New",$K699&gt;2026))),"N/A",VLOOKUP($F699,'Source Data'!$B$15:$I$22,5)),"")</f>
        <v/>
      </c>
      <c r="AD699" s="147"/>
      <c r="AE699" s="145" t="str">
        <f>IF(ISNUMBER($L699),IF(OR(AND(OR($J699="Retired",$J699="Permanent Low-Use"),$K699&lt;=2028),(AND($J699="New",$K699&gt;2028))),"N/A",VLOOKUP($F699,'Source Data'!$B$15:$I$22,5)),"")</f>
        <v/>
      </c>
      <c r="AF699" s="145" t="str">
        <f>IF(ISNUMBER($L699),IF(OR(AND(OR($J699="Retired",$J699="Permanent Low-Use"),$K699&lt;=2029),(AND($J699="New",$K699&gt;2029))),"N/A",VLOOKUP($F699,'Source Data'!$B$15:$I$22,5)),"")</f>
        <v/>
      </c>
      <c r="AG699" s="145" t="str">
        <f>IF(ISNUMBER($L699),IF(OR(AND(OR($J699="Retired",$J699="Permanent Low-Use"),$K699&lt;=2030),(AND($J699="New",$K699&gt;2030))),"N/A",VLOOKUP($F699,'Source Data'!$B$15:$I$22,5)),"")</f>
        <v/>
      </c>
      <c r="AH699" s="145" t="str">
        <f>IF(ISNUMBER($L699),IF(OR(AND(OR($J699="Retired",$J699="Permanent Low-Use"),$K699&lt;=2031),(AND($J699="New",$K699&gt;2031))),"N/A",VLOOKUP($F699,'Source Data'!$B$15:$I$22,5)),"")</f>
        <v/>
      </c>
      <c r="AI699" s="145" t="str">
        <f>IF(ISNUMBER($L699),IF(OR(AND(OR($J699="Retired",$J699="Permanent Low-Use"),$K699&lt;=2032),(AND($J699="New",$K699&gt;2032))),"N/A",VLOOKUP($F699,'Source Data'!$B$15:$I$22,5)),"")</f>
        <v/>
      </c>
      <c r="AJ699" s="145" t="str">
        <f>IF(ISNUMBER($L699),IF(OR(AND(OR($J699="Retired",$J699="Permanent Low-Use"),$K699&lt;=2033),(AND($J699="New",$K699&gt;2033))),"N/A",VLOOKUP($F699,'Source Data'!$B$15:$I$22,5)),"")</f>
        <v/>
      </c>
      <c r="AK699" s="145" t="str">
        <f>IF($N699= 0, "N/A", IF(ISERROR(VLOOKUP($F699, 'Source Data'!$B$4:$C$11,2)), "", VLOOKUP($F699, 'Source Data'!$B$4:$C$11,2)))</f>
        <v/>
      </c>
      <c r="AL699" s="158"/>
    </row>
    <row r="700" spans="1:38">
      <c r="A700" s="158"/>
      <c r="B700" s="78"/>
      <c r="C700" s="78"/>
      <c r="D700" s="78"/>
      <c r="E700" s="78"/>
      <c r="F700" s="78"/>
      <c r="G700" s="78"/>
      <c r="H700" s="78"/>
      <c r="I700" s="78"/>
      <c r="J700" s="78"/>
      <c r="K700" s="78"/>
      <c r="L700" s="142" t="str">
        <f t="shared" si="26"/>
        <v/>
      </c>
      <c r="M700" s="142"/>
      <c r="N700" s="143" t="str">
        <f t="shared" si="27"/>
        <v/>
      </c>
      <c r="O700" s="144" t="str">
        <f>IF(OR(AND(OR($J700="Retired",$J700="Permanent Low-Use"),$K700&lt;=2023),(AND($J700="New",$K700&gt;2023))),"N/A",IF($N700=0,0,IF(ISERROR(VLOOKUP($E700,'Source Data'!$B$29:$J$60, MATCH($L700, 'Source Data'!$B$26:$J$26,1),TRUE))=TRUE,"",VLOOKUP($E700,'Source Data'!$B$29:$J$60,MATCH($L700, 'Source Data'!$B$26:$J$26,1),TRUE))))</f>
        <v/>
      </c>
      <c r="P700" s="144" t="str">
        <f>IF(OR(AND(OR($J700="Retired",$J700="Permanent Low-Use"),$K700&lt;=2024),(AND($J700="New",$K700&gt;2024))),"N/A",IF($N700=0,0,IF(ISERROR(VLOOKUP($E700,'Source Data'!$B$29:$J$60, MATCH($L700, 'Source Data'!$B$26:$J$26,1),TRUE))=TRUE,"",VLOOKUP($E700,'Source Data'!$B$29:$J$60,MATCH($L700, 'Source Data'!$B$26:$J$26,1),TRUE))))</f>
        <v/>
      </c>
      <c r="Q700" s="144" t="str">
        <f>IF(OR(AND(OR($J700="Retired",$J700="Permanent Low-Use"),$K700&lt;=2025),(AND($J700="New",$K700&gt;2025))),"N/A",IF($N700=0,0,IF(ISERROR(VLOOKUP($E700,'Source Data'!$B$29:$J$60, MATCH($L700, 'Source Data'!$B$26:$J$26,1),TRUE))=TRUE,"",VLOOKUP($E700,'Source Data'!$B$29:$J$60,MATCH($L700, 'Source Data'!$B$26:$J$26,1),TRUE))))</f>
        <v/>
      </c>
      <c r="R700" s="144" t="str">
        <f>IF(OR(AND(OR($J700="Retired",$J700="Permanent Low-Use"),$K700&lt;=2026),(AND($J700="New",$K700&gt;2026))),"N/A",IF($N700=0,0,IF(ISERROR(VLOOKUP($E700,'Source Data'!$B$29:$J$60, MATCH($L700, 'Source Data'!$B$26:$J$26,1),TRUE))=TRUE,"",VLOOKUP($E700,'Source Data'!$B$29:$J$60,MATCH($L700, 'Source Data'!$B$26:$J$26,1),TRUE))))</f>
        <v/>
      </c>
      <c r="S700" s="144" t="str">
        <f>IF(OR(AND(OR($J700="Retired",$J700="Permanent Low-Use"),$K700&lt;=2027),(AND($J700="New",$K700&gt;2027))),"N/A",IF($N700=0,0,IF(ISERROR(VLOOKUP($E700,'Source Data'!$B$29:$J$60, MATCH($L700, 'Source Data'!$B$26:$J$26,1),TRUE))=TRUE,"",VLOOKUP($E700,'Source Data'!$B$29:$J$60,MATCH($L700, 'Source Data'!$B$26:$J$26,1),TRUE))))</f>
        <v/>
      </c>
      <c r="T700" s="144" t="str">
        <f>IF(OR(AND(OR($J700="Retired",$J700="Permanent Low-Use"),$K700&lt;=2028),(AND($J700="New",$K700&gt;2028))),"N/A",IF($N700=0,0,IF(ISERROR(VLOOKUP($E700,'Source Data'!$B$29:$J$60, MATCH($L700, 'Source Data'!$B$26:$J$26,1),TRUE))=TRUE,"",VLOOKUP($E700,'Source Data'!$B$29:$J$60,MATCH($L700, 'Source Data'!$B$26:$J$26,1),TRUE))))</f>
        <v/>
      </c>
      <c r="U700" s="144" t="str">
        <f>IF(OR(AND(OR($J700="Retired",$J700="Permanent Low-Use"),$K700&lt;=2029),(AND($J700="New",$K700&gt;2029))),"N/A",IF($N700=0,0,IF(ISERROR(VLOOKUP($E700,'Source Data'!$B$29:$J$60, MATCH($L700, 'Source Data'!$B$26:$J$26,1),TRUE))=TRUE,"",VLOOKUP($E700,'Source Data'!$B$29:$J$60,MATCH($L700, 'Source Data'!$B$26:$J$26,1),TRUE))))</f>
        <v/>
      </c>
      <c r="V700" s="144" t="str">
        <f>IF(OR(AND(OR($J700="Retired",$J700="Permanent Low-Use"),$K700&lt;=2030),(AND($J700="New",$K700&gt;2030))),"N/A",IF($N700=0,0,IF(ISERROR(VLOOKUP($E700,'Source Data'!$B$29:$J$60, MATCH($L700, 'Source Data'!$B$26:$J$26,1),TRUE))=TRUE,"",VLOOKUP($E700,'Source Data'!$B$29:$J$60,MATCH($L700, 'Source Data'!$B$26:$J$26,1),TRUE))))</f>
        <v/>
      </c>
      <c r="W700" s="144" t="str">
        <f>IF(OR(AND(OR($J700="Retired",$J700="Permanent Low-Use"),$K700&lt;=2031),(AND($J700="New",$K700&gt;2031))),"N/A",IF($N700=0,0,IF(ISERROR(VLOOKUP($E700,'Source Data'!$B$29:$J$60, MATCH($L700, 'Source Data'!$B$26:$J$26,1),TRUE))=TRUE,"",VLOOKUP($E700,'Source Data'!$B$29:$J$60,MATCH($L700, 'Source Data'!$B$26:$J$26,1),TRUE))))</f>
        <v/>
      </c>
      <c r="X700" s="144" t="str">
        <f>IF(OR(AND(OR($J700="Retired",$J700="Permanent Low-Use"),$K700&lt;=2032),(AND($J700="New",$K700&gt;2032))),"N/A",IF($N700=0,0,IF(ISERROR(VLOOKUP($E700,'Source Data'!$B$29:$J$60, MATCH($L700, 'Source Data'!$B$26:$J$26,1),TRUE))=TRUE,"",VLOOKUP($E700,'Source Data'!$B$29:$J$60,MATCH($L700, 'Source Data'!$B$26:$J$26,1),TRUE))))</f>
        <v/>
      </c>
      <c r="Y700" s="144" t="str">
        <f>IF(OR(AND(OR($J700="Retired",$J700="Permanent Low-Use"),$K700&lt;=2033),(AND($J700="New",$K700&gt;2033))),"N/A",IF($N700=0,0,IF(ISERROR(VLOOKUP($E700,'Source Data'!$B$29:$J$60, MATCH($L700, 'Source Data'!$B$26:$J$26,1),TRUE))=TRUE,"",VLOOKUP($E700,'Source Data'!$B$29:$J$60,MATCH($L700, 'Source Data'!$B$26:$J$26,1),TRUE))))</f>
        <v/>
      </c>
      <c r="Z700" s="145" t="str">
        <f>IF(ISNUMBER($L700),IF(OR(AND(OR($J700="Retired",$J700="Permanent Low-Use"),$K700&lt;=2023),(AND($J700="New",$K700&gt;2023))),"N/A",VLOOKUP($F700,'Source Data'!$B$15:$I$22,7)),"")</f>
        <v/>
      </c>
      <c r="AA700" s="145" t="str">
        <f>IF(ISNUMBER($L700),IF(OR(AND(OR($J700="Retired",$J700="Permanent Low-Use"),$K700&lt;=2024),(AND($J700="New",$K700&gt;2024))),"N/A",VLOOKUP($F700,'Source Data'!$B$15:$I$22,7)),"")</f>
        <v/>
      </c>
      <c r="AB700" s="145" t="str">
        <f>IF(ISNUMBER($L700),IF(OR(AND(OR($J700="Retired",$J700="Permanent Low-Use"),$K700&lt;=2025),(AND($J700="New",$K700&gt;2025))),"N/A",VLOOKUP($F700,'Source Data'!$B$15:$I$22,5)),"")</f>
        <v/>
      </c>
      <c r="AC700" s="145" t="str">
        <f>IF(ISNUMBER($L700),IF(OR(AND(OR($J700="Retired",$J700="Permanent Low-Use"),$K700&lt;=2026),(AND($J700="New",$K700&gt;2026))),"N/A",VLOOKUP($F700,'Source Data'!$B$15:$I$22,5)),"")</f>
        <v/>
      </c>
      <c r="AD700" s="147"/>
      <c r="AE700" s="145" t="str">
        <f>IF(ISNUMBER($L700),IF(OR(AND(OR($J700="Retired",$J700="Permanent Low-Use"),$K700&lt;=2028),(AND($J700="New",$K700&gt;2028))),"N/A",VLOOKUP($F700,'Source Data'!$B$15:$I$22,5)),"")</f>
        <v/>
      </c>
      <c r="AF700" s="145" t="str">
        <f>IF(ISNUMBER($L700),IF(OR(AND(OR($J700="Retired",$J700="Permanent Low-Use"),$K700&lt;=2029),(AND($J700="New",$K700&gt;2029))),"N/A",VLOOKUP($F700,'Source Data'!$B$15:$I$22,5)),"")</f>
        <v/>
      </c>
      <c r="AG700" s="145" t="str">
        <f>IF(ISNUMBER($L700),IF(OR(AND(OR($J700="Retired",$J700="Permanent Low-Use"),$K700&lt;=2030),(AND($J700="New",$K700&gt;2030))),"N/A",VLOOKUP($F700,'Source Data'!$B$15:$I$22,5)),"")</f>
        <v/>
      </c>
      <c r="AH700" s="145" t="str">
        <f>IF(ISNUMBER($L700),IF(OR(AND(OR($J700="Retired",$J700="Permanent Low-Use"),$K700&lt;=2031),(AND($J700="New",$K700&gt;2031))),"N/A",VLOOKUP($F700,'Source Data'!$B$15:$I$22,5)),"")</f>
        <v/>
      </c>
      <c r="AI700" s="145" t="str">
        <f>IF(ISNUMBER($L700),IF(OR(AND(OR($J700="Retired",$J700="Permanent Low-Use"),$K700&lt;=2032),(AND($J700="New",$K700&gt;2032))),"N/A",VLOOKUP($F700,'Source Data'!$B$15:$I$22,5)),"")</f>
        <v/>
      </c>
      <c r="AJ700" s="145" t="str">
        <f>IF(ISNUMBER($L700),IF(OR(AND(OR($J700="Retired",$J700="Permanent Low-Use"),$K700&lt;=2033),(AND($J700="New",$K700&gt;2033))),"N/A",VLOOKUP($F700,'Source Data'!$B$15:$I$22,5)),"")</f>
        <v/>
      </c>
      <c r="AK700" s="145" t="str">
        <f>IF($N700= 0, "N/A", IF(ISERROR(VLOOKUP($F700, 'Source Data'!$B$4:$C$11,2)), "", VLOOKUP($F700, 'Source Data'!$B$4:$C$11,2)))</f>
        <v/>
      </c>
      <c r="AL700" s="158"/>
    </row>
    <row r="701" spans="1:38">
      <c r="A701" s="158"/>
      <c r="B701" s="78"/>
      <c r="C701" s="78"/>
      <c r="D701" s="78"/>
      <c r="E701" s="78"/>
      <c r="F701" s="78"/>
      <c r="G701" s="78"/>
      <c r="H701" s="78"/>
      <c r="I701" s="78"/>
      <c r="J701" s="78"/>
      <c r="K701" s="78"/>
      <c r="L701" s="142" t="str">
        <f t="shared" si="26"/>
        <v/>
      </c>
      <c r="M701" s="142"/>
      <c r="N701" s="143" t="str">
        <f t="shared" si="27"/>
        <v/>
      </c>
      <c r="O701" s="144" t="str">
        <f>IF(OR(AND(OR($J701="Retired",$J701="Permanent Low-Use"),$K701&lt;=2023),(AND($J701="New",$K701&gt;2023))),"N/A",IF($N701=0,0,IF(ISERROR(VLOOKUP($E701,'Source Data'!$B$29:$J$60, MATCH($L701, 'Source Data'!$B$26:$J$26,1),TRUE))=TRUE,"",VLOOKUP($E701,'Source Data'!$B$29:$J$60,MATCH($L701, 'Source Data'!$B$26:$J$26,1),TRUE))))</f>
        <v/>
      </c>
      <c r="P701" s="144" t="str">
        <f>IF(OR(AND(OR($J701="Retired",$J701="Permanent Low-Use"),$K701&lt;=2024),(AND($J701="New",$K701&gt;2024))),"N/A",IF($N701=0,0,IF(ISERROR(VLOOKUP($E701,'Source Data'!$B$29:$J$60, MATCH($L701, 'Source Data'!$B$26:$J$26,1),TRUE))=TRUE,"",VLOOKUP($E701,'Source Data'!$B$29:$J$60,MATCH($L701, 'Source Data'!$B$26:$J$26,1),TRUE))))</f>
        <v/>
      </c>
      <c r="Q701" s="144" t="str">
        <f>IF(OR(AND(OR($J701="Retired",$J701="Permanent Low-Use"),$K701&lt;=2025),(AND($J701="New",$K701&gt;2025))),"N/A",IF($N701=0,0,IF(ISERROR(VLOOKUP($E701,'Source Data'!$B$29:$J$60, MATCH($L701, 'Source Data'!$B$26:$J$26,1),TRUE))=TRUE,"",VLOOKUP($E701,'Source Data'!$B$29:$J$60,MATCH($L701, 'Source Data'!$B$26:$J$26,1),TRUE))))</f>
        <v/>
      </c>
      <c r="R701" s="144" t="str">
        <f>IF(OR(AND(OR($J701="Retired",$J701="Permanent Low-Use"),$K701&lt;=2026),(AND($J701="New",$K701&gt;2026))),"N/A",IF($N701=0,0,IF(ISERROR(VLOOKUP($E701,'Source Data'!$B$29:$J$60, MATCH($L701, 'Source Data'!$B$26:$J$26,1),TRUE))=TRUE,"",VLOOKUP($E701,'Source Data'!$B$29:$J$60,MATCH($L701, 'Source Data'!$B$26:$J$26,1),TRUE))))</f>
        <v/>
      </c>
      <c r="S701" s="144" t="str">
        <f>IF(OR(AND(OR($J701="Retired",$J701="Permanent Low-Use"),$K701&lt;=2027),(AND($J701="New",$K701&gt;2027))),"N/A",IF($N701=0,0,IF(ISERROR(VLOOKUP($E701,'Source Data'!$B$29:$J$60, MATCH($L701, 'Source Data'!$B$26:$J$26,1),TRUE))=TRUE,"",VLOOKUP($E701,'Source Data'!$B$29:$J$60,MATCH($L701, 'Source Data'!$B$26:$J$26,1),TRUE))))</f>
        <v/>
      </c>
      <c r="T701" s="144" t="str">
        <f>IF(OR(AND(OR($J701="Retired",$J701="Permanent Low-Use"),$K701&lt;=2028),(AND($J701="New",$K701&gt;2028))),"N/A",IF($N701=0,0,IF(ISERROR(VLOOKUP($E701,'Source Data'!$B$29:$J$60, MATCH($L701, 'Source Data'!$B$26:$J$26,1),TRUE))=TRUE,"",VLOOKUP($E701,'Source Data'!$B$29:$J$60,MATCH($L701, 'Source Data'!$B$26:$J$26,1),TRUE))))</f>
        <v/>
      </c>
      <c r="U701" s="144" t="str">
        <f>IF(OR(AND(OR($J701="Retired",$J701="Permanent Low-Use"),$K701&lt;=2029),(AND($J701="New",$K701&gt;2029))),"N/A",IF($N701=0,0,IF(ISERROR(VLOOKUP($E701,'Source Data'!$B$29:$J$60, MATCH($L701, 'Source Data'!$B$26:$J$26,1),TRUE))=TRUE,"",VLOOKUP($E701,'Source Data'!$B$29:$J$60,MATCH($L701, 'Source Data'!$B$26:$J$26,1),TRUE))))</f>
        <v/>
      </c>
      <c r="V701" s="144" t="str">
        <f>IF(OR(AND(OR($J701="Retired",$J701="Permanent Low-Use"),$K701&lt;=2030),(AND($J701="New",$K701&gt;2030))),"N/A",IF($N701=0,0,IF(ISERROR(VLOOKUP($E701,'Source Data'!$B$29:$J$60, MATCH($L701, 'Source Data'!$B$26:$J$26,1),TRUE))=TRUE,"",VLOOKUP($E701,'Source Data'!$B$29:$J$60,MATCH($L701, 'Source Data'!$B$26:$J$26,1),TRUE))))</f>
        <v/>
      </c>
      <c r="W701" s="144" t="str">
        <f>IF(OR(AND(OR($J701="Retired",$J701="Permanent Low-Use"),$K701&lt;=2031),(AND($J701="New",$K701&gt;2031))),"N/A",IF($N701=0,0,IF(ISERROR(VLOOKUP($E701,'Source Data'!$B$29:$J$60, MATCH($L701, 'Source Data'!$B$26:$J$26,1),TRUE))=TRUE,"",VLOOKUP($E701,'Source Data'!$B$29:$J$60,MATCH($L701, 'Source Data'!$B$26:$J$26,1),TRUE))))</f>
        <v/>
      </c>
      <c r="X701" s="144" t="str">
        <f>IF(OR(AND(OR($J701="Retired",$J701="Permanent Low-Use"),$K701&lt;=2032),(AND($J701="New",$K701&gt;2032))),"N/A",IF($N701=0,0,IF(ISERROR(VLOOKUP($E701,'Source Data'!$B$29:$J$60, MATCH($L701, 'Source Data'!$B$26:$J$26,1),TRUE))=TRUE,"",VLOOKUP($E701,'Source Data'!$B$29:$J$60,MATCH($L701, 'Source Data'!$B$26:$J$26,1),TRUE))))</f>
        <v/>
      </c>
      <c r="Y701" s="144" t="str">
        <f>IF(OR(AND(OR($J701="Retired",$J701="Permanent Low-Use"),$K701&lt;=2033),(AND($J701="New",$K701&gt;2033))),"N/A",IF($N701=0,0,IF(ISERROR(VLOOKUP($E701,'Source Data'!$B$29:$J$60, MATCH($L701, 'Source Data'!$B$26:$J$26,1),TRUE))=TRUE,"",VLOOKUP($E701,'Source Data'!$B$29:$J$60,MATCH($L701, 'Source Data'!$B$26:$J$26,1),TRUE))))</f>
        <v/>
      </c>
      <c r="Z701" s="145" t="str">
        <f>IF(ISNUMBER($L701),IF(OR(AND(OR($J701="Retired",$J701="Permanent Low-Use"),$K701&lt;=2023),(AND($J701="New",$K701&gt;2023))),"N/A",VLOOKUP($F701,'Source Data'!$B$15:$I$22,7)),"")</f>
        <v/>
      </c>
      <c r="AA701" s="145" t="str">
        <f>IF(ISNUMBER($L701),IF(OR(AND(OR($J701="Retired",$J701="Permanent Low-Use"),$K701&lt;=2024),(AND($J701="New",$K701&gt;2024))),"N/A",VLOOKUP($F701,'Source Data'!$B$15:$I$22,7)),"")</f>
        <v/>
      </c>
      <c r="AB701" s="145" t="str">
        <f>IF(ISNUMBER($L701),IF(OR(AND(OR($J701="Retired",$J701="Permanent Low-Use"),$K701&lt;=2025),(AND($J701="New",$K701&gt;2025))),"N/A",VLOOKUP($F701,'Source Data'!$B$15:$I$22,5)),"")</f>
        <v/>
      </c>
      <c r="AC701" s="145" t="str">
        <f>IF(ISNUMBER($L701),IF(OR(AND(OR($J701="Retired",$J701="Permanent Low-Use"),$K701&lt;=2026),(AND($J701="New",$K701&gt;2026))),"N/A",VLOOKUP($F701,'Source Data'!$B$15:$I$22,5)),"")</f>
        <v/>
      </c>
      <c r="AD701" s="147"/>
      <c r="AE701" s="145" t="str">
        <f>IF(ISNUMBER($L701),IF(OR(AND(OR($J701="Retired",$J701="Permanent Low-Use"),$K701&lt;=2028),(AND($J701="New",$K701&gt;2028))),"N/A",VLOOKUP($F701,'Source Data'!$B$15:$I$22,5)),"")</f>
        <v/>
      </c>
      <c r="AF701" s="145" t="str">
        <f>IF(ISNUMBER($L701),IF(OR(AND(OR($J701="Retired",$J701="Permanent Low-Use"),$K701&lt;=2029),(AND($J701="New",$K701&gt;2029))),"N/A",VLOOKUP($F701,'Source Data'!$B$15:$I$22,5)),"")</f>
        <v/>
      </c>
      <c r="AG701" s="145" t="str">
        <f>IF(ISNUMBER($L701),IF(OR(AND(OR($J701="Retired",$J701="Permanent Low-Use"),$K701&lt;=2030),(AND($J701="New",$K701&gt;2030))),"N/A",VLOOKUP($F701,'Source Data'!$B$15:$I$22,5)),"")</f>
        <v/>
      </c>
      <c r="AH701" s="145" t="str">
        <f>IF(ISNUMBER($L701),IF(OR(AND(OR($J701="Retired",$J701="Permanent Low-Use"),$K701&lt;=2031),(AND($J701="New",$K701&gt;2031))),"N/A",VLOOKUP($F701,'Source Data'!$B$15:$I$22,5)),"")</f>
        <v/>
      </c>
      <c r="AI701" s="145" t="str">
        <f>IF(ISNUMBER($L701),IF(OR(AND(OR($J701="Retired",$J701="Permanent Low-Use"),$K701&lt;=2032),(AND($J701="New",$K701&gt;2032))),"N/A",VLOOKUP($F701,'Source Data'!$B$15:$I$22,5)),"")</f>
        <v/>
      </c>
      <c r="AJ701" s="145" t="str">
        <f>IF(ISNUMBER($L701),IF(OR(AND(OR($J701="Retired",$J701="Permanent Low-Use"),$K701&lt;=2033),(AND($J701="New",$K701&gt;2033))),"N/A",VLOOKUP($F701,'Source Data'!$B$15:$I$22,5)),"")</f>
        <v/>
      </c>
      <c r="AK701" s="145" t="str">
        <f>IF($N701= 0, "N/A", IF(ISERROR(VLOOKUP($F701, 'Source Data'!$B$4:$C$11,2)), "", VLOOKUP($F701, 'Source Data'!$B$4:$C$11,2)))</f>
        <v/>
      </c>
      <c r="AL701" s="158"/>
    </row>
    <row r="702" spans="1:38">
      <c r="A702" s="158"/>
      <c r="B702" s="78"/>
      <c r="C702" s="78"/>
      <c r="D702" s="78"/>
      <c r="E702" s="78"/>
      <c r="F702" s="78"/>
      <c r="G702" s="78"/>
      <c r="H702" s="78"/>
      <c r="I702" s="78"/>
      <c r="J702" s="78"/>
      <c r="K702" s="78"/>
      <c r="L702" s="142" t="str">
        <f t="shared" si="26"/>
        <v/>
      </c>
      <c r="M702" s="142"/>
      <c r="N702" s="143" t="str">
        <f t="shared" si="27"/>
        <v/>
      </c>
      <c r="O702" s="144" t="str">
        <f>IF(OR(AND(OR($J702="Retired",$J702="Permanent Low-Use"),$K702&lt;=2023),(AND($J702="New",$K702&gt;2023))),"N/A",IF($N702=0,0,IF(ISERROR(VLOOKUP($E702,'Source Data'!$B$29:$J$60, MATCH($L702, 'Source Data'!$B$26:$J$26,1),TRUE))=TRUE,"",VLOOKUP($E702,'Source Data'!$B$29:$J$60,MATCH($L702, 'Source Data'!$B$26:$J$26,1),TRUE))))</f>
        <v/>
      </c>
      <c r="P702" s="144" t="str">
        <f>IF(OR(AND(OR($J702="Retired",$J702="Permanent Low-Use"),$K702&lt;=2024),(AND($J702="New",$K702&gt;2024))),"N/A",IF($N702=0,0,IF(ISERROR(VLOOKUP($E702,'Source Data'!$B$29:$J$60, MATCH($L702, 'Source Data'!$B$26:$J$26,1),TRUE))=TRUE,"",VLOOKUP($E702,'Source Data'!$B$29:$J$60,MATCH($L702, 'Source Data'!$B$26:$J$26,1),TRUE))))</f>
        <v/>
      </c>
      <c r="Q702" s="144" t="str">
        <f>IF(OR(AND(OR($J702="Retired",$J702="Permanent Low-Use"),$K702&lt;=2025),(AND($J702="New",$K702&gt;2025))),"N/A",IF($N702=0,0,IF(ISERROR(VLOOKUP($E702,'Source Data'!$B$29:$J$60, MATCH($L702, 'Source Data'!$B$26:$J$26,1),TRUE))=TRUE,"",VLOOKUP($E702,'Source Data'!$B$29:$J$60,MATCH($L702, 'Source Data'!$B$26:$J$26,1),TRUE))))</f>
        <v/>
      </c>
      <c r="R702" s="144" t="str">
        <f>IF(OR(AND(OR($J702="Retired",$J702="Permanent Low-Use"),$K702&lt;=2026),(AND($J702="New",$K702&gt;2026))),"N/A",IF($N702=0,0,IF(ISERROR(VLOOKUP($E702,'Source Data'!$B$29:$J$60, MATCH($L702, 'Source Data'!$B$26:$J$26,1),TRUE))=TRUE,"",VLOOKUP($E702,'Source Data'!$B$29:$J$60,MATCH($L702, 'Source Data'!$B$26:$J$26,1),TRUE))))</f>
        <v/>
      </c>
      <c r="S702" s="144" t="str">
        <f>IF(OR(AND(OR($J702="Retired",$J702="Permanent Low-Use"),$K702&lt;=2027),(AND($J702="New",$K702&gt;2027))),"N/A",IF($N702=0,0,IF(ISERROR(VLOOKUP($E702,'Source Data'!$B$29:$J$60, MATCH($L702, 'Source Data'!$B$26:$J$26,1),TRUE))=TRUE,"",VLOOKUP($E702,'Source Data'!$B$29:$J$60,MATCH($L702, 'Source Data'!$B$26:$J$26,1),TRUE))))</f>
        <v/>
      </c>
      <c r="T702" s="144" t="str">
        <f>IF(OR(AND(OR($J702="Retired",$J702="Permanent Low-Use"),$K702&lt;=2028),(AND($J702="New",$K702&gt;2028))),"N/A",IF($N702=0,0,IF(ISERROR(VLOOKUP($E702,'Source Data'!$B$29:$J$60, MATCH($L702, 'Source Data'!$B$26:$J$26,1),TRUE))=TRUE,"",VLOOKUP($E702,'Source Data'!$B$29:$J$60,MATCH($L702, 'Source Data'!$B$26:$J$26,1),TRUE))))</f>
        <v/>
      </c>
      <c r="U702" s="144" t="str">
        <f>IF(OR(AND(OR($J702="Retired",$J702="Permanent Low-Use"),$K702&lt;=2029),(AND($J702="New",$K702&gt;2029))),"N/A",IF($N702=0,0,IF(ISERROR(VLOOKUP($E702,'Source Data'!$B$29:$J$60, MATCH($L702, 'Source Data'!$B$26:$J$26,1),TRUE))=TRUE,"",VLOOKUP($E702,'Source Data'!$B$29:$J$60,MATCH($L702, 'Source Data'!$B$26:$J$26,1),TRUE))))</f>
        <v/>
      </c>
      <c r="V702" s="144" t="str">
        <f>IF(OR(AND(OR($J702="Retired",$J702="Permanent Low-Use"),$K702&lt;=2030),(AND($J702="New",$K702&gt;2030))),"N/A",IF($N702=0,0,IF(ISERROR(VLOOKUP($E702,'Source Data'!$B$29:$J$60, MATCH($L702, 'Source Data'!$B$26:$J$26,1),TRUE))=TRUE,"",VLOOKUP($E702,'Source Data'!$B$29:$J$60,MATCH($L702, 'Source Data'!$B$26:$J$26,1),TRUE))))</f>
        <v/>
      </c>
      <c r="W702" s="144" t="str">
        <f>IF(OR(AND(OR($J702="Retired",$J702="Permanent Low-Use"),$K702&lt;=2031),(AND($J702="New",$K702&gt;2031))),"N/A",IF($N702=0,0,IF(ISERROR(VLOOKUP($E702,'Source Data'!$B$29:$J$60, MATCH($L702, 'Source Data'!$B$26:$J$26,1),TRUE))=TRUE,"",VLOOKUP($E702,'Source Data'!$B$29:$J$60,MATCH($L702, 'Source Data'!$B$26:$J$26,1),TRUE))))</f>
        <v/>
      </c>
      <c r="X702" s="144" t="str">
        <f>IF(OR(AND(OR($J702="Retired",$J702="Permanent Low-Use"),$K702&lt;=2032),(AND($J702="New",$K702&gt;2032))),"N/A",IF($N702=0,0,IF(ISERROR(VLOOKUP($E702,'Source Data'!$B$29:$J$60, MATCH($L702, 'Source Data'!$B$26:$J$26,1),TRUE))=TRUE,"",VLOOKUP($E702,'Source Data'!$B$29:$J$60,MATCH($L702, 'Source Data'!$B$26:$J$26,1),TRUE))))</f>
        <v/>
      </c>
      <c r="Y702" s="144" t="str">
        <f>IF(OR(AND(OR($J702="Retired",$J702="Permanent Low-Use"),$K702&lt;=2033),(AND($J702="New",$K702&gt;2033))),"N/A",IF($N702=0,0,IF(ISERROR(VLOOKUP($E702,'Source Data'!$B$29:$J$60, MATCH($L702, 'Source Data'!$B$26:$J$26,1),TRUE))=TRUE,"",VLOOKUP($E702,'Source Data'!$B$29:$J$60,MATCH($L702, 'Source Data'!$B$26:$J$26,1),TRUE))))</f>
        <v/>
      </c>
      <c r="Z702" s="145" t="str">
        <f>IF(ISNUMBER($L702),IF(OR(AND(OR($J702="Retired",$J702="Permanent Low-Use"),$K702&lt;=2023),(AND($J702="New",$K702&gt;2023))),"N/A",VLOOKUP($F702,'Source Data'!$B$15:$I$22,7)),"")</f>
        <v/>
      </c>
      <c r="AA702" s="145" t="str">
        <f>IF(ISNUMBER($L702),IF(OR(AND(OR($J702="Retired",$J702="Permanent Low-Use"),$K702&lt;=2024),(AND($J702="New",$K702&gt;2024))),"N/A",VLOOKUP($F702,'Source Data'!$B$15:$I$22,7)),"")</f>
        <v/>
      </c>
      <c r="AB702" s="145" t="str">
        <f>IF(ISNUMBER($L702),IF(OR(AND(OR($J702="Retired",$J702="Permanent Low-Use"),$K702&lt;=2025),(AND($J702="New",$K702&gt;2025))),"N/A",VLOOKUP($F702,'Source Data'!$B$15:$I$22,5)),"")</f>
        <v/>
      </c>
      <c r="AC702" s="145" t="str">
        <f>IF(ISNUMBER($L702),IF(OR(AND(OR($J702="Retired",$J702="Permanent Low-Use"),$K702&lt;=2026),(AND($J702="New",$K702&gt;2026))),"N/A",VLOOKUP($F702,'Source Data'!$B$15:$I$22,5)),"")</f>
        <v/>
      </c>
      <c r="AD702" s="147"/>
      <c r="AE702" s="145" t="str">
        <f>IF(ISNUMBER($L702),IF(OR(AND(OR($J702="Retired",$J702="Permanent Low-Use"),$K702&lt;=2028),(AND($J702="New",$K702&gt;2028))),"N/A",VLOOKUP($F702,'Source Data'!$B$15:$I$22,5)),"")</f>
        <v/>
      </c>
      <c r="AF702" s="145" t="str">
        <f>IF(ISNUMBER($L702),IF(OR(AND(OR($J702="Retired",$J702="Permanent Low-Use"),$K702&lt;=2029),(AND($J702="New",$K702&gt;2029))),"N/A",VLOOKUP($F702,'Source Data'!$B$15:$I$22,5)),"")</f>
        <v/>
      </c>
      <c r="AG702" s="145" t="str">
        <f>IF(ISNUMBER($L702),IF(OR(AND(OR($J702="Retired",$J702="Permanent Low-Use"),$K702&lt;=2030),(AND($J702="New",$K702&gt;2030))),"N/A",VLOOKUP($F702,'Source Data'!$B$15:$I$22,5)),"")</f>
        <v/>
      </c>
      <c r="AH702" s="145" t="str">
        <f>IF(ISNUMBER($L702),IF(OR(AND(OR($J702="Retired",$J702="Permanent Low-Use"),$K702&lt;=2031),(AND($J702="New",$K702&gt;2031))),"N/A",VLOOKUP($F702,'Source Data'!$B$15:$I$22,5)),"")</f>
        <v/>
      </c>
      <c r="AI702" s="145" t="str">
        <f>IF(ISNUMBER($L702),IF(OR(AND(OR($J702="Retired",$J702="Permanent Low-Use"),$K702&lt;=2032),(AND($J702="New",$K702&gt;2032))),"N/A",VLOOKUP($F702,'Source Data'!$B$15:$I$22,5)),"")</f>
        <v/>
      </c>
      <c r="AJ702" s="145" t="str">
        <f>IF(ISNUMBER($L702),IF(OR(AND(OR($J702="Retired",$J702="Permanent Low-Use"),$K702&lt;=2033),(AND($J702="New",$K702&gt;2033))),"N/A",VLOOKUP($F702,'Source Data'!$B$15:$I$22,5)),"")</f>
        <v/>
      </c>
      <c r="AK702" s="145" t="str">
        <f>IF($N702= 0, "N/A", IF(ISERROR(VLOOKUP($F702, 'Source Data'!$B$4:$C$11,2)), "", VLOOKUP($F702, 'Source Data'!$B$4:$C$11,2)))</f>
        <v/>
      </c>
      <c r="AL702" s="158"/>
    </row>
    <row r="703" spans="1:38">
      <c r="A703" s="158"/>
      <c r="B703" s="78"/>
      <c r="C703" s="78"/>
      <c r="D703" s="78"/>
      <c r="E703" s="78"/>
      <c r="F703" s="78"/>
      <c r="G703" s="78"/>
      <c r="H703" s="78"/>
      <c r="I703" s="78"/>
      <c r="J703" s="78"/>
      <c r="K703" s="78"/>
      <c r="L703" s="142" t="str">
        <f t="shared" si="26"/>
        <v/>
      </c>
      <c r="M703" s="142"/>
      <c r="N703" s="143" t="str">
        <f t="shared" si="27"/>
        <v/>
      </c>
      <c r="O703" s="144" t="str">
        <f>IF(OR(AND(OR($J703="Retired",$J703="Permanent Low-Use"),$K703&lt;=2023),(AND($J703="New",$K703&gt;2023))),"N/A",IF($N703=0,0,IF(ISERROR(VLOOKUP($E703,'Source Data'!$B$29:$J$60, MATCH($L703, 'Source Data'!$B$26:$J$26,1),TRUE))=TRUE,"",VLOOKUP($E703,'Source Data'!$B$29:$J$60,MATCH($L703, 'Source Data'!$B$26:$J$26,1),TRUE))))</f>
        <v/>
      </c>
      <c r="P703" s="144" t="str">
        <f>IF(OR(AND(OR($J703="Retired",$J703="Permanent Low-Use"),$K703&lt;=2024),(AND($J703="New",$K703&gt;2024))),"N/A",IF($N703=0,0,IF(ISERROR(VLOOKUP($E703,'Source Data'!$B$29:$J$60, MATCH($L703, 'Source Data'!$B$26:$J$26,1),TRUE))=TRUE,"",VLOOKUP($E703,'Source Data'!$B$29:$J$60,MATCH($L703, 'Source Data'!$B$26:$J$26,1),TRUE))))</f>
        <v/>
      </c>
      <c r="Q703" s="144" t="str">
        <f>IF(OR(AND(OR($J703="Retired",$J703="Permanent Low-Use"),$K703&lt;=2025),(AND($J703="New",$K703&gt;2025))),"N/A",IF($N703=0,0,IF(ISERROR(VLOOKUP($E703,'Source Data'!$B$29:$J$60, MATCH($L703, 'Source Data'!$B$26:$J$26,1),TRUE))=TRUE,"",VLOOKUP($E703,'Source Data'!$B$29:$J$60,MATCH($L703, 'Source Data'!$B$26:$J$26,1),TRUE))))</f>
        <v/>
      </c>
      <c r="R703" s="144" t="str">
        <f>IF(OR(AND(OR($J703="Retired",$J703="Permanent Low-Use"),$K703&lt;=2026),(AND($J703="New",$K703&gt;2026))),"N/A",IF($N703=0,0,IF(ISERROR(VLOOKUP($E703,'Source Data'!$B$29:$J$60, MATCH($L703, 'Source Data'!$B$26:$J$26,1),TRUE))=TRUE,"",VLOOKUP($E703,'Source Data'!$B$29:$J$60,MATCH($L703, 'Source Data'!$B$26:$J$26,1),TRUE))))</f>
        <v/>
      </c>
      <c r="S703" s="144" t="str">
        <f>IF(OR(AND(OR($J703="Retired",$J703="Permanent Low-Use"),$K703&lt;=2027),(AND($J703="New",$K703&gt;2027))),"N/A",IF($N703=0,0,IF(ISERROR(VLOOKUP($E703,'Source Data'!$B$29:$J$60, MATCH($L703, 'Source Data'!$B$26:$J$26,1),TRUE))=TRUE,"",VLOOKUP($E703,'Source Data'!$B$29:$J$60,MATCH($L703, 'Source Data'!$B$26:$J$26,1),TRUE))))</f>
        <v/>
      </c>
      <c r="T703" s="144" t="str">
        <f>IF(OR(AND(OR($J703="Retired",$J703="Permanent Low-Use"),$K703&lt;=2028),(AND($J703="New",$K703&gt;2028))),"N/A",IF($N703=0,0,IF(ISERROR(VLOOKUP($E703,'Source Data'!$B$29:$J$60, MATCH($L703, 'Source Data'!$B$26:$J$26,1),TRUE))=TRUE,"",VLOOKUP($E703,'Source Data'!$B$29:$J$60,MATCH($L703, 'Source Data'!$B$26:$J$26,1),TRUE))))</f>
        <v/>
      </c>
      <c r="U703" s="144" t="str">
        <f>IF(OR(AND(OR($J703="Retired",$J703="Permanent Low-Use"),$K703&lt;=2029),(AND($J703="New",$K703&gt;2029))),"N/A",IF($N703=0,0,IF(ISERROR(VLOOKUP($E703,'Source Data'!$B$29:$J$60, MATCH($L703, 'Source Data'!$B$26:$J$26,1),TRUE))=TRUE,"",VLOOKUP($E703,'Source Data'!$B$29:$J$60,MATCH($L703, 'Source Data'!$B$26:$J$26,1),TRUE))))</f>
        <v/>
      </c>
      <c r="V703" s="144" t="str">
        <f>IF(OR(AND(OR($J703="Retired",$J703="Permanent Low-Use"),$K703&lt;=2030),(AND($J703="New",$K703&gt;2030))),"N/A",IF($N703=0,0,IF(ISERROR(VLOOKUP($E703,'Source Data'!$B$29:$J$60, MATCH($L703, 'Source Data'!$B$26:$J$26,1),TRUE))=TRUE,"",VLOOKUP($E703,'Source Data'!$B$29:$J$60,MATCH($L703, 'Source Data'!$B$26:$J$26,1),TRUE))))</f>
        <v/>
      </c>
      <c r="W703" s="144" t="str">
        <f>IF(OR(AND(OR($J703="Retired",$J703="Permanent Low-Use"),$K703&lt;=2031),(AND($J703="New",$K703&gt;2031))),"N/A",IF($N703=0,0,IF(ISERROR(VLOOKUP($E703,'Source Data'!$B$29:$J$60, MATCH($L703, 'Source Data'!$B$26:$J$26,1),TRUE))=TRUE,"",VLOOKUP($E703,'Source Data'!$B$29:$J$60,MATCH($L703, 'Source Data'!$B$26:$J$26,1),TRUE))))</f>
        <v/>
      </c>
      <c r="X703" s="144" t="str">
        <f>IF(OR(AND(OR($J703="Retired",$J703="Permanent Low-Use"),$K703&lt;=2032),(AND($J703="New",$K703&gt;2032))),"N/A",IF($N703=0,0,IF(ISERROR(VLOOKUP($E703,'Source Data'!$B$29:$J$60, MATCH($L703, 'Source Data'!$B$26:$J$26,1),TRUE))=TRUE,"",VLOOKUP($E703,'Source Data'!$B$29:$J$60,MATCH($L703, 'Source Data'!$B$26:$J$26,1),TRUE))))</f>
        <v/>
      </c>
      <c r="Y703" s="144" t="str">
        <f>IF(OR(AND(OR($J703="Retired",$J703="Permanent Low-Use"),$K703&lt;=2033),(AND($J703="New",$K703&gt;2033))),"N/A",IF($N703=0,0,IF(ISERROR(VLOOKUP($E703,'Source Data'!$B$29:$J$60, MATCH($L703, 'Source Data'!$B$26:$J$26,1),TRUE))=TRUE,"",VLOOKUP($E703,'Source Data'!$B$29:$J$60,MATCH($L703, 'Source Data'!$B$26:$J$26,1),TRUE))))</f>
        <v/>
      </c>
      <c r="Z703" s="145" t="str">
        <f>IF(ISNUMBER($L703),IF(OR(AND(OR($J703="Retired",$J703="Permanent Low-Use"),$K703&lt;=2023),(AND($J703="New",$K703&gt;2023))),"N/A",VLOOKUP($F703,'Source Data'!$B$15:$I$22,7)),"")</f>
        <v/>
      </c>
      <c r="AA703" s="145" t="str">
        <f>IF(ISNUMBER($L703),IF(OR(AND(OR($J703="Retired",$J703="Permanent Low-Use"),$K703&lt;=2024),(AND($J703="New",$K703&gt;2024))),"N/A",VLOOKUP($F703,'Source Data'!$B$15:$I$22,7)),"")</f>
        <v/>
      </c>
      <c r="AB703" s="145" t="str">
        <f>IF(ISNUMBER($L703),IF(OR(AND(OR($J703="Retired",$J703="Permanent Low-Use"),$K703&lt;=2025),(AND($J703="New",$K703&gt;2025))),"N/A",VLOOKUP($F703,'Source Data'!$B$15:$I$22,5)),"")</f>
        <v/>
      </c>
      <c r="AC703" s="145" t="str">
        <f>IF(ISNUMBER($L703),IF(OR(AND(OR($J703="Retired",$J703="Permanent Low-Use"),$K703&lt;=2026),(AND($J703="New",$K703&gt;2026))),"N/A",VLOOKUP($F703,'Source Data'!$B$15:$I$22,5)),"")</f>
        <v/>
      </c>
      <c r="AD703" s="147"/>
      <c r="AE703" s="145" t="str">
        <f>IF(ISNUMBER($L703),IF(OR(AND(OR($J703="Retired",$J703="Permanent Low-Use"),$K703&lt;=2028),(AND($J703="New",$K703&gt;2028))),"N/A",VLOOKUP($F703,'Source Data'!$B$15:$I$22,5)),"")</f>
        <v/>
      </c>
      <c r="AF703" s="145" t="str">
        <f>IF(ISNUMBER($L703),IF(OR(AND(OR($J703="Retired",$J703="Permanent Low-Use"),$K703&lt;=2029),(AND($J703="New",$K703&gt;2029))),"N/A",VLOOKUP($F703,'Source Data'!$B$15:$I$22,5)),"")</f>
        <v/>
      </c>
      <c r="AG703" s="145" t="str">
        <f>IF(ISNUMBER($L703),IF(OR(AND(OR($J703="Retired",$J703="Permanent Low-Use"),$K703&lt;=2030),(AND($J703="New",$K703&gt;2030))),"N/A",VLOOKUP($F703,'Source Data'!$B$15:$I$22,5)),"")</f>
        <v/>
      </c>
      <c r="AH703" s="145" t="str">
        <f>IF(ISNUMBER($L703),IF(OR(AND(OR($J703="Retired",$J703="Permanent Low-Use"),$K703&lt;=2031),(AND($J703="New",$K703&gt;2031))),"N/A",VLOOKUP($F703,'Source Data'!$B$15:$I$22,5)),"")</f>
        <v/>
      </c>
      <c r="AI703" s="145" t="str">
        <f>IF(ISNUMBER($L703),IF(OR(AND(OR($J703="Retired",$J703="Permanent Low-Use"),$K703&lt;=2032),(AND($J703="New",$K703&gt;2032))),"N/A",VLOOKUP($F703,'Source Data'!$B$15:$I$22,5)),"")</f>
        <v/>
      </c>
      <c r="AJ703" s="145" t="str">
        <f>IF(ISNUMBER($L703),IF(OR(AND(OR($J703="Retired",$J703="Permanent Low-Use"),$K703&lt;=2033),(AND($J703="New",$K703&gt;2033))),"N/A",VLOOKUP($F703,'Source Data'!$B$15:$I$22,5)),"")</f>
        <v/>
      </c>
      <c r="AK703" s="145" t="str">
        <f>IF($N703= 0, "N/A", IF(ISERROR(VLOOKUP($F703, 'Source Data'!$B$4:$C$11,2)), "", VLOOKUP($F703, 'Source Data'!$B$4:$C$11,2)))</f>
        <v/>
      </c>
      <c r="AL703" s="158"/>
    </row>
    <row r="704" spans="1:38">
      <c r="A704" s="158"/>
      <c r="B704" s="78"/>
      <c r="C704" s="78"/>
      <c r="D704" s="78"/>
      <c r="E704" s="78"/>
      <c r="F704" s="78"/>
      <c r="G704" s="78"/>
      <c r="H704" s="78"/>
      <c r="I704" s="78"/>
      <c r="J704" s="78"/>
      <c r="K704" s="78"/>
      <c r="L704" s="142" t="str">
        <f t="shared" si="26"/>
        <v/>
      </c>
      <c r="M704" s="142"/>
      <c r="N704" s="143" t="str">
        <f t="shared" si="27"/>
        <v/>
      </c>
      <c r="O704" s="144" t="str">
        <f>IF(OR(AND(OR($J704="Retired",$J704="Permanent Low-Use"),$K704&lt;=2023),(AND($J704="New",$K704&gt;2023))),"N/A",IF($N704=0,0,IF(ISERROR(VLOOKUP($E704,'Source Data'!$B$29:$J$60, MATCH($L704, 'Source Data'!$B$26:$J$26,1),TRUE))=TRUE,"",VLOOKUP($E704,'Source Data'!$B$29:$J$60,MATCH($L704, 'Source Data'!$B$26:$J$26,1),TRUE))))</f>
        <v/>
      </c>
      <c r="P704" s="144" t="str">
        <f>IF(OR(AND(OR($J704="Retired",$J704="Permanent Low-Use"),$K704&lt;=2024),(AND($J704="New",$K704&gt;2024))),"N/A",IF($N704=0,0,IF(ISERROR(VLOOKUP($E704,'Source Data'!$B$29:$J$60, MATCH($L704, 'Source Data'!$B$26:$J$26,1),TRUE))=TRUE,"",VLOOKUP($E704,'Source Data'!$B$29:$J$60,MATCH($L704, 'Source Data'!$B$26:$J$26,1),TRUE))))</f>
        <v/>
      </c>
      <c r="Q704" s="144" t="str">
        <f>IF(OR(AND(OR($J704="Retired",$J704="Permanent Low-Use"),$K704&lt;=2025),(AND($J704="New",$K704&gt;2025))),"N/A",IF($N704=0,0,IF(ISERROR(VLOOKUP($E704,'Source Data'!$B$29:$J$60, MATCH($L704, 'Source Data'!$B$26:$J$26,1),TRUE))=TRUE,"",VLOOKUP($E704,'Source Data'!$B$29:$J$60,MATCH($L704, 'Source Data'!$B$26:$J$26,1),TRUE))))</f>
        <v/>
      </c>
      <c r="R704" s="144" t="str">
        <f>IF(OR(AND(OR($J704="Retired",$J704="Permanent Low-Use"),$K704&lt;=2026),(AND($J704="New",$K704&gt;2026))),"N/A",IF($N704=0,0,IF(ISERROR(VLOOKUP($E704,'Source Data'!$B$29:$J$60, MATCH($L704, 'Source Data'!$B$26:$J$26,1),TRUE))=TRUE,"",VLOOKUP($E704,'Source Data'!$B$29:$J$60,MATCH($L704, 'Source Data'!$B$26:$J$26,1),TRUE))))</f>
        <v/>
      </c>
      <c r="S704" s="144" t="str">
        <f>IF(OR(AND(OR($J704="Retired",$J704="Permanent Low-Use"),$K704&lt;=2027),(AND($J704="New",$K704&gt;2027))),"N/A",IF($N704=0,0,IF(ISERROR(VLOOKUP($E704,'Source Data'!$B$29:$J$60, MATCH($L704, 'Source Data'!$B$26:$J$26,1),TRUE))=TRUE,"",VLOOKUP($E704,'Source Data'!$B$29:$J$60,MATCH($L704, 'Source Data'!$B$26:$J$26,1),TRUE))))</f>
        <v/>
      </c>
      <c r="T704" s="144" t="str">
        <f>IF(OR(AND(OR($J704="Retired",$J704="Permanent Low-Use"),$K704&lt;=2028),(AND($J704="New",$K704&gt;2028))),"N/A",IF($N704=0,0,IF(ISERROR(VLOOKUP($E704,'Source Data'!$B$29:$J$60, MATCH($L704, 'Source Data'!$B$26:$J$26,1),TRUE))=TRUE,"",VLOOKUP($E704,'Source Data'!$B$29:$J$60,MATCH($L704, 'Source Data'!$B$26:$J$26,1),TRUE))))</f>
        <v/>
      </c>
      <c r="U704" s="144" t="str">
        <f>IF(OR(AND(OR($J704="Retired",$J704="Permanent Low-Use"),$K704&lt;=2029),(AND($J704="New",$K704&gt;2029))),"N/A",IF($N704=0,0,IF(ISERROR(VLOOKUP($E704,'Source Data'!$B$29:$J$60, MATCH($L704, 'Source Data'!$B$26:$J$26,1),TRUE))=TRUE,"",VLOOKUP($E704,'Source Data'!$B$29:$J$60,MATCH($L704, 'Source Data'!$B$26:$J$26,1),TRUE))))</f>
        <v/>
      </c>
      <c r="V704" s="144" t="str">
        <f>IF(OR(AND(OR($J704="Retired",$J704="Permanent Low-Use"),$K704&lt;=2030),(AND($J704="New",$K704&gt;2030))),"N/A",IF($N704=0,0,IF(ISERROR(VLOOKUP($E704,'Source Data'!$B$29:$J$60, MATCH($L704, 'Source Data'!$B$26:$J$26,1),TRUE))=TRUE,"",VLOOKUP($E704,'Source Data'!$B$29:$J$60,MATCH($L704, 'Source Data'!$B$26:$J$26,1),TRUE))))</f>
        <v/>
      </c>
      <c r="W704" s="144" t="str">
        <f>IF(OR(AND(OR($J704="Retired",$J704="Permanent Low-Use"),$K704&lt;=2031),(AND($J704="New",$K704&gt;2031))),"N/A",IF($N704=0,0,IF(ISERROR(VLOOKUP($E704,'Source Data'!$B$29:$J$60, MATCH($L704, 'Source Data'!$B$26:$J$26,1),TRUE))=TRUE,"",VLOOKUP($E704,'Source Data'!$B$29:$J$60,MATCH($L704, 'Source Data'!$B$26:$J$26,1),TRUE))))</f>
        <v/>
      </c>
      <c r="X704" s="144" t="str">
        <f>IF(OR(AND(OR($J704="Retired",$J704="Permanent Low-Use"),$K704&lt;=2032),(AND($J704="New",$K704&gt;2032))),"N/A",IF($N704=0,0,IF(ISERROR(VLOOKUP($E704,'Source Data'!$B$29:$J$60, MATCH($L704, 'Source Data'!$B$26:$J$26,1),TRUE))=TRUE,"",VLOOKUP($E704,'Source Data'!$B$29:$J$60,MATCH($L704, 'Source Data'!$B$26:$J$26,1),TRUE))))</f>
        <v/>
      </c>
      <c r="Y704" s="144" t="str">
        <f>IF(OR(AND(OR($J704="Retired",$J704="Permanent Low-Use"),$K704&lt;=2033),(AND($J704="New",$K704&gt;2033))),"N/A",IF($N704=0,0,IF(ISERROR(VLOOKUP($E704,'Source Data'!$B$29:$J$60, MATCH($L704, 'Source Data'!$B$26:$J$26,1),TRUE))=TRUE,"",VLOOKUP($E704,'Source Data'!$B$29:$J$60,MATCH($L704, 'Source Data'!$B$26:$J$26,1),TRUE))))</f>
        <v/>
      </c>
      <c r="Z704" s="145" t="str">
        <f>IF(ISNUMBER($L704),IF(OR(AND(OR($J704="Retired",$J704="Permanent Low-Use"),$K704&lt;=2023),(AND($J704="New",$K704&gt;2023))),"N/A",VLOOKUP($F704,'Source Data'!$B$15:$I$22,7)),"")</f>
        <v/>
      </c>
      <c r="AA704" s="145" t="str">
        <f>IF(ISNUMBER($L704),IF(OR(AND(OR($J704="Retired",$J704="Permanent Low-Use"),$K704&lt;=2024),(AND($J704="New",$K704&gt;2024))),"N/A",VLOOKUP($F704,'Source Data'!$B$15:$I$22,7)),"")</f>
        <v/>
      </c>
      <c r="AB704" s="145" t="str">
        <f>IF(ISNUMBER($L704),IF(OR(AND(OR($J704="Retired",$J704="Permanent Low-Use"),$K704&lt;=2025),(AND($J704="New",$K704&gt;2025))),"N/A",VLOOKUP($F704,'Source Data'!$B$15:$I$22,5)),"")</f>
        <v/>
      </c>
      <c r="AC704" s="145" t="str">
        <f>IF(ISNUMBER($L704),IF(OR(AND(OR($J704="Retired",$J704="Permanent Low-Use"),$K704&lt;=2026),(AND($J704="New",$K704&gt;2026))),"N/A",VLOOKUP($F704,'Source Data'!$B$15:$I$22,5)),"")</f>
        <v/>
      </c>
      <c r="AD704" s="147"/>
      <c r="AE704" s="145" t="str">
        <f>IF(ISNUMBER($L704),IF(OR(AND(OR($J704="Retired",$J704="Permanent Low-Use"),$K704&lt;=2028),(AND($J704="New",$K704&gt;2028))),"N/A",VLOOKUP($F704,'Source Data'!$B$15:$I$22,5)),"")</f>
        <v/>
      </c>
      <c r="AF704" s="145" t="str">
        <f>IF(ISNUMBER($L704),IF(OR(AND(OR($J704="Retired",$J704="Permanent Low-Use"),$K704&lt;=2029),(AND($J704="New",$K704&gt;2029))),"N/A",VLOOKUP($F704,'Source Data'!$B$15:$I$22,5)),"")</f>
        <v/>
      </c>
      <c r="AG704" s="145" t="str">
        <f>IF(ISNUMBER($L704),IF(OR(AND(OR($J704="Retired",$J704="Permanent Low-Use"),$K704&lt;=2030),(AND($J704="New",$K704&gt;2030))),"N/A",VLOOKUP($F704,'Source Data'!$B$15:$I$22,5)),"")</f>
        <v/>
      </c>
      <c r="AH704" s="145" t="str">
        <f>IF(ISNUMBER($L704),IF(OR(AND(OR($J704="Retired",$J704="Permanent Low-Use"),$K704&lt;=2031),(AND($J704="New",$K704&gt;2031))),"N/A",VLOOKUP($F704,'Source Data'!$B$15:$I$22,5)),"")</f>
        <v/>
      </c>
      <c r="AI704" s="145" t="str">
        <f>IF(ISNUMBER($L704),IF(OR(AND(OR($J704="Retired",$J704="Permanent Low-Use"),$K704&lt;=2032),(AND($J704="New",$K704&gt;2032))),"N/A",VLOOKUP($F704,'Source Data'!$B$15:$I$22,5)),"")</f>
        <v/>
      </c>
      <c r="AJ704" s="145" t="str">
        <f>IF(ISNUMBER($L704),IF(OR(AND(OR($J704="Retired",$J704="Permanent Low-Use"),$K704&lt;=2033),(AND($J704="New",$K704&gt;2033))),"N/A",VLOOKUP($F704,'Source Data'!$B$15:$I$22,5)),"")</f>
        <v/>
      </c>
      <c r="AK704" s="145" t="str">
        <f>IF($N704= 0, "N/A", IF(ISERROR(VLOOKUP($F704, 'Source Data'!$B$4:$C$11,2)), "", VLOOKUP($F704, 'Source Data'!$B$4:$C$11,2)))</f>
        <v/>
      </c>
      <c r="AL704" s="158"/>
    </row>
    <row r="705" spans="1:38">
      <c r="A705" s="158"/>
      <c r="B705" s="78"/>
      <c r="C705" s="78"/>
      <c r="D705" s="78"/>
      <c r="E705" s="78"/>
      <c r="F705" s="78"/>
      <c r="G705" s="78"/>
      <c r="H705" s="78"/>
      <c r="I705" s="78"/>
      <c r="J705" s="78"/>
      <c r="K705" s="78"/>
      <c r="L705" s="142" t="str">
        <f t="shared" si="26"/>
        <v/>
      </c>
      <c r="M705" s="142"/>
      <c r="N705" s="143" t="str">
        <f t="shared" si="27"/>
        <v/>
      </c>
      <c r="O705" s="144" t="str">
        <f>IF(OR(AND(OR($J705="Retired",$J705="Permanent Low-Use"),$K705&lt;=2023),(AND($J705="New",$K705&gt;2023))),"N/A",IF($N705=0,0,IF(ISERROR(VLOOKUP($E705,'Source Data'!$B$29:$J$60, MATCH($L705, 'Source Data'!$B$26:$J$26,1),TRUE))=TRUE,"",VLOOKUP($E705,'Source Data'!$B$29:$J$60,MATCH($L705, 'Source Data'!$B$26:$J$26,1),TRUE))))</f>
        <v/>
      </c>
      <c r="P705" s="144" t="str">
        <f>IF(OR(AND(OR($J705="Retired",$J705="Permanent Low-Use"),$K705&lt;=2024),(AND($J705="New",$K705&gt;2024))),"N/A",IF($N705=0,0,IF(ISERROR(VLOOKUP($E705,'Source Data'!$B$29:$J$60, MATCH($L705, 'Source Data'!$B$26:$J$26,1),TRUE))=TRUE,"",VLOOKUP($E705,'Source Data'!$B$29:$J$60,MATCH($L705, 'Source Data'!$B$26:$J$26,1),TRUE))))</f>
        <v/>
      </c>
      <c r="Q705" s="144" t="str">
        <f>IF(OR(AND(OR($J705="Retired",$J705="Permanent Low-Use"),$K705&lt;=2025),(AND($J705="New",$K705&gt;2025))),"N/A",IF($N705=0,0,IF(ISERROR(VLOOKUP($E705,'Source Data'!$B$29:$J$60, MATCH($L705, 'Source Data'!$B$26:$J$26,1),TRUE))=TRUE,"",VLOOKUP($E705,'Source Data'!$B$29:$J$60,MATCH($L705, 'Source Data'!$B$26:$J$26,1),TRUE))))</f>
        <v/>
      </c>
      <c r="R705" s="144" t="str">
        <f>IF(OR(AND(OR($J705="Retired",$J705="Permanent Low-Use"),$K705&lt;=2026),(AND($J705="New",$K705&gt;2026))),"N/A",IF($N705=0,0,IF(ISERROR(VLOOKUP($E705,'Source Data'!$B$29:$J$60, MATCH($L705, 'Source Data'!$B$26:$J$26,1),TRUE))=TRUE,"",VLOOKUP($E705,'Source Data'!$B$29:$J$60,MATCH($L705, 'Source Data'!$B$26:$J$26,1),TRUE))))</f>
        <v/>
      </c>
      <c r="S705" s="144" t="str">
        <f>IF(OR(AND(OR($J705="Retired",$J705="Permanent Low-Use"),$K705&lt;=2027),(AND($J705="New",$K705&gt;2027))),"N/A",IF($N705=0,0,IF(ISERROR(VLOOKUP($E705,'Source Data'!$B$29:$J$60, MATCH($L705, 'Source Data'!$B$26:$J$26,1),TRUE))=TRUE,"",VLOOKUP($E705,'Source Data'!$B$29:$J$60,MATCH($L705, 'Source Data'!$B$26:$J$26,1),TRUE))))</f>
        <v/>
      </c>
      <c r="T705" s="144" t="str">
        <f>IF(OR(AND(OR($J705="Retired",$J705="Permanent Low-Use"),$K705&lt;=2028),(AND($J705="New",$K705&gt;2028))),"N/A",IF($N705=0,0,IF(ISERROR(VLOOKUP($E705,'Source Data'!$B$29:$J$60, MATCH($L705, 'Source Data'!$B$26:$J$26,1),TRUE))=TRUE,"",VLOOKUP($E705,'Source Data'!$B$29:$J$60,MATCH($L705, 'Source Data'!$B$26:$J$26,1),TRUE))))</f>
        <v/>
      </c>
      <c r="U705" s="144" t="str">
        <f>IF(OR(AND(OR($J705="Retired",$J705="Permanent Low-Use"),$K705&lt;=2029),(AND($J705="New",$K705&gt;2029))),"N/A",IF($N705=0,0,IF(ISERROR(VLOOKUP($E705,'Source Data'!$B$29:$J$60, MATCH($L705, 'Source Data'!$B$26:$J$26,1),TRUE))=TRUE,"",VLOOKUP($E705,'Source Data'!$B$29:$J$60,MATCH($L705, 'Source Data'!$B$26:$J$26,1),TRUE))))</f>
        <v/>
      </c>
      <c r="V705" s="144" t="str">
        <f>IF(OR(AND(OR($J705="Retired",$J705="Permanent Low-Use"),$K705&lt;=2030),(AND($J705="New",$K705&gt;2030))),"N/A",IF($N705=0,0,IF(ISERROR(VLOOKUP($E705,'Source Data'!$B$29:$J$60, MATCH($L705, 'Source Data'!$B$26:$J$26,1),TRUE))=TRUE,"",VLOOKUP($E705,'Source Data'!$B$29:$J$60,MATCH($L705, 'Source Data'!$B$26:$J$26,1),TRUE))))</f>
        <v/>
      </c>
      <c r="W705" s="144" t="str">
        <f>IF(OR(AND(OR($J705="Retired",$J705="Permanent Low-Use"),$K705&lt;=2031),(AND($J705="New",$K705&gt;2031))),"N/A",IF($N705=0,0,IF(ISERROR(VLOOKUP($E705,'Source Data'!$B$29:$J$60, MATCH($L705, 'Source Data'!$B$26:$J$26,1),TRUE))=TRUE,"",VLOOKUP($E705,'Source Data'!$B$29:$J$60,MATCH($L705, 'Source Data'!$B$26:$J$26,1),TRUE))))</f>
        <v/>
      </c>
      <c r="X705" s="144" t="str">
        <f>IF(OR(AND(OR($J705="Retired",$J705="Permanent Low-Use"),$K705&lt;=2032),(AND($J705="New",$K705&gt;2032))),"N/A",IF($N705=0,0,IF(ISERROR(VLOOKUP($E705,'Source Data'!$B$29:$J$60, MATCH($L705, 'Source Data'!$B$26:$J$26,1),TRUE))=TRUE,"",VLOOKUP($E705,'Source Data'!$B$29:$J$60,MATCH($L705, 'Source Data'!$B$26:$J$26,1),TRUE))))</f>
        <v/>
      </c>
      <c r="Y705" s="144" t="str">
        <f>IF(OR(AND(OR($J705="Retired",$J705="Permanent Low-Use"),$K705&lt;=2033),(AND($J705="New",$K705&gt;2033))),"N/A",IF($N705=0,0,IF(ISERROR(VLOOKUP($E705,'Source Data'!$B$29:$J$60, MATCH($L705, 'Source Data'!$B$26:$J$26,1),TRUE))=TRUE,"",VLOOKUP($E705,'Source Data'!$B$29:$J$60,MATCH($L705, 'Source Data'!$B$26:$J$26,1),TRUE))))</f>
        <v/>
      </c>
      <c r="Z705" s="145" t="str">
        <f>IF(ISNUMBER($L705),IF(OR(AND(OR($J705="Retired",$J705="Permanent Low-Use"),$K705&lt;=2023),(AND($J705="New",$K705&gt;2023))),"N/A",VLOOKUP($F705,'Source Data'!$B$15:$I$22,7)),"")</f>
        <v/>
      </c>
      <c r="AA705" s="145" t="str">
        <f>IF(ISNUMBER($L705),IF(OR(AND(OR($J705="Retired",$J705="Permanent Low-Use"),$K705&lt;=2024),(AND($J705="New",$K705&gt;2024))),"N/A",VLOOKUP($F705,'Source Data'!$B$15:$I$22,7)),"")</f>
        <v/>
      </c>
      <c r="AB705" s="145" t="str">
        <f>IF(ISNUMBER($L705),IF(OR(AND(OR($J705="Retired",$J705="Permanent Low-Use"),$K705&lt;=2025),(AND($J705="New",$K705&gt;2025))),"N/A",VLOOKUP($F705,'Source Data'!$B$15:$I$22,5)),"")</f>
        <v/>
      </c>
      <c r="AC705" s="145" t="str">
        <f>IF(ISNUMBER($L705),IF(OR(AND(OR($J705="Retired",$J705="Permanent Low-Use"),$K705&lt;=2026),(AND($J705="New",$K705&gt;2026))),"N/A",VLOOKUP($F705,'Source Data'!$B$15:$I$22,5)),"")</f>
        <v/>
      </c>
      <c r="AD705" s="147"/>
      <c r="AE705" s="145" t="str">
        <f>IF(ISNUMBER($L705),IF(OR(AND(OR($J705="Retired",$J705="Permanent Low-Use"),$K705&lt;=2028),(AND($J705="New",$K705&gt;2028))),"N/A",VLOOKUP($F705,'Source Data'!$B$15:$I$22,5)),"")</f>
        <v/>
      </c>
      <c r="AF705" s="145" t="str">
        <f>IF(ISNUMBER($L705),IF(OR(AND(OR($J705="Retired",$J705="Permanent Low-Use"),$K705&lt;=2029),(AND($J705="New",$K705&gt;2029))),"N/A",VLOOKUP($F705,'Source Data'!$B$15:$I$22,5)),"")</f>
        <v/>
      </c>
      <c r="AG705" s="145" t="str">
        <f>IF(ISNUMBER($L705),IF(OR(AND(OR($J705="Retired",$J705="Permanent Low-Use"),$K705&lt;=2030),(AND($J705="New",$K705&gt;2030))),"N/A",VLOOKUP($F705,'Source Data'!$B$15:$I$22,5)),"")</f>
        <v/>
      </c>
      <c r="AH705" s="145" t="str">
        <f>IF(ISNUMBER($L705),IF(OR(AND(OR($J705="Retired",$J705="Permanent Low-Use"),$K705&lt;=2031),(AND($J705="New",$K705&gt;2031))),"N/A",VLOOKUP($F705,'Source Data'!$B$15:$I$22,5)),"")</f>
        <v/>
      </c>
      <c r="AI705" s="145" t="str">
        <f>IF(ISNUMBER($L705),IF(OR(AND(OR($J705="Retired",$J705="Permanent Low-Use"),$K705&lt;=2032),(AND($J705="New",$K705&gt;2032))),"N/A",VLOOKUP($F705,'Source Data'!$B$15:$I$22,5)),"")</f>
        <v/>
      </c>
      <c r="AJ705" s="145" t="str">
        <f>IF(ISNUMBER($L705),IF(OR(AND(OR($J705="Retired",$J705="Permanent Low-Use"),$K705&lt;=2033),(AND($J705="New",$K705&gt;2033))),"N/A",VLOOKUP($F705,'Source Data'!$B$15:$I$22,5)),"")</f>
        <v/>
      </c>
      <c r="AK705" s="145" t="str">
        <f>IF($N705= 0, "N/A", IF(ISERROR(VLOOKUP($F705, 'Source Data'!$B$4:$C$11,2)), "", VLOOKUP($F705, 'Source Data'!$B$4:$C$11,2)))</f>
        <v/>
      </c>
      <c r="AL705" s="158"/>
    </row>
    <row r="706" spans="1:38">
      <c r="A706" s="158"/>
      <c r="B706" s="78"/>
      <c r="C706" s="78"/>
      <c r="D706" s="78"/>
      <c r="E706" s="78"/>
      <c r="F706" s="78"/>
      <c r="G706" s="78"/>
      <c r="H706" s="78"/>
      <c r="I706" s="78"/>
      <c r="J706" s="78"/>
      <c r="K706" s="78"/>
      <c r="L706" s="142" t="str">
        <f t="shared" si="26"/>
        <v/>
      </c>
      <c r="M706" s="142"/>
      <c r="N706" s="143" t="str">
        <f t="shared" si="27"/>
        <v/>
      </c>
      <c r="O706" s="144" t="str">
        <f>IF(OR(AND(OR($J706="Retired",$J706="Permanent Low-Use"),$K706&lt;=2023),(AND($J706="New",$K706&gt;2023))),"N/A",IF($N706=0,0,IF(ISERROR(VLOOKUP($E706,'Source Data'!$B$29:$J$60, MATCH($L706, 'Source Data'!$B$26:$J$26,1),TRUE))=TRUE,"",VLOOKUP($E706,'Source Data'!$B$29:$J$60,MATCH($L706, 'Source Data'!$B$26:$J$26,1),TRUE))))</f>
        <v/>
      </c>
      <c r="P706" s="144" t="str">
        <f>IF(OR(AND(OR($J706="Retired",$J706="Permanent Low-Use"),$K706&lt;=2024),(AND($J706="New",$K706&gt;2024))),"N/A",IF($N706=0,0,IF(ISERROR(VLOOKUP($E706,'Source Data'!$B$29:$J$60, MATCH($L706, 'Source Data'!$B$26:$J$26,1),TRUE))=TRUE,"",VLOOKUP($E706,'Source Data'!$B$29:$J$60,MATCH($L706, 'Source Data'!$B$26:$J$26,1),TRUE))))</f>
        <v/>
      </c>
      <c r="Q706" s="144" t="str">
        <f>IF(OR(AND(OR($J706="Retired",$J706="Permanent Low-Use"),$K706&lt;=2025),(AND($J706="New",$K706&gt;2025))),"N/A",IF($N706=0,0,IF(ISERROR(VLOOKUP($E706,'Source Data'!$B$29:$J$60, MATCH($L706, 'Source Data'!$B$26:$J$26,1),TRUE))=TRUE,"",VLOOKUP($E706,'Source Data'!$B$29:$J$60,MATCH($L706, 'Source Data'!$B$26:$J$26,1),TRUE))))</f>
        <v/>
      </c>
      <c r="R706" s="144" t="str">
        <f>IF(OR(AND(OR($J706="Retired",$J706="Permanent Low-Use"),$K706&lt;=2026),(AND($J706="New",$K706&gt;2026))),"N/A",IF($N706=0,0,IF(ISERROR(VLOOKUP($E706,'Source Data'!$B$29:$J$60, MATCH($L706, 'Source Data'!$B$26:$J$26,1),TRUE))=TRUE,"",VLOOKUP($E706,'Source Data'!$B$29:$J$60,MATCH($L706, 'Source Data'!$B$26:$J$26,1),TRUE))))</f>
        <v/>
      </c>
      <c r="S706" s="144" t="str">
        <f>IF(OR(AND(OR($J706="Retired",$J706="Permanent Low-Use"),$K706&lt;=2027),(AND($J706="New",$K706&gt;2027))),"N/A",IF($N706=0,0,IF(ISERROR(VLOOKUP($E706,'Source Data'!$B$29:$J$60, MATCH($L706, 'Source Data'!$B$26:$J$26,1),TRUE))=TRUE,"",VLOOKUP($E706,'Source Data'!$B$29:$J$60,MATCH($L706, 'Source Data'!$B$26:$J$26,1),TRUE))))</f>
        <v/>
      </c>
      <c r="T706" s="144" t="str">
        <f>IF(OR(AND(OR($J706="Retired",$J706="Permanent Low-Use"),$K706&lt;=2028),(AND($J706="New",$K706&gt;2028))),"N/A",IF($N706=0,0,IF(ISERROR(VLOOKUP($E706,'Source Data'!$B$29:$J$60, MATCH($L706, 'Source Data'!$B$26:$J$26,1),TRUE))=TRUE,"",VLOOKUP($E706,'Source Data'!$B$29:$J$60,MATCH($L706, 'Source Data'!$B$26:$J$26,1),TRUE))))</f>
        <v/>
      </c>
      <c r="U706" s="144" t="str">
        <f>IF(OR(AND(OR($J706="Retired",$J706="Permanent Low-Use"),$K706&lt;=2029),(AND($J706="New",$K706&gt;2029))),"N/A",IF($N706=0,0,IF(ISERROR(VLOOKUP($E706,'Source Data'!$B$29:$J$60, MATCH($L706, 'Source Data'!$B$26:$J$26,1),TRUE))=TRUE,"",VLOOKUP($E706,'Source Data'!$B$29:$J$60,MATCH($L706, 'Source Data'!$B$26:$J$26,1),TRUE))))</f>
        <v/>
      </c>
      <c r="V706" s="144" t="str">
        <f>IF(OR(AND(OR($J706="Retired",$J706="Permanent Low-Use"),$K706&lt;=2030),(AND($J706="New",$K706&gt;2030))),"N/A",IF($N706=0,0,IF(ISERROR(VLOOKUP($E706,'Source Data'!$B$29:$J$60, MATCH($L706, 'Source Data'!$B$26:$J$26,1),TRUE))=TRUE,"",VLOOKUP($E706,'Source Data'!$B$29:$J$60,MATCH($L706, 'Source Data'!$B$26:$J$26,1),TRUE))))</f>
        <v/>
      </c>
      <c r="W706" s="144" t="str">
        <f>IF(OR(AND(OR($J706="Retired",$J706="Permanent Low-Use"),$K706&lt;=2031),(AND($J706="New",$K706&gt;2031))),"N/A",IF($N706=0,0,IF(ISERROR(VLOOKUP($E706,'Source Data'!$B$29:$J$60, MATCH($L706, 'Source Data'!$B$26:$J$26,1),TRUE))=TRUE,"",VLOOKUP($E706,'Source Data'!$B$29:$J$60,MATCH($L706, 'Source Data'!$B$26:$J$26,1),TRUE))))</f>
        <v/>
      </c>
      <c r="X706" s="144" t="str">
        <f>IF(OR(AND(OR($J706="Retired",$J706="Permanent Low-Use"),$K706&lt;=2032),(AND($J706="New",$K706&gt;2032))),"N/A",IF($N706=0,0,IF(ISERROR(VLOOKUP($E706,'Source Data'!$B$29:$J$60, MATCH($L706, 'Source Data'!$B$26:$J$26,1),TRUE))=TRUE,"",VLOOKUP($E706,'Source Data'!$B$29:$J$60,MATCH($L706, 'Source Data'!$B$26:$J$26,1),TRUE))))</f>
        <v/>
      </c>
      <c r="Y706" s="144" t="str">
        <f>IF(OR(AND(OR($J706="Retired",$J706="Permanent Low-Use"),$K706&lt;=2033),(AND($J706="New",$K706&gt;2033))),"N/A",IF($N706=0,0,IF(ISERROR(VLOOKUP($E706,'Source Data'!$B$29:$J$60, MATCH($L706, 'Source Data'!$B$26:$J$26,1),TRUE))=TRUE,"",VLOOKUP($E706,'Source Data'!$B$29:$J$60,MATCH($L706, 'Source Data'!$B$26:$J$26,1),TRUE))))</f>
        <v/>
      </c>
      <c r="Z706" s="145" t="str">
        <f>IF(ISNUMBER($L706),IF(OR(AND(OR($J706="Retired",$J706="Permanent Low-Use"),$K706&lt;=2023),(AND($J706="New",$K706&gt;2023))),"N/A",VLOOKUP($F706,'Source Data'!$B$15:$I$22,7)),"")</f>
        <v/>
      </c>
      <c r="AA706" s="145" t="str">
        <f>IF(ISNUMBER($L706),IF(OR(AND(OR($J706="Retired",$J706="Permanent Low-Use"),$K706&lt;=2024),(AND($J706="New",$K706&gt;2024))),"N/A",VLOOKUP($F706,'Source Data'!$B$15:$I$22,7)),"")</f>
        <v/>
      </c>
      <c r="AB706" s="145" t="str">
        <f>IF(ISNUMBER($L706),IF(OR(AND(OR($J706="Retired",$J706="Permanent Low-Use"),$K706&lt;=2025),(AND($J706="New",$K706&gt;2025))),"N/A",VLOOKUP($F706,'Source Data'!$B$15:$I$22,5)),"")</f>
        <v/>
      </c>
      <c r="AC706" s="145" t="str">
        <f>IF(ISNUMBER($L706),IF(OR(AND(OR($J706="Retired",$J706="Permanent Low-Use"),$K706&lt;=2026),(AND($J706="New",$K706&gt;2026))),"N/A",VLOOKUP($F706,'Source Data'!$B$15:$I$22,5)),"")</f>
        <v/>
      </c>
      <c r="AD706" s="147"/>
      <c r="AE706" s="145" t="str">
        <f>IF(ISNUMBER($L706),IF(OR(AND(OR($J706="Retired",$J706="Permanent Low-Use"),$K706&lt;=2028),(AND($J706="New",$K706&gt;2028))),"N/A",VLOOKUP($F706,'Source Data'!$B$15:$I$22,5)),"")</f>
        <v/>
      </c>
      <c r="AF706" s="145" t="str">
        <f>IF(ISNUMBER($L706),IF(OR(AND(OR($J706="Retired",$J706="Permanent Low-Use"),$K706&lt;=2029),(AND($J706="New",$K706&gt;2029))),"N/A",VLOOKUP($F706,'Source Data'!$B$15:$I$22,5)),"")</f>
        <v/>
      </c>
      <c r="AG706" s="145" t="str">
        <f>IF(ISNUMBER($L706),IF(OR(AND(OR($J706="Retired",$J706="Permanent Low-Use"),$K706&lt;=2030),(AND($J706="New",$K706&gt;2030))),"N/A",VLOOKUP($F706,'Source Data'!$B$15:$I$22,5)),"")</f>
        <v/>
      </c>
      <c r="AH706" s="145" t="str">
        <f>IF(ISNUMBER($L706),IF(OR(AND(OR($J706="Retired",$J706="Permanent Low-Use"),$K706&lt;=2031),(AND($J706="New",$K706&gt;2031))),"N/A",VLOOKUP($F706,'Source Data'!$B$15:$I$22,5)),"")</f>
        <v/>
      </c>
      <c r="AI706" s="145" t="str">
        <f>IF(ISNUMBER($L706),IF(OR(AND(OR($J706="Retired",$J706="Permanent Low-Use"),$K706&lt;=2032),(AND($J706="New",$K706&gt;2032))),"N/A",VLOOKUP($F706,'Source Data'!$B$15:$I$22,5)),"")</f>
        <v/>
      </c>
      <c r="AJ706" s="145" t="str">
        <f>IF(ISNUMBER($L706),IF(OR(AND(OR($J706="Retired",$J706="Permanent Low-Use"),$K706&lt;=2033),(AND($J706="New",$K706&gt;2033))),"N/A",VLOOKUP($F706,'Source Data'!$B$15:$I$22,5)),"")</f>
        <v/>
      </c>
      <c r="AK706" s="145" t="str">
        <f>IF($N706= 0, "N/A", IF(ISERROR(VLOOKUP($F706, 'Source Data'!$B$4:$C$11,2)), "", VLOOKUP($F706, 'Source Data'!$B$4:$C$11,2)))</f>
        <v/>
      </c>
      <c r="AL706" s="158"/>
    </row>
    <row r="707" spans="1:38">
      <c r="A707" s="158"/>
      <c r="B707" s="78"/>
      <c r="C707" s="78"/>
      <c r="D707" s="78"/>
      <c r="E707" s="78"/>
      <c r="F707" s="78"/>
      <c r="G707" s="78"/>
      <c r="H707" s="78"/>
      <c r="I707" s="78"/>
      <c r="J707" s="78"/>
      <c r="K707" s="78"/>
      <c r="L707" s="142" t="str">
        <f t="shared" si="26"/>
        <v/>
      </c>
      <c r="M707" s="142"/>
      <c r="N707" s="143" t="str">
        <f t="shared" si="27"/>
        <v/>
      </c>
      <c r="O707" s="144" t="str">
        <f>IF(OR(AND(OR($J707="Retired",$J707="Permanent Low-Use"),$K707&lt;=2023),(AND($J707="New",$K707&gt;2023))),"N/A",IF($N707=0,0,IF(ISERROR(VLOOKUP($E707,'Source Data'!$B$29:$J$60, MATCH($L707, 'Source Data'!$B$26:$J$26,1),TRUE))=TRUE,"",VLOOKUP($E707,'Source Data'!$B$29:$J$60,MATCH($L707, 'Source Data'!$B$26:$J$26,1),TRUE))))</f>
        <v/>
      </c>
      <c r="P707" s="144" t="str">
        <f>IF(OR(AND(OR($J707="Retired",$J707="Permanent Low-Use"),$K707&lt;=2024),(AND($J707="New",$K707&gt;2024))),"N/A",IF($N707=0,0,IF(ISERROR(VLOOKUP($E707,'Source Data'!$B$29:$J$60, MATCH($L707, 'Source Data'!$B$26:$J$26,1),TRUE))=TRUE,"",VLOOKUP($E707,'Source Data'!$B$29:$J$60,MATCH($L707, 'Source Data'!$B$26:$J$26,1),TRUE))))</f>
        <v/>
      </c>
      <c r="Q707" s="144" t="str">
        <f>IF(OR(AND(OR($J707="Retired",$J707="Permanent Low-Use"),$K707&lt;=2025),(AND($J707="New",$K707&gt;2025))),"N/A",IF($N707=0,0,IF(ISERROR(VLOOKUP($E707,'Source Data'!$B$29:$J$60, MATCH($L707, 'Source Data'!$B$26:$J$26,1),TRUE))=TRUE,"",VLOOKUP($E707,'Source Data'!$B$29:$J$60,MATCH($L707, 'Source Data'!$B$26:$J$26,1),TRUE))))</f>
        <v/>
      </c>
      <c r="R707" s="144" t="str">
        <f>IF(OR(AND(OR($J707="Retired",$J707="Permanent Low-Use"),$K707&lt;=2026),(AND($J707="New",$K707&gt;2026))),"N/A",IF($N707=0,0,IF(ISERROR(VLOOKUP($E707,'Source Data'!$B$29:$J$60, MATCH($L707, 'Source Data'!$B$26:$J$26,1),TRUE))=TRUE,"",VLOOKUP($E707,'Source Data'!$B$29:$J$60,MATCH($L707, 'Source Data'!$B$26:$J$26,1),TRUE))))</f>
        <v/>
      </c>
      <c r="S707" s="144" t="str">
        <f>IF(OR(AND(OR($J707="Retired",$J707="Permanent Low-Use"),$K707&lt;=2027),(AND($J707="New",$K707&gt;2027))),"N/A",IF($N707=0,0,IF(ISERROR(VLOOKUP($E707,'Source Data'!$B$29:$J$60, MATCH($L707, 'Source Data'!$B$26:$J$26,1),TRUE))=TRUE,"",VLOOKUP($E707,'Source Data'!$B$29:$J$60,MATCH($L707, 'Source Data'!$B$26:$J$26,1),TRUE))))</f>
        <v/>
      </c>
      <c r="T707" s="144" t="str">
        <f>IF(OR(AND(OR($J707="Retired",$J707="Permanent Low-Use"),$K707&lt;=2028),(AND($J707="New",$K707&gt;2028))),"N/A",IF($N707=0,0,IF(ISERROR(VLOOKUP($E707,'Source Data'!$B$29:$J$60, MATCH($L707, 'Source Data'!$B$26:$J$26,1),TRUE))=TRUE,"",VLOOKUP($E707,'Source Data'!$B$29:$J$60,MATCH($L707, 'Source Data'!$B$26:$J$26,1),TRUE))))</f>
        <v/>
      </c>
      <c r="U707" s="144" t="str">
        <f>IF(OR(AND(OR($J707="Retired",$J707="Permanent Low-Use"),$K707&lt;=2029),(AND($J707="New",$K707&gt;2029))),"N/A",IF($N707=0,0,IF(ISERROR(VLOOKUP($E707,'Source Data'!$B$29:$J$60, MATCH($L707, 'Source Data'!$B$26:$J$26,1),TRUE))=TRUE,"",VLOOKUP($E707,'Source Data'!$B$29:$J$60,MATCH($L707, 'Source Data'!$B$26:$J$26,1),TRUE))))</f>
        <v/>
      </c>
      <c r="V707" s="144" t="str">
        <f>IF(OR(AND(OR($J707="Retired",$J707="Permanent Low-Use"),$K707&lt;=2030),(AND($J707="New",$K707&gt;2030))),"N/A",IF($N707=0,0,IF(ISERROR(VLOOKUP($E707,'Source Data'!$B$29:$J$60, MATCH($L707, 'Source Data'!$B$26:$J$26,1),TRUE))=TRUE,"",VLOOKUP($E707,'Source Data'!$B$29:$J$60,MATCH($L707, 'Source Data'!$B$26:$J$26,1),TRUE))))</f>
        <v/>
      </c>
      <c r="W707" s="144" t="str">
        <f>IF(OR(AND(OR($J707="Retired",$J707="Permanent Low-Use"),$K707&lt;=2031),(AND($J707="New",$K707&gt;2031))),"N/A",IF($N707=0,0,IF(ISERROR(VLOOKUP($E707,'Source Data'!$B$29:$J$60, MATCH($L707, 'Source Data'!$B$26:$J$26,1),TRUE))=TRUE,"",VLOOKUP($E707,'Source Data'!$B$29:$J$60,MATCH($L707, 'Source Data'!$B$26:$J$26,1),TRUE))))</f>
        <v/>
      </c>
      <c r="X707" s="144" t="str">
        <f>IF(OR(AND(OR($J707="Retired",$J707="Permanent Low-Use"),$K707&lt;=2032),(AND($J707="New",$K707&gt;2032))),"N/A",IF($N707=0,0,IF(ISERROR(VLOOKUP($E707,'Source Data'!$B$29:$J$60, MATCH($L707, 'Source Data'!$B$26:$J$26,1),TRUE))=TRUE,"",VLOOKUP($E707,'Source Data'!$B$29:$J$60,MATCH($L707, 'Source Data'!$B$26:$J$26,1),TRUE))))</f>
        <v/>
      </c>
      <c r="Y707" s="144" t="str">
        <f>IF(OR(AND(OR($J707="Retired",$J707="Permanent Low-Use"),$K707&lt;=2033),(AND($J707="New",$K707&gt;2033))),"N/A",IF($N707=0,0,IF(ISERROR(VLOOKUP($E707,'Source Data'!$B$29:$J$60, MATCH($L707, 'Source Data'!$B$26:$J$26,1),TRUE))=TRUE,"",VLOOKUP($E707,'Source Data'!$B$29:$J$60,MATCH($L707, 'Source Data'!$B$26:$J$26,1),TRUE))))</f>
        <v/>
      </c>
      <c r="Z707" s="145" t="str">
        <f>IF(ISNUMBER($L707),IF(OR(AND(OR($J707="Retired",$J707="Permanent Low-Use"),$K707&lt;=2023),(AND($J707="New",$K707&gt;2023))),"N/A",VLOOKUP($F707,'Source Data'!$B$15:$I$22,7)),"")</f>
        <v/>
      </c>
      <c r="AA707" s="145" t="str">
        <f>IF(ISNUMBER($L707),IF(OR(AND(OR($J707="Retired",$J707="Permanent Low-Use"),$K707&lt;=2024),(AND($J707="New",$K707&gt;2024))),"N/A",VLOOKUP($F707,'Source Data'!$B$15:$I$22,7)),"")</f>
        <v/>
      </c>
      <c r="AB707" s="145" t="str">
        <f>IF(ISNUMBER($L707),IF(OR(AND(OR($J707="Retired",$J707="Permanent Low-Use"),$K707&lt;=2025),(AND($J707="New",$K707&gt;2025))),"N/A",VLOOKUP($F707,'Source Data'!$B$15:$I$22,5)),"")</f>
        <v/>
      </c>
      <c r="AC707" s="145" t="str">
        <f>IF(ISNUMBER($L707),IF(OR(AND(OR($J707="Retired",$J707="Permanent Low-Use"),$K707&lt;=2026),(AND($J707="New",$K707&gt;2026))),"N/A",VLOOKUP($F707,'Source Data'!$B$15:$I$22,5)),"")</f>
        <v/>
      </c>
      <c r="AD707" s="147"/>
      <c r="AE707" s="145" t="str">
        <f>IF(ISNUMBER($L707),IF(OR(AND(OR($J707="Retired",$J707="Permanent Low-Use"),$K707&lt;=2028),(AND($J707="New",$K707&gt;2028))),"N/A",VLOOKUP($F707,'Source Data'!$B$15:$I$22,5)),"")</f>
        <v/>
      </c>
      <c r="AF707" s="145" t="str">
        <f>IF(ISNUMBER($L707),IF(OR(AND(OR($J707="Retired",$J707="Permanent Low-Use"),$K707&lt;=2029),(AND($J707="New",$K707&gt;2029))),"N/A",VLOOKUP($F707,'Source Data'!$B$15:$I$22,5)),"")</f>
        <v/>
      </c>
      <c r="AG707" s="145" t="str">
        <f>IF(ISNUMBER($L707),IF(OR(AND(OR($J707="Retired",$J707="Permanent Low-Use"),$K707&lt;=2030),(AND($J707="New",$K707&gt;2030))),"N/A",VLOOKUP($F707,'Source Data'!$B$15:$I$22,5)),"")</f>
        <v/>
      </c>
      <c r="AH707" s="145" t="str">
        <f>IF(ISNUMBER($L707),IF(OR(AND(OR($J707="Retired",$J707="Permanent Low-Use"),$K707&lt;=2031),(AND($J707="New",$K707&gt;2031))),"N/A",VLOOKUP($F707,'Source Data'!$B$15:$I$22,5)),"")</f>
        <v/>
      </c>
      <c r="AI707" s="145" t="str">
        <f>IF(ISNUMBER($L707),IF(OR(AND(OR($J707="Retired",$J707="Permanent Low-Use"),$K707&lt;=2032),(AND($J707="New",$K707&gt;2032))),"N/A",VLOOKUP($F707,'Source Data'!$B$15:$I$22,5)),"")</f>
        <v/>
      </c>
      <c r="AJ707" s="145" t="str">
        <f>IF(ISNUMBER($L707),IF(OR(AND(OR($J707="Retired",$J707="Permanent Low-Use"),$K707&lt;=2033),(AND($J707="New",$K707&gt;2033))),"N/A",VLOOKUP($F707,'Source Data'!$B$15:$I$22,5)),"")</f>
        <v/>
      </c>
      <c r="AK707" s="145" t="str">
        <f>IF($N707= 0, "N/A", IF(ISERROR(VLOOKUP($F707, 'Source Data'!$B$4:$C$11,2)), "", VLOOKUP($F707, 'Source Data'!$B$4:$C$11,2)))</f>
        <v/>
      </c>
      <c r="AL707" s="158"/>
    </row>
    <row r="708" spans="1:38">
      <c r="A708" s="158"/>
      <c r="B708" s="78"/>
      <c r="C708" s="78"/>
      <c r="D708" s="78"/>
      <c r="E708" s="78"/>
      <c r="F708" s="78"/>
      <c r="G708" s="78"/>
      <c r="H708" s="78"/>
      <c r="I708" s="78"/>
      <c r="J708" s="78"/>
      <c r="K708" s="78"/>
      <c r="L708" s="142" t="str">
        <f t="shared" si="26"/>
        <v/>
      </c>
      <c r="M708" s="142"/>
      <c r="N708" s="143" t="str">
        <f t="shared" si="27"/>
        <v/>
      </c>
      <c r="O708" s="144" t="str">
        <f>IF(OR(AND(OR($J708="Retired",$J708="Permanent Low-Use"),$K708&lt;=2023),(AND($J708="New",$K708&gt;2023))),"N/A",IF($N708=0,0,IF(ISERROR(VLOOKUP($E708,'Source Data'!$B$29:$J$60, MATCH($L708, 'Source Data'!$B$26:$J$26,1),TRUE))=TRUE,"",VLOOKUP($E708,'Source Data'!$B$29:$J$60,MATCH($L708, 'Source Data'!$B$26:$J$26,1),TRUE))))</f>
        <v/>
      </c>
      <c r="P708" s="144" t="str">
        <f>IF(OR(AND(OR($J708="Retired",$J708="Permanent Low-Use"),$K708&lt;=2024),(AND($J708="New",$K708&gt;2024))),"N/A",IF($N708=0,0,IF(ISERROR(VLOOKUP($E708,'Source Data'!$B$29:$J$60, MATCH($L708, 'Source Data'!$B$26:$J$26,1),TRUE))=TRUE,"",VLOOKUP($E708,'Source Data'!$B$29:$J$60,MATCH($L708, 'Source Data'!$B$26:$J$26,1),TRUE))))</f>
        <v/>
      </c>
      <c r="Q708" s="144" t="str">
        <f>IF(OR(AND(OR($J708="Retired",$J708="Permanent Low-Use"),$K708&lt;=2025),(AND($J708="New",$K708&gt;2025))),"N/A",IF($N708=0,0,IF(ISERROR(VLOOKUP($E708,'Source Data'!$B$29:$J$60, MATCH($L708, 'Source Data'!$B$26:$J$26,1),TRUE))=TRUE,"",VLOOKUP($E708,'Source Data'!$B$29:$J$60,MATCH($L708, 'Source Data'!$B$26:$J$26,1),TRUE))))</f>
        <v/>
      </c>
      <c r="R708" s="144" t="str">
        <f>IF(OR(AND(OR($J708="Retired",$J708="Permanent Low-Use"),$K708&lt;=2026),(AND($J708="New",$K708&gt;2026))),"N/A",IF($N708=0,0,IF(ISERROR(VLOOKUP($E708,'Source Data'!$B$29:$J$60, MATCH($L708, 'Source Data'!$B$26:$J$26,1),TRUE))=TRUE,"",VLOOKUP($E708,'Source Data'!$B$29:$J$60,MATCH($L708, 'Source Data'!$B$26:$J$26,1),TRUE))))</f>
        <v/>
      </c>
      <c r="S708" s="144" t="str">
        <f>IF(OR(AND(OR($J708="Retired",$J708="Permanent Low-Use"),$K708&lt;=2027),(AND($J708="New",$K708&gt;2027))),"N/A",IF($N708=0,0,IF(ISERROR(VLOOKUP($E708,'Source Data'!$B$29:$J$60, MATCH($L708, 'Source Data'!$B$26:$J$26,1),TRUE))=TRUE,"",VLOOKUP($E708,'Source Data'!$B$29:$J$60,MATCH($L708, 'Source Data'!$B$26:$J$26,1),TRUE))))</f>
        <v/>
      </c>
      <c r="T708" s="144" t="str">
        <f>IF(OR(AND(OR($J708="Retired",$J708="Permanent Low-Use"),$K708&lt;=2028),(AND($J708="New",$K708&gt;2028))),"N/A",IF($N708=0,0,IF(ISERROR(VLOOKUP($E708,'Source Data'!$B$29:$J$60, MATCH($L708, 'Source Data'!$B$26:$J$26,1),TRUE))=TRUE,"",VLOOKUP($E708,'Source Data'!$B$29:$J$60,MATCH($L708, 'Source Data'!$B$26:$J$26,1),TRUE))))</f>
        <v/>
      </c>
      <c r="U708" s="144" t="str">
        <f>IF(OR(AND(OR($J708="Retired",$J708="Permanent Low-Use"),$K708&lt;=2029),(AND($J708="New",$K708&gt;2029))),"N/A",IF($N708=0,0,IF(ISERROR(VLOOKUP($E708,'Source Data'!$B$29:$J$60, MATCH($L708, 'Source Data'!$B$26:$J$26,1),TRUE))=TRUE,"",VLOOKUP($E708,'Source Data'!$B$29:$J$60,MATCH($L708, 'Source Data'!$B$26:$J$26,1),TRUE))))</f>
        <v/>
      </c>
      <c r="V708" s="144" t="str">
        <f>IF(OR(AND(OR($J708="Retired",$J708="Permanent Low-Use"),$K708&lt;=2030),(AND($J708="New",$K708&gt;2030))),"N/A",IF($N708=0,0,IF(ISERROR(VLOOKUP($E708,'Source Data'!$B$29:$J$60, MATCH($L708, 'Source Data'!$B$26:$J$26,1),TRUE))=TRUE,"",VLOOKUP($E708,'Source Data'!$B$29:$J$60,MATCH($L708, 'Source Data'!$B$26:$J$26,1),TRUE))))</f>
        <v/>
      </c>
      <c r="W708" s="144" t="str">
        <f>IF(OR(AND(OR($J708="Retired",$J708="Permanent Low-Use"),$K708&lt;=2031),(AND($J708="New",$K708&gt;2031))),"N/A",IF($N708=0,0,IF(ISERROR(VLOOKUP($E708,'Source Data'!$B$29:$J$60, MATCH($L708, 'Source Data'!$B$26:$J$26,1),TRUE))=TRUE,"",VLOOKUP($E708,'Source Data'!$B$29:$J$60,MATCH($L708, 'Source Data'!$B$26:$J$26,1),TRUE))))</f>
        <v/>
      </c>
      <c r="X708" s="144" t="str">
        <f>IF(OR(AND(OR($J708="Retired",$J708="Permanent Low-Use"),$K708&lt;=2032),(AND($J708="New",$K708&gt;2032))),"N/A",IF($N708=0,0,IF(ISERROR(VLOOKUP($E708,'Source Data'!$B$29:$J$60, MATCH($L708, 'Source Data'!$B$26:$J$26,1),TRUE))=TRUE,"",VLOOKUP($E708,'Source Data'!$B$29:$J$60,MATCH($L708, 'Source Data'!$B$26:$J$26,1),TRUE))))</f>
        <v/>
      </c>
      <c r="Y708" s="144" t="str">
        <f>IF(OR(AND(OR($J708="Retired",$J708="Permanent Low-Use"),$K708&lt;=2033),(AND($J708="New",$K708&gt;2033))),"N/A",IF($N708=0,0,IF(ISERROR(VLOOKUP($E708,'Source Data'!$B$29:$J$60, MATCH($L708, 'Source Data'!$B$26:$J$26,1),TRUE))=TRUE,"",VLOOKUP($E708,'Source Data'!$B$29:$J$60,MATCH($L708, 'Source Data'!$B$26:$J$26,1),TRUE))))</f>
        <v/>
      </c>
      <c r="Z708" s="145" t="str">
        <f>IF(ISNUMBER($L708),IF(OR(AND(OR($J708="Retired",$J708="Permanent Low-Use"),$K708&lt;=2023),(AND($J708="New",$K708&gt;2023))),"N/A",VLOOKUP($F708,'Source Data'!$B$15:$I$22,7)),"")</f>
        <v/>
      </c>
      <c r="AA708" s="145" t="str">
        <f>IF(ISNUMBER($L708),IF(OR(AND(OR($J708="Retired",$J708="Permanent Low-Use"),$K708&lt;=2024),(AND($J708="New",$K708&gt;2024))),"N/A",VLOOKUP($F708,'Source Data'!$B$15:$I$22,7)),"")</f>
        <v/>
      </c>
      <c r="AB708" s="145" t="str">
        <f>IF(ISNUMBER($L708),IF(OR(AND(OR($J708="Retired",$J708="Permanent Low-Use"),$K708&lt;=2025),(AND($J708="New",$K708&gt;2025))),"N/A",VLOOKUP($F708,'Source Data'!$B$15:$I$22,5)),"")</f>
        <v/>
      </c>
      <c r="AC708" s="145" t="str">
        <f>IF(ISNUMBER($L708),IF(OR(AND(OR($J708="Retired",$J708="Permanent Low-Use"),$K708&lt;=2026),(AND($J708="New",$K708&gt;2026))),"N/A",VLOOKUP($F708,'Source Data'!$B$15:$I$22,5)),"")</f>
        <v/>
      </c>
      <c r="AD708" s="147"/>
      <c r="AE708" s="145" t="str">
        <f>IF(ISNUMBER($L708),IF(OR(AND(OR($J708="Retired",$J708="Permanent Low-Use"),$K708&lt;=2028),(AND($J708="New",$K708&gt;2028))),"N/A",VLOOKUP($F708,'Source Data'!$B$15:$I$22,5)),"")</f>
        <v/>
      </c>
      <c r="AF708" s="145" t="str">
        <f>IF(ISNUMBER($L708),IF(OR(AND(OR($J708="Retired",$J708="Permanent Low-Use"),$K708&lt;=2029),(AND($J708="New",$K708&gt;2029))),"N/A",VLOOKUP($F708,'Source Data'!$B$15:$I$22,5)),"")</f>
        <v/>
      </c>
      <c r="AG708" s="145" t="str">
        <f>IF(ISNUMBER($L708),IF(OR(AND(OR($J708="Retired",$J708="Permanent Low-Use"),$K708&lt;=2030),(AND($J708="New",$K708&gt;2030))),"N/A",VLOOKUP($F708,'Source Data'!$B$15:$I$22,5)),"")</f>
        <v/>
      </c>
      <c r="AH708" s="145" t="str">
        <f>IF(ISNUMBER($L708),IF(OR(AND(OR($J708="Retired",$J708="Permanent Low-Use"),$K708&lt;=2031),(AND($J708="New",$K708&gt;2031))),"N/A",VLOOKUP($F708,'Source Data'!$B$15:$I$22,5)),"")</f>
        <v/>
      </c>
      <c r="AI708" s="145" t="str">
        <f>IF(ISNUMBER($L708),IF(OR(AND(OR($J708="Retired",$J708="Permanent Low-Use"),$K708&lt;=2032),(AND($J708="New",$K708&gt;2032))),"N/A",VLOOKUP($F708,'Source Data'!$B$15:$I$22,5)),"")</f>
        <v/>
      </c>
      <c r="AJ708" s="145" t="str">
        <f>IF(ISNUMBER($L708),IF(OR(AND(OR($J708="Retired",$J708="Permanent Low-Use"),$K708&lt;=2033),(AND($J708="New",$K708&gt;2033))),"N/A",VLOOKUP($F708,'Source Data'!$B$15:$I$22,5)),"")</f>
        <v/>
      </c>
      <c r="AK708" s="145" t="str">
        <f>IF($N708= 0, "N/A", IF(ISERROR(VLOOKUP($F708, 'Source Data'!$B$4:$C$11,2)), "", VLOOKUP($F708, 'Source Data'!$B$4:$C$11,2)))</f>
        <v/>
      </c>
      <c r="AL708" s="158"/>
    </row>
    <row r="709" spans="1:38">
      <c r="A709" s="158"/>
      <c r="B709" s="78"/>
      <c r="C709" s="78"/>
      <c r="D709" s="78"/>
      <c r="E709" s="78"/>
      <c r="F709" s="78"/>
      <c r="G709" s="78"/>
      <c r="H709" s="78"/>
      <c r="I709" s="78"/>
      <c r="J709" s="78"/>
      <c r="K709" s="78"/>
      <c r="L709" s="142" t="str">
        <f t="shared" si="26"/>
        <v/>
      </c>
      <c r="M709" s="142"/>
      <c r="N709" s="143" t="str">
        <f t="shared" si="27"/>
        <v/>
      </c>
      <c r="O709" s="144" t="str">
        <f>IF(OR(AND(OR($J709="Retired",$J709="Permanent Low-Use"),$K709&lt;=2023),(AND($J709="New",$K709&gt;2023))),"N/A",IF($N709=0,0,IF(ISERROR(VLOOKUP($E709,'Source Data'!$B$29:$J$60, MATCH($L709, 'Source Data'!$B$26:$J$26,1),TRUE))=TRUE,"",VLOOKUP($E709,'Source Data'!$B$29:$J$60,MATCH($L709, 'Source Data'!$B$26:$J$26,1),TRUE))))</f>
        <v/>
      </c>
      <c r="P709" s="144" t="str">
        <f>IF(OR(AND(OR($J709="Retired",$J709="Permanent Low-Use"),$K709&lt;=2024),(AND($J709="New",$K709&gt;2024))),"N/A",IF($N709=0,0,IF(ISERROR(VLOOKUP($E709,'Source Data'!$B$29:$J$60, MATCH($L709, 'Source Data'!$B$26:$J$26,1),TRUE))=TRUE,"",VLOOKUP($E709,'Source Data'!$B$29:$J$60,MATCH($L709, 'Source Data'!$B$26:$J$26,1),TRUE))))</f>
        <v/>
      </c>
      <c r="Q709" s="144" t="str">
        <f>IF(OR(AND(OR($J709="Retired",$J709="Permanent Low-Use"),$K709&lt;=2025),(AND($J709="New",$K709&gt;2025))),"N/A",IF($N709=0,0,IF(ISERROR(VLOOKUP($E709,'Source Data'!$B$29:$J$60, MATCH($L709, 'Source Data'!$B$26:$J$26,1),TRUE))=TRUE,"",VLOOKUP($E709,'Source Data'!$B$29:$J$60,MATCH($L709, 'Source Data'!$B$26:$J$26,1),TRUE))))</f>
        <v/>
      </c>
      <c r="R709" s="144" t="str">
        <f>IF(OR(AND(OR($J709="Retired",$J709="Permanent Low-Use"),$K709&lt;=2026),(AND($J709="New",$K709&gt;2026))),"N/A",IF($N709=0,0,IF(ISERROR(VLOOKUP($E709,'Source Data'!$B$29:$J$60, MATCH($L709, 'Source Data'!$B$26:$J$26,1),TRUE))=TRUE,"",VLOOKUP($E709,'Source Data'!$B$29:$J$60,MATCH($L709, 'Source Data'!$B$26:$J$26,1),TRUE))))</f>
        <v/>
      </c>
      <c r="S709" s="144" t="str">
        <f>IF(OR(AND(OR($J709="Retired",$J709="Permanent Low-Use"),$K709&lt;=2027),(AND($J709="New",$K709&gt;2027))),"N/A",IF($N709=0,0,IF(ISERROR(VLOOKUP($E709,'Source Data'!$B$29:$J$60, MATCH($L709, 'Source Data'!$B$26:$J$26,1),TRUE))=TRUE,"",VLOOKUP($E709,'Source Data'!$B$29:$J$60,MATCH($L709, 'Source Data'!$B$26:$J$26,1),TRUE))))</f>
        <v/>
      </c>
      <c r="T709" s="144" t="str">
        <f>IF(OR(AND(OR($J709="Retired",$J709="Permanent Low-Use"),$K709&lt;=2028),(AND($J709="New",$K709&gt;2028))),"N/A",IF($N709=0,0,IF(ISERROR(VLOOKUP($E709,'Source Data'!$B$29:$J$60, MATCH($L709, 'Source Data'!$B$26:$J$26,1),TRUE))=TRUE,"",VLOOKUP($E709,'Source Data'!$B$29:$J$60,MATCH($L709, 'Source Data'!$B$26:$J$26,1),TRUE))))</f>
        <v/>
      </c>
      <c r="U709" s="144" t="str">
        <f>IF(OR(AND(OR($J709="Retired",$J709="Permanent Low-Use"),$K709&lt;=2029),(AND($J709="New",$K709&gt;2029))),"N/A",IF($N709=0,0,IF(ISERROR(VLOOKUP($E709,'Source Data'!$B$29:$J$60, MATCH($L709, 'Source Data'!$B$26:$J$26,1),TRUE))=TRUE,"",VLOOKUP($E709,'Source Data'!$B$29:$J$60,MATCH($L709, 'Source Data'!$B$26:$J$26,1),TRUE))))</f>
        <v/>
      </c>
      <c r="V709" s="144" t="str">
        <f>IF(OR(AND(OR($J709="Retired",$J709="Permanent Low-Use"),$K709&lt;=2030),(AND($J709="New",$K709&gt;2030))),"N/A",IF($N709=0,0,IF(ISERROR(VLOOKUP($E709,'Source Data'!$B$29:$J$60, MATCH($L709, 'Source Data'!$B$26:$J$26,1),TRUE))=TRUE,"",VLOOKUP($E709,'Source Data'!$B$29:$J$60,MATCH($L709, 'Source Data'!$B$26:$J$26,1),TRUE))))</f>
        <v/>
      </c>
      <c r="W709" s="144" t="str">
        <f>IF(OR(AND(OR($J709="Retired",$J709="Permanent Low-Use"),$K709&lt;=2031),(AND($J709="New",$K709&gt;2031))),"N/A",IF($N709=0,0,IF(ISERROR(VLOOKUP($E709,'Source Data'!$B$29:$J$60, MATCH($L709, 'Source Data'!$B$26:$J$26,1),TRUE))=TRUE,"",VLOOKUP($E709,'Source Data'!$B$29:$J$60,MATCH($L709, 'Source Data'!$B$26:$J$26,1),TRUE))))</f>
        <v/>
      </c>
      <c r="X709" s="144" t="str">
        <f>IF(OR(AND(OR($J709="Retired",$J709="Permanent Low-Use"),$K709&lt;=2032),(AND($J709="New",$K709&gt;2032))),"N/A",IF($N709=0,0,IF(ISERROR(VLOOKUP($E709,'Source Data'!$B$29:$J$60, MATCH($L709, 'Source Data'!$B$26:$J$26,1),TRUE))=TRUE,"",VLOOKUP($E709,'Source Data'!$B$29:$J$60,MATCH($L709, 'Source Data'!$B$26:$J$26,1),TRUE))))</f>
        <v/>
      </c>
      <c r="Y709" s="144" t="str">
        <f>IF(OR(AND(OR($J709="Retired",$J709="Permanent Low-Use"),$K709&lt;=2033),(AND($J709="New",$K709&gt;2033))),"N/A",IF($N709=0,0,IF(ISERROR(VLOOKUP($E709,'Source Data'!$B$29:$J$60, MATCH($L709, 'Source Data'!$B$26:$J$26,1),TRUE))=TRUE,"",VLOOKUP($E709,'Source Data'!$B$29:$J$60,MATCH($L709, 'Source Data'!$B$26:$J$26,1),TRUE))))</f>
        <v/>
      </c>
      <c r="Z709" s="145" t="str">
        <f>IF(ISNUMBER($L709),IF(OR(AND(OR($J709="Retired",$J709="Permanent Low-Use"),$K709&lt;=2023),(AND($J709="New",$K709&gt;2023))),"N/A",VLOOKUP($F709,'Source Data'!$B$15:$I$22,7)),"")</f>
        <v/>
      </c>
      <c r="AA709" s="145" t="str">
        <f>IF(ISNUMBER($L709),IF(OR(AND(OR($J709="Retired",$J709="Permanent Low-Use"),$K709&lt;=2024),(AND($J709="New",$K709&gt;2024))),"N/A",VLOOKUP($F709,'Source Data'!$B$15:$I$22,7)),"")</f>
        <v/>
      </c>
      <c r="AB709" s="145" t="str">
        <f>IF(ISNUMBER($L709),IF(OR(AND(OR($J709="Retired",$J709="Permanent Low-Use"),$K709&lt;=2025),(AND($J709="New",$K709&gt;2025))),"N/A",VLOOKUP($F709,'Source Data'!$B$15:$I$22,5)),"")</f>
        <v/>
      </c>
      <c r="AC709" s="145" t="str">
        <f>IF(ISNUMBER($L709),IF(OR(AND(OR($J709="Retired",$J709="Permanent Low-Use"),$K709&lt;=2026),(AND($J709="New",$K709&gt;2026))),"N/A",VLOOKUP($F709,'Source Data'!$B$15:$I$22,5)),"")</f>
        <v/>
      </c>
      <c r="AD709" s="147"/>
      <c r="AE709" s="145" t="str">
        <f>IF(ISNUMBER($L709),IF(OR(AND(OR($J709="Retired",$J709="Permanent Low-Use"),$K709&lt;=2028),(AND($J709="New",$K709&gt;2028))),"N/A",VLOOKUP($F709,'Source Data'!$B$15:$I$22,5)),"")</f>
        <v/>
      </c>
      <c r="AF709" s="145" t="str">
        <f>IF(ISNUMBER($L709),IF(OR(AND(OR($J709="Retired",$J709="Permanent Low-Use"),$K709&lt;=2029),(AND($J709="New",$K709&gt;2029))),"N/A",VLOOKUP($F709,'Source Data'!$B$15:$I$22,5)),"")</f>
        <v/>
      </c>
      <c r="AG709" s="145" t="str">
        <f>IF(ISNUMBER($L709),IF(OR(AND(OR($J709="Retired",$J709="Permanent Low-Use"),$K709&lt;=2030),(AND($J709="New",$K709&gt;2030))),"N/A",VLOOKUP($F709,'Source Data'!$B$15:$I$22,5)),"")</f>
        <v/>
      </c>
      <c r="AH709" s="145" t="str">
        <f>IF(ISNUMBER($L709),IF(OR(AND(OR($J709="Retired",$J709="Permanent Low-Use"),$K709&lt;=2031),(AND($J709="New",$K709&gt;2031))),"N/A",VLOOKUP($F709,'Source Data'!$B$15:$I$22,5)),"")</f>
        <v/>
      </c>
      <c r="AI709" s="145" t="str">
        <f>IF(ISNUMBER($L709),IF(OR(AND(OR($J709="Retired",$J709="Permanent Low-Use"),$K709&lt;=2032),(AND($J709="New",$K709&gt;2032))),"N/A",VLOOKUP($F709,'Source Data'!$B$15:$I$22,5)),"")</f>
        <v/>
      </c>
      <c r="AJ709" s="145" t="str">
        <f>IF(ISNUMBER($L709),IF(OR(AND(OR($J709="Retired",$J709="Permanent Low-Use"),$K709&lt;=2033),(AND($J709="New",$K709&gt;2033))),"N/A",VLOOKUP($F709,'Source Data'!$B$15:$I$22,5)),"")</f>
        <v/>
      </c>
      <c r="AK709" s="145" t="str">
        <f>IF($N709= 0, "N/A", IF(ISERROR(VLOOKUP($F709, 'Source Data'!$B$4:$C$11,2)), "", VLOOKUP($F709, 'Source Data'!$B$4:$C$11,2)))</f>
        <v/>
      </c>
      <c r="AL709" s="158"/>
    </row>
    <row r="710" spans="1:38">
      <c r="A710" s="158"/>
      <c r="B710" s="78"/>
      <c r="C710" s="78"/>
      <c r="D710" s="78"/>
      <c r="E710" s="78"/>
      <c r="F710" s="78"/>
      <c r="G710" s="78"/>
      <c r="H710" s="78"/>
      <c r="I710" s="78"/>
      <c r="J710" s="78"/>
      <c r="K710" s="78"/>
      <c r="L710" s="142" t="str">
        <f t="shared" si="26"/>
        <v/>
      </c>
      <c r="M710" s="142"/>
      <c r="N710" s="143" t="str">
        <f t="shared" si="27"/>
        <v/>
      </c>
      <c r="O710" s="144" t="str">
        <f>IF(OR(AND(OR($J710="Retired",$J710="Permanent Low-Use"),$K710&lt;=2023),(AND($J710="New",$K710&gt;2023))),"N/A",IF($N710=0,0,IF(ISERROR(VLOOKUP($E710,'Source Data'!$B$29:$J$60, MATCH($L710, 'Source Data'!$B$26:$J$26,1),TRUE))=TRUE,"",VLOOKUP($E710,'Source Data'!$B$29:$J$60,MATCH($L710, 'Source Data'!$B$26:$J$26,1),TRUE))))</f>
        <v/>
      </c>
      <c r="P710" s="144" t="str">
        <f>IF(OR(AND(OR($J710="Retired",$J710="Permanent Low-Use"),$K710&lt;=2024),(AND($J710="New",$K710&gt;2024))),"N/A",IF($N710=0,0,IF(ISERROR(VLOOKUP($E710,'Source Data'!$B$29:$J$60, MATCH($L710, 'Source Data'!$B$26:$J$26,1),TRUE))=TRUE,"",VLOOKUP($E710,'Source Data'!$B$29:$J$60,MATCH($L710, 'Source Data'!$B$26:$J$26,1),TRUE))))</f>
        <v/>
      </c>
      <c r="Q710" s="144" t="str">
        <f>IF(OR(AND(OR($J710="Retired",$J710="Permanent Low-Use"),$K710&lt;=2025),(AND($J710="New",$K710&gt;2025))),"N/A",IF($N710=0,0,IF(ISERROR(VLOOKUP($E710,'Source Data'!$B$29:$J$60, MATCH($L710, 'Source Data'!$B$26:$J$26,1),TRUE))=TRUE,"",VLOOKUP($E710,'Source Data'!$B$29:$J$60,MATCH($L710, 'Source Data'!$B$26:$J$26,1),TRUE))))</f>
        <v/>
      </c>
      <c r="R710" s="144" t="str">
        <f>IF(OR(AND(OR($J710="Retired",$J710="Permanent Low-Use"),$K710&lt;=2026),(AND($J710="New",$K710&gt;2026))),"N/A",IF($N710=0,0,IF(ISERROR(VLOOKUP($E710,'Source Data'!$B$29:$J$60, MATCH($L710, 'Source Data'!$B$26:$J$26,1),TRUE))=TRUE,"",VLOOKUP($E710,'Source Data'!$B$29:$J$60,MATCH($L710, 'Source Data'!$B$26:$J$26,1),TRUE))))</f>
        <v/>
      </c>
      <c r="S710" s="144" t="str">
        <f>IF(OR(AND(OR($J710="Retired",$J710="Permanent Low-Use"),$K710&lt;=2027),(AND($J710="New",$K710&gt;2027))),"N/A",IF($N710=0,0,IF(ISERROR(VLOOKUP($E710,'Source Data'!$B$29:$J$60, MATCH($L710, 'Source Data'!$B$26:$J$26,1),TRUE))=TRUE,"",VLOOKUP($E710,'Source Data'!$B$29:$J$60,MATCH($L710, 'Source Data'!$B$26:$J$26,1),TRUE))))</f>
        <v/>
      </c>
      <c r="T710" s="144" t="str">
        <f>IF(OR(AND(OR($J710="Retired",$J710="Permanent Low-Use"),$K710&lt;=2028),(AND($J710="New",$K710&gt;2028))),"N/A",IF($N710=0,0,IF(ISERROR(VLOOKUP($E710,'Source Data'!$B$29:$J$60, MATCH($L710, 'Source Data'!$B$26:$J$26,1),TRUE))=TRUE,"",VLOOKUP($E710,'Source Data'!$B$29:$J$60,MATCH($L710, 'Source Data'!$B$26:$J$26,1),TRUE))))</f>
        <v/>
      </c>
      <c r="U710" s="144" t="str">
        <f>IF(OR(AND(OR($J710="Retired",$J710="Permanent Low-Use"),$K710&lt;=2029),(AND($J710="New",$K710&gt;2029))),"N/A",IF($N710=0,0,IF(ISERROR(VLOOKUP($E710,'Source Data'!$B$29:$J$60, MATCH($L710, 'Source Data'!$B$26:$J$26,1),TRUE))=TRUE,"",VLOOKUP($E710,'Source Data'!$B$29:$J$60,MATCH($L710, 'Source Data'!$B$26:$J$26,1),TRUE))))</f>
        <v/>
      </c>
      <c r="V710" s="144" t="str">
        <f>IF(OR(AND(OR($J710="Retired",$J710="Permanent Low-Use"),$K710&lt;=2030),(AND($J710="New",$K710&gt;2030))),"N/A",IF($N710=0,0,IF(ISERROR(VLOOKUP($E710,'Source Data'!$B$29:$J$60, MATCH($L710, 'Source Data'!$B$26:$J$26,1),TRUE))=TRUE,"",VLOOKUP($E710,'Source Data'!$B$29:$J$60,MATCH($L710, 'Source Data'!$B$26:$J$26,1),TRUE))))</f>
        <v/>
      </c>
      <c r="W710" s="144" t="str">
        <f>IF(OR(AND(OR($J710="Retired",$J710="Permanent Low-Use"),$K710&lt;=2031),(AND($J710="New",$K710&gt;2031))),"N/A",IF($N710=0,0,IF(ISERROR(VLOOKUP($E710,'Source Data'!$B$29:$J$60, MATCH($L710, 'Source Data'!$B$26:$J$26,1),TRUE))=TRUE,"",VLOOKUP($E710,'Source Data'!$B$29:$J$60,MATCH($L710, 'Source Data'!$B$26:$J$26,1),TRUE))))</f>
        <v/>
      </c>
      <c r="X710" s="144" t="str">
        <f>IF(OR(AND(OR($J710="Retired",$J710="Permanent Low-Use"),$K710&lt;=2032),(AND($J710="New",$K710&gt;2032))),"N/A",IF($N710=0,0,IF(ISERROR(VLOOKUP($E710,'Source Data'!$B$29:$J$60, MATCH($L710, 'Source Data'!$B$26:$J$26,1),TRUE))=TRUE,"",VLOOKUP($E710,'Source Data'!$B$29:$J$60,MATCH($L710, 'Source Data'!$B$26:$J$26,1),TRUE))))</f>
        <v/>
      </c>
      <c r="Y710" s="144" t="str">
        <f>IF(OR(AND(OR($J710="Retired",$J710="Permanent Low-Use"),$K710&lt;=2033),(AND($J710="New",$K710&gt;2033))),"N/A",IF($N710=0,0,IF(ISERROR(VLOOKUP($E710,'Source Data'!$B$29:$J$60, MATCH($L710, 'Source Data'!$B$26:$J$26,1),TRUE))=TRUE,"",VLOOKUP($E710,'Source Data'!$B$29:$J$60,MATCH($L710, 'Source Data'!$B$26:$J$26,1),TRUE))))</f>
        <v/>
      </c>
      <c r="Z710" s="145" t="str">
        <f>IF(ISNUMBER($L710),IF(OR(AND(OR($J710="Retired",$J710="Permanent Low-Use"),$K710&lt;=2023),(AND($J710="New",$K710&gt;2023))),"N/A",VLOOKUP($F710,'Source Data'!$B$15:$I$22,7)),"")</f>
        <v/>
      </c>
      <c r="AA710" s="145" t="str">
        <f>IF(ISNUMBER($L710),IF(OR(AND(OR($J710="Retired",$J710="Permanent Low-Use"),$K710&lt;=2024),(AND($J710="New",$K710&gt;2024))),"N/A",VLOOKUP($F710,'Source Data'!$B$15:$I$22,7)),"")</f>
        <v/>
      </c>
      <c r="AB710" s="145" t="str">
        <f>IF(ISNUMBER($L710),IF(OR(AND(OR($J710="Retired",$J710="Permanent Low-Use"),$K710&lt;=2025),(AND($J710="New",$K710&gt;2025))),"N/A",VLOOKUP($F710,'Source Data'!$B$15:$I$22,5)),"")</f>
        <v/>
      </c>
      <c r="AC710" s="145" t="str">
        <f>IF(ISNUMBER($L710),IF(OR(AND(OR($J710="Retired",$J710="Permanent Low-Use"),$K710&lt;=2026),(AND($J710="New",$K710&gt;2026))),"N/A",VLOOKUP($F710,'Source Data'!$B$15:$I$22,5)),"")</f>
        <v/>
      </c>
      <c r="AD710" s="147"/>
      <c r="AE710" s="145" t="str">
        <f>IF(ISNUMBER($L710),IF(OR(AND(OR($J710="Retired",$J710="Permanent Low-Use"),$K710&lt;=2028),(AND($J710="New",$K710&gt;2028))),"N/A",VLOOKUP($F710,'Source Data'!$B$15:$I$22,5)),"")</f>
        <v/>
      </c>
      <c r="AF710" s="145" t="str">
        <f>IF(ISNUMBER($L710),IF(OR(AND(OR($J710="Retired",$J710="Permanent Low-Use"),$K710&lt;=2029),(AND($J710="New",$K710&gt;2029))),"N/A",VLOOKUP($F710,'Source Data'!$B$15:$I$22,5)),"")</f>
        <v/>
      </c>
      <c r="AG710" s="145" t="str">
        <f>IF(ISNUMBER($L710),IF(OR(AND(OR($J710="Retired",$J710="Permanent Low-Use"),$K710&lt;=2030),(AND($J710="New",$K710&gt;2030))),"N/A",VLOOKUP($F710,'Source Data'!$B$15:$I$22,5)),"")</f>
        <v/>
      </c>
      <c r="AH710" s="145" t="str">
        <f>IF(ISNUMBER($L710),IF(OR(AND(OR($J710="Retired",$J710="Permanent Low-Use"),$K710&lt;=2031),(AND($J710="New",$K710&gt;2031))),"N/A",VLOOKUP($F710,'Source Data'!$B$15:$I$22,5)),"")</f>
        <v/>
      </c>
      <c r="AI710" s="145" t="str">
        <f>IF(ISNUMBER($L710),IF(OR(AND(OR($J710="Retired",$J710="Permanent Low-Use"),$K710&lt;=2032),(AND($J710="New",$K710&gt;2032))),"N/A",VLOOKUP($F710,'Source Data'!$B$15:$I$22,5)),"")</f>
        <v/>
      </c>
      <c r="AJ710" s="145" t="str">
        <f>IF(ISNUMBER($L710),IF(OR(AND(OR($J710="Retired",$J710="Permanent Low-Use"),$K710&lt;=2033),(AND($J710="New",$K710&gt;2033))),"N/A",VLOOKUP($F710,'Source Data'!$B$15:$I$22,5)),"")</f>
        <v/>
      </c>
      <c r="AK710" s="145" t="str">
        <f>IF($N710= 0, "N/A", IF(ISERROR(VLOOKUP($F710, 'Source Data'!$B$4:$C$11,2)), "", VLOOKUP($F710, 'Source Data'!$B$4:$C$11,2)))</f>
        <v/>
      </c>
      <c r="AL710" s="158"/>
    </row>
    <row r="711" spans="1:38">
      <c r="A711" s="158"/>
      <c r="B711" s="78"/>
      <c r="C711" s="78"/>
      <c r="D711" s="78"/>
      <c r="E711" s="78"/>
      <c r="F711" s="78"/>
      <c r="G711" s="78"/>
      <c r="H711" s="78"/>
      <c r="I711" s="78"/>
      <c r="J711" s="78"/>
      <c r="K711" s="78"/>
      <c r="L711" s="142" t="str">
        <f t="shared" si="26"/>
        <v/>
      </c>
      <c r="M711" s="142"/>
      <c r="N711" s="143" t="str">
        <f t="shared" si="27"/>
        <v/>
      </c>
      <c r="O711" s="144" t="str">
        <f>IF(OR(AND(OR($J711="Retired",$J711="Permanent Low-Use"),$K711&lt;=2023),(AND($J711="New",$K711&gt;2023))),"N/A",IF($N711=0,0,IF(ISERROR(VLOOKUP($E711,'Source Data'!$B$29:$J$60, MATCH($L711, 'Source Data'!$B$26:$J$26,1),TRUE))=TRUE,"",VLOOKUP($E711,'Source Data'!$B$29:$J$60,MATCH($L711, 'Source Data'!$B$26:$J$26,1),TRUE))))</f>
        <v/>
      </c>
      <c r="P711" s="144" t="str">
        <f>IF(OR(AND(OR($J711="Retired",$J711="Permanent Low-Use"),$K711&lt;=2024),(AND($J711="New",$K711&gt;2024))),"N/A",IF($N711=0,0,IF(ISERROR(VLOOKUP($E711,'Source Data'!$B$29:$J$60, MATCH($L711, 'Source Data'!$B$26:$J$26,1),TRUE))=TRUE,"",VLOOKUP($E711,'Source Data'!$B$29:$J$60,MATCH($L711, 'Source Data'!$B$26:$J$26,1),TRUE))))</f>
        <v/>
      </c>
      <c r="Q711" s="144" t="str">
        <f>IF(OR(AND(OR($J711="Retired",$J711="Permanent Low-Use"),$K711&lt;=2025),(AND($J711="New",$K711&gt;2025))),"N/A",IF($N711=0,0,IF(ISERROR(VLOOKUP($E711,'Source Data'!$B$29:$J$60, MATCH($L711, 'Source Data'!$B$26:$J$26,1),TRUE))=TRUE,"",VLOOKUP($E711,'Source Data'!$B$29:$J$60,MATCH($L711, 'Source Data'!$B$26:$J$26,1),TRUE))))</f>
        <v/>
      </c>
      <c r="R711" s="144" t="str">
        <f>IF(OR(AND(OR($J711="Retired",$J711="Permanent Low-Use"),$K711&lt;=2026),(AND($J711="New",$K711&gt;2026))),"N/A",IF($N711=0,0,IF(ISERROR(VLOOKUP($E711,'Source Data'!$B$29:$J$60, MATCH($L711, 'Source Data'!$B$26:$J$26,1),TRUE))=TRUE,"",VLOOKUP($E711,'Source Data'!$B$29:$J$60,MATCH($L711, 'Source Data'!$B$26:$J$26,1),TRUE))))</f>
        <v/>
      </c>
      <c r="S711" s="144" t="str">
        <f>IF(OR(AND(OR($J711="Retired",$J711="Permanent Low-Use"),$K711&lt;=2027),(AND($J711="New",$K711&gt;2027))),"N/A",IF($N711=0,0,IF(ISERROR(VLOOKUP($E711,'Source Data'!$B$29:$J$60, MATCH($L711, 'Source Data'!$B$26:$J$26,1),TRUE))=TRUE,"",VLOOKUP($E711,'Source Data'!$B$29:$J$60,MATCH($L711, 'Source Data'!$B$26:$J$26,1),TRUE))))</f>
        <v/>
      </c>
      <c r="T711" s="144" t="str">
        <f>IF(OR(AND(OR($J711="Retired",$J711="Permanent Low-Use"),$K711&lt;=2028),(AND($J711="New",$K711&gt;2028))),"N/A",IF($N711=0,0,IF(ISERROR(VLOOKUP($E711,'Source Data'!$B$29:$J$60, MATCH($L711, 'Source Data'!$B$26:$J$26,1),TRUE))=TRUE,"",VLOOKUP($E711,'Source Data'!$B$29:$J$60,MATCH($L711, 'Source Data'!$B$26:$J$26,1),TRUE))))</f>
        <v/>
      </c>
      <c r="U711" s="144" t="str">
        <f>IF(OR(AND(OR($J711="Retired",$J711="Permanent Low-Use"),$K711&lt;=2029),(AND($J711="New",$K711&gt;2029))),"N/A",IF($N711=0,0,IF(ISERROR(VLOOKUP($E711,'Source Data'!$B$29:$J$60, MATCH($L711, 'Source Data'!$B$26:$J$26,1),TRUE))=TRUE,"",VLOOKUP($E711,'Source Data'!$B$29:$J$60,MATCH($L711, 'Source Data'!$B$26:$J$26,1),TRUE))))</f>
        <v/>
      </c>
      <c r="V711" s="144" t="str">
        <f>IF(OR(AND(OR($J711="Retired",$J711="Permanent Low-Use"),$K711&lt;=2030),(AND($J711="New",$K711&gt;2030))),"N/A",IF($N711=0,0,IF(ISERROR(VLOOKUP($E711,'Source Data'!$B$29:$J$60, MATCH($L711, 'Source Data'!$B$26:$J$26,1),TRUE))=TRUE,"",VLOOKUP($E711,'Source Data'!$B$29:$J$60,MATCH($L711, 'Source Data'!$B$26:$J$26,1),TRUE))))</f>
        <v/>
      </c>
      <c r="W711" s="144" t="str">
        <f>IF(OR(AND(OR($J711="Retired",$J711="Permanent Low-Use"),$K711&lt;=2031),(AND($J711="New",$K711&gt;2031))),"N/A",IF($N711=0,0,IF(ISERROR(VLOOKUP($E711,'Source Data'!$B$29:$J$60, MATCH($L711, 'Source Data'!$B$26:$J$26,1),TRUE))=TRUE,"",VLOOKUP($E711,'Source Data'!$B$29:$J$60,MATCH($L711, 'Source Data'!$B$26:$J$26,1),TRUE))))</f>
        <v/>
      </c>
      <c r="X711" s="144" t="str">
        <f>IF(OR(AND(OR($J711="Retired",$J711="Permanent Low-Use"),$K711&lt;=2032),(AND($J711="New",$K711&gt;2032))),"N/A",IF($N711=0,0,IF(ISERROR(VLOOKUP($E711,'Source Data'!$B$29:$J$60, MATCH($L711, 'Source Data'!$B$26:$J$26,1),TRUE))=TRUE,"",VLOOKUP($E711,'Source Data'!$B$29:$J$60,MATCH($L711, 'Source Data'!$B$26:$J$26,1),TRUE))))</f>
        <v/>
      </c>
      <c r="Y711" s="144" t="str">
        <f>IF(OR(AND(OR($J711="Retired",$J711="Permanent Low-Use"),$K711&lt;=2033),(AND($J711="New",$K711&gt;2033))),"N/A",IF($N711=0,0,IF(ISERROR(VLOOKUP($E711,'Source Data'!$B$29:$J$60, MATCH($L711, 'Source Data'!$B$26:$J$26,1),TRUE))=TRUE,"",VLOOKUP($E711,'Source Data'!$B$29:$J$60,MATCH($L711, 'Source Data'!$B$26:$J$26,1),TRUE))))</f>
        <v/>
      </c>
      <c r="Z711" s="145" t="str">
        <f>IF(ISNUMBER($L711),IF(OR(AND(OR($J711="Retired",$J711="Permanent Low-Use"),$K711&lt;=2023),(AND($J711="New",$K711&gt;2023))),"N/A",VLOOKUP($F711,'Source Data'!$B$15:$I$22,7)),"")</f>
        <v/>
      </c>
      <c r="AA711" s="145" t="str">
        <f>IF(ISNUMBER($L711),IF(OR(AND(OR($J711="Retired",$J711="Permanent Low-Use"),$K711&lt;=2024),(AND($J711="New",$K711&gt;2024))),"N/A",VLOOKUP($F711,'Source Data'!$B$15:$I$22,7)),"")</f>
        <v/>
      </c>
      <c r="AB711" s="145" t="str">
        <f>IF(ISNUMBER($L711),IF(OR(AND(OR($J711="Retired",$J711="Permanent Low-Use"),$K711&lt;=2025),(AND($J711="New",$K711&gt;2025))),"N/A",VLOOKUP($F711,'Source Data'!$B$15:$I$22,5)),"")</f>
        <v/>
      </c>
      <c r="AC711" s="145" t="str">
        <f>IF(ISNUMBER($L711),IF(OR(AND(OR($J711="Retired",$J711="Permanent Low-Use"),$K711&lt;=2026),(AND($J711="New",$K711&gt;2026))),"N/A",VLOOKUP($F711,'Source Data'!$B$15:$I$22,5)),"")</f>
        <v/>
      </c>
      <c r="AD711" s="147"/>
      <c r="AE711" s="145" t="str">
        <f>IF(ISNUMBER($L711),IF(OR(AND(OR($J711="Retired",$J711="Permanent Low-Use"),$K711&lt;=2028),(AND($J711="New",$K711&gt;2028))),"N/A",VLOOKUP($F711,'Source Data'!$B$15:$I$22,5)),"")</f>
        <v/>
      </c>
      <c r="AF711" s="145" t="str">
        <f>IF(ISNUMBER($L711),IF(OR(AND(OR($J711="Retired",$J711="Permanent Low-Use"),$K711&lt;=2029),(AND($J711="New",$K711&gt;2029))),"N/A",VLOOKUP($F711,'Source Data'!$B$15:$I$22,5)),"")</f>
        <v/>
      </c>
      <c r="AG711" s="145" t="str">
        <f>IF(ISNUMBER($L711),IF(OR(AND(OR($J711="Retired",$J711="Permanent Low-Use"),$K711&lt;=2030),(AND($J711="New",$K711&gt;2030))),"N/A",VLOOKUP($F711,'Source Data'!$B$15:$I$22,5)),"")</f>
        <v/>
      </c>
      <c r="AH711" s="145" t="str">
        <f>IF(ISNUMBER($L711),IF(OR(AND(OR($J711="Retired",$J711="Permanent Low-Use"),$K711&lt;=2031),(AND($J711="New",$K711&gt;2031))),"N/A",VLOOKUP($F711,'Source Data'!$B$15:$I$22,5)),"")</f>
        <v/>
      </c>
      <c r="AI711" s="145" t="str">
        <f>IF(ISNUMBER($L711),IF(OR(AND(OR($J711="Retired",$J711="Permanent Low-Use"),$K711&lt;=2032),(AND($J711="New",$K711&gt;2032))),"N/A",VLOOKUP($F711,'Source Data'!$B$15:$I$22,5)),"")</f>
        <v/>
      </c>
      <c r="AJ711" s="145" t="str">
        <f>IF(ISNUMBER($L711),IF(OR(AND(OR($J711="Retired",$J711="Permanent Low-Use"),$K711&lt;=2033),(AND($J711="New",$K711&gt;2033))),"N/A",VLOOKUP($F711,'Source Data'!$B$15:$I$22,5)),"")</f>
        <v/>
      </c>
      <c r="AK711" s="145" t="str">
        <f>IF($N711= 0, "N/A", IF(ISERROR(VLOOKUP($F711, 'Source Data'!$B$4:$C$11,2)), "", VLOOKUP($F711, 'Source Data'!$B$4:$C$11,2)))</f>
        <v/>
      </c>
      <c r="AL711" s="158"/>
    </row>
    <row r="712" spans="1:38">
      <c r="A712" s="158"/>
      <c r="B712" s="78"/>
      <c r="C712" s="78"/>
      <c r="D712" s="78"/>
      <c r="E712" s="78"/>
      <c r="F712" s="78"/>
      <c r="G712" s="78"/>
      <c r="H712" s="78"/>
      <c r="I712" s="78"/>
      <c r="J712" s="78"/>
      <c r="K712" s="78"/>
      <c r="L712" s="142" t="str">
        <f t="shared" si="26"/>
        <v/>
      </c>
      <c r="M712" s="142"/>
      <c r="N712" s="143" t="str">
        <f t="shared" si="27"/>
        <v/>
      </c>
      <c r="O712" s="144" t="str">
        <f>IF(OR(AND(OR($J712="Retired",$J712="Permanent Low-Use"),$K712&lt;=2023),(AND($J712="New",$K712&gt;2023))),"N/A",IF($N712=0,0,IF(ISERROR(VLOOKUP($E712,'Source Data'!$B$29:$J$60, MATCH($L712, 'Source Data'!$B$26:$J$26,1),TRUE))=TRUE,"",VLOOKUP($E712,'Source Data'!$B$29:$J$60,MATCH($L712, 'Source Data'!$B$26:$J$26,1),TRUE))))</f>
        <v/>
      </c>
      <c r="P712" s="144" t="str">
        <f>IF(OR(AND(OR($J712="Retired",$J712="Permanent Low-Use"),$K712&lt;=2024),(AND($J712="New",$K712&gt;2024))),"N/A",IF($N712=0,0,IF(ISERROR(VLOOKUP($E712,'Source Data'!$B$29:$J$60, MATCH($L712, 'Source Data'!$B$26:$J$26,1),TRUE))=TRUE,"",VLOOKUP($E712,'Source Data'!$B$29:$J$60,MATCH($L712, 'Source Data'!$B$26:$J$26,1),TRUE))))</f>
        <v/>
      </c>
      <c r="Q712" s="144" t="str">
        <f>IF(OR(AND(OR($J712="Retired",$J712="Permanent Low-Use"),$K712&lt;=2025),(AND($J712="New",$K712&gt;2025))),"N/A",IF($N712=0,0,IF(ISERROR(VLOOKUP($E712,'Source Data'!$B$29:$J$60, MATCH($L712, 'Source Data'!$B$26:$J$26,1),TRUE))=TRUE,"",VLOOKUP($E712,'Source Data'!$B$29:$J$60,MATCH($L712, 'Source Data'!$B$26:$J$26,1),TRUE))))</f>
        <v/>
      </c>
      <c r="R712" s="144" t="str">
        <f>IF(OR(AND(OR($J712="Retired",$J712="Permanent Low-Use"),$K712&lt;=2026),(AND($J712="New",$K712&gt;2026))),"N/A",IF($N712=0,0,IF(ISERROR(VLOOKUP($E712,'Source Data'!$B$29:$J$60, MATCH($L712, 'Source Data'!$B$26:$J$26,1),TRUE))=TRUE,"",VLOOKUP($E712,'Source Data'!$B$29:$J$60,MATCH($L712, 'Source Data'!$B$26:$J$26,1),TRUE))))</f>
        <v/>
      </c>
      <c r="S712" s="144" t="str">
        <f>IF(OR(AND(OR($J712="Retired",$J712="Permanent Low-Use"),$K712&lt;=2027),(AND($J712="New",$K712&gt;2027))),"N/A",IF($N712=0,0,IF(ISERROR(VLOOKUP($E712,'Source Data'!$B$29:$J$60, MATCH($L712, 'Source Data'!$B$26:$J$26,1),TRUE))=TRUE,"",VLOOKUP($E712,'Source Data'!$B$29:$J$60,MATCH($L712, 'Source Data'!$B$26:$J$26,1),TRUE))))</f>
        <v/>
      </c>
      <c r="T712" s="144" t="str">
        <f>IF(OR(AND(OR($J712="Retired",$J712="Permanent Low-Use"),$K712&lt;=2028),(AND($J712="New",$K712&gt;2028))),"N/A",IF($N712=0,0,IF(ISERROR(VLOOKUP($E712,'Source Data'!$B$29:$J$60, MATCH($L712, 'Source Data'!$B$26:$J$26,1),TRUE))=TRUE,"",VLOOKUP($E712,'Source Data'!$B$29:$J$60,MATCH($L712, 'Source Data'!$B$26:$J$26,1),TRUE))))</f>
        <v/>
      </c>
      <c r="U712" s="144" t="str">
        <f>IF(OR(AND(OR($J712="Retired",$J712="Permanent Low-Use"),$K712&lt;=2029),(AND($J712="New",$K712&gt;2029))),"N/A",IF($N712=0,0,IF(ISERROR(VLOOKUP($E712,'Source Data'!$B$29:$J$60, MATCH($L712, 'Source Data'!$B$26:$J$26,1),TRUE))=TRUE,"",VLOOKUP($E712,'Source Data'!$B$29:$J$60,MATCH($L712, 'Source Data'!$B$26:$J$26,1),TRUE))))</f>
        <v/>
      </c>
      <c r="V712" s="144" t="str">
        <f>IF(OR(AND(OR($J712="Retired",$J712="Permanent Low-Use"),$K712&lt;=2030),(AND($J712="New",$K712&gt;2030))),"N/A",IF($N712=0,0,IF(ISERROR(VLOOKUP($E712,'Source Data'!$B$29:$J$60, MATCH($L712, 'Source Data'!$B$26:$J$26,1),TRUE))=TRUE,"",VLOOKUP($E712,'Source Data'!$B$29:$J$60,MATCH($L712, 'Source Data'!$B$26:$J$26,1),TRUE))))</f>
        <v/>
      </c>
      <c r="W712" s="144" t="str">
        <f>IF(OR(AND(OR($J712="Retired",$J712="Permanent Low-Use"),$K712&lt;=2031),(AND($J712="New",$K712&gt;2031))),"N/A",IF($N712=0,0,IF(ISERROR(VLOOKUP($E712,'Source Data'!$B$29:$J$60, MATCH($L712, 'Source Data'!$B$26:$J$26,1),TRUE))=TRUE,"",VLOOKUP($E712,'Source Data'!$B$29:$J$60,MATCH($L712, 'Source Data'!$B$26:$J$26,1),TRUE))))</f>
        <v/>
      </c>
      <c r="X712" s="144" t="str">
        <f>IF(OR(AND(OR($J712="Retired",$J712="Permanent Low-Use"),$K712&lt;=2032),(AND($J712="New",$K712&gt;2032))),"N/A",IF($N712=0,0,IF(ISERROR(VLOOKUP($E712,'Source Data'!$B$29:$J$60, MATCH($L712, 'Source Data'!$B$26:$J$26,1),TRUE))=TRUE,"",VLOOKUP($E712,'Source Data'!$B$29:$J$60,MATCH($L712, 'Source Data'!$B$26:$J$26,1),TRUE))))</f>
        <v/>
      </c>
      <c r="Y712" s="144" t="str">
        <f>IF(OR(AND(OR($J712="Retired",$J712="Permanent Low-Use"),$K712&lt;=2033),(AND($J712="New",$K712&gt;2033))),"N/A",IF($N712=0,0,IF(ISERROR(VLOOKUP($E712,'Source Data'!$B$29:$J$60, MATCH($L712, 'Source Data'!$B$26:$J$26,1),TRUE))=TRUE,"",VLOOKUP($E712,'Source Data'!$B$29:$J$60,MATCH($L712, 'Source Data'!$B$26:$J$26,1),TRUE))))</f>
        <v/>
      </c>
      <c r="Z712" s="145" t="str">
        <f>IF(ISNUMBER($L712),IF(OR(AND(OR($J712="Retired",$J712="Permanent Low-Use"),$K712&lt;=2023),(AND($J712="New",$K712&gt;2023))),"N/A",VLOOKUP($F712,'Source Data'!$B$15:$I$22,7)),"")</f>
        <v/>
      </c>
      <c r="AA712" s="145" t="str">
        <f>IF(ISNUMBER($L712),IF(OR(AND(OR($J712="Retired",$J712="Permanent Low-Use"),$K712&lt;=2024),(AND($J712="New",$K712&gt;2024))),"N/A",VLOOKUP($F712,'Source Data'!$B$15:$I$22,7)),"")</f>
        <v/>
      </c>
      <c r="AB712" s="145" t="str">
        <f>IF(ISNUMBER($L712),IF(OR(AND(OR($J712="Retired",$J712="Permanent Low-Use"),$K712&lt;=2025),(AND($J712="New",$K712&gt;2025))),"N/A",VLOOKUP($F712,'Source Data'!$B$15:$I$22,5)),"")</f>
        <v/>
      </c>
      <c r="AC712" s="145" t="str">
        <f>IF(ISNUMBER($L712),IF(OR(AND(OR($J712="Retired",$J712="Permanent Low-Use"),$K712&lt;=2026),(AND($J712="New",$K712&gt;2026))),"N/A",VLOOKUP($F712,'Source Data'!$B$15:$I$22,5)),"")</f>
        <v/>
      </c>
      <c r="AD712" s="147"/>
      <c r="AE712" s="145" t="str">
        <f>IF(ISNUMBER($L712),IF(OR(AND(OR($J712="Retired",$J712="Permanent Low-Use"),$K712&lt;=2028),(AND($J712="New",$K712&gt;2028))),"N/A",VLOOKUP($F712,'Source Data'!$B$15:$I$22,5)),"")</f>
        <v/>
      </c>
      <c r="AF712" s="145" t="str">
        <f>IF(ISNUMBER($L712),IF(OR(AND(OR($J712="Retired",$J712="Permanent Low-Use"),$K712&lt;=2029),(AND($J712="New",$K712&gt;2029))),"N/A",VLOOKUP($F712,'Source Data'!$B$15:$I$22,5)),"")</f>
        <v/>
      </c>
      <c r="AG712" s="145" t="str">
        <f>IF(ISNUMBER($L712),IF(OR(AND(OR($J712="Retired",$J712="Permanent Low-Use"),$K712&lt;=2030),(AND($J712="New",$K712&gt;2030))),"N/A",VLOOKUP($F712,'Source Data'!$B$15:$I$22,5)),"")</f>
        <v/>
      </c>
      <c r="AH712" s="145" t="str">
        <f>IF(ISNUMBER($L712),IF(OR(AND(OR($J712="Retired",$J712="Permanent Low-Use"),$K712&lt;=2031),(AND($J712="New",$K712&gt;2031))),"N/A",VLOOKUP($F712,'Source Data'!$B$15:$I$22,5)),"")</f>
        <v/>
      </c>
      <c r="AI712" s="145" t="str">
        <f>IF(ISNUMBER($L712),IF(OR(AND(OR($J712="Retired",$J712="Permanent Low-Use"),$K712&lt;=2032),(AND($J712="New",$K712&gt;2032))),"N/A",VLOOKUP($F712,'Source Data'!$B$15:$I$22,5)),"")</f>
        <v/>
      </c>
      <c r="AJ712" s="145" t="str">
        <f>IF(ISNUMBER($L712),IF(OR(AND(OR($J712="Retired",$J712="Permanent Low-Use"),$K712&lt;=2033),(AND($J712="New",$K712&gt;2033))),"N/A",VLOOKUP($F712,'Source Data'!$B$15:$I$22,5)),"")</f>
        <v/>
      </c>
      <c r="AK712" s="145" t="str">
        <f>IF($N712= 0, "N/A", IF(ISERROR(VLOOKUP($F712, 'Source Data'!$B$4:$C$11,2)), "", VLOOKUP($F712, 'Source Data'!$B$4:$C$11,2)))</f>
        <v/>
      </c>
      <c r="AL712" s="158"/>
    </row>
    <row r="713" spans="1:38">
      <c r="A713" s="158"/>
      <c r="B713" s="78"/>
      <c r="C713" s="78"/>
      <c r="D713" s="78"/>
      <c r="E713" s="78"/>
      <c r="F713" s="78"/>
      <c r="G713" s="78"/>
      <c r="H713" s="78"/>
      <c r="I713" s="78"/>
      <c r="J713" s="78"/>
      <c r="K713" s="78"/>
      <c r="L713" s="142" t="str">
        <f t="shared" si="26"/>
        <v/>
      </c>
      <c r="M713" s="142"/>
      <c r="N713" s="143" t="str">
        <f t="shared" si="27"/>
        <v/>
      </c>
      <c r="O713" s="144" t="str">
        <f>IF(OR(AND(OR($J713="Retired",$J713="Permanent Low-Use"),$K713&lt;=2023),(AND($J713="New",$K713&gt;2023))),"N/A",IF($N713=0,0,IF(ISERROR(VLOOKUP($E713,'Source Data'!$B$29:$J$60, MATCH($L713, 'Source Data'!$B$26:$J$26,1),TRUE))=TRUE,"",VLOOKUP($E713,'Source Data'!$B$29:$J$60,MATCH($L713, 'Source Data'!$B$26:$J$26,1),TRUE))))</f>
        <v/>
      </c>
      <c r="P713" s="144" t="str">
        <f>IF(OR(AND(OR($J713="Retired",$J713="Permanent Low-Use"),$K713&lt;=2024),(AND($J713="New",$K713&gt;2024))),"N/A",IF($N713=0,0,IF(ISERROR(VLOOKUP($E713,'Source Data'!$B$29:$J$60, MATCH($L713, 'Source Data'!$B$26:$J$26,1),TRUE))=TRUE,"",VLOOKUP($E713,'Source Data'!$B$29:$J$60,MATCH($L713, 'Source Data'!$B$26:$J$26,1),TRUE))))</f>
        <v/>
      </c>
      <c r="Q713" s="144" t="str">
        <f>IF(OR(AND(OR($J713="Retired",$J713="Permanent Low-Use"),$K713&lt;=2025),(AND($J713="New",$K713&gt;2025))),"N/A",IF($N713=0,0,IF(ISERROR(VLOOKUP($E713,'Source Data'!$B$29:$J$60, MATCH($L713, 'Source Data'!$B$26:$J$26,1),TRUE))=TRUE,"",VLOOKUP($E713,'Source Data'!$B$29:$J$60,MATCH($L713, 'Source Data'!$B$26:$J$26,1),TRUE))))</f>
        <v/>
      </c>
      <c r="R713" s="144" t="str">
        <f>IF(OR(AND(OR($J713="Retired",$J713="Permanent Low-Use"),$K713&lt;=2026),(AND($J713="New",$K713&gt;2026))),"N/A",IF($N713=0,0,IF(ISERROR(VLOOKUP($E713,'Source Data'!$B$29:$J$60, MATCH($L713, 'Source Data'!$B$26:$J$26,1),TRUE))=TRUE,"",VLOOKUP($E713,'Source Data'!$B$29:$J$60,MATCH($L713, 'Source Data'!$B$26:$J$26,1),TRUE))))</f>
        <v/>
      </c>
      <c r="S713" s="144" t="str">
        <f>IF(OR(AND(OR($J713="Retired",$J713="Permanent Low-Use"),$K713&lt;=2027),(AND($J713="New",$K713&gt;2027))),"N/A",IF($N713=0,0,IF(ISERROR(VLOOKUP($E713,'Source Data'!$B$29:$J$60, MATCH($L713, 'Source Data'!$B$26:$J$26,1),TRUE))=TRUE,"",VLOOKUP($E713,'Source Data'!$B$29:$J$60,MATCH($L713, 'Source Data'!$B$26:$J$26,1),TRUE))))</f>
        <v/>
      </c>
      <c r="T713" s="144" t="str">
        <f>IF(OR(AND(OR($J713="Retired",$J713="Permanent Low-Use"),$K713&lt;=2028),(AND($J713="New",$K713&gt;2028))),"N/A",IF($N713=0,0,IF(ISERROR(VLOOKUP($E713,'Source Data'!$B$29:$J$60, MATCH($L713, 'Source Data'!$B$26:$J$26,1),TRUE))=TRUE,"",VLOOKUP($E713,'Source Data'!$B$29:$J$60,MATCH($L713, 'Source Data'!$B$26:$J$26,1),TRUE))))</f>
        <v/>
      </c>
      <c r="U713" s="144" t="str">
        <f>IF(OR(AND(OR($J713="Retired",$J713="Permanent Low-Use"),$K713&lt;=2029),(AND($J713="New",$K713&gt;2029))),"N/A",IF($N713=0,0,IF(ISERROR(VLOOKUP($E713,'Source Data'!$B$29:$J$60, MATCH($L713, 'Source Data'!$B$26:$J$26,1),TRUE))=TRUE,"",VLOOKUP($E713,'Source Data'!$B$29:$J$60,MATCH($L713, 'Source Data'!$B$26:$J$26,1),TRUE))))</f>
        <v/>
      </c>
      <c r="V713" s="144" t="str">
        <f>IF(OR(AND(OR($J713="Retired",$J713="Permanent Low-Use"),$K713&lt;=2030),(AND($J713="New",$K713&gt;2030))),"N/A",IF($N713=0,0,IF(ISERROR(VLOOKUP($E713,'Source Data'!$B$29:$J$60, MATCH($L713, 'Source Data'!$B$26:$J$26,1),TRUE))=TRUE,"",VLOOKUP($E713,'Source Data'!$B$29:$J$60,MATCH($L713, 'Source Data'!$B$26:$J$26,1),TRUE))))</f>
        <v/>
      </c>
      <c r="W713" s="144" t="str">
        <f>IF(OR(AND(OR($J713="Retired",$J713="Permanent Low-Use"),$K713&lt;=2031),(AND($J713="New",$K713&gt;2031))),"N/A",IF($N713=0,0,IF(ISERROR(VLOOKUP($E713,'Source Data'!$B$29:$J$60, MATCH($L713, 'Source Data'!$B$26:$J$26,1),TRUE))=TRUE,"",VLOOKUP($E713,'Source Data'!$B$29:$J$60,MATCH($L713, 'Source Data'!$B$26:$J$26,1),TRUE))))</f>
        <v/>
      </c>
      <c r="X713" s="144" t="str">
        <f>IF(OR(AND(OR($J713="Retired",$J713="Permanent Low-Use"),$K713&lt;=2032),(AND($J713="New",$K713&gt;2032))),"N/A",IF($N713=0,0,IF(ISERROR(VLOOKUP($E713,'Source Data'!$B$29:$J$60, MATCH($L713, 'Source Data'!$B$26:$J$26,1),TRUE))=TRUE,"",VLOOKUP($E713,'Source Data'!$B$29:$J$60,MATCH($L713, 'Source Data'!$B$26:$J$26,1),TRUE))))</f>
        <v/>
      </c>
      <c r="Y713" s="144" t="str">
        <f>IF(OR(AND(OR($J713="Retired",$J713="Permanent Low-Use"),$K713&lt;=2033),(AND($J713="New",$K713&gt;2033))),"N/A",IF($N713=0,0,IF(ISERROR(VLOOKUP($E713,'Source Data'!$B$29:$J$60, MATCH($L713, 'Source Data'!$B$26:$J$26,1),TRUE))=TRUE,"",VLOOKUP($E713,'Source Data'!$B$29:$J$60,MATCH($L713, 'Source Data'!$B$26:$J$26,1),TRUE))))</f>
        <v/>
      </c>
      <c r="Z713" s="145" t="str">
        <f>IF(ISNUMBER($L713),IF(OR(AND(OR($J713="Retired",$J713="Permanent Low-Use"),$K713&lt;=2023),(AND($J713="New",$K713&gt;2023))),"N/A",VLOOKUP($F713,'Source Data'!$B$15:$I$22,7)),"")</f>
        <v/>
      </c>
      <c r="AA713" s="145" t="str">
        <f>IF(ISNUMBER($L713),IF(OR(AND(OR($J713="Retired",$J713="Permanent Low-Use"),$K713&lt;=2024),(AND($J713="New",$K713&gt;2024))),"N/A",VLOOKUP($F713,'Source Data'!$B$15:$I$22,7)),"")</f>
        <v/>
      </c>
      <c r="AB713" s="145" t="str">
        <f>IF(ISNUMBER($L713),IF(OR(AND(OR($J713="Retired",$J713="Permanent Low-Use"),$K713&lt;=2025),(AND($J713="New",$K713&gt;2025))),"N/A",VLOOKUP($F713,'Source Data'!$B$15:$I$22,5)),"")</f>
        <v/>
      </c>
      <c r="AC713" s="145" t="str">
        <f>IF(ISNUMBER($L713),IF(OR(AND(OR($J713="Retired",$J713="Permanent Low-Use"),$K713&lt;=2026),(AND($J713="New",$K713&gt;2026))),"N/A",VLOOKUP($F713,'Source Data'!$B$15:$I$22,5)),"")</f>
        <v/>
      </c>
      <c r="AD713" s="147"/>
      <c r="AE713" s="145" t="str">
        <f>IF(ISNUMBER($L713),IF(OR(AND(OR($J713="Retired",$J713="Permanent Low-Use"),$K713&lt;=2028),(AND($J713="New",$K713&gt;2028))),"N/A",VLOOKUP($F713,'Source Data'!$B$15:$I$22,5)),"")</f>
        <v/>
      </c>
      <c r="AF713" s="145" t="str">
        <f>IF(ISNUMBER($L713),IF(OR(AND(OR($J713="Retired",$J713="Permanent Low-Use"),$K713&lt;=2029),(AND($J713="New",$K713&gt;2029))),"N/A",VLOOKUP($F713,'Source Data'!$B$15:$I$22,5)),"")</f>
        <v/>
      </c>
      <c r="AG713" s="145" t="str">
        <f>IF(ISNUMBER($L713),IF(OR(AND(OR($J713="Retired",$J713="Permanent Low-Use"),$K713&lt;=2030),(AND($J713="New",$K713&gt;2030))),"N/A",VLOOKUP($F713,'Source Data'!$B$15:$I$22,5)),"")</f>
        <v/>
      </c>
      <c r="AH713" s="145" t="str">
        <f>IF(ISNUMBER($L713),IF(OR(AND(OR($J713="Retired",$J713="Permanent Low-Use"),$K713&lt;=2031),(AND($J713="New",$K713&gt;2031))),"N/A",VLOOKUP($F713,'Source Data'!$B$15:$I$22,5)),"")</f>
        <v/>
      </c>
      <c r="AI713" s="145" t="str">
        <f>IF(ISNUMBER($L713),IF(OR(AND(OR($J713="Retired",$J713="Permanent Low-Use"),$K713&lt;=2032),(AND($J713="New",$K713&gt;2032))),"N/A",VLOOKUP($F713,'Source Data'!$B$15:$I$22,5)),"")</f>
        <v/>
      </c>
      <c r="AJ713" s="145" t="str">
        <f>IF(ISNUMBER($L713),IF(OR(AND(OR($J713="Retired",$J713="Permanent Low-Use"),$K713&lt;=2033),(AND($J713="New",$K713&gt;2033))),"N/A",VLOOKUP($F713,'Source Data'!$B$15:$I$22,5)),"")</f>
        <v/>
      </c>
      <c r="AK713" s="145" t="str">
        <f>IF($N713= 0, "N/A", IF(ISERROR(VLOOKUP($F713, 'Source Data'!$B$4:$C$11,2)), "", VLOOKUP($F713, 'Source Data'!$B$4:$C$11,2)))</f>
        <v/>
      </c>
      <c r="AL713" s="158"/>
    </row>
    <row r="714" spans="1:38">
      <c r="A714" s="158"/>
      <c r="B714" s="78"/>
      <c r="C714" s="78"/>
      <c r="D714" s="78"/>
      <c r="E714" s="78"/>
      <c r="F714" s="78"/>
      <c r="G714" s="78"/>
      <c r="H714" s="78"/>
      <c r="I714" s="78"/>
      <c r="J714" s="78"/>
      <c r="K714" s="78"/>
      <c r="L714" s="142" t="str">
        <f t="shared" si="26"/>
        <v/>
      </c>
      <c r="M714" s="142"/>
      <c r="N714" s="143" t="str">
        <f t="shared" si="27"/>
        <v/>
      </c>
      <c r="O714" s="144" t="str">
        <f>IF(OR(AND(OR($J714="Retired",$J714="Permanent Low-Use"),$K714&lt;=2023),(AND($J714="New",$K714&gt;2023))),"N/A",IF($N714=0,0,IF(ISERROR(VLOOKUP($E714,'Source Data'!$B$29:$J$60, MATCH($L714, 'Source Data'!$B$26:$J$26,1),TRUE))=TRUE,"",VLOOKUP($E714,'Source Data'!$B$29:$J$60,MATCH($L714, 'Source Data'!$B$26:$J$26,1),TRUE))))</f>
        <v/>
      </c>
      <c r="P714" s="144" t="str">
        <f>IF(OR(AND(OR($J714="Retired",$J714="Permanent Low-Use"),$K714&lt;=2024),(AND($J714="New",$K714&gt;2024))),"N/A",IF($N714=0,0,IF(ISERROR(VLOOKUP($E714,'Source Data'!$B$29:$J$60, MATCH($L714, 'Source Data'!$B$26:$J$26,1),TRUE))=TRUE,"",VLOOKUP($E714,'Source Data'!$B$29:$J$60,MATCH($L714, 'Source Data'!$B$26:$J$26,1),TRUE))))</f>
        <v/>
      </c>
      <c r="Q714" s="144" t="str">
        <f>IF(OR(AND(OR($J714="Retired",$J714="Permanent Low-Use"),$K714&lt;=2025),(AND($J714="New",$K714&gt;2025))),"N/A",IF($N714=0,0,IF(ISERROR(VLOOKUP($E714,'Source Data'!$B$29:$J$60, MATCH($L714, 'Source Data'!$B$26:$J$26,1),TRUE))=TRUE,"",VLOOKUP($E714,'Source Data'!$B$29:$J$60,MATCH($L714, 'Source Data'!$B$26:$J$26,1),TRUE))))</f>
        <v/>
      </c>
      <c r="R714" s="144" t="str">
        <f>IF(OR(AND(OR($J714="Retired",$J714="Permanent Low-Use"),$K714&lt;=2026),(AND($J714="New",$K714&gt;2026))),"N/A",IF($N714=0,0,IF(ISERROR(VLOOKUP($E714,'Source Data'!$B$29:$J$60, MATCH($L714, 'Source Data'!$B$26:$J$26,1),TRUE))=TRUE,"",VLOOKUP($E714,'Source Data'!$B$29:$J$60,MATCH($L714, 'Source Data'!$B$26:$J$26,1),TRUE))))</f>
        <v/>
      </c>
      <c r="S714" s="144" t="str">
        <f>IF(OR(AND(OR($J714="Retired",$J714="Permanent Low-Use"),$K714&lt;=2027),(AND($J714="New",$K714&gt;2027))),"N/A",IF($N714=0,0,IF(ISERROR(VLOOKUP($E714,'Source Data'!$B$29:$J$60, MATCH($L714, 'Source Data'!$B$26:$J$26,1),TRUE))=TRUE,"",VLOOKUP($E714,'Source Data'!$B$29:$J$60,MATCH($L714, 'Source Data'!$B$26:$J$26,1),TRUE))))</f>
        <v/>
      </c>
      <c r="T714" s="144" t="str">
        <f>IF(OR(AND(OR($J714="Retired",$J714="Permanent Low-Use"),$K714&lt;=2028),(AND($J714="New",$K714&gt;2028))),"N/A",IF($N714=0,0,IF(ISERROR(VLOOKUP($E714,'Source Data'!$B$29:$J$60, MATCH($L714, 'Source Data'!$B$26:$J$26,1),TRUE))=TRUE,"",VLOOKUP($E714,'Source Data'!$B$29:$J$60,MATCH($L714, 'Source Data'!$B$26:$J$26,1),TRUE))))</f>
        <v/>
      </c>
      <c r="U714" s="144" t="str">
        <f>IF(OR(AND(OR($J714="Retired",$J714="Permanent Low-Use"),$K714&lt;=2029),(AND($J714="New",$K714&gt;2029))),"N/A",IF($N714=0,0,IF(ISERROR(VLOOKUP($E714,'Source Data'!$B$29:$J$60, MATCH($L714, 'Source Data'!$B$26:$J$26,1),TRUE))=TRUE,"",VLOOKUP($E714,'Source Data'!$B$29:$J$60,MATCH($L714, 'Source Data'!$B$26:$J$26,1),TRUE))))</f>
        <v/>
      </c>
      <c r="V714" s="144" t="str">
        <f>IF(OR(AND(OR($J714="Retired",$J714="Permanent Low-Use"),$K714&lt;=2030),(AND($J714="New",$K714&gt;2030))),"N/A",IF($N714=0,0,IF(ISERROR(VLOOKUP($E714,'Source Data'!$B$29:$J$60, MATCH($L714, 'Source Data'!$B$26:$J$26,1),TRUE))=TRUE,"",VLOOKUP($E714,'Source Data'!$B$29:$J$60,MATCH($L714, 'Source Data'!$B$26:$J$26,1),TRUE))))</f>
        <v/>
      </c>
      <c r="W714" s="144" t="str">
        <f>IF(OR(AND(OR($J714="Retired",$J714="Permanent Low-Use"),$K714&lt;=2031),(AND($J714="New",$K714&gt;2031))),"N/A",IF($N714=0,0,IF(ISERROR(VLOOKUP($E714,'Source Data'!$B$29:$J$60, MATCH($L714, 'Source Data'!$B$26:$J$26,1),TRUE))=TRUE,"",VLOOKUP($E714,'Source Data'!$B$29:$J$60,MATCH($L714, 'Source Data'!$B$26:$J$26,1),TRUE))))</f>
        <v/>
      </c>
      <c r="X714" s="144" t="str">
        <f>IF(OR(AND(OR($J714="Retired",$J714="Permanent Low-Use"),$K714&lt;=2032),(AND($J714="New",$K714&gt;2032))),"N/A",IF($N714=0,0,IF(ISERROR(VLOOKUP($E714,'Source Data'!$B$29:$J$60, MATCH($L714, 'Source Data'!$B$26:$J$26,1),TRUE))=TRUE,"",VLOOKUP($E714,'Source Data'!$B$29:$J$60,MATCH($L714, 'Source Data'!$B$26:$J$26,1),TRUE))))</f>
        <v/>
      </c>
      <c r="Y714" s="144" t="str">
        <f>IF(OR(AND(OR($J714="Retired",$J714="Permanent Low-Use"),$K714&lt;=2033),(AND($J714="New",$K714&gt;2033))),"N/A",IF($N714=0,0,IF(ISERROR(VLOOKUP($E714,'Source Data'!$B$29:$J$60, MATCH($L714, 'Source Data'!$B$26:$J$26,1),TRUE))=TRUE,"",VLOOKUP($E714,'Source Data'!$B$29:$J$60,MATCH($L714, 'Source Data'!$B$26:$J$26,1),TRUE))))</f>
        <v/>
      </c>
      <c r="Z714" s="145" t="str">
        <f>IF(ISNUMBER($L714),IF(OR(AND(OR($J714="Retired",$J714="Permanent Low-Use"),$K714&lt;=2023),(AND($J714="New",$K714&gt;2023))),"N/A",VLOOKUP($F714,'Source Data'!$B$15:$I$22,7)),"")</f>
        <v/>
      </c>
      <c r="AA714" s="145" t="str">
        <f>IF(ISNUMBER($L714),IF(OR(AND(OR($J714="Retired",$J714="Permanent Low-Use"),$K714&lt;=2024),(AND($J714="New",$K714&gt;2024))),"N/A",VLOOKUP($F714,'Source Data'!$B$15:$I$22,7)),"")</f>
        <v/>
      </c>
      <c r="AB714" s="145" t="str">
        <f>IF(ISNUMBER($L714),IF(OR(AND(OR($J714="Retired",$J714="Permanent Low-Use"),$K714&lt;=2025),(AND($J714="New",$K714&gt;2025))),"N/A",VLOOKUP($F714,'Source Data'!$B$15:$I$22,5)),"")</f>
        <v/>
      </c>
      <c r="AC714" s="145" t="str">
        <f>IF(ISNUMBER($L714),IF(OR(AND(OR($J714="Retired",$J714="Permanent Low-Use"),$K714&lt;=2026),(AND($J714="New",$K714&gt;2026))),"N/A",VLOOKUP($F714,'Source Data'!$B$15:$I$22,5)),"")</f>
        <v/>
      </c>
      <c r="AD714" s="147"/>
      <c r="AE714" s="145" t="str">
        <f>IF(ISNUMBER($L714),IF(OR(AND(OR($J714="Retired",$J714="Permanent Low-Use"),$K714&lt;=2028),(AND($J714="New",$K714&gt;2028))),"N/A",VLOOKUP($F714,'Source Data'!$B$15:$I$22,5)),"")</f>
        <v/>
      </c>
      <c r="AF714" s="145" t="str">
        <f>IF(ISNUMBER($L714),IF(OR(AND(OR($J714="Retired",$J714="Permanent Low-Use"),$K714&lt;=2029),(AND($J714="New",$K714&gt;2029))),"N/A",VLOOKUP($F714,'Source Data'!$B$15:$I$22,5)),"")</f>
        <v/>
      </c>
      <c r="AG714" s="145" t="str">
        <f>IF(ISNUMBER($L714),IF(OR(AND(OR($J714="Retired",$J714="Permanent Low-Use"),$K714&lt;=2030),(AND($J714="New",$K714&gt;2030))),"N/A",VLOOKUP($F714,'Source Data'!$B$15:$I$22,5)),"")</f>
        <v/>
      </c>
      <c r="AH714" s="145" t="str">
        <f>IF(ISNUMBER($L714),IF(OR(AND(OR($J714="Retired",$J714="Permanent Low-Use"),$K714&lt;=2031),(AND($J714="New",$K714&gt;2031))),"N/A",VLOOKUP($F714,'Source Data'!$B$15:$I$22,5)),"")</f>
        <v/>
      </c>
      <c r="AI714" s="145" t="str">
        <f>IF(ISNUMBER($L714),IF(OR(AND(OR($J714="Retired",$J714="Permanent Low-Use"),$K714&lt;=2032),(AND($J714="New",$K714&gt;2032))),"N/A",VLOOKUP($F714,'Source Data'!$B$15:$I$22,5)),"")</f>
        <v/>
      </c>
      <c r="AJ714" s="145" t="str">
        <f>IF(ISNUMBER($L714),IF(OR(AND(OR($J714="Retired",$J714="Permanent Low-Use"),$K714&lt;=2033),(AND($J714="New",$K714&gt;2033))),"N/A",VLOOKUP($F714,'Source Data'!$B$15:$I$22,5)),"")</f>
        <v/>
      </c>
      <c r="AK714" s="145" t="str">
        <f>IF($N714= 0, "N/A", IF(ISERROR(VLOOKUP($F714, 'Source Data'!$B$4:$C$11,2)), "", VLOOKUP($F714, 'Source Data'!$B$4:$C$11,2)))</f>
        <v/>
      </c>
      <c r="AL714" s="158"/>
    </row>
    <row r="715" spans="1:38">
      <c r="A715" s="158"/>
      <c r="B715" s="78"/>
      <c r="C715" s="78"/>
      <c r="D715" s="78"/>
      <c r="E715" s="78"/>
      <c r="F715" s="78"/>
      <c r="G715" s="78"/>
      <c r="H715" s="78"/>
      <c r="I715" s="78"/>
      <c r="J715" s="78"/>
      <c r="K715" s="78"/>
      <c r="L715" s="142" t="str">
        <f t="shared" si="26"/>
        <v/>
      </c>
      <c r="M715" s="142"/>
      <c r="N715" s="143" t="str">
        <f t="shared" si="27"/>
        <v/>
      </c>
      <c r="O715" s="144" t="str">
        <f>IF(OR(AND(OR($J715="Retired",$J715="Permanent Low-Use"),$K715&lt;=2023),(AND($J715="New",$K715&gt;2023))),"N/A",IF($N715=0,0,IF(ISERROR(VLOOKUP($E715,'Source Data'!$B$29:$J$60, MATCH($L715, 'Source Data'!$B$26:$J$26,1),TRUE))=TRUE,"",VLOOKUP($E715,'Source Data'!$B$29:$J$60,MATCH($L715, 'Source Data'!$B$26:$J$26,1),TRUE))))</f>
        <v/>
      </c>
      <c r="P715" s="144" t="str">
        <f>IF(OR(AND(OR($J715="Retired",$J715="Permanent Low-Use"),$K715&lt;=2024),(AND($J715="New",$K715&gt;2024))),"N/A",IF($N715=0,0,IF(ISERROR(VLOOKUP($E715,'Source Data'!$B$29:$J$60, MATCH($L715, 'Source Data'!$B$26:$J$26,1),TRUE))=TRUE,"",VLOOKUP($E715,'Source Data'!$B$29:$J$60,MATCH($L715, 'Source Data'!$B$26:$J$26,1),TRUE))))</f>
        <v/>
      </c>
      <c r="Q715" s="144" t="str">
        <f>IF(OR(AND(OR($J715="Retired",$J715="Permanent Low-Use"),$K715&lt;=2025),(AND($J715="New",$K715&gt;2025))),"N/A",IF($N715=0,0,IF(ISERROR(VLOOKUP($E715,'Source Data'!$B$29:$J$60, MATCH($L715, 'Source Data'!$B$26:$J$26,1),TRUE))=TRUE,"",VLOOKUP($E715,'Source Data'!$B$29:$J$60,MATCH($L715, 'Source Data'!$B$26:$J$26,1),TRUE))))</f>
        <v/>
      </c>
      <c r="R715" s="144" t="str">
        <f>IF(OR(AND(OR($J715="Retired",$J715="Permanent Low-Use"),$K715&lt;=2026),(AND($J715="New",$K715&gt;2026))),"N/A",IF($N715=0,0,IF(ISERROR(VLOOKUP($E715,'Source Data'!$B$29:$J$60, MATCH($L715, 'Source Data'!$B$26:$J$26,1),TRUE))=TRUE,"",VLOOKUP($E715,'Source Data'!$B$29:$J$60,MATCH($L715, 'Source Data'!$B$26:$J$26,1),TRUE))))</f>
        <v/>
      </c>
      <c r="S715" s="144" t="str">
        <f>IF(OR(AND(OR($J715="Retired",$J715="Permanent Low-Use"),$K715&lt;=2027),(AND($J715="New",$K715&gt;2027))),"N/A",IF($N715=0,0,IF(ISERROR(VLOOKUP($E715,'Source Data'!$B$29:$J$60, MATCH($L715, 'Source Data'!$B$26:$J$26,1),TRUE))=TRUE,"",VLOOKUP($E715,'Source Data'!$B$29:$J$60,MATCH($L715, 'Source Data'!$B$26:$J$26,1),TRUE))))</f>
        <v/>
      </c>
      <c r="T715" s="144" t="str">
        <f>IF(OR(AND(OR($J715="Retired",$J715="Permanent Low-Use"),$K715&lt;=2028),(AND($J715="New",$K715&gt;2028))),"N/A",IF($N715=0,0,IF(ISERROR(VLOOKUP($E715,'Source Data'!$B$29:$J$60, MATCH($L715, 'Source Data'!$B$26:$J$26,1),TRUE))=TRUE,"",VLOOKUP($E715,'Source Data'!$B$29:$J$60,MATCH($L715, 'Source Data'!$B$26:$J$26,1),TRUE))))</f>
        <v/>
      </c>
      <c r="U715" s="144" t="str">
        <f>IF(OR(AND(OR($J715="Retired",$J715="Permanent Low-Use"),$K715&lt;=2029),(AND($J715="New",$K715&gt;2029))),"N/A",IF($N715=0,0,IF(ISERROR(VLOOKUP($E715,'Source Data'!$B$29:$J$60, MATCH($L715, 'Source Data'!$B$26:$J$26,1),TRUE))=TRUE,"",VLOOKUP($E715,'Source Data'!$B$29:$J$60,MATCH($L715, 'Source Data'!$B$26:$J$26,1),TRUE))))</f>
        <v/>
      </c>
      <c r="V715" s="144" t="str">
        <f>IF(OR(AND(OR($J715="Retired",$J715="Permanent Low-Use"),$K715&lt;=2030),(AND($J715="New",$K715&gt;2030))),"N/A",IF($N715=0,0,IF(ISERROR(VLOOKUP($E715,'Source Data'!$B$29:$J$60, MATCH($L715, 'Source Data'!$B$26:$J$26,1),TRUE))=TRUE,"",VLOOKUP($E715,'Source Data'!$B$29:$J$60,MATCH($L715, 'Source Data'!$B$26:$J$26,1),TRUE))))</f>
        <v/>
      </c>
      <c r="W715" s="144" t="str">
        <f>IF(OR(AND(OR($J715="Retired",$J715="Permanent Low-Use"),$K715&lt;=2031),(AND($J715="New",$K715&gt;2031))),"N/A",IF($N715=0,0,IF(ISERROR(VLOOKUP($E715,'Source Data'!$B$29:$J$60, MATCH($L715, 'Source Data'!$B$26:$J$26,1),TRUE))=TRUE,"",VLOOKUP($E715,'Source Data'!$B$29:$J$60,MATCH($L715, 'Source Data'!$B$26:$J$26,1),TRUE))))</f>
        <v/>
      </c>
      <c r="X715" s="144" t="str">
        <f>IF(OR(AND(OR($J715="Retired",$J715="Permanent Low-Use"),$K715&lt;=2032),(AND($J715="New",$K715&gt;2032))),"N/A",IF($N715=0,0,IF(ISERROR(VLOOKUP($E715,'Source Data'!$B$29:$J$60, MATCH($L715, 'Source Data'!$B$26:$J$26,1),TRUE))=TRUE,"",VLOOKUP($E715,'Source Data'!$B$29:$J$60,MATCH($L715, 'Source Data'!$B$26:$J$26,1),TRUE))))</f>
        <v/>
      </c>
      <c r="Y715" s="144" t="str">
        <f>IF(OR(AND(OR($J715="Retired",$J715="Permanent Low-Use"),$K715&lt;=2033),(AND($J715="New",$K715&gt;2033))),"N/A",IF($N715=0,0,IF(ISERROR(VLOOKUP($E715,'Source Data'!$B$29:$J$60, MATCH($L715, 'Source Data'!$B$26:$J$26,1),TRUE))=TRUE,"",VLOOKUP($E715,'Source Data'!$B$29:$J$60,MATCH($L715, 'Source Data'!$B$26:$J$26,1),TRUE))))</f>
        <v/>
      </c>
      <c r="Z715" s="145" t="str">
        <f>IF(ISNUMBER($L715),IF(OR(AND(OR($J715="Retired",$J715="Permanent Low-Use"),$K715&lt;=2023),(AND($J715="New",$K715&gt;2023))),"N/A",VLOOKUP($F715,'Source Data'!$B$15:$I$22,7)),"")</f>
        <v/>
      </c>
      <c r="AA715" s="145" t="str">
        <f>IF(ISNUMBER($L715),IF(OR(AND(OR($J715="Retired",$J715="Permanent Low-Use"),$K715&lt;=2024),(AND($J715="New",$K715&gt;2024))),"N/A",VLOOKUP($F715,'Source Data'!$B$15:$I$22,7)),"")</f>
        <v/>
      </c>
      <c r="AB715" s="145" t="str">
        <f>IF(ISNUMBER($L715),IF(OR(AND(OR($J715="Retired",$J715="Permanent Low-Use"),$K715&lt;=2025),(AND($J715="New",$K715&gt;2025))),"N/A",VLOOKUP($F715,'Source Data'!$B$15:$I$22,5)),"")</f>
        <v/>
      </c>
      <c r="AC715" s="145" t="str">
        <f>IF(ISNUMBER($L715),IF(OR(AND(OR($J715="Retired",$J715="Permanent Low-Use"),$K715&lt;=2026),(AND($J715="New",$K715&gt;2026))),"N/A",VLOOKUP($F715,'Source Data'!$B$15:$I$22,5)),"")</f>
        <v/>
      </c>
      <c r="AD715" s="147"/>
      <c r="AE715" s="145" t="str">
        <f>IF(ISNUMBER($L715),IF(OR(AND(OR($J715="Retired",$J715="Permanent Low-Use"),$K715&lt;=2028),(AND($J715="New",$K715&gt;2028))),"N/A",VLOOKUP($F715,'Source Data'!$B$15:$I$22,5)),"")</f>
        <v/>
      </c>
      <c r="AF715" s="145" t="str">
        <f>IF(ISNUMBER($L715),IF(OR(AND(OR($J715="Retired",$J715="Permanent Low-Use"),$K715&lt;=2029),(AND($J715="New",$K715&gt;2029))),"N/A",VLOOKUP($F715,'Source Data'!$B$15:$I$22,5)),"")</f>
        <v/>
      </c>
      <c r="AG715" s="145" t="str">
        <f>IF(ISNUMBER($L715),IF(OR(AND(OR($J715="Retired",$J715="Permanent Low-Use"),$K715&lt;=2030),(AND($J715="New",$K715&gt;2030))),"N/A",VLOOKUP($F715,'Source Data'!$B$15:$I$22,5)),"")</f>
        <v/>
      </c>
      <c r="AH715" s="145" t="str">
        <f>IF(ISNUMBER($L715),IF(OR(AND(OR($J715="Retired",$J715="Permanent Low-Use"),$K715&lt;=2031),(AND($J715="New",$K715&gt;2031))),"N/A",VLOOKUP($F715,'Source Data'!$B$15:$I$22,5)),"")</f>
        <v/>
      </c>
      <c r="AI715" s="145" t="str">
        <f>IF(ISNUMBER($L715),IF(OR(AND(OR($J715="Retired",$J715="Permanent Low-Use"),$K715&lt;=2032),(AND($J715="New",$K715&gt;2032))),"N/A",VLOOKUP($F715,'Source Data'!$B$15:$I$22,5)),"")</f>
        <v/>
      </c>
      <c r="AJ715" s="145" t="str">
        <f>IF(ISNUMBER($L715),IF(OR(AND(OR($J715="Retired",$J715="Permanent Low-Use"),$K715&lt;=2033),(AND($J715="New",$K715&gt;2033))),"N/A",VLOOKUP($F715,'Source Data'!$B$15:$I$22,5)),"")</f>
        <v/>
      </c>
      <c r="AK715" s="145" t="str">
        <f>IF($N715= 0, "N/A", IF(ISERROR(VLOOKUP($F715, 'Source Data'!$B$4:$C$11,2)), "", VLOOKUP($F715, 'Source Data'!$B$4:$C$11,2)))</f>
        <v/>
      </c>
      <c r="AL715" s="158"/>
    </row>
    <row r="716" spans="1:38">
      <c r="A716" s="158"/>
      <c r="B716" s="78"/>
      <c r="C716" s="78"/>
      <c r="D716" s="78"/>
      <c r="E716" s="78"/>
      <c r="F716" s="78"/>
      <c r="G716" s="78"/>
      <c r="H716" s="78"/>
      <c r="I716" s="78"/>
      <c r="J716" s="78"/>
      <c r="K716" s="78"/>
      <c r="L716" s="142" t="str">
        <f t="shared" si="26"/>
        <v/>
      </c>
      <c r="M716" s="142"/>
      <c r="N716" s="143" t="str">
        <f t="shared" si="27"/>
        <v/>
      </c>
      <c r="O716" s="144" t="str">
        <f>IF(OR(AND(OR($J716="Retired",$J716="Permanent Low-Use"),$K716&lt;=2023),(AND($J716="New",$K716&gt;2023))),"N/A",IF($N716=0,0,IF(ISERROR(VLOOKUP($E716,'Source Data'!$B$29:$J$60, MATCH($L716, 'Source Data'!$B$26:$J$26,1),TRUE))=TRUE,"",VLOOKUP($E716,'Source Data'!$B$29:$J$60,MATCH($L716, 'Source Data'!$B$26:$J$26,1),TRUE))))</f>
        <v/>
      </c>
      <c r="P716" s="144" t="str">
        <f>IF(OR(AND(OR($J716="Retired",$J716="Permanent Low-Use"),$K716&lt;=2024),(AND($J716="New",$K716&gt;2024))),"N/A",IF($N716=0,0,IF(ISERROR(VLOOKUP($E716,'Source Data'!$B$29:$J$60, MATCH($L716, 'Source Data'!$B$26:$J$26,1),TRUE))=TRUE,"",VLOOKUP($E716,'Source Data'!$B$29:$J$60,MATCH($L716, 'Source Data'!$B$26:$J$26,1),TRUE))))</f>
        <v/>
      </c>
      <c r="Q716" s="144" t="str">
        <f>IF(OR(AND(OR($J716="Retired",$J716="Permanent Low-Use"),$K716&lt;=2025),(AND($J716="New",$K716&gt;2025))),"N/A",IF($N716=0,0,IF(ISERROR(VLOOKUP($E716,'Source Data'!$B$29:$J$60, MATCH($L716, 'Source Data'!$B$26:$J$26,1),TRUE))=TRUE,"",VLOOKUP($E716,'Source Data'!$B$29:$J$60,MATCH($L716, 'Source Data'!$B$26:$J$26,1),TRUE))))</f>
        <v/>
      </c>
      <c r="R716" s="144" t="str">
        <f>IF(OR(AND(OR($J716="Retired",$J716="Permanent Low-Use"),$K716&lt;=2026),(AND($J716="New",$K716&gt;2026))),"N/A",IF($N716=0,0,IF(ISERROR(VLOOKUP($E716,'Source Data'!$B$29:$J$60, MATCH($L716, 'Source Data'!$B$26:$J$26,1),TRUE))=TRUE,"",VLOOKUP($E716,'Source Data'!$B$29:$J$60,MATCH($L716, 'Source Data'!$B$26:$J$26,1),TRUE))))</f>
        <v/>
      </c>
      <c r="S716" s="144" t="str">
        <f>IF(OR(AND(OR($J716="Retired",$J716="Permanent Low-Use"),$K716&lt;=2027),(AND($J716="New",$K716&gt;2027))),"N/A",IF($N716=0,0,IF(ISERROR(VLOOKUP($E716,'Source Data'!$B$29:$J$60, MATCH($L716, 'Source Data'!$B$26:$J$26,1),TRUE))=TRUE,"",VLOOKUP($E716,'Source Data'!$B$29:$J$60,MATCH($L716, 'Source Data'!$B$26:$J$26,1),TRUE))))</f>
        <v/>
      </c>
      <c r="T716" s="144" t="str">
        <f>IF(OR(AND(OR($J716="Retired",$J716="Permanent Low-Use"),$K716&lt;=2028),(AND($J716="New",$K716&gt;2028))),"N/A",IF($N716=0,0,IF(ISERROR(VLOOKUP($E716,'Source Data'!$B$29:$J$60, MATCH($L716, 'Source Data'!$B$26:$J$26,1),TRUE))=TRUE,"",VLOOKUP($E716,'Source Data'!$B$29:$J$60,MATCH($L716, 'Source Data'!$B$26:$J$26,1),TRUE))))</f>
        <v/>
      </c>
      <c r="U716" s="144" t="str">
        <f>IF(OR(AND(OR($J716="Retired",$J716="Permanent Low-Use"),$K716&lt;=2029),(AND($J716="New",$K716&gt;2029))),"N/A",IF($N716=0,0,IF(ISERROR(VLOOKUP($E716,'Source Data'!$B$29:$J$60, MATCH($L716, 'Source Data'!$B$26:$J$26,1),TRUE))=TRUE,"",VLOOKUP($E716,'Source Data'!$B$29:$J$60,MATCH($L716, 'Source Data'!$B$26:$J$26,1),TRUE))))</f>
        <v/>
      </c>
      <c r="V716" s="144" t="str">
        <f>IF(OR(AND(OR($J716="Retired",$J716="Permanent Low-Use"),$K716&lt;=2030),(AND($J716="New",$K716&gt;2030))),"N/A",IF($N716=0,0,IF(ISERROR(VLOOKUP($E716,'Source Data'!$B$29:$J$60, MATCH($L716, 'Source Data'!$B$26:$J$26,1),TRUE))=TRUE,"",VLOOKUP($E716,'Source Data'!$B$29:$J$60,MATCH($L716, 'Source Data'!$B$26:$J$26,1),TRUE))))</f>
        <v/>
      </c>
      <c r="W716" s="144" t="str">
        <f>IF(OR(AND(OR($J716="Retired",$J716="Permanent Low-Use"),$K716&lt;=2031),(AND($J716="New",$K716&gt;2031))),"N/A",IF($N716=0,0,IF(ISERROR(VLOOKUP($E716,'Source Data'!$B$29:$J$60, MATCH($L716, 'Source Data'!$B$26:$J$26,1),TRUE))=TRUE,"",VLOOKUP($E716,'Source Data'!$B$29:$J$60,MATCH($L716, 'Source Data'!$B$26:$J$26,1),TRUE))))</f>
        <v/>
      </c>
      <c r="X716" s="144" t="str">
        <f>IF(OR(AND(OR($J716="Retired",$J716="Permanent Low-Use"),$K716&lt;=2032),(AND($J716="New",$K716&gt;2032))),"N/A",IF($N716=0,0,IF(ISERROR(VLOOKUP($E716,'Source Data'!$B$29:$J$60, MATCH($L716, 'Source Data'!$B$26:$J$26,1),TRUE))=TRUE,"",VLOOKUP($E716,'Source Data'!$B$29:$J$60,MATCH($L716, 'Source Data'!$B$26:$J$26,1),TRUE))))</f>
        <v/>
      </c>
      <c r="Y716" s="144" t="str">
        <f>IF(OR(AND(OR($J716="Retired",$J716="Permanent Low-Use"),$K716&lt;=2033),(AND($J716="New",$K716&gt;2033))),"N/A",IF($N716=0,0,IF(ISERROR(VLOOKUP($E716,'Source Data'!$B$29:$J$60, MATCH($L716, 'Source Data'!$B$26:$J$26,1),TRUE))=TRUE,"",VLOOKUP($E716,'Source Data'!$B$29:$J$60,MATCH($L716, 'Source Data'!$B$26:$J$26,1),TRUE))))</f>
        <v/>
      </c>
      <c r="Z716" s="145" t="str">
        <f>IF(ISNUMBER($L716),IF(OR(AND(OR($J716="Retired",$J716="Permanent Low-Use"),$K716&lt;=2023),(AND($J716="New",$K716&gt;2023))),"N/A",VLOOKUP($F716,'Source Data'!$B$15:$I$22,7)),"")</f>
        <v/>
      </c>
      <c r="AA716" s="145" t="str">
        <f>IF(ISNUMBER($L716),IF(OR(AND(OR($J716="Retired",$J716="Permanent Low-Use"),$K716&lt;=2024),(AND($J716="New",$K716&gt;2024))),"N/A",VLOOKUP($F716,'Source Data'!$B$15:$I$22,7)),"")</f>
        <v/>
      </c>
      <c r="AB716" s="145" t="str">
        <f>IF(ISNUMBER($L716),IF(OR(AND(OR($J716="Retired",$J716="Permanent Low-Use"),$K716&lt;=2025),(AND($J716="New",$K716&gt;2025))),"N/A",VLOOKUP($F716,'Source Data'!$B$15:$I$22,5)),"")</f>
        <v/>
      </c>
      <c r="AC716" s="145" t="str">
        <f>IF(ISNUMBER($L716),IF(OR(AND(OR($J716="Retired",$J716="Permanent Low-Use"),$K716&lt;=2026),(AND($J716="New",$K716&gt;2026))),"N/A",VLOOKUP($F716,'Source Data'!$B$15:$I$22,5)),"")</f>
        <v/>
      </c>
      <c r="AD716" s="147"/>
      <c r="AE716" s="145" t="str">
        <f>IF(ISNUMBER($L716),IF(OR(AND(OR($J716="Retired",$J716="Permanent Low-Use"),$K716&lt;=2028),(AND($J716="New",$K716&gt;2028))),"N/A",VLOOKUP($F716,'Source Data'!$B$15:$I$22,5)),"")</f>
        <v/>
      </c>
      <c r="AF716" s="145" t="str">
        <f>IF(ISNUMBER($L716),IF(OR(AND(OR($J716="Retired",$J716="Permanent Low-Use"),$K716&lt;=2029),(AND($J716="New",$K716&gt;2029))),"N/A",VLOOKUP($F716,'Source Data'!$B$15:$I$22,5)),"")</f>
        <v/>
      </c>
      <c r="AG716" s="145" t="str">
        <f>IF(ISNUMBER($L716),IF(OR(AND(OR($J716="Retired",$J716="Permanent Low-Use"),$K716&lt;=2030),(AND($J716="New",$K716&gt;2030))),"N/A",VLOOKUP($F716,'Source Data'!$B$15:$I$22,5)),"")</f>
        <v/>
      </c>
      <c r="AH716" s="145" t="str">
        <f>IF(ISNUMBER($L716),IF(OR(AND(OR($J716="Retired",$J716="Permanent Low-Use"),$K716&lt;=2031),(AND($J716="New",$K716&gt;2031))),"N/A",VLOOKUP($F716,'Source Data'!$B$15:$I$22,5)),"")</f>
        <v/>
      </c>
      <c r="AI716" s="145" t="str">
        <f>IF(ISNUMBER($L716),IF(OR(AND(OR($J716="Retired",$J716="Permanent Low-Use"),$K716&lt;=2032),(AND($J716="New",$K716&gt;2032))),"N/A",VLOOKUP($F716,'Source Data'!$B$15:$I$22,5)),"")</f>
        <v/>
      </c>
      <c r="AJ716" s="145" t="str">
        <f>IF(ISNUMBER($L716),IF(OR(AND(OR($J716="Retired",$J716="Permanent Low-Use"),$K716&lt;=2033),(AND($J716="New",$K716&gt;2033))),"N/A",VLOOKUP($F716,'Source Data'!$B$15:$I$22,5)),"")</f>
        <v/>
      </c>
      <c r="AK716" s="145" t="str">
        <f>IF($N716= 0, "N/A", IF(ISERROR(VLOOKUP($F716, 'Source Data'!$B$4:$C$11,2)), "", VLOOKUP($F716, 'Source Data'!$B$4:$C$11,2)))</f>
        <v/>
      </c>
      <c r="AL716" s="158"/>
    </row>
    <row r="717" spans="1:38">
      <c r="A717" s="158"/>
      <c r="B717" s="78"/>
      <c r="C717" s="78"/>
      <c r="D717" s="78"/>
      <c r="E717" s="78"/>
      <c r="F717" s="78"/>
      <c r="G717" s="78"/>
      <c r="H717" s="78"/>
      <c r="I717" s="78"/>
      <c r="J717" s="78"/>
      <c r="K717" s="78"/>
      <c r="L717" s="142" t="str">
        <f t="shared" si="26"/>
        <v/>
      </c>
      <c r="M717" s="142"/>
      <c r="N717" s="143" t="str">
        <f t="shared" si="27"/>
        <v/>
      </c>
      <c r="O717" s="144" t="str">
        <f>IF(OR(AND(OR($J717="Retired",$J717="Permanent Low-Use"),$K717&lt;=2023),(AND($J717="New",$K717&gt;2023))),"N/A",IF($N717=0,0,IF(ISERROR(VLOOKUP($E717,'Source Data'!$B$29:$J$60, MATCH($L717, 'Source Data'!$B$26:$J$26,1),TRUE))=TRUE,"",VLOOKUP($E717,'Source Data'!$B$29:$J$60,MATCH($L717, 'Source Data'!$B$26:$J$26,1),TRUE))))</f>
        <v/>
      </c>
      <c r="P717" s="144" t="str">
        <f>IF(OR(AND(OR($J717="Retired",$J717="Permanent Low-Use"),$K717&lt;=2024),(AND($J717="New",$K717&gt;2024))),"N/A",IF($N717=0,0,IF(ISERROR(VLOOKUP($E717,'Source Data'!$B$29:$J$60, MATCH($L717, 'Source Data'!$B$26:$J$26,1),TRUE))=TRUE,"",VLOOKUP($E717,'Source Data'!$B$29:$J$60,MATCH($L717, 'Source Data'!$B$26:$J$26,1),TRUE))))</f>
        <v/>
      </c>
      <c r="Q717" s="144" t="str">
        <f>IF(OR(AND(OR($J717="Retired",$J717="Permanent Low-Use"),$K717&lt;=2025),(AND($J717="New",$K717&gt;2025))),"N/A",IF($N717=0,0,IF(ISERROR(VLOOKUP($E717,'Source Data'!$B$29:$J$60, MATCH($L717, 'Source Data'!$B$26:$J$26,1),TRUE))=TRUE,"",VLOOKUP($E717,'Source Data'!$B$29:$J$60,MATCH($L717, 'Source Data'!$B$26:$J$26,1),TRUE))))</f>
        <v/>
      </c>
      <c r="R717" s="144" t="str">
        <f>IF(OR(AND(OR($J717="Retired",$J717="Permanent Low-Use"),$K717&lt;=2026),(AND($J717="New",$K717&gt;2026))),"N/A",IF($N717=0,0,IF(ISERROR(VLOOKUP($E717,'Source Data'!$B$29:$J$60, MATCH($L717, 'Source Data'!$B$26:$J$26,1),TRUE))=TRUE,"",VLOOKUP($E717,'Source Data'!$B$29:$J$60,MATCH($L717, 'Source Data'!$B$26:$J$26,1),TRUE))))</f>
        <v/>
      </c>
      <c r="S717" s="144" t="str">
        <f>IF(OR(AND(OR($J717="Retired",$J717="Permanent Low-Use"),$K717&lt;=2027),(AND($J717="New",$K717&gt;2027))),"N/A",IF($N717=0,0,IF(ISERROR(VLOOKUP($E717,'Source Data'!$B$29:$J$60, MATCH($L717, 'Source Data'!$B$26:$J$26,1),TRUE))=TRUE,"",VLOOKUP($E717,'Source Data'!$B$29:$J$60,MATCH($L717, 'Source Data'!$B$26:$J$26,1),TRUE))))</f>
        <v/>
      </c>
      <c r="T717" s="144" t="str">
        <f>IF(OR(AND(OR($J717="Retired",$J717="Permanent Low-Use"),$K717&lt;=2028),(AND($J717="New",$K717&gt;2028))),"N/A",IF($N717=0,0,IF(ISERROR(VLOOKUP($E717,'Source Data'!$B$29:$J$60, MATCH($L717, 'Source Data'!$B$26:$J$26,1),TRUE))=TRUE,"",VLOOKUP($E717,'Source Data'!$B$29:$J$60,MATCH($L717, 'Source Data'!$B$26:$J$26,1),TRUE))))</f>
        <v/>
      </c>
      <c r="U717" s="144" t="str">
        <f>IF(OR(AND(OR($J717="Retired",$J717="Permanent Low-Use"),$K717&lt;=2029),(AND($J717="New",$K717&gt;2029))),"N/A",IF($N717=0,0,IF(ISERROR(VLOOKUP($E717,'Source Data'!$B$29:$J$60, MATCH($L717, 'Source Data'!$B$26:$J$26,1),TRUE))=TRUE,"",VLOOKUP($E717,'Source Data'!$B$29:$J$60,MATCH($L717, 'Source Data'!$B$26:$J$26,1),TRUE))))</f>
        <v/>
      </c>
      <c r="V717" s="144" t="str">
        <f>IF(OR(AND(OR($J717="Retired",$J717="Permanent Low-Use"),$K717&lt;=2030),(AND($J717="New",$K717&gt;2030))),"N/A",IF($N717=0,0,IF(ISERROR(VLOOKUP($E717,'Source Data'!$B$29:$J$60, MATCH($L717, 'Source Data'!$B$26:$J$26,1),TRUE))=TRUE,"",VLOOKUP($E717,'Source Data'!$B$29:$J$60,MATCH($L717, 'Source Data'!$B$26:$J$26,1),TRUE))))</f>
        <v/>
      </c>
      <c r="W717" s="144" t="str">
        <f>IF(OR(AND(OR($J717="Retired",$J717="Permanent Low-Use"),$K717&lt;=2031),(AND($J717="New",$K717&gt;2031))),"N/A",IF($N717=0,0,IF(ISERROR(VLOOKUP($E717,'Source Data'!$B$29:$J$60, MATCH($L717, 'Source Data'!$B$26:$J$26,1),TRUE))=TRUE,"",VLOOKUP($E717,'Source Data'!$B$29:$J$60,MATCH($L717, 'Source Data'!$B$26:$J$26,1),TRUE))))</f>
        <v/>
      </c>
      <c r="X717" s="144" t="str">
        <f>IF(OR(AND(OR($J717="Retired",$J717="Permanent Low-Use"),$K717&lt;=2032),(AND($J717="New",$K717&gt;2032))),"N/A",IF($N717=0,0,IF(ISERROR(VLOOKUP($E717,'Source Data'!$B$29:$J$60, MATCH($L717, 'Source Data'!$B$26:$J$26,1),TRUE))=TRUE,"",VLOOKUP($E717,'Source Data'!$B$29:$J$60,MATCH($L717, 'Source Data'!$B$26:$J$26,1),TRUE))))</f>
        <v/>
      </c>
      <c r="Y717" s="144" t="str">
        <f>IF(OR(AND(OR($J717="Retired",$J717="Permanent Low-Use"),$K717&lt;=2033),(AND($J717="New",$K717&gt;2033))),"N/A",IF($N717=0,0,IF(ISERROR(VLOOKUP($E717,'Source Data'!$B$29:$J$60, MATCH($L717, 'Source Data'!$B$26:$J$26,1),TRUE))=TRUE,"",VLOOKUP($E717,'Source Data'!$B$29:$J$60,MATCH($L717, 'Source Data'!$B$26:$J$26,1),TRUE))))</f>
        <v/>
      </c>
      <c r="Z717" s="145" t="str">
        <f>IF(ISNUMBER($L717),IF(OR(AND(OR($J717="Retired",$J717="Permanent Low-Use"),$K717&lt;=2023),(AND($J717="New",$K717&gt;2023))),"N/A",VLOOKUP($F717,'Source Data'!$B$15:$I$22,7)),"")</f>
        <v/>
      </c>
      <c r="AA717" s="145" t="str">
        <f>IF(ISNUMBER($L717),IF(OR(AND(OR($J717="Retired",$J717="Permanent Low-Use"),$K717&lt;=2024),(AND($J717="New",$K717&gt;2024))),"N/A",VLOOKUP($F717,'Source Data'!$B$15:$I$22,7)),"")</f>
        <v/>
      </c>
      <c r="AB717" s="145" t="str">
        <f>IF(ISNUMBER($L717),IF(OR(AND(OR($J717="Retired",$J717="Permanent Low-Use"),$K717&lt;=2025),(AND($J717="New",$K717&gt;2025))),"N/A",VLOOKUP($F717,'Source Data'!$B$15:$I$22,5)),"")</f>
        <v/>
      </c>
      <c r="AC717" s="145" t="str">
        <f>IF(ISNUMBER($L717),IF(OR(AND(OR($J717="Retired",$J717="Permanent Low-Use"),$K717&lt;=2026),(AND($J717="New",$K717&gt;2026))),"N/A",VLOOKUP($F717,'Source Data'!$B$15:$I$22,5)),"")</f>
        <v/>
      </c>
      <c r="AD717" s="147"/>
      <c r="AE717" s="145" t="str">
        <f>IF(ISNUMBER($L717),IF(OR(AND(OR($J717="Retired",$J717="Permanent Low-Use"),$K717&lt;=2028),(AND($J717="New",$K717&gt;2028))),"N/A",VLOOKUP($F717,'Source Data'!$B$15:$I$22,5)),"")</f>
        <v/>
      </c>
      <c r="AF717" s="145" t="str">
        <f>IF(ISNUMBER($L717),IF(OR(AND(OR($J717="Retired",$J717="Permanent Low-Use"),$K717&lt;=2029),(AND($J717="New",$K717&gt;2029))),"N/A",VLOOKUP($F717,'Source Data'!$B$15:$I$22,5)),"")</f>
        <v/>
      </c>
      <c r="AG717" s="145" t="str">
        <f>IF(ISNUMBER($L717),IF(OR(AND(OR($J717="Retired",$J717="Permanent Low-Use"),$K717&lt;=2030),(AND($J717="New",$K717&gt;2030))),"N/A",VLOOKUP($F717,'Source Data'!$B$15:$I$22,5)),"")</f>
        <v/>
      </c>
      <c r="AH717" s="145" t="str">
        <f>IF(ISNUMBER($L717),IF(OR(AND(OR($J717="Retired",$J717="Permanent Low-Use"),$K717&lt;=2031),(AND($J717="New",$K717&gt;2031))),"N/A",VLOOKUP($F717,'Source Data'!$B$15:$I$22,5)),"")</f>
        <v/>
      </c>
      <c r="AI717" s="145" t="str">
        <f>IF(ISNUMBER($L717),IF(OR(AND(OR($J717="Retired",$J717="Permanent Low-Use"),$K717&lt;=2032),(AND($J717="New",$K717&gt;2032))),"N/A",VLOOKUP($F717,'Source Data'!$B$15:$I$22,5)),"")</f>
        <v/>
      </c>
      <c r="AJ717" s="145" t="str">
        <f>IF(ISNUMBER($L717),IF(OR(AND(OR($J717="Retired",$J717="Permanent Low-Use"),$K717&lt;=2033),(AND($J717="New",$K717&gt;2033))),"N/A",VLOOKUP($F717,'Source Data'!$B$15:$I$22,5)),"")</f>
        <v/>
      </c>
      <c r="AK717" s="145" t="str">
        <f>IF($N717= 0, "N/A", IF(ISERROR(VLOOKUP($F717, 'Source Data'!$B$4:$C$11,2)), "", VLOOKUP($F717, 'Source Data'!$B$4:$C$11,2)))</f>
        <v/>
      </c>
      <c r="AL717" s="158"/>
    </row>
    <row r="718" spans="1:38">
      <c r="A718" s="158"/>
      <c r="B718" s="78"/>
      <c r="C718" s="78"/>
      <c r="D718" s="78"/>
      <c r="E718" s="78"/>
      <c r="F718" s="78"/>
      <c r="G718" s="78"/>
      <c r="H718" s="78"/>
      <c r="I718" s="78"/>
      <c r="J718" s="78"/>
      <c r="K718" s="78"/>
      <c r="L718" s="142" t="str">
        <f t="shared" si="26"/>
        <v/>
      </c>
      <c r="M718" s="142"/>
      <c r="N718" s="143" t="str">
        <f t="shared" si="27"/>
        <v/>
      </c>
      <c r="O718" s="144" t="str">
        <f>IF(OR(AND(OR($J718="Retired",$J718="Permanent Low-Use"),$K718&lt;=2023),(AND($J718="New",$K718&gt;2023))),"N/A",IF($N718=0,0,IF(ISERROR(VLOOKUP($E718,'Source Data'!$B$29:$J$60, MATCH($L718, 'Source Data'!$B$26:$J$26,1),TRUE))=TRUE,"",VLOOKUP($E718,'Source Data'!$B$29:$J$60,MATCH($L718, 'Source Data'!$B$26:$J$26,1),TRUE))))</f>
        <v/>
      </c>
      <c r="P718" s="144" t="str">
        <f>IF(OR(AND(OR($J718="Retired",$J718="Permanent Low-Use"),$K718&lt;=2024),(AND($J718="New",$K718&gt;2024))),"N/A",IF($N718=0,0,IF(ISERROR(VLOOKUP($E718,'Source Data'!$B$29:$J$60, MATCH($L718, 'Source Data'!$B$26:$J$26,1),TRUE))=TRUE,"",VLOOKUP($E718,'Source Data'!$B$29:$J$60,MATCH($L718, 'Source Data'!$B$26:$J$26,1),TRUE))))</f>
        <v/>
      </c>
      <c r="Q718" s="144" t="str">
        <f>IF(OR(AND(OR($J718="Retired",$J718="Permanent Low-Use"),$K718&lt;=2025),(AND($J718="New",$K718&gt;2025))),"N/A",IF($N718=0,0,IF(ISERROR(VLOOKUP($E718,'Source Data'!$B$29:$J$60, MATCH($L718, 'Source Data'!$B$26:$J$26,1),TRUE))=TRUE,"",VLOOKUP($E718,'Source Data'!$B$29:$J$60,MATCH($L718, 'Source Data'!$B$26:$J$26,1),TRUE))))</f>
        <v/>
      </c>
      <c r="R718" s="144" t="str">
        <f>IF(OR(AND(OR($J718="Retired",$J718="Permanent Low-Use"),$K718&lt;=2026),(AND($J718="New",$K718&gt;2026))),"N/A",IF($N718=0,0,IF(ISERROR(VLOOKUP($E718,'Source Data'!$B$29:$J$60, MATCH($L718, 'Source Data'!$B$26:$J$26,1),TRUE))=TRUE,"",VLOOKUP($E718,'Source Data'!$B$29:$J$60,MATCH($L718, 'Source Data'!$B$26:$J$26,1),TRUE))))</f>
        <v/>
      </c>
      <c r="S718" s="144" t="str">
        <f>IF(OR(AND(OR($J718="Retired",$J718="Permanent Low-Use"),$K718&lt;=2027),(AND($J718="New",$K718&gt;2027))),"N/A",IF($N718=0,0,IF(ISERROR(VLOOKUP($E718,'Source Data'!$B$29:$J$60, MATCH($L718, 'Source Data'!$B$26:$J$26,1),TRUE))=TRUE,"",VLOOKUP($E718,'Source Data'!$B$29:$J$60,MATCH($L718, 'Source Data'!$B$26:$J$26,1),TRUE))))</f>
        <v/>
      </c>
      <c r="T718" s="144" t="str">
        <f>IF(OR(AND(OR($J718="Retired",$J718="Permanent Low-Use"),$K718&lt;=2028),(AND($J718="New",$K718&gt;2028))),"N/A",IF($N718=0,0,IF(ISERROR(VLOOKUP($E718,'Source Data'!$B$29:$J$60, MATCH($L718, 'Source Data'!$B$26:$J$26,1),TRUE))=TRUE,"",VLOOKUP($E718,'Source Data'!$B$29:$J$60,MATCH($L718, 'Source Data'!$B$26:$J$26,1),TRUE))))</f>
        <v/>
      </c>
      <c r="U718" s="144" t="str">
        <f>IF(OR(AND(OR($J718="Retired",$J718="Permanent Low-Use"),$K718&lt;=2029),(AND($J718="New",$K718&gt;2029))),"N/A",IF($N718=0,0,IF(ISERROR(VLOOKUP($E718,'Source Data'!$B$29:$J$60, MATCH($L718, 'Source Data'!$B$26:$J$26,1),TRUE))=TRUE,"",VLOOKUP($E718,'Source Data'!$B$29:$J$60,MATCH($L718, 'Source Data'!$B$26:$J$26,1),TRUE))))</f>
        <v/>
      </c>
      <c r="V718" s="144" t="str">
        <f>IF(OR(AND(OR($J718="Retired",$J718="Permanent Low-Use"),$K718&lt;=2030),(AND($J718="New",$K718&gt;2030))),"N/A",IF($N718=0,0,IF(ISERROR(VLOOKUP($E718,'Source Data'!$B$29:$J$60, MATCH($L718, 'Source Data'!$B$26:$J$26,1),TRUE))=TRUE,"",VLOOKUP($E718,'Source Data'!$B$29:$J$60,MATCH($L718, 'Source Data'!$B$26:$J$26,1),TRUE))))</f>
        <v/>
      </c>
      <c r="W718" s="144" t="str">
        <f>IF(OR(AND(OR($J718="Retired",$J718="Permanent Low-Use"),$K718&lt;=2031),(AND($J718="New",$K718&gt;2031))),"N/A",IF($N718=0,0,IF(ISERROR(VLOOKUP($E718,'Source Data'!$B$29:$J$60, MATCH($L718, 'Source Data'!$B$26:$J$26,1),TRUE))=TRUE,"",VLOOKUP($E718,'Source Data'!$B$29:$J$60,MATCH($L718, 'Source Data'!$B$26:$J$26,1),TRUE))))</f>
        <v/>
      </c>
      <c r="X718" s="144" t="str">
        <f>IF(OR(AND(OR($J718="Retired",$J718="Permanent Low-Use"),$K718&lt;=2032),(AND($J718="New",$K718&gt;2032))),"N/A",IF($N718=0,0,IF(ISERROR(VLOOKUP($E718,'Source Data'!$B$29:$J$60, MATCH($L718, 'Source Data'!$B$26:$J$26,1),TRUE))=TRUE,"",VLOOKUP($E718,'Source Data'!$B$29:$J$60,MATCH($L718, 'Source Data'!$B$26:$J$26,1),TRUE))))</f>
        <v/>
      </c>
      <c r="Y718" s="144" t="str">
        <f>IF(OR(AND(OR($J718="Retired",$J718="Permanent Low-Use"),$K718&lt;=2033),(AND($J718="New",$K718&gt;2033))),"N/A",IF($N718=0,0,IF(ISERROR(VLOOKUP($E718,'Source Data'!$B$29:$J$60, MATCH($L718, 'Source Data'!$B$26:$J$26,1),TRUE))=TRUE,"",VLOOKUP($E718,'Source Data'!$B$29:$J$60,MATCH($L718, 'Source Data'!$B$26:$J$26,1),TRUE))))</f>
        <v/>
      </c>
      <c r="Z718" s="145" t="str">
        <f>IF(ISNUMBER($L718),IF(OR(AND(OR($J718="Retired",$J718="Permanent Low-Use"),$K718&lt;=2023),(AND($J718="New",$K718&gt;2023))),"N/A",VLOOKUP($F718,'Source Data'!$B$15:$I$22,7)),"")</f>
        <v/>
      </c>
      <c r="AA718" s="145" t="str">
        <f>IF(ISNUMBER($L718),IF(OR(AND(OR($J718="Retired",$J718="Permanent Low-Use"),$K718&lt;=2024),(AND($J718="New",$K718&gt;2024))),"N/A",VLOOKUP($F718,'Source Data'!$B$15:$I$22,7)),"")</f>
        <v/>
      </c>
      <c r="AB718" s="145" t="str">
        <f>IF(ISNUMBER($L718),IF(OR(AND(OR($J718="Retired",$J718="Permanent Low-Use"),$K718&lt;=2025),(AND($J718="New",$K718&gt;2025))),"N/A",VLOOKUP($F718,'Source Data'!$B$15:$I$22,5)),"")</f>
        <v/>
      </c>
      <c r="AC718" s="145" t="str">
        <f>IF(ISNUMBER($L718),IF(OR(AND(OR($J718="Retired",$J718="Permanent Low-Use"),$K718&lt;=2026),(AND($J718="New",$K718&gt;2026))),"N/A",VLOOKUP($F718,'Source Data'!$B$15:$I$22,5)),"")</f>
        <v/>
      </c>
      <c r="AD718" s="147"/>
      <c r="AE718" s="145" t="str">
        <f>IF(ISNUMBER($L718),IF(OR(AND(OR($J718="Retired",$J718="Permanent Low-Use"),$K718&lt;=2028),(AND($J718="New",$K718&gt;2028))),"N/A",VLOOKUP($F718,'Source Data'!$B$15:$I$22,5)),"")</f>
        <v/>
      </c>
      <c r="AF718" s="145" t="str">
        <f>IF(ISNUMBER($L718),IF(OR(AND(OR($J718="Retired",$J718="Permanent Low-Use"),$K718&lt;=2029),(AND($J718="New",$K718&gt;2029))),"N/A",VLOOKUP($F718,'Source Data'!$B$15:$I$22,5)),"")</f>
        <v/>
      </c>
      <c r="AG718" s="145" t="str">
        <f>IF(ISNUMBER($L718),IF(OR(AND(OR($J718="Retired",$J718="Permanent Low-Use"),$K718&lt;=2030),(AND($J718="New",$K718&gt;2030))),"N/A",VLOOKUP($F718,'Source Data'!$B$15:$I$22,5)),"")</f>
        <v/>
      </c>
      <c r="AH718" s="145" t="str">
        <f>IF(ISNUMBER($L718),IF(OR(AND(OR($J718="Retired",$J718="Permanent Low-Use"),$K718&lt;=2031),(AND($J718="New",$K718&gt;2031))),"N/A",VLOOKUP($F718,'Source Data'!$B$15:$I$22,5)),"")</f>
        <v/>
      </c>
      <c r="AI718" s="145" t="str">
        <f>IF(ISNUMBER($L718),IF(OR(AND(OR($J718="Retired",$J718="Permanent Low-Use"),$K718&lt;=2032),(AND($J718="New",$K718&gt;2032))),"N/A",VLOOKUP($F718,'Source Data'!$B$15:$I$22,5)),"")</f>
        <v/>
      </c>
      <c r="AJ718" s="145" t="str">
        <f>IF(ISNUMBER($L718),IF(OR(AND(OR($J718="Retired",$J718="Permanent Low-Use"),$K718&lt;=2033),(AND($J718="New",$K718&gt;2033))),"N/A",VLOOKUP($F718,'Source Data'!$B$15:$I$22,5)),"")</f>
        <v/>
      </c>
      <c r="AK718" s="145" t="str">
        <f>IF($N718= 0, "N/A", IF(ISERROR(VLOOKUP($F718, 'Source Data'!$B$4:$C$11,2)), "", VLOOKUP($F718, 'Source Data'!$B$4:$C$11,2)))</f>
        <v/>
      </c>
      <c r="AL718" s="158"/>
    </row>
    <row r="719" spans="1:38">
      <c r="A719" s="158"/>
      <c r="B719" s="78"/>
      <c r="C719" s="78"/>
      <c r="D719" s="78"/>
      <c r="E719" s="78"/>
      <c r="F719" s="78"/>
      <c r="G719" s="78"/>
      <c r="H719" s="78"/>
      <c r="I719" s="78"/>
      <c r="J719" s="78"/>
      <c r="K719" s="78"/>
      <c r="L719" s="142" t="str">
        <f t="shared" si="26"/>
        <v/>
      </c>
      <c r="M719" s="142"/>
      <c r="N719" s="143" t="str">
        <f t="shared" si="27"/>
        <v/>
      </c>
      <c r="O719" s="144" t="str">
        <f>IF(OR(AND(OR($J719="Retired",$J719="Permanent Low-Use"),$K719&lt;=2023),(AND($J719="New",$K719&gt;2023))),"N/A",IF($N719=0,0,IF(ISERROR(VLOOKUP($E719,'Source Data'!$B$29:$J$60, MATCH($L719, 'Source Data'!$B$26:$J$26,1),TRUE))=TRUE,"",VLOOKUP($E719,'Source Data'!$B$29:$J$60,MATCH($L719, 'Source Data'!$B$26:$J$26,1),TRUE))))</f>
        <v/>
      </c>
      <c r="P719" s="144" t="str">
        <f>IF(OR(AND(OR($J719="Retired",$J719="Permanent Low-Use"),$K719&lt;=2024),(AND($J719="New",$K719&gt;2024))),"N/A",IF($N719=0,0,IF(ISERROR(VLOOKUP($E719,'Source Data'!$B$29:$J$60, MATCH($L719, 'Source Data'!$B$26:$J$26,1),TRUE))=TRUE,"",VLOOKUP($E719,'Source Data'!$B$29:$J$60,MATCH($L719, 'Source Data'!$B$26:$J$26,1),TRUE))))</f>
        <v/>
      </c>
      <c r="Q719" s="144" t="str">
        <f>IF(OR(AND(OR($J719="Retired",$J719="Permanent Low-Use"),$K719&lt;=2025),(AND($J719="New",$K719&gt;2025))),"N/A",IF($N719=0,0,IF(ISERROR(VLOOKUP($E719,'Source Data'!$B$29:$J$60, MATCH($L719, 'Source Data'!$B$26:$J$26,1),TRUE))=TRUE,"",VLOOKUP($E719,'Source Data'!$B$29:$J$60,MATCH($L719, 'Source Data'!$B$26:$J$26,1),TRUE))))</f>
        <v/>
      </c>
      <c r="R719" s="144" t="str">
        <f>IF(OR(AND(OR($J719="Retired",$J719="Permanent Low-Use"),$K719&lt;=2026),(AND($J719="New",$K719&gt;2026))),"N/A",IF($N719=0,0,IF(ISERROR(VLOOKUP($E719,'Source Data'!$B$29:$J$60, MATCH($L719, 'Source Data'!$B$26:$J$26,1),TRUE))=TRUE,"",VLOOKUP($E719,'Source Data'!$B$29:$J$60,MATCH($L719, 'Source Data'!$B$26:$J$26,1),TRUE))))</f>
        <v/>
      </c>
      <c r="S719" s="144" t="str">
        <f>IF(OR(AND(OR($J719="Retired",$J719="Permanent Low-Use"),$K719&lt;=2027),(AND($J719="New",$K719&gt;2027))),"N/A",IF($N719=0,0,IF(ISERROR(VLOOKUP($E719,'Source Data'!$B$29:$J$60, MATCH($L719, 'Source Data'!$B$26:$J$26,1),TRUE))=TRUE,"",VLOOKUP($E719,'Source Data'!$B$29:$J$60,MATCH($L719, 'Source Data'!$B$26:$J$26,1),TRUE))))</f>
        <v/>
      </c>
      <c r="T719" s="144" t="str">
        <f>IF(OR(AND(OR($J719="Retired",$J719="Permanent Low-Use"),$K719&lt;=2028),(AND($J719="New",$K719&gt;2028))),"N/A",IF($N719=0,0,IF(ISERROR(VLOOKUP($E719,'Source Data'!$B$29:$J$60, MATCH($L719, 'Source Data'!$B$26:$J$26,1),TRUE))=TRUE,"",VLOOKUP($E719,'Source Data'!$B$29:$J$60,MATCH($L719, 'Source Data'!$B$26:$J$26,1),TRUE))))</f>
        <v/>
      </c>
      <c r="U719" s="144" t="str">
        <f>IF(OR(AND(OR($J719="Retired",$J719="Permanent Low-Use"),$K719&lt;=2029),(AND($J719="New",$K719&gt;2029))),"N/A",IF($N719=0,0,IF(ISERROR(VLOOKUP($E719,'Source Data'!$B$29:$J$60, MATCH($L719, 'Source Data'!$B$26:$J$26,1),TRUE))=TRUE,"",VLOOKUP($E719,'Source Data'!$B$29:$J$60,MATCH($L719, 'Source Data'!$B$26:$J$26,1),TRUE))))</f>
        <v/>
      </c>
      <c r="V719" s="144" t="str">
        <f>IF(OR(AND(OR($J719="Retired",$J719="Permanent Low-Use"),$K719&lt;=2030),(AND($J719="New",$K719&gt;2030))),"N/A",IF($N719=0,0,IF(ISERROR(VLOOKUP($E719,'Source Data'!$B$29:$J$60, MATCH($L719, 'Source Data'!$B$26:$J$26,1),TRUE))=TRUE,"",VLOOKUP($E719,'Source Data'!$B$29:$J$60,MATCH($L719, 'Source Data'!$B$26:$J$26,1),TRUE))))</f>
        <v/>
      </c>
      <c r="W719" s="144" t="str">
        <f>IF(OR(AND(OR($J719="Retired",$J719="Permanent Low-Use"),$K719&lt;=2031),(AND($J719="New",$K719&gt;2031))),"N/A",IF($N719=0,0,IF(ISERROR(VLOOKUP($E719,'Source Data'!$B$29:$J$60, MATCH($L719, 'Source Data'!$B$26:$J$26,1),TRUE))=TRUE,"",VLOOKUP($E719,'Source Data'!$B$29:$J$60,MATCH($L719, 'Source Data'!$B$26:$J$26,1),TRUE))))</f>
        <v/>
      </c>
      <c r="X719" s="144" t="str">
        <f>IF(OR(AND(OR($J719="Retired",$J719="Permanent Low-Use"),$K719&lt;=2032),(AND($J719="New",$K719&gt;2032))),"N/A",IF($N719=0,0,IF(ISERROR(VLOOKUP($E719,'Source Data'!$B$29:$J$60, MATCH($L719, 'Source Data'!$B$26:$J$26,1),TRUE))=TRUE,"",VLOOKUP($E719,'Source Data'!$B$29:$J$60,MATCH($L719, 'Source Data'!$B$26:$J$26,1),TRUE))))</f>
        <v/>
      </c>
      <c r="Y719" s="144" t="str">
        <f>IF(OR(AND(OR($J719="Retired",$J719="Permanent Low-Use"),$K719&lt;=2033),(AND($J719="New",$K719&gt;2033))),"N/A",IF($N719=0,0,IF(ISERROR(VLOOKUP($E719,'Source Data'!$B$29:$J$60, MATCH($L719, 'Source Data'!$B$26:$J$26,1),TRUE))=TRUE,"",VLOOKUP($E719,'Source Data'!$B$29:$J$60,MATCH($L719, 'Source Data'!$B$26:$J$26,1),TRUE))))</f>
        <v/>
      </c>
      <c r="Z719" s="145" t="str">
        <f>IF(ISNUMBER($L719),IF(OR(AND(OR($J719="Retired",$J719="Permanent Low-Use"),$K719&lt;=2023),(AND($J719="New",$K719&gt;2023))),"N/A",VLOOKUP($F719,'Source Data'!$B$15:$I$22,7)),"")</f>
        <v/>
      </c>
      <c r="AA719" s="145" t="str">
        <f>IF(ISNUMBER($L719),IF(OR(AND(OR($J719="Retired",$J719="Permanent Low-Use"),$K719&lt;=2024),(AND($J719="New",$K719&gt;2024))),"N/A",VLOOKUP($F719,'Source Data'!$B$15:$I$22,7)),"")</f>
        <v/>
      </c>
      <c r="AB719" s="145" t="str">
        <f>IF(ISNUMBER($L719),IF(OR(AND(OR($J719="Retired",$J719="Permanent Low-Use"),$K719&lt;=2025),(AND($J719="New",$K719&gt;2025))),"N/A",VLOOKUP($F719,'Source Data'!$B$15:$I$22,5)),"")</f>
        <v/>
      </c>
      <c r="AC719" s="145" t="str">
        <f>IF(ISNUMBER($L719),IF(OR(AND(OR($J719="Retired",$J719="Permanent Low-Use"),$K719&lt;=2026),(AND($J719="New",$K719&gt;2026))),"N/A",VLOOKUP($F719,'Source Data'!$B$15:$I$22,5)),"")</f>
        <v/>
      </c>
      <c r="AD719" s="147"/>
      <c r="AE719" s="145" t="str">
        <f>IF(ISNUMBER($L719),IF(OR(AND(OR($J719="Retired",$J719="Permanent Low-Use"),$K719&lt;=2028),(AND($J719="New",$K719&gt;2028))),"N/A",VLOOKUP($F719,'Source Data'!$B$15:$I$22,5)),"")</f>
        <v/>
      </c>
      <c r="AF719" s="145" t="str">
        <f>IF(ISNUMBER($L719),IF(OR(AND(OR($J719="Retired",$J719="Permanent Low-Use"),$K719&lt;=2029),(AND($J719="New",$K719&gt;2029))),"N/A",VLOOKUP($F719,'Source Data'!$B$15:$I$22,5)),"")</f>
        <v/>
      </c>
      <c r="AG719" s="145" t="str">
        <f>IF(ISNUMBER($L719),IF(OR(AND(OR($J719="Retired",$J719="Permanent Low-Use"),$K719&lt;=2030),(AND($J719="New",$K719&gt;2030))),"N/A",VLOOKUP($F719,'Source Data'!$B$15:$I$22,5)),"")</f>
        <v/>
      </c>
      <c r="AH719" s="145" t="str">
        <f>IF(ISNUMBER($L719),IF(OR(AND(OR($J719="Retired",$J719="Permanent Low-Use"),$K719&lt;=2031),(AND($J719="New",$K719&gt;2031))),"N/A",VLOOKUP($F719,'Source Data'!$B$15:$I$22,5)),"")</f>
        <v/>
      </c>
      <c r="AI719" s="145" t="str">
        <f>IF(ISNUMBER($L719),IF(OR(AND(OR($J719="Retired",$J719="Permanent Low-Use"),$K719&lt;=2032),(AND($J719="New",$K719&gt;2032))),"N/A",VLOOKUP($F719,'Source Data'!$B$15:$I$22,5)),"")</f>
        <v/>
      </c>
      <c r="AJ719" s="145" t="str">
        <f>IF(ISNUMBER($L719),IF(OR(AND(OR($J719="Retired",$J719="Permanent Low-Use"),$K719&lt;=2033),(AND($J719="New",$K719&gt;2033))),"N/A",VLOOKUP($F719,'Source Data'!$B$15:$I$22,5)),"")</f>
        <v/>
      </c>
      <c r="AK719" s="145" t="str">
        <f>IF($N719= 0, "N/A", IF(ISERROR(VLOOKUP($F719, 'Source Data'!$B$4:$C$11,2)), "", VLOOKUP($F719, 'Source Data'!$B$4:$C$11,2)))</f>
        <v/>
      </c>
      <c r="AL719" s="158"/>
    </row>
    <row r="720" spans="1:38">
      <c r="A720" s="158"/>
      <c r="B720" s="78"/>
      <c r="C720" s="78"/>
      <c r="D720" s="78"/>
      <c r="E720" s="78"/>
      <c r="F720" s="78"/>
      <c r="G720" s="78"/>
      <c r="H720" s="78"/>
      <c r="I720" s="78"/>
      <c r="J720" s="78"/>
      <c r="K720" s="78"/>
      <c r="L720" s="142" t="str">
        <f t="shared" si="26"/>
        <v/>
      </c>
      <c r="M720" s="142"/>
      <c r="N720" s="143" t="str">
        <f t="shared" si="27"/>
        <v/>
      </c>
      <c r="O720" s="144" t="str">
        <f>IF(OR(AND(OR($J720="Retired",$J720="Permanent Low-Use"),$K720&lt;=2023),(AND($J720="New",$K720&gt;2023))),"N/A",IF($N720=0,0,IF(ISERROR(VLOOKUP($E720,'Source Data'!$B$29:$J$60, MATCH($L720, 'Source Data'!$B$26:$J$26,1),TRUE))=TRUE,"",VLOOKUP($E720,'Source Data'!$B$29:$J$60,MATCH($L720, 'Source Data'!$B$26:$J$26,1),TRUE))))</f>
        <v/>
      </c>
      <c r="P720" s="144" t="str">
        <f>IF(OR(AND(OR($J720="Retired",$J720="Permanent Low-Use"),$K720&lt;=2024),(AND($J720="New",$K720&gt;2024))),"N/A",IF($N720=0,0,IF(ISERROR(VLOOKUP($E720,'Source Data'!$B$29:$J$60, MATCH($L720, 'Source Data'!$B$26:$J$26,1),TRUE))=TRUE,"",VLOOKUP($E720,'Source Data'!$B$29:$J$60,MATCH($L720, 'Source Data'!$B$26:$J$26,1),TRUE))))</f>
        <v/>
      </c>
      <c r="Q720" s="144" t="str">
        <f>IF(OR(AND(OR($J720="Retired",$J720="Permanent Low-Use"),$K720&lt;=2025),(AND($J720="New",$K720&gt;2025))),"N/A",IF($N720=0,0,IF(ISERROR(VLOOKUP($E720,'Source Data'!$B$29:$J$60, MATCH($L720, 'Source Data'!$B$26:$J$26,1),TRUE))=TRUE,"",VLOOKUP($E720,'Source Data'!$B$29:$J$60,MATCH($L720, 'Source Data'!$B$26:$J$26,1),TRUE))))</f>
        <v/>
      </c>
      <c r="R720" s="144" t="str">
        <f>IF(OR(AND(OR($J720="Retired",$J720="Permanent Low-Use"),$K720&lt;=2026),(AND($J720="New",$K720&gt;2026))),"N/A",IF($N720=0,0,IF(ISERROR(VLOOKUP($E720,'Source Data'!$B$29:$J$60, MATCH($L720, 'Source Data'!$B$26:$J$26,1),TRUE))=TRUE,"",VLOOKUP($E720,'Source Data'!$B$29:$J$60,MATCH($L720, 'Source Data'!$B$26:$J$26,1),TRUE))))</f>
        <v/>
      </c>
      <c r="S720" s="144" t="str">
        <f>IF(OR(AND(OR($J720="Retired",$J720="Permanent Low-Use"),$K720&lt;=2027),(AND($J720="New",$K720&gt;2027))),"N/A",IF($N720=0,0,IF(ISERROR(VLOOKUP($E720,'Source Data'!$B$29:$J$60, MATCH($L720, 'Source Data'!$B$26:$J$26,1),TRUE))=TRUE,"",VLOOKUP($E720,'Source Data'!$B$29:$J$60,MATCH($L720, 'Source Data'!$B$26:$J$26,1),TRUE))))</f>
        <v/>
      </c>
      <c r="T720" s="144" t="str">
        <f>IF(OR(AND(OR($J720="Retired",$J720="Permanent Low-Use"),$K720&lt;=2028),(AND($J720="New",$K720&gt;2028))),"N/A",IF($N720=0,0,IF(ISERROR(VLOOKUP($E720,'Source Data'!$B$29:$J$60, MATCH($L720, 'Source Data'!$B$26:$J$26,1),TRUE))=TRUE,"",VLOOKUP($E720,'Source Data'!$B$29:$J$60,MATCH($L720, 'Source Data'!$B$26:$J$26,1),TRUE))))</f>
        <v/>
      </c>
      <c r="U720" s="144" t="str">
        <f>IF(OR(AND(OR($J720="Retired",$J720="Permanent Low-Use"),$K720&lt;=2029),(AND($J720="New",$K720&gt;2029))),"N/A",IF($N720=0,0,IF(ISERROR(VLOOKUP($E720,'Source Data'!$B$29:$J$60, MATCH($L720, 'Source Data'!$B$26:$J$26,1),TRUE))=TRUE,"",VLOOKUP($E720,'Source Data'!$B$29:$J$60,MATCH($L720, 'Source Data'!$B$26:$J$26,1),TRUE))))</f>
        <v/>
      </c>
      <c r="V720" s="144" t="str">
        <f>IF(OR(AND(OR($J720="Retired",$J720="Permanent Low-Use"),$K720&lt;=2030),(AND($J720="New",$K720&gt;2030))),"N/A",IF($N720=0,0,IF(ISERROR(VLOOKUP($E720,'Source Data'!$B$29:$J$60, MATCH($L720, 'Source Data'!$B$26:$J$26,1),TRUE))=TRUE,"",VLOOKUP($E720,'Source Data'!$B$29:$J$60,MATCH($L720, 'Source Data'!$B$26:$J$26,1),TRUE))))</f>
        <v/>
      </c>
      <c r="W720" s="144" t="str">
        <f>IF(OR(AND(OR($J720="Retired",$J720="Permanent Low-Use"),$K720&lt;=2031),(AND($J720="New",$K720&gt;2031))),"N/A",IF($N720=0,0,IF(ISERROR(VLOOKUP($E720,'Source Data'!$B$29:$J$60, MATCH($L720, 'Source Data'!$B$26:$J$26,1),TRUE))=TRUE,"",VLOOKUP($E720,'Source Data'!$B$29:$J$60,MATCH($L720, 'Source Data'!$B$26:$J$26,1),TRUE))))</f>
        <v/>
      </c>
      <c r="X720" s="144" t="str">
        <f>IF(OR(AND(OR($J720="Retired",$J720="Permanent Low-Use"),$K720&lt;=2032),(AND($J720="New",$K720&gt;2032))),"N/A",IF($N720=0,0,IF(ISERROR(VLOOKUP($E720,'Source Data'!$B$29:$J$60, MATCH($L720, 'Source Data'!$B$26:$J$26,1),TRUE))=TRUE,"",VLOOKUP($E720,'Source Data'!$B$29:$J$60,MATCH($L720, 'Source Data'!$B$26:$J$26,1),TRUE))))</f>
        <v/>
      </c>
      <c r="Y720" s="144" t="str">
        <f>IF(OR(AND(OR($J720="Retired",$J720="Permanent Low-Use"),$K720&lt;=2033),(AND($J720="New",$K720&gt;2033))),"N/A",IF($N720=0,0,IF(ISERROR(VLOOKUP($E720,'Source Data'!$B$29:$J$60, MATCH($L720, 'Source Data'!$B$26:$J$26,1),TRUE))=TRUE,"",VLOOKUP($E720,'Source Data'!$B$29:$J$60,MATCH($L720, 'Source Data'!$B$26:$J$26,1),TRUE))))</f>
        <v/>
      </c>
      <c r="Z720" s="145" t="str">
        <f>IF(ISNUMBER($L720),IF(OR(AND(OR($J720="Retired",$J720="Permanent Low-Use"),$K720&lt;=2023),(AND($J720="New",$K720&gt;2023))),"N/A",VLOOKUP($F720,'Source Data'!$B$15:$I$22,7)),"")</f>
        <v/>
      </c>
      <c r="AA720" s="145" t="str">
        <f>IF(ISNUMBER($L720),IF(OR(AND(OR($J720="Retired",$J720="Permanent Low-Use"),$K720&lt;=2024),(AND($J720="New",$K720&gt;2024))),"N/A",VLOOKUP($F720,'Source Data'!$B$15:$I$22,7)),"")</f>
        <v/>
      </c>
      <c r="AB720" s="145" t="str">
        <f>IF(ISNUMBER($L720),IF(OR(AND(OR($J720="Retired",$J720="Permanent Low-Use"),$K720&lt;=2025),(AND($J720="New",$K720&gt;2025))),"N/A",VLOOKUP($F720,'Source Data'!$B$15:$I$22,5)),"")</f>
        <v/>
      </c>
      <c r="AC720" s="145" t="str">
        <f>IF(ISNUMBER($L720),IF(OR(AND(OR($J720="Retired",$J720="Permanent Low-Use"),$K720&lt;=2026),(AND($J720="New",$K720&gt;2026))),"N/A",VLOOKUP($F720,'Source Data'!$B$15:$I$22,5)),"")</f>
        <v/>
      </c>
      <c r="AD720" s="147"/>
      <c r="AE720" s="145" t="str">
        <f>IF(ISNUMBER($L720),IF(OR(AND(OR($J720="Retired",$J720="Permanent Low-Use"),$K720&lt;=2028),(AND($J720="New",$K720&gt;2028))),"N/A",VLOOKUP($F720,'Source Data'!$B$15:$I$22,5)),"")</f>
        <v/>
      </c>
      <c r="AF720" s="145" t="str">
        <f>IF(ISNUMBER($L720),IF(OR(AND(OR($J720="Retired",$J720="Permanent Low-Use"),$K720&lt;=2029),(AND($J720="New",$K720&gt;2029))),"N/A",VLOOKUP($F720,'Source Data'!$B$15:$I$22,5)),"")</f>
        <v/>
      </c>
      <c r="AG720" s="145" t="str">
        <f>IF(ISNUMBER($L720),IF(OR(AND(OR($J720="Retired",$J720="Permanent Low-Use"),$K720&lt;=2030),(AND($J720="New",$K720&gt;2030))),"N/A",VLOOKUP($F720,'Source Data'!$B$15:$I$22,5)),"")</f>
        <v/>
      </c>
      <c r="AH720" s="145" t="str">
        <f>IF(ISNUMBER($L720),IF(OR(AND(OR($J720="Retired",$J720="Permanent Low-Use"),$K720&lt;=2031),(AND($J720="New",$K720&gt;2031))),"N/A",VLOOKUP($F720,'Source Data'!$B$15:$I$22,5)),"")</f>
        <v/>
      </c>
      <c r="AI720" s="145" t="str">
        <f>IF(ISNUMBER($L720),IF(OR(AND(OR($J720="Retired",$J720="Permanent Low-Use"),$K720&lt;=2032),(AND($J720="New",$K720&gt;2032))),"N/A",VLOOKUP($F720,'Source Data'!$B$15:$I$22,5)),"")</f>
        <v/>
      </c>
      <c r="AJ720" s="145" t="str">
        <f>IF(ISNUMBER($L720),IF(OR(AND(OR($J720="Retired",$J720="Permanent Low-Use"),$K720&lt;=2033),(AND($J720="New",$K720&gt;2033))),"N/A",VLOOKUP($F720,'Source Data'!$B$15:$I$22,5)),"")</f>
        <v/>
      </c>
      <c r="AK720" s="145" t="str">
        <f>IF($N720= 0, "N/A", IF(ISERROR(VLOOKUP($F720, 'Source Data'!$B$4:$C$11,2)), "", VLOOKUP($F720, 'Source Data'!$B$4:$C$11,2)))</f>
        <v/>
      </c>
      <c r="AL720" s="158"/>
    </row>
    <row r="721" spans="1:38">
      <c r="A721" s="158"/>
      <c r="B721" s="78"/>
      <c r="C721" s="78"/>
      <c r="D721" s="78"/>
      <c r="E721" s="78"/>
      <c r="F721" s="78"/>
      <c r="G721" s="78"/>
      <c r="H721" s="78"/>
      <c r="I721" s="78"/>
      <c r="J721" s="78"/>
      <c r="K721" s="78"/>
      <c r="L721" s="142" t="str">
        <f t="shared" ref="L721:L784" si="28">IF(ISNUMBER(F721), IF($G721="GSE purchased before 2007", $F721*1.2, $F721), "")</f>
        <v/>
      </c>
      <c r="M721" s="142"/>
      <c r="N721" s="143" t="str">
        <f t="shared" si="27"/>
        <v/>
      </c>
      <c r="O721" s="144" t="str">
        <f>IF(OR(AND(OR($J721="Retired",$J721="Permanent Low-Use"),$K721&lt;=2023),(AND($J721="New",$K721&gt;2023))),"N/A",IF($N721=0,0,IF(ISERROR(VLOOKUP($E721,'Source Data'!$B$29:$J$60, MATCH($L721, 'Source Data'!$B$26:$J$26,1),TRUE))=TRUE,"",VLOOKUP($E721,'Source Data'!$B$29:$J$60,MATCH($L721, 'Source Data'!$B$26:$J$26,1),TRUE))))</f>
        <v/>
      </c>
      <c r="P721" s="144" t="str">
        <f>IF(OR(AND(OR($J721="Retired",$J721="Permanent Low-Use"),$K721&lt;=2024),(AND($J721="New",$K721&gt;2024))),"N/A",IF($N721=0,0,IF(ISERROR(VLOOKUP($E721,'Source Data'!$B$29:$J$60, MATCH($L721, 'Source Data'!$B$26:$J$26,1),TRUE))=TRUE,"",VLOOKUP($E721,'Source Data'!$B$29:$J$60,MATCH($L721, 'Source Data'!$B$26:$J$26,1),TRUE))))</f>
        <v/>
      </c>
      <c r="Q721" s="144" t="str">
        <f>IF(OR(AND(OR($J721="Retired",$J721="Permanent Low-Use"),$K721&lt;=2025),(AND($J721="New",$K721&gt;2025))),"N/A",IF($N721=0,0,IF(ISERROR(VLOOKUP($E721,'Source Data'!$B$29:$J$60, MATCH($L721, 'Source Data'!$B$26:$J$26,1),TRUE))=TRUE,"",VLOOKUP($E721,'Source Data'!$B$29:$J$60,MATCH($L721, 'Source Data'!$B$26:$J$26,1),TRUE))))</f>
        <v/>
      </c>
      <c r="R721" s="144" t="str">
        <f>IF(OR(AND(OR($J721="Retired",$J721="Permanent Low-Use"),$K721&lt;=2026),(AND($J721="New",$K721&gt;2026))),"N/A",IF($N721=0,0,IF(ISERROR(VLOOKUP($E721,'Source Data'!$B$29:$J$60, MATCH($L721, 'Source Data'!$B$26:$J$26,1),TRUE))=TRUE,"",VLOOKUP($E721,'Source Data'!$B$29:$J$60,MATCH($L721, 'Source Data'!$B$26:$J$26,1),TRUE))))</f>
        <v/>
      </c>
      <c r="S721" s="144" t="str">
        <f>IF(OR(AND(OR($J721="Retired",$J721="Permanent Low-Use"),$K721&lt;=2027),(AND($J721="New",$K721&gt;2027))),"N/A",IF($N721=0,0,IF(ISERROR(VLOOKUP($E721,'Source Data'!$B$29:$J$60, MATCH($L721, 'Source Data'!$B$26:$J$26,1),TRUE))=TRUE,"",VLOOKUP($E721,'Source Data'!$B$29:$J$60,MATCH($L721, 'Source Data'!$B$26:$J$26,1),TRUE))))</f>
        <v/>
      </c>
      <c r="T721" s="144" t="str">
        <f>IF(OR(AND(OR($J721="Retired",$J721="Permanent Low-Use"),$K721&lt;=2028),(AND($J721="New",$K721&gt;2028))),"N/A",IF($N721=0,0,IF(ISERROR(VLOOKUP($E721,'Source Data'!$B$29:$J$60, MATCH($L721, 'Source Data'!$B$26:$J$26,1),TRUE))=TRUE,"",VLOOKUP($E721,'Source Data'!$B$29:$J$60,MATCH($L721, 'Source Data'!$B$26:$J$26,1),TRUE))))</f>
        <v/>
      </c>
      <c r="U721" s="144" t="str">
        <f>IF(OR(AND(OR($J721="Retired",$J721="Permanent Low-Use"),$K721&lt;=2029),(AND($J721="New",$K721&gt;2029))),"N/A",IF($N721=0,0,IF(ISERROR(VLOOKUP($E721,'Source Data'!$B$29:$J$60, MATCH($L721, 'Source Data'!$B$26:$J$26,1),TRUE))=TRUE,"",VLOOKUP($E721,'Source Data'!$B$29:$J$60,MATCH($L721, 'Source Data'!$B$26:$J$26,1),TRUE))))</f>
        <v/>
      </c>
      <c r="V721" s="144" t="str">
        <f>IF(OR(AND(OR($J721="Retired",$J721="Permanent Low-Use"),$K721&lt;=2030),(AND($J721="New",$K721&gt;2030))),"N/A",IF($N721=0,0,IF(ISERROR(VLOOKUP($E721,'Source Data'!$B$29:$J$60, MATCH($L721, 'Source Data'!$B$26:$J$26,1),TRUE))=TRUE,"",VLOOKUP($E721,'Source Data'!$B$29:$J$60,MATCH($L721, 'Source Data'!$B$26:$J$26,1),TRUE))))</f>
        <v/>
      </c>
      <c r="W721" s="144" t="str">
        <f>IF(OR(AND(OR($J721="Retired",$J721="Permanent Low-Use"),$K721&lt;=2031),(AND($J721="New",$K721&gt;2031))),"N/A",IF($N721=0,0,IF(ISERROR(VLOOKUP($E721,'Source Data'!$B$29:$J$60, MATCH($L721, 'Source Data'!$B$26:$J$26,1),TRUE))=TRUE,"",VLOOKUP($E721,'Source Data'!$B$29:$J$60,MATCH($L721, 'Source Data'!$B$26:$J$26,1),TRUE))))</f>
        <v/>
      </c>
      <c r="X721" s="144" t="str">
        <f>IF(OR(AND(OR($J721="Retired",$J721="Permanent Low-Use"),$K721&lt;=2032),(AND($J721="New",$K721&gt;2032))),"N/A",IF($N721=0,0,IF(ISERROR(VLOOKUP($E721,'Source Data'!$B$29:$J$60, MATCH($L721, 'Source Data'!$B$26:$J$26,1),TRUE))=TRUE,"",VLOOKUP($E721,'Source Data'!$B$29:$J$60,MATCH($L721, 'Source Data'!$B$26:$J$26,1),TRUE))))</f>
        <v/>
      </c>
      <c r="Y721" s="144" t="str">
        <f>IF(OR(AND(OR($J721="Retired",$J721="Permanent Low-Use"),$K721&lt;=2033),(AND($J721="New",$K721&gt;2033))),"N/A",IF($N721=0,0,IF(ISERROR(VLOOKUP($E721,'Source Data'!$B$29:$J$60, MATCH($L721, 'Source Data'!$B$26:$J$26,1),TRUE))=TRUE,"",VLOOKUP($E721,'Source Data'!$B$29:$J$60,MATCH($L721, 'Source Data'!$B$26:$J$26,1),TRUE))))</f>
        <v/>
      </c>
      <c r="Z721" s="145" t="str">
        <f>IF(ISNUMBER($L721),IF(OR(AND(OR($J721="Retired",$J721="Permanent Low-Use"),$K721&lt;=2023),(AND($J721="New",$K721&gt;2023))),"N/A",VLOOKUP($F721,'Source Data'!$B$15:$I$22,7)),"")</f>
        <v/>
      </c>
      <c r="AA721" s="145" t="str">
        <f>IF(ISNUMBER($L721),IF(OR(AND(OR($J721="Retired",$J721="Permanent Low-Use"),$K721&lt;=2024),(AND($J721="New",$K721&gt;2024))),"N/A",VLOOKUP($F721,'Source Data'!$B$15:$I$22,7)),"")</f>
        <v/>
      </c>
      <c r="AB721" s="145" t="str">
        <f>IF(ISNUMBER($L721),IF(OR(AND(OR($J721="Retired",$J721="Permanent Low-Use"),$K721&lt;=2025),(AND($J721="New",$K721&gt;2025))),"N/A",VLOOKUP($F721,'Source Data'!$B$15:$I$22,5)),"")</f>
        <v/>
      </c>
      <c r="AC721" s="145" t="str">
        <f>IF(ISNUMBER($L721),IF(OR(AND(OR($J721="Retired",$J721="Permanent Low-Use"),$K721&lt;=2026),(AND($J721="New",$K721&gt;2026))),"N/A",VLOOKUP($F721,'Source Data'!$B$15:$I$22,5)),"")</f>
        <v/>
      </c>
      <c r="AD721" s="147"/>
      <c r="AE721" s="145" t="str">
        <f>IF(ISNUMBER($L721),IF(OR(AND(OR($J721="Retired",$J721="Permanent Low-Use"),$K721&lt;=2028),(AND($J721="New",$K721&gt;2028))),"N/A",VLOOKUP($F721,'Source Data'!$B$15:$I$22,5)),"")</f>
        <v/>
      </c>
      <c r="AF721" s="145" t="str">
        <f>IF(ISNUMBER($L721),IF(OR(AND(OR($J721="Retired",$J721="Permanent Low-Use"),$K721&lt;=2029),(AND($J721="New",$K721&gt;2029))),"N/A",VLOOKUP($F721,'Source Data'!$B$15:$I$22,5)),"")</f>
        <v/>
      </c>
      <c r="AG721" s="145" t="str">
        <f>IF(ISNUMBER($L721),IF(OR(AND(OR($J721="Retired",$J721="Permanent Low-Use"),$K721&lt;=2030),(AND($J721="New",$K721&gt;2030))),"N/A",VLOOKUP($F721,'Source Data'!$B$15:$I$22,5)),"")</f>
        <v/>
      </c>
      <c r="AH721" s="145" t="str">
        <f>IF(ISNUMBER($L721),IF(OR(AND(OR($J721="Retired",$J721="Permanent Low-Use"),$K721&lt;=2031),(AND($J721="New",$K721&gt;2031))),"N/A",VLOOKUP($F721,'Source Data'!$B$15:$I$22,5)),"")</f>
        <v/>
      </c>
      <c r="AI721" s="145" t="str">
        <f>IF(ISNUMBER($L721),IF(OR(AND(OR($J721="Retired",$J721="Permanent Low-Use"),$K721&lt;=2032),(AND($J721="New",$K721&gt;2032))),"N/A",VLOOKUP($F721,'Source Data'!$B$15:$I$22,5)),"")</f>
        <v/>
      </c>
      <c r="AJ721" s="145" t="str">
        <f>IF(ISNUMBER($L721),IF(OR(AND(OR($J721="Retired",$J721="Permanent Low-Use"),$K721&lt;=2033),(AND($J721="New",$K721&gt;2033))),"N/A",VLOOKUP($F721,'Source Data'!$B$15:$I$22,5)),"")</f>
        <v/>
      </c>
      <c r="AK721" s="145" t="str">
        <f>IF($N721= 0, "N/A", IF(ISERROR(VLOOKUP($F721, 'Source Data'!$B$4:$C$11,2)), "", VLOOKUP($F721, 'Source Data'!$B$4:$C$11,2)))</f>
        <v/>
      </c>
      <c r="AL721" s="158"/>
    </row>
    <row r="722" spans="1:38">
      <c r="A722" s="158"/>
      <c r="B722" s="78"/>
      <c r="C722" s="78"/>
      <c r="D722" s="78"/>
      <c r="E722" s="78"/>
      <c r="F722" s="78"/>
      <c r="G722" s="78"/>
      <c r="H722" s="78"/>
      <c r="I722" s="78"/>
      <c r="J722" s="78"/>
      <c r="K722" s="78"/>
      <c r="L722" s="142" t="str">
        <f t="shared" si="28"/>
        <v/>
      </c>
      <c r="M722" s="142"/>
      <c r="N722" s="143" t="str">
        <f t="shared" ref="N722:N785" si="29">IF(AND($G722= "", ISNUMBER(F722)), 1, IF($G722="", "", IF(AND($G722="VDECS with NOx Reduction Only", ISNUMBER($H722)), 1-($H722/1.7), IF(AND($G722="VDECS Level 2", ISNUMBER($H722)), 1-(0.18+($H722/1.7)), IF($G722="VDECS Level 1",1, IF($G722="VDECS Level 2",0.82, IF($G722="VDECS Highest Level",0.7, IF(OR($G722="GSE purchased before 2007", $G722="Non-GSE purchased before 2007",$G722= "Electric Purchased 2007 or later",$G722= "Electric Purchased 2024 or later"),0))))))))</f>
        <v/>
      </c>
      <c r="O722" s="144" t="str">
        <f>IF(OR(AND(OR($J722="Retired",$J722="Permanent Low-Use"),$K722&lt;=2023),(AND($J722="New",$K722&gt;2023))),"N/A",IF($N722=0,0,IF(ISERROR(VLOOKUP($E722,'Source Data'!$B$29:$J$60, MATCH($L722, 'Source Data'!$B$26:$J$26,1),TRUE))=TRUE,"",VLOOKUP($E722,'Source Data'!$B$29:$J$60,MATCH($L722, 'Source Data'!$B$26:$J$26,1),TRUE))))</f>
        <v/>
      </c>
      <c r="P722" s="144" t="str">
        <f>IF(OR(AND(OR($J722="Retired",$J722="Permanent Low-Use"),$K722&lt;=2024),(AND($J722="New",$K722&gt;2024))),"N/A",IF($N722=0,0,IF(ISERROR(VLOOKUP($E722,'Source Data'!$B$29:$J$60, MATCH($L722, 'Source Data'!$B$26:$J$26,1),TRUE))=TRUE,"",VLOOKUP($E722,'Source Data'!$B$29:$J$60,MATCH($L722, 'Source Data'!$B$26:$J$26,1),TRUE))))</f>
        <v/>
      </c>
      <c r="Q722" s="144" t="str">
        <f>IF(OR(AND(OR($J722="Retired",$J722="Permanent Low-Use"),$K722&lt;=2025),(AND($J722="New",$K722&gt;2025))),"N/A",IF($N722=0,0,IF(ISERROR(VLOOKUP($E722,'Source Data'!$B$29:$J$60, MATCH($L722, 'Source Data'!$B$26:$J$26,1),TRUE))=TRUE,"",VLOOKUP($E722,'Source Data'!$B$29:$J$60,MATCH($L722, 'Source Data'!$B$26:$J$26,1),TRUE))))</f>
        <v/>
      </c>
      <c r="R722" s="144" t="str">
        <f>IF(OR(AND(OR($J722="Retired",$J722="Permanent Low-Use"),$K722&lt;=2026),(AND($J722="New",$K722&gt;2026))),"N/A",IF($N722=0,0,IF(ISERROR(VLOOKUP($E722,'Source Data'!$B$29:$J$60, MATCH($L722, 'Source Data'!$B$26:$J$26,1),TRUE))=TRUE,"",VLOOKUP($E722,'Source Data'!$B$29:$J$60,MATCH($L722, 'Source Data'!$B$26:$J$26,1),TRUE))))</f>
        <v/>
      </c>
      <c r="S722" s="144" t="str">
        <f>IF(OR(AND(OR($J722="Retired",$J722="Permanent Low-Use"),$K722&lt;=2027),(AND($J722="New",$K722&gt;2027))),"N/A",IF($N722=0,0,IF(ISERROR(VLOOKUP($E722,'Source Data'!$B$29:$J$60, MATCH($L722, 'Source Data'!$B$26:$J$26,1),TRUE))=TRUE,"",VLOOKUP($E722,'Source Data'!$B$29:$J$60,MATCH($L722, 'Source Data'!$B$26:$J$26,1),TRUE))))</f>
        <v/>
      </c>
      <c r="T722" s="144" t="str">
        <f>IF(OR(AND(OR($J722="Retired",$J722="Permanent Low-Use"),$K722&lt;=2028),(AND($J722="New",$K722&gt;2028))),"N/A",IF($N722=0,0,IF(ISERROR(VLOOKUP($E722,'Source Data'!$B$29:$J$60, MATCH($L722, 'Source Data'!$B$26:$J$26,1),TRUE))=TRUE,"",VLOOKUP($E722,'Source Data'!$B$29:$J$60,MATCH($L722, 'Source Data'!$B$26:$J$26,1),TRUE))))</f>
        <v/>
      </c>
      <c r="U722" s="144" t="str">
        <f>IF(OR(AND(OR($J722="Retired",$J722="Permanent Low-Use"),$K722&lt;=2029),(AND($J722="New",$K722&gt;2029))),"N/A",IF($N722=0,0,IF(ISERROR(VLOOKUP($E722,'Source Data'!$B$29:$J$60, MATCH($L722, 'Source Data'!$B$26:$J$26,1),TRUE))=TRUE,"",VLOOKUP($E722,'Source Data'!$B$29:$J$60,MATCH($L722, 'Source Data'!$B$26:$J$26,1),TRUE))))</f>
        <v/>
      </c>
      <c r="V722" s="144" t="str">
        <f>IF(OR(AND(OR($J722="Retired",$J722="Permanent Low-Use"),$K722&lt;=2030),(AND($J722="New",$K722&gt;2030))),"N/A",IF($N722=0,0,IF(ISERROR(VLOOKUP($E722,'Source Data'!$B$29:$J$60, MATCH($L722, 'Source Data'!$B$26:$J$26,1),TRUE))=TRUE,"",VLOOKUP($E722,'Source Data'!$B$29:$J$60,MATCH($L722, 'Source Data'!$B$26:$J$26,1),TRUE))))</f>
        <v/>
      </c>
      <c r="W722" s="144" t="str">
        <f>IF(OR(AND(OR($J722="Retired",$J722="Permanent Low-Use"),$K722&lt;=2031),(AND($J722="New",$K722&gt;2031))),"N/A",IF($N722=0,0,IF(ISERROR(VLOOKUP($E722,'Source Data'!$B$29:$J$60, MATCH($L722, 'Source Data'!$B$26:$J$26,1),TRUE))=TRUE,"",VLOOKUP($E722,'Source Data'!$B$29:$J$60,MATCH($L722, 'Source Data'!$B$26:$J$26,1),TRUE))))</f>
        <v/>
      </c>
      <c r="X722" s="144" t="str">
        <f>IF(OR(AND(OR($J722="Retired",$J722="Permanent Low-Use"),$K722&lt;=2032),(AND($J722="New",$K722&gt;2032))),"N/A",IF($N722=0,0,IF(ISERROR(VLOOKUP($E722,'Source Data'!$B$29:$J$60, MATCH($L722, 'Source Data'!$B$26:$J$26,1),TRUE))=TRUE,"",VLOOKUP($E722,'Source Data'!$B$29:$J$60,MATCH($L722, 'Source Data'!$B$26:$J$26,1),TRUE))))</f>
        <v/>
      </c>
      <c r="Y722" s="144" t="str">
        <f>IF(OR(AND(OR($J722="Retired",$J722="Permanent Low-Use"),$K722&lt;=2033),(AND($J722="New",$K722&gt;2033))),"N/A",IF($N722=0,0,IF(ISERROR(VLOOKUP($E722,'Source Data'!$B$29:$J$60, MATCH($L722, 'Source Data'!$B$26:$J$26,1),TRUE))=TRUE,"",VLOOKUP($E722,'Source Data'!$B$29:$J$60,MATCH($L722, 'Source Data'!$B$26:$J$26,1),TRUE))))</f>
        <v/>
      </c>
      <c r="Z722" s="145" t="str">
        <f>IF(ISNUMBER($L722),IF(OR(AND(OR($J722="Retired",$J722="Permanent Low-Use"),$K722&lt;=2023),(AND($J722="New",$K722&gt;2023))),"N/A",VLOOKUP($F722,'Source Data'!$B$15:$I$22,7)),"")</f>
        <v/>
      </c>
      <c r="AA722" s="145" t="str">
        <f>IF(ISNUMBER($L722),IF(OR(AND(OR($J722="Retired",$J722="Permanent Low-Use"),$K722&lt;=2024),(AND($J722="New",$K722&gt;2024))),"N/A",VLOOKUP($F722,'Source Data'!$B$15:$I$22,7)),"")</f>
        <v/>
      </c>
      <c r="AB722" s="145" t="str">
        <f>IF(ISNUMBER($L722),IF(OR(AND(OR($J722="Retired",$J722="Permanent Low-Use"),$K722&lt;=2025),(AND($J722="New",$K722&gt;2025))),"N/A",VLOOKUP($F722,'Source Data'!$B$15:$I$22,5)),"")</f>
        <v/>
      </c>
      <c r="AC722" s="145" t="str">
        <f>IF(ISNUMBER($L722),IF(OR(AND(OR($J722="Retired",$J722="Permanent Low-Use"),$K722&lt;=2026),(AND($J722="New",$K722&gt;2026))),"N/A",VLOOKUP($F722,'Source Data'!$B$15:$I$22,5)),"")</f>
        <v/>
      </c>
      <c r="AD722" s="147"/>
      <c r="AE722" s="145" t="str">
        <f>IF(ISNUMBER($L722),IF(OR(AND(OR($J722="Retired",$J722="Permanent Low-Use"),$K722&lt;=2028),(AND($J722="New",$K722&gt;2028))),"N/A",VLOOKUP($F722,'Source Data'!$B$15:$I$22,5)),"")</f>
        <v/>
      </c>
      <c r="AF722" s="145" t="str">
        <f>IF(ISNUMBER($L722),IF(OR(AND(OR($J722="Retired",$J722="Permanent Low-Use"),$K722&lt;=2029),(AND($J722="New",$K722&gt;2029))),"N/A",VLOOKUP($F722,'Source Data'!$B$15:$I$22,5)),"")</f>
        <v/>
      </c>
      <c r="AG722" s="145" t="str">
        <f>IF(ISNUMBER($L722),IF(OR(AND(OR($J722="Retired",$J722="Permanent Low-Use"),$K722&lt;=2030),(AND($J722="New",$K722&gt;2030))),"N/A",VLOOKUP($F722,'Source Data'!$B$15:$I$22,5)),"")</f>
        <v/>
      </c>
      <c r="AH722" s="145" t="str">
        <f>IF(ISNUMBER($L722),IF(OR(AND(OR($J722="Retired",$J722="Permanent Low-Use"),$K722&lt;=2031),(AND($J722="New",$K722&gt;2031))),"N/A",VLOOKUP($F722,'Source Data'!$B$15:$I$22,5)),"")</f>
        <v/>
      </c>
      <c r="AI722" s="145" t="str">
        <f>IF(ISNUMBER($L722),IF(OR(AND(OR($J722="Retired",$J722="Permanent Low-Use"),$K722&lt;=2032),(AND($J722="New",$K722&gt;2032))),"N/A",VLOOKUP($F722,'Source Data'!$B$15:$I$22,5)),"")</f>
        <v/>
      </c>
      <c r="AJ722" s="145" t="str">
        <f>IF(ISNUMBER($L722),IF(OR(AND(OR($J722="Retired",$J722="Permanent Low-Use"),$K722&lt;=2033),(AND($J722="New",$K722&gt;2033))),"N/A",VLOOKUP($F722,'Source Data'!$B$15:$I$22,5)),"")</f>
        <v/>
      </c>
      <c r="AK722" s="145" t="str">
        <f>IF($N722= 0, "N/A", IF(ISERROR(VLOOKUP($F722, 'Source Data'!$B$4:$C$11,2)), "", VLOOKUP($F722, 'Source Data'!$B$4:$C$11,2)))</f>
        <v/>
      </c>
      <c r="AL722" s="158"/>
    </row>
    <row r="723" spans="1:38">
      <c r="A723" s="158"/>
      <c r="B723" s="78"/>
      <c r="C723" s="78"/>
      <c r="D723" s="78"/>
      <c r="E723" s="78"/>
      <c r="F723" s="78"/>
      <c r="G723" s="78"/>
      <c r="H723" s="78"/>
      <c r="I723" s="78"/>
      <c r="J723" s="78"/>
      <c r="K723" s="78"/>
      <c r="L723" s="142" t="str">
        <f t="shared" si="28"/>
        <v/>
      </c>
      <c r="M723" s="142"/>
      <c r="N723" s="143" t="str">
        <f t="shared" si="29"/>
        <v/>
      </c>
      <c r="O723" s="144" t="str">
        <f>IF(OR(AND(OR($J723="Retired",$J723="Permanent Low-Use"),$K723&lt;=2023),(AND($J723="New",$K723&gt;2023))),"N/A",IF($N723=0,0,IF(ISERROR(VLOOKUP($E723,'Source Data'!$B$29:$J$60, MATCH($L723, 'Source Data'!$B$26:$J$26,1),TRUE))=TRUE,"",VLOOKUP($E723,'Source Data'!$B$29:$J$60,MATCH($L723, 'Source Data'!$B$26:$J$26,1),TRUE))))</f>
        <v/>
      </c>
      <c r="P723" s="144" t="str">
        <f>IF(OR(AND(OR($J723="Retired",$J723="Permanent Low-Use"),$K723&lt;=2024),(AND($J723="New",$K723&gt;2024))),"N/A",IF($N723=0,0,IF(ISERROR(VLOOKUP($E723,'Source Data'!$B$29:$J$60, MATCH($L723, 'Source Data'!$B$26:$J$26,1),TRUE))=TRUE,"",VLOOKUP($E723,'Source Data'!$B$29:$J$60,MATCH($L723, 'Source Data'!$B$26:$J$26,1),TRUE))))</f>
        <v/>
      </c>
      <c r="Q723" s="144" t="str">
        <f>IF(OR(AND(OR($J723="Retired",$J723="Permanent Low-Use"),$K723&lt;=2025),(AND($J723="New",$K723&gt;2025))),"N/A",IF($N723=0,0,IF(ISERROR(VLOOKUP($E723,'Source Data'!$B$29:$J$60, MATCH($L723, 'Source Data'!$B$26:$J$26,1),TRUE))=TRUE,"",VLOOKUP($E723,'Source Data'!$B$29:$J$60,MATCH($L723, 'Source Data'!$B$26:$J$26,1),TRUE))))</f>
        <v/>
      </c>
      <c r="R723" s="144" t="str">
        <f>IF(OR(AND(OR($J723="Retired",$J723="Permanent Low-Use"),$K723&lt;=2026),(AND($J723="New",$K723&gt;2026))),"N/A",IF($N723=0,0,IF(ISERROR(VLOOKUP($E723,'Source Data'!$B$29:$J$60, MATCH($L723, 'Source Data'!$B$26:$J$26,1),TRUE))=TRUE,"",VLOOKUP($E723,'Source Data'!$B$29:$J$60,MATCH($L723, 'Source Data'!$B$26:$J$26,1),TRUE))))</f>
        <v/>
      </c>
      <c r="S723" s="144" t="str">
        <f>IF(OR(AND(OR($J723="Retired",$J723="Permanent Low-Use"),$K723&lt;=2027),(AND($J723="New",$K723&gt;2027))),"N/A",IF($N723=0,0,IF(ISERROR(VLOOKUP($E723,'Source Data'!$B$29:$J$60, MATCH($L723, 'Source Data'!$B$26:$J$26,1),TRUE))=TRUE,"",VLOOKUP($E723,'Source Data'!$B$29:$J$60,MATCH($L723, 'Source Data'!$B$26:$J$26,1),TRUE))))</f>
        <v/>
      </c>
      <c r="T723" s="144" t="str">
        <f>IF(OR(AND(OR($J723="Retired",$J723="Permanent Low-Use"),$K723&lt;=2028),(AND($J723="New",$K723&gt;2028))),"N/A",IF($N723=0,0,IF(ISERROR(VLOOKUP($E723,'Source Data'!$B$29:$J$60, MATCH($L723, 'Source Data'!$B$26:$J$26,1),TRUE))=TRUE,"",VLOOKUP($E723,'Source Data'!$B$29:$J$60,MATCH($L723, 'Source Data'!$B$26:$J$26,1),TRUE))))</f>
        <v/>
      </c>
      <c r="U723" s="144" t="str">
        <f>IF(OR(AND(OR($J723="Retired",$J723="Permanent Low-Use"),$K723&lt;=2029),(AND($J723="New",$K723&gt;2029))),"N/A",IF($N723=0,0,IF(ISERROR(VLOOKUP($E723,'Source Data'!$B$29:$J$60, MATCH($L723, 'Source Data'!$B$26:$J$26,1),TRUE))=TRUE,"",VLOOKUP($E723,'Source Data'!$B$29:$J$60,MATCH($L723, 'Source Data'!$B$26:$J$26,1),TRUE))))</f>
        <v/>
      </c>
      <c r="V723" s="144" t="str">
        <f>IF(OR(AND(OR($J723="Retired",$J723="Permanent Low-Use"),$K723&lt;=2030),(AND($J723="New",$K723&gt;2030))),"N/A",IF($N723=0,0,IF(ISERROR(VLOOKUP($E723,'Source Data'!$B$29:$J$60, MATCH($L723, 'Source Data'!$B$26:$J$26,1),TRUE))=TRUE,"",VLOOKUP($E723,'Source Data'!$B$29:$J$60,MATCH($L723, 'Source Data'!$B$26:$J$26,1),TRUE))))</f>
        <v/>
      </c>
      <c r="W723" s="144" t="str">
        <f>IF(OR(AND(OR($J723="Retired",$J723="Permanent Low-Use"),$K723&lt;=2031),(AND($J723="New",$K723&gt;2031))),"N/A",IF($N723=0,0,IF(ISERROR(VLOOKUP($E723,'Source Data'!$B$29:$J$60, MATCH($L723, 'Source Data'!$B$26:$J$26,1),TRUE))=TRUE,"",VLOOKUP($E723,'Source Data'!$B$29:$J$60,MATCH($L723, 'Source Data'!$B$26:$J$26,1),TRUE))))</f>
        <v/>
      </c>
      <c r="X723" s="144" t="str">
        <f>IF(OR(AND(OR($J723="Retired",$J723="Permanent Low-Use"),$K723&lt;=2032),(AND($J723="New",$K723&gt;2032))),"N/A",IF($N723=0,0,IF(ISERROR(VLOOKUP($E723,'Source Data'!$B$29:$J$60, MATCH($L723, 'Source Data'!$B$26:$J$26,1),TRUE))=TRUE,"",VLOOKUP($E723,'Source Data'!$B$29:$J$60,MATCH($L723, 'Source Data'!$B$26:$J$26,1),TRUE))))</f>
        <v/>
      </c>
      <c r="Y723" s="144" t="str">
        <f>IF(OR(AND(OR($J723="Retired",$J723="Permanent Low-Use"),$K723&lt;=2033),(AND($J723="New",$K723&gt;2033))),"N/A",IF($N723=0,0,IF(ISERROR(VLOOKUP($E723,'Source Data'!$B$29:$J$60, MATCH($L723, 'Source Data'!$B$26:$J$26,1),TRUE))=TRUE,"",VLOOKUP($E723,'Source Data'!$B$29:$J$60,MATCH($L723, 'Source Data'!$B$26:$J$26,1),TRUE))))</f>
        <v/>
      </c>
      <c r="Z723" s="145" t="str">
        <f>IF(ISNUMBER($L723),IF(OR(AND(OR($J723="Retired",$J723="Permanent Low-Use"),$K723&lt;=2023),(AND($J723="New",$K723&gt;2023))),"N/A",VLOOKUP($F723,'Source Data'!$B$15:$I$22,7)),"")</f>
        <v/>
      </c>
      <c r="AA723" s="145" t="str">
        <f>IF(ISNUMBER($L723),IF(OR(AND(OR($J723="Retired",$J723="Permanent Low-Use"),$K723&lt;=2024),(AND($J723="New",$K723&gt;2024))),"N/A",VLOOKUP($F723,'Source Data'!$B$15:$I$22,7)),"")</f>
        <v/>
      </c>
      <c r="AB723" s="145" t="str">
        <f>IF(ISNUMBER($L723),IF(OR(AND(OR($J723="Retired",$J723="Permanent Low-Use"),$K723&lt;=2025),(AND($J723="New",$K723&gt;2025))),"N/A",VLOOKUP($F723,'Source Data'!$B$15:$I$22,5)),"")</f>
        <v/>
      </c>
      <c r="AC723" s="145" t="str">
        <f>IF(ISNUMBER($L723),IF(OR(AND(OR($J723="Retired",$J723="Permanent Low-Use"),$K723&lt;=2026),(AND($J723="New",$K723&gt;2026))),"N/A",VLOOKUP($F723,'Source Data'!$B$15:$I$22,5)),"")</f>
        <v/>
      </c>
      <c r="AD723" s="147"/>
      <c r="AE723" s="145" t="str">
        <f>IF(ISNUMBER($L723),IF(OR(AND(OR($J723="Retired",$J723="Permanent Low-Use"),$K723&lt;=2028),(AND($J723="New",$K723&gt;2028))),"N/A",VLOOKUP($F723,'Source Data'!$B$15:$I$22,5)),"")</f>
        <v/>
      </c>
      <c r="AF723" s="145" t="str">
        <f>IF(ISNUMBER($L723),IF(OR(AND(OR($J723="Retired",$J723="Permanent Low-Use"),$K723&lt;=2029),(AND($J723="New",$K723&gt;2029))),"N/A",VLOOKUP($F723,'Source Data'!$B$15:$I$22,5)),"")</f>
        <v/>
      </c>
      <c r="AG723" s="145" t="str">
        <f>IF(ISNUMBER($L723),IF(OR(AND(OR($J723="Retired",$J723="Permanent Low-Use"),$K723&lt;=2030),(AND($J723="New",$K723&gt;2030))),"N/A",VLOOKUP($F723,'Source Data'!$B$15:$I$22,5)),"")</f>
        <v/>
      </c>
      <c r="AH723" s="145" t="str">
        <f>IF(ISNUMBER($L723),IF(OR(AND(OR($J723="Retired",$J723="Permanent Low-Use"),$K723&lt;=2031),(AND($J723="New",$K723&gt;2031))),"N/A",VLOOKUP($F723,'Source Data'!$B$15:$I$22,5)),"")</f>
        <v/>
      </c>
      <c r="AI723" s="145" t="str">
        <f>IF(ISNUMBER($L723),IF(OR(AND(OR($J723="Retired",$J723="Permanent Low-Use"),$K723&lt;=2032),(AND($J723="New",$K723&gt;2032))),"N/A",VLOOKUP($F723,'Source Data'!$B$15:$I$22,5)),"")</f>
        <v/>
      </c>
      <c r="AJ723" s="145" t="str">
        <f>IF(ISNUMBER($L723),IF(OR(AND(OR($J723="Retired",$J723="Permanent Low-Use"),$K723&lt;=2033),(AND($J723="New",$K723&gt;2033))),"N/A",VLOOKUP($F723,'Source Data'!$B$15:$I$22,5)),"")</f>
        <v/>
      </c>
      <c r="AK723" s="145" t="str">
        <f>IF($N723= 0, "N/A", IF(ISERROR(VLOOKUP($F723, 'Source Data'!$B$4:$C$11,2)), "", VLOOKUP($F723, 'Source Data'!$B$4:$C$11,2)))</f>
        <v/>
      </c>
      <c r="AL723" s="158"/>
    </row>
    <row r="724" spans="1:38">
      <c r="A724" s="158"/>
      <c r="B724" s="78"/>
      <c r="C724" s="78"/>
      <c r="D724" s="78"/>
      <c r="E724" s="78"/>
      <c r="F724" s="78"/>
      <c r="G724" s="78"/>
      <c r="H724" s="78"/>
      <c r="I724" s="78"/>
      <c r="J724" s="78"/>
      <c r="K724" s="78"/>
      <c r="L724" s="142" t="str">
        <f t="shared" si="28"/>
        <v/>
      </c>
      <c r="M724" s="142"/>
      <c r="N724" s="143" t="str">
        <f t="shared" si="29"/>
        <v/>
      </c>
      <c r="O724" s="144" t="str">
        <f>IF(OR(AND(OR($J724="Retired",$J724="Permanent Low-Use"),$K724&lt;=2023),(AND($J724="New",$K724&gt;2023))),"N/A",IF($N724=0,0,IF(ISERROR(VLOOKUP($E724,'Source Data'!$B$29:$J$60, MATCH($L724, 'Source Data'!$B$26:$J$26,1),TRUE))=TRUE,"",VLOOKUP($E724,'Source Data'!$B$29:$J$60,MATCH($L724, 'Source Data'!$B$26:$J$26,1),TRUE))))</f>
        <v/>
      </c>
      <c r="P724" s="144" t="str">
        <f>IF(OR(AND(OR($J724="Retired",$J724="Permanent Low-Use"),$K724&lt;=2024),(AND($J724="New",$K724&gt;2024))),"N/A",IF($N724=0,0,IF(ISERROR(VLOOKUP($E724,'Source Data'!$B$29:$J$60, MATCH($L724, 'Source Data'!$B$26:$J$26,1),TRUE))=TRUE,"",VLOOKUP($E724,'Source Data'!$B$29:$J$60,MATCH($L724, 'Source Data'!$B$26:$J$26,1),TRUE))))</f>
        <v/>
      </c>
      <c r="Q724" s="144" t="str">
        <f>IF(OR(AND(OR($J724="Retired",$J724="Permanent Low-Use"),$K724&lt;=2025),(AND($J724="New",$K724&gt;2025))),"N/A",IF($N724=0,0,IF(ISERROR(VLOOKUP($E724,'Source Data'!$B$29:$J$60, MATCH($L724, 'Source Data'!$B$26:$J$26,1),TRUE))=TRUE,"",VLOOKUP($E724,'Source Data'!$B$29:$J$60,MATCH($L724, 'Source Data'!$B$26:$J$26,1),TRUE))))</f>
        <v/>
      </c>
      <c r="R724" s="144" t="str">
        <f>IF(OR(AND(OR($J724="Retired",$J724="Permanent Low-Use"),$K724&lt;=2026),(AND($J724="New",$K724&gt;2026))),"N/A",IF($N724=0,0,IF(ISERROR(VLOOKUP($E724,'Source Data'!$B$29:$J$60, MATCH($L724, 'Source Data'!$B$26:$J$26,1),TRUE))=TRUE,"",VLOOKUP($E724,'Source Data'!$B$29:$J$60,MATCH($L724, 'Source Data'!$B$26:$J$26,1),TRUE))))</f>
        <v/>
      </c>
      <c r="S724" s="144" t="str">
        <f>IF(OR(AND(OR($J724="Retired",$J724="Permanent Low-Use"),$K724&lt;=2027),(AND($J724="New",$K724&gt;2027))),"N/A",IF($N724=0,0,IF(ISERROR(VLOOKUP($E724,'Source Data'!$B$29:$J$60, MATCH($L724, 'Source Data'!$B$26:$J$26,1),TRUE))=TRUE,"",VLOOKUP($E724,'Source Data'!$B$29:$J$60,MATCH($L724, 'Source Data'!$B$26:$J$26,1),TRUE))))</f>
        <v/>
      </c>
      <c r="T724" s="144" t="str">
        <f>IF(OR(AND(OR($J724="Retired",$J724="Permanent Low-Use"),$K724&lt;=2028),(AND($J724="New",$K724&gt;2028))),"N/A",IF($N724=0,0,IF(ISERROR(VLOOKUP($E724,'Source Data'!$B$29:$J$60, MATCH($L724, 'Source Data'!$B$26:$J$26,1),TRUE))=TRUE,"",VLOOKUP($E724,'Source Data'!$B$29:$J$60,MATCH($L724, 'Source Data'!$B$26:$J$26,1),TRUE))))</f>
        <v/>
      </c>
      <c r="U724" s="144" t="str">
        <f>IF(OR(AND(OR($J724="Retired",$J724="Permanent Low-Use"),$K724&lt;=2029),(AND($J724="New",$K724&gt;2029))),"N/A",IF($N724=0,0,IF(ISERROR(VLOOKUP($E724,'Source Data'!$B$29:$J$60, MATCH($L724, 'Source Data'!$B$26:$J$26,1),TRUE))=TRUE,"",VLOOKUP($E724,'Source Data'!$B$29:$J$60,MATCH($L724, 'Source Data'!$B$26:$J$26,1),TRUE))))</f>
        <v/>
      </c>
      <c r="V724" s="144" t="str">
        <f>IF(OR(AND(OR($J724="Retired",$J724="Permanent Low-Use"),$K724&lt;=2030),(AND($J724="New",$K724&gt;2030))),"N/A",IF($N724=0,0,IF(ISERROR(VLOOKUP($E724,'Source Data'!$B$29:$J$60, MATCH($L724, 'Source Data'!$B$26:$J$26,1),TRUE))=TRUE,"",VLOOKUP($E724,'Source Data'!$B$29:$J$60,MATCH($L724, 'Source Data'!$B$26:$J$26,1),TRUE))))</f>
        <v/>
      </c>
      <c r="W724" s="144" t="str">
        <f>IF(OR(AND(OR($J724="Retired",$J724="Permanent Low-Use"),$K724&lt;=2031),(AND($J724="New",$K724&gt;2031))),"N/A",IF($N724=0,0,IF(ISERROR(VLOOKUP($E724,'Source Data'!$B$29:$J$60, MATCH($L724, 'Source Data'!$B$26:$J$26,1),TRUE))=TRUE,"",VLOOKUP($E724,'Source Data'!$B$29:$J$60,MATCH($L724, 'Source Data'!$B$26:$J$26,1),TRUE))))</f>
        <v/>
      </c>
      <c r="X724" s="144" t="str">
        <f>IF(OR(AND(OR($J724="Retired",$J724="Permanent Low-Use"),$K724&lt;=2032),(AND($J724="New",$K724&gt;2032))),"N/A",IF($N724=0,0,IF(ISERROR(VLOOKUP($E724,'Source Data'!$B$29:$J$60, MATCH($L724, 'Source Data'!$B$26:$J$26,1),TRUE))=TRUE,"",VLOOKUP($E724,'Source Data'!$B$29:$J$60,MATCH($L724, 'Source Data'!$B$26:$J$26,1),TRUE))))</f>
        <v/>
      </c>
      <c r="Y724" s="144" t="str">
        <f>IF(OR(AND(OR($J724="Retired",$J724="Permanent Low-Use"),$K724&lt;=2033),(AND($J724="New",$K724&gt;2033))),"N/A",IF($N724=0,0,IF(ISERROR(VLOOKUP($E724,'Source Data'!$B$29:$J$60, MATCH($L724, 'Source Data'!$B$26:$J$26,1),TRUE))=TRUE,"",VLOOKUP($E724,'Source Data'!$B$29:$J$60,MATCH($L724, 'Source Data'!$B$26:$J$26,1),TRUE))))</f>
        <v/>
      </c>
      <c r="Z724" s="145" t="str">
        <f>IF(ISNUMBER($L724),IF(OR(AND(OR($J724="Retired",$J724="Permanent Low-Use"),$K724&lt;=2023),(AND($J724="New",$K724&gt;2023))),"N/A",VLOOKUP($F724,'Source Data'!$B$15:$I$22,7)),"")</f>
        <v/>
      </c>
      <c r="AA724" s="145" t="str">
        <f>IF(ISNUMBER($L724),IF(OR(AND(OR($J724="Retired",$J724="Permanent Low-Use"),$K724&lt;=2024),(AND($J724="New",$K724&gt;2024))),"N/A",VLOOKUP($F724,'Source Data'!$B$15:$I$22,7)),"")</f>
        <v/>
      </c>
      <c r="AB724" s="145" t="str">
        <f>IF(ISNUMBER($L724),IF(OR(AND(OR($J724="Retired",$J724="Permanent Low-Use"),$K724&lt;=2025),(AND($J724="New",$K724&gt;2025))),"N/A",VLOOKUP($F724,'Source Data'!$B$15:$I$22,5)),"")</f>
        <v/>
      </c>
      <c r="AC724" s="145" t="str">
        <f>IF(ISNUMBER($L724),IF(OR(AND(OR($J724="Retired",$J724="Permanent Low-Use"),$K724&lt;=2026),(AND($J724="New",$K724&gt;2026))),"N/A",VLOOKUP($F724,'Source Data'!$B$15:$I$22,5)),"")</f>
        <v/>
      </c>
      <c r="AD724" s="147"/>
      <c r="AE724" s="145" t="str">
        <f>IF(ISNUMBER($L724),IF(OR(AND(OR($J724="Retired",$J724="Permanent Low-Use"),$K724&lt;=2028),(AND($J724="New",$K724&gt;2028))),"N/A",VLOOKUP($F724,'Source Data'!$B$15:$I$22,5)),"")</f>
        <v/>
      </c>
      <c r="AF724" s="145" t="str">
        <f>IF(ISNUMBER($L724),IF(OR(AND(OR($J724="Retired",$J724="Permanent Low-Use"),$K724&lt;=2029),(AND($J724="New",$K724&gt;2029))),"N/A",VLOOKUP($F724,'Source Data'!$B$15:$I$22,5)),"")</f>
        <v/>
      </c>
      <c r="AG724" s="145" t="str">
        <f>IF(ISNUMBER($L724),IF(OR(AND(OR($J724="Retired",$J724="Permanent Low-Use"),$K724&lt;=2030),(AND($J724="New",$K724&gt;2030))),"N/A",VLOOKUP($F724,'Source Data'!$B$15:$I$22,5)),"")</f>
        <v/>
      </c>
      <c r="AH724" s="145" t="str">
        <f>IF(ISNUMBER($L724),IF(OR(AND(OR($J724="Retired",$J724="Permanent Low-Use"),$K724&lt;=2031),(AND($J724="New",$K724&gt;2031))),"N/A",VLOOKUP($F724,'Source Data'!$B$15:$I$22,5)),"")</f>
        <v/>
      </c>
      <c r="AI724" s="145" t="str">
        <f>IF(ISNUMBER($L724),IF(OR(AND(OR($J724="Retired",$J724="Permanent Low-Use"),$K724&lt;=2032),(AND($J724="New",$K724&gt;2032))),"N/A",VLOOKUP($F724,'Source Data'!$B$15:$I$22,5)),"")</f>
        <v/>
      </c>
      <c r="AJ724" s="145" t="str">
        <f>IF(ISNUMBER($L724),IF(OR(AND(OR($J724="Retired",$J724="Permanent Low-Use"),$K724&lt;=2033),(AND($J724="New",$K724&gt;2033))),"N/A",VLOOKUP($F724,'Source Data'!$B$15:$I$22,5)),"")</f>
        <v/>
      </c>
      <c r="AK724" s="145" t="str">
        <f>IF($N724= 0, "N/A", IF(ISERROR(VLOOKUP($F724, 'Source Data'!$B$4:$C$11,2)), "", VLOOKUP($F724, 'Source Data'!$B$4:$C$11,2)))</f>
        <v/>
      </c>
      <c r="AL724" s="158"/>
    </row>
    <row r="725" spans="1:38">
      <c r="A725" s="158"/>
      <c r="B725" s="78"/>
      <c r="C725" s="78"/>
      <c r="D725" s="78"/>
      <c r="E725" s="78"/>
      <c r="F725" s="78"/>
      <c r="G725" s="78"/>
      <c r="H725" s="78"/>
      <c r="I725" s="78"/>
      <c r="J725" s="78"/>
      <c r="K725" s="78"/>
      <c r="L725" s="142" t="str">
        <f t="shared" si="28"/>
        <v/>
      </c>
      <c r="M725" s="142"/>
      <c r="N725" s="143" t="str">
        <f t="shared" si="29"/>
        <v/>
      </c>
      <c r="O725" s="144" t="str">
        <f>IF(OR(AND(OR($J725="Retired",$J725="Permanent Low-Use"),$K725&lt;=2023),(AND($J725="New",$K725&gt;2023))),"N/A",IF($N725=0,0,IF(ISERROR(VLOOKUP($E725,'Source Data'!$B$29:$J$60, MATCH($L725, 'Source Data'!$B$26:$J$26,1),TRUE))=TRUE,"",VLOOKUP($E725,'Source Data'!$B$29:$J$60,MATCH($L725, 'Source Data'!$B$26:$J$26,1),TRUE))))</f>
        <v/>
      </c>
      <c r="P725" s="144" t="str">
        <f>IF(OR(AND(OR($J725="Retired",$J725="Permanent Low-Use"),$K725&lt;=2024),(AND($J725="New",$K725&gt;2024))),"N/A",IF($N725=0,0,IF(ISERROR(VLOOKUP($E725,'Source Data'!$B$29:$J$60, MATCH($L725, 'Source Data'!$B$26:$J$26,1),TRUE))=TRUE,"",VLOOKUP($E725,'Source Data'!$B$29:$J$60,MATCH($L725, 'Source Data'!$B$26:$J$26,1),TRUE))))</f>
        <v/>
      </c>
      <c r="Q725" s="144" t="str">
        <f>IF(OR(AND(OR($J725="Retired",$J725="Permanent Low-Use"),$K725&lt;=2025),(AND($J725="New",$K725&gt;2025))),"N/A",IF($N725=0,0,IF(ISERROR(VLOOKUP($E725,'Source Data'!$B$29:$J$60, MATCH($L725, 'Source Data'!$B$26:$J$26,1),TRUE))=TRUE,"",VLOOKUP($E725,'Source Data'!$B$29:$J$60,MATCH($L725, 'Source Data'!$B$26:$J$26,1),TRUE))))</f>
        <v/>
      </c>
      <c r="R725" s="144" t="str">
        <f>IF(OR(AND(OR($J725="Retired",$J725="Permanent Low-Use"),$K725&lt;=2026),(AND($J725="New",$K725&gt;2026))),"N/A",IF($N725=0,0,IF(ISERROR(VLOOKUP($E725,'Source Data'!$B$29:$J$60, MATCH($L725, 'Source Data'!$B$26:$J$26,1),TRUE))=TRUE,"",VLOOKUP($E725,'Source Data'!$B$29:$J$60,MATCH($L725, 'Source Data'!$B$26:$J$26,1),TRUE))))</f>
        <v/>
      </c>
      <c r="S725" s="144" t="str">
        <f>IF(OR(AND(OR($J725="Retired",$J725="Permanent Low-Use"),$K725&lt;=2027),(AND($J725="New",$K725&gt;2027))),"N/A",IF($N725=0,0,IF(ISERROR(VLOOKUP($E725,'Source Data'!$B$29:$J$60, MATCH($L725, 'Source Data'!$B$26:$J$26,1),TRUE))=TRUE,"",VLOOKUP($E725,'Source Data'!$B$29:$J$60,MATCH($L725, 'Source Data'!$B$26:$J$26,1),TRUE))))</f>
        <v/>
      </c>
      <c r="T725" s="144" t="str">
        <f>IF(OR(AND(OR($J725="Retired",$J725="Permanent Low-Use"),$K725&lt;=2028),(AND($J725="New",$K725&gt;2028))),"N/A",IF($N725=0,0,IF(ISERROR(VLOOKUP($E725,'Source Data'!$B$29:$J$60, MATCH($L725, 'Source Data'!$B$26:$J$26,1),TRUE))=TRUE,"",VLOOKUP($E725,'Source Data'!$B$29:$J$60,MATCH($L725, 'Source Data'!$B$26:$J$26,1),TRUE))))</f>
        <v/>
      </c>
      <c r="U725" s="144" t="str">
        <f>IF(OR(AND(OR($J725="Retired",$J725="Permanent Low-Use"),$K725&lt;=2029),(AND($J725="New",$K725&gt;2029))),"N/A",IF($N725=0,0,IF(ISERROR(VLOOKUP($E725,'Source Data'!$B$29:$J$60, MATCH($L725, 'Source Data'!$B$26:$J$26,1),TRUE))=TRUE,"",VLOOKUP($E725,'Source Data'!$B$29:$J$60,MATCH($L725, 'Source Data'!$B$26:$J$26,1),TRUE))))</f>
        <v/>
      </c>
      <c r="V725" s="144" t="str">
        <f>IF(OR(AND(OR($J725="Retired",$J725="Permanent Low-Use"),$K725&lt;=2030),(AND($J725="New",$K725&gt;2030))),"N/A",IF($N725=0,0,IF(ISERROR(VLOOKUP($E725,'Source Data'!$B$29:$J$60, MATCH($L725, 'Source Data'!$B$26:$J$26,1),TRUE))=TRUE,"",VLOOKUP($E725,'Source Data'!$B$29:$J$60,MATCH($L725, 'Source Data'!$B$26:$J$26,1),TRUE))))</f>
        <v/>
      </c>
      <c r="W725" s="144" t="str">
        <f>IF(OR(AND(OR($J725="Retired",$J725="Permanent Low-Use"),$K725&lt;=2031),(AND($J725="New",$K725&gt;2031))),"N/A",IF($N725=0,0,IF(ISERROR(VLOOKUP($E725,'Source Data'!$B$29:$J$60, MATCH($L725, 'Source Data'!$B$26:$J$26,1),TRUE))=TRUE,"",VLOOKUP($E725,'Source Data'!$B$29:$J$60,MATCH($L725, 'Source Data'!$B$26:$J$26,1),TRUE))))</f>
        <v/>
      </c>
      <c r="X725" s="144" t="str">
        <f>IF(OR(AND(OR($J725="Retired",$J725="Permanent Low-Use"),$K725&lt;=2032),(AND($J725="New",$K725&gt;2032))),"N/A",IF($N725=0,0,IF(ISERROR(VLOOKUP($E725,'Source Data'!$B$29:$J$60, MATCH($L725, 'Source Data'!$B$26:$J$26,1),TRUE))=TRUE,"",VLOOKUP($E725,'Source Data'!$B$29:$J$60,MATCH($L725, 'Source Data'!$B$26:$J$26,1),TRUE))))</f>
        <v/>
      </c>
      <c r="Y725" s="144" t="str">
        <f>IF(OR(AND(OR($J725="Retired",$J725="Permanent Low-Use"),$K725&lt;=2033),(AND($J725="New",$K725&gt;2033))),"N/A",IF($N725=0,0,IF(ISERROR(VLOOKUP($E725,'Source Data'!$B$29:$J$60, MATCH($L725, 'Source Data'!$B$26:$J$26,1),TRUE))=TRUE,"",VLOOKUP($E725,'Source Data'!$B$29:$J$60,MATCH($L725, 'Source Data'!$B$26:$J$26,1),TRUE))))</f>
        <v/>
      </c>
      <c r="Z725" s="145" t="str">
        <f>IF(ISNUMBER($L725),IF(OR(AND(OR($J725="Retired",$J725="Permanent Low-Use"),$K725&lt;=2023),(AND($J725="New",$K725&gt;2023))),"N/A",VLOOKUP($F725,'Source Data'!$B$15:$I$22,7)),"")</f>
        <v/>
      </c>
      <c r="AA725" s="145" t="str">
        <f>IF(ISNUMBER($L725),IF(OR(AND(OR($J725="Retired",$J725="Permanent Low-Use"),$K725&lt;=2024),(AND($J725="New",$K725&gt;2024))),"N/A",VLOOKUP($F725,'Source Data'!$B$15:$I$22,7)),"")</f>
        <v/>
      </c>
      <c r="AB725" s="145" t="str">
        <f>IF(ISNUMBER($L725),IF(OR(AND(OR($J725="Retired",$J725="Permanent Low-Use"),$K725&lt;=2025),(AND($J725="New",$K725&gt;2025))),"N/A",VLOOKUP($F725,'Source Data'!$B$15:$I$22,5)),"")</f>
        <v/>
      </c>
      <c r="AC725" s="145" t="str">
        <f>IF(ISNUMBER($L725),IF(OR(AND(OR($J725="Retired",$J725="Permanent Low-Use"),$K725&lt;=2026),(AND($J725="New",$K725&gt;2026))),"N/A",VLOOKUP($F725,'Source Data'!$B$15:$I$22,5)),"")</f>
        <v/>
      </c>
      <c r="AD725" s="147"/>
      <c r="AE725" s="145" t="str">
        <f>IF(ISNUMBER($L725),IF(OR(AND(OR($J725="Retired",$J725="Permanent Low-Use"),$K725&lt;=2028),(AND($J725="New",$K725&gt;2028))),"N/A",VLOOKUP($F725,'Source Data'!$B$15:$I$22,5)),"")</f>
        <v/>
      </c>
      <c r="AF725" s="145" t="str">
        <f>IF(ISNUMBER($L725),IF(OR(AND(OR($J725="Retired",$J725="Permanent Low-Use"),$K725&lt;=2029),(AND($J725="New",$K725&gt;2029))),"N/A",VLOOKUP($F725,'Source Data'!$B$15:$I$22,5)),"")</f>
        <v/>
      </c>
      <c r="AG725" s="145" t="str">
        <f>IF(ISNUMBER($L725),IF(OR(AND(OR($J725="Retired",$J725="Permanent Low-Use"),$K725&lt;=2030),(AND($J725="New",$K725&gt;2030))),"N/A",VLOOKUP($F725,'Source Data'!$B$15:$I$22,5)),"")</f>
        <v/>
      </c>
      <c r="AH725" s="145" t="str">
        <f>IF(ISNUMBER($L725),IF(OR(AND(OR($J725="Retired",$J725="Permanent Low-Use"),$K725&lt;=2031),(AND($J725="New",$K725&gt;2031))),"N/A",VLOOKUP($F725,'Source Data'!$B$15:$I$22,5)),"")</f>
        <v/>
      </c>
      <c r="AI725" s="145" t="str">
        <f>IF(ISNUMBER($L725),IF(OR(AND(OR($J725="Retired",$J725="Permanent Low-Use"),$K725&lt;=2032),(AND($J725="New",$K725&gt;2032))),"N/A",VLOOKUP($F725,'Source Data'!$B$15:$I$22,5)),"")</f>
        <v/>
      </c>
      <c r="AJ725" s="145" t="str">
        <f>IF(ISNUMBER($L725),IF(OR(AND(OR($J725="Retired",$J725="Permanent Low-Use"),$K725&lt;=2033),(AND($J725="New",$K725&gt;2033))),"N/A",VLOOKUP($F725,'Source Data'!$B$15:$I$22,5)),"")</f>
        <v/>
      </c>
      <c r="AK725" s="145" t="str">
        <f>IF($N725= 0, "N/A", IF(ISERROR(VLOOKUP($F725, 'Source Data'!$B$4:$C$11,2)), "", VLOOKUP($F725, 'Source Data'!$B$4:$C$11,2)))</f>
        <v/>
      </c>
      <c r="AL725" s="158"/>
    </row>
    <row r="726" spans="1:38">
      <c r="A726" s="158"/>
      <c r="B726" s="78"/>
      <c r="C726" s="78"/>
      <c r="D726" s="78"/>
      <c r="E726" s="78"/>
      <c r="F726" s="78"/>
      <c r="G726" s="78"/>
      <c r="H726" s="78"/>
      <c r="I726" s="78"/>
      <c r="J726" s="78"/>
      <c r="K726" s="78"/>
      <c r="L726" s="142" t="str">
        <f t="shared" si="28"/>
        <v/>
      </c>
      <c r="M726" s="142"/>
      <c r="N726" s="143" t="str">
        <f t="shared" si="29"/>
        <v/>
      </c>
      <c r="O726" s="144" t="str">
        <f>IF(OR(AND(OR($J726="Retired",$J726="Permanent Low-Use"),$K726&lt;=2023),(AND($J726="New",$K726&gt;2023))),"N/A",IF($N726=0,0,IF(ISERROR(VLOOKUP($E726,'Source Data'!$B$29:$J$60, MATCH($L726, 'Source Data'!$B$26:$J$26,1),TRUE))=TRUE,"",VLOOKUP($E726,'Source Data'!$B$29:$J$60,MATCH($L726, 'Source Data'!$B$26:$J$26,1),TRUE))))</f>
        <v/>
      </c>
      <c r="P726" s="144" t="str">
        <f>IF(OR(AND(OR($J726="Retired",$J726="Permanent Low-Use"),$K726&lt;=2024),(AND($J726="New",$K726&gt;2024))),"N/A",IF($N726=0,0,IF(ISERROR(VLOOKUP($E726,'Source Data'!$B$29:$J$60, MATCH($L726, 'Source Data'!$B$26:$J$26,1),TRUE))=TRUE,"",VLOOKUP($E726,'Source Data'!$B$29:$J$60,MATCH($L726, 'Source Data'!$B$26:$J$26,1),TRUE))))</f>
        <v/>
      </c>
      <c r="Q726" s="144" t="str">
        <f>IF(OR(AND(OR($J726="Retired",$J726="Permanent Low-Use"),$K726&lt;=2025),(AND($J726="New",$K726&gt;2025))),"N/A",IF($N726=0,0,IF(ISERROR(VLOOKUP($E726,'Source Data'!$B$29:$J$60, MATCH($L726, 'Source Data'!$B$26:$J$26,1),TRUE))=TRUE,"",VLOOKUP($E726,'Source Data'!$B$29:$J$60,MATCH($L726, 'Source Data'!$B$26:$J$26,1),TRUE))))</f>
        <v/>
      </c>
      <c r="R726" s="144" t="str">
        <f>IF(OR(AND(OR($J726="Retired",$J726="Permanent Low-Use"),$K726&lt;=2026),(AND($J726="New",$K726&gt;2026))),"N/A",IF($N726=0,0,IF(ISERROR(VLOOKUP($E726,'Source Data'!$B$29:$J$60, MATCH($L726, 'Source Data'!$B$26:$J$26,1),TRUE))=TRUE,"",VLOOKUP($E726,'Source Data'!$B$29:$J$60,MATCH($L726, 'Source Data'!$B$26:$J$26,1),TRUE))))</f>
        <v/>
      </c>
      <c r="S726" s="144" t="str">
        <f>IF(OR(AND(OR($J726="Retired",$J726="Permanent Low-Use"),$K726&lt;=2027),(AND($J726="New",$K726&gt;2027))),"N/A",IF($N726=0,0,IF(ISERROR(VLOOKUP($E726,'Source Data'!$B$29:$J$60, MATCH($L726, 'Source Data'!$B$26:$J$26,1),TRUE))=TRUE,"",VLOOKUP($E726,'Source Data'!$B$29:$J$60,MATCH($L726, 'Source Data'!$B$26:$J$26,1),TRUE))))</f>
        <v/>
      </c>
      <c r="T726" s="144" t="str">
        <f>IF(OR(AND(OR($J726="Retired",$J726="Permanent Low-Use"),$K726&lt;=2028),(AND($J726="New",$K726&gt;2028))),"N/A",IF($N726=0,0,IF(ISERROR(VLOOKUP($E726,'Source Data'!$B$29:$J$60, MATCH($L726, 'Source Data'!$B$26:$J$26,1),TRUE))=TRUE,"",VLOOKUP($E726,'Source Data'!$B$29:$J$60,MATCH($L726, 'Source Data'!$B$26:$J$26,1),TRUE))))</f>
        <v/>
      </c>
      <c r="U726" s="144" t="str">
        <f>IF(OR(AND(OR($J726="Retired",$J726="Permanent Low-Use"),$K726&lt;=2029),(AND($J726="New",$K726&gt;2029))),"N/A",IF($N726=0,0,IF(ISERROR(VLOOKUP($E726,'Source Data'!$B$29:$J$60, MATCH($L726, 'Source Data'!$B$26:$J$26,1),TRUE))=TRUE,"",VLOOKUP($E726,'Source Data'!$B$29:$J$60,MATCH($L726, 'Source Data'!$B$26:$J$26,1),TRUE))))</f>
        <v/>
      </c>
      <c r="V726" s="144" t="str">
        <f>IF(OR(AND(OR($J726="Retired",$J726="Permanent Low-Use"),$K726&lt;=2030),(AND($J726="New",$K726&gt;2030))),"N/A",IF($N726=0,0,IF(ISERROR(VLOOKUP($E726,'Source Data'!$B$29:$J$60, MATCH($L726, 'Source Data'!$B$26:$J$26,1),TRUE))=TRUE,"",VLOOKUP($E726,'Source Data'!$B$29:$J$60,MATCH($L726, 'Source Data'!$B$26:$J$26,1),TRUE))))</f>
        <v/>
      </c>
      <c r="W726" s="144" t="str">
        <f>IF(OR(AND(OR($J726="Retired",$J726="Permanent Low-Use"),$K726&lt;=2031),(AND($J726="New",$K726&gt;2031))),"N/A",IF($N726=0,0,IF(ISERROR(VLOOKUP($E726,'Source Data'!$B$29:$J$60, MATCH($L726, 'Source Data'!$B$26:$J$26,1),TRUE))=TRUE,"",VLOOKUP($E726,'Source Data'!$B$29:$J$60,MATCH($L726, 'Source Data'!$B$26:$J$26,1),TRUE))))</f>
        <v/>
      </c>
      <c r="X726" s="144" t="str">
        <f>IF(OR(AND(OR($J726="Retired",$J726="Permanent Low-Use"),$K726&lt;=2032),(AND($J726="New",$K726&gt;2032))),"N/A",IF($N726=0,0,IF(ISERROR(VLOOKUP($E726,'Source Data'!$B$29:$J$60, MATCH($L726, 'Source Data'!$B$26:$J$26,1),TRUE))=TRUE,"",VLOOKUP($E726,'Source Data'!$B$29:$J$60,MATCH($L726, 'Source Data'!$B$26:$J$26,1),TRUE))))</f>
        <v/>
      </c>
      <c r="Y726" s="144" t="str">
        <f>IF(OR(AND(OR($J726="Retired",$J726="Permanent Low-Use"),$K726&lt;=2033),(AND($J726="New",$K726&gt;2033))),"N/A",IF($N726=0,0,IF(ISERROR(VLOOKUP($E726,'Source Data'!$B$29:$J$60, MATCH($L726, 'Source Data'!$B$26:$J$26,1),TRUE))=TRUE,"",VLOOKUP($E726,'Source Data'!$B$29:$J$60,MATCH($L726, 'Source Data'!$B$26:$J$26,1),TRUE))))</f>
        <v/>
      </c>
      <c r="Z726" s="145" t="str">
        <f>IF(ISNUMBER($L726),IF(OR(AND(OR($J726="Retired",$J726="Permanent Low-Use"),$K726&lt;=2023),(AND($J726="New",$K726&gt;2023))),"N/A",VLOOKUP($F726,'Source Data'!$B$15:$I$22,7)),"")</f>
        <v/>
      </c>
      <c r="AA726" s="145" t="str">
        <f>IF(ISNUMBER($L726),IF(OR(AND(OR($J726="Retired",$J726="Permanent Low-Use"),$K726&lt;=2024),(AND($J726="New",$K726&gt;2024))),"N/A",VLOOKUP($F726,'Source Data'!$B$15:$I$22,7)),"")</f>
        <v/>
      </c>
      <c r="AB726" s="145" t="str">
        <f>IF(ISNUMBER($L726),IF(OR(AND(OR($J726="Retired",$J726="Permanent Low-Use"),$K726&lt;=2025),(AND($J726="New",$K726&gt;2025))),"N/A",VLOOKUP($F726,'Source Data'!$B$15:$I$22,5)),"")</f>
        <v/>
      </c>
      <c r="AC726" s="145" t="str">
        <f>IF(ISNUMBER($L726),IF(OR(AND(OR($J726="Retired",$J726="Permanent Low-Use"),$K726&lt;=2026),(AND($J726="New",$K726&gt;2026))),"N/A",VLOOKUP($F726,'Source Data'!$B$15:$I$22,5)),"")</f>
        <v/>
      </c>
      <c r="AD726" s="147"/>
      <c r="AE726" s="145" t="str">
        <f>IF(ISNUMBER($L726),IF(OR(AND(OR($J726="Retired",$J726="Permanent Low-Use"),$K726&lt;=2028),(AND($J726="New",$K726&gt;2028))),"N/A",VLOOKUP($F726,'Source Data'!$B$15:$I$22,5)),"")</f>
        <v/>
      </c>
      <c r="AF726" s="145" t="str">
        <f>IF(ISNUMBER($L726),IF(OR(AND(OR($J726="Retired",$J726="Permanent Low-Use"),$K726&lt;=2029),(AND($J726="New",$K726&gt;2029))),"N/A",VLOOKUP($F726,'Source Data'!$B$15:$I$22,5)),"")</f>
        <v/>
      </c>
      <c r="AG726" s="145" t="str">
        <f>IF(ISNUMBER($L726),IF(OR(AND(OR($J726="Retired",$J726="Permanent Low-Use"),$K726&lt;=2030),(AND($J726="New",$K726&gt;2030))),"N/A",VLOOKUP($F726,'Source Data'!$B$15:$I$22,5)),"")</f>
        <v/>
      </c>
      <c r="AH726" s="145" t="str">
        <f>IF(ISNUMBER($L726),IF(OR(AND(OR($J726="Retired",$J726="Permanent Low-Use"),$K726&lt;=2031),(AND($J726="New",$K726&gt;2031))),"N/A",VLOOKUP($F726,'Source Data'!$B$15:$I$22,5)),"")</f>
        <v/>
      </c>
      <c r="AI726" s="145" t="str">
        <f>IF(ISNUMBER($L726),IF(OR(AND(OR($J726="Retired",$J726="Permanent Low-Use"),$K726&lt;=2032),(AND($J726="New",$K726&gt;2032))),"N/A",VLOOKUP($F726,'Source Data'!$B$15:$I$22,5)),"")</f>
        <v/>
      </c>
      <c r="AJ726" s="145" t="str">
        <f>IF(ISNUMBER($L726),IF(OR(AND(OR($J726="Retired",$J726="Permanent Low-Use"),$K726&lt;=2033),(AND($J726="New",$K726&gt;2033))),"N/A",VLOOKUP($F726,'Source Data'!$B$15:$I$22,5)),"")</f>
        <v/>
      </c>
      <c r="AK726" s="145" t="str">
        <f>IF($N726= 0, "N/A", IF(ISERROR(VLOOKUP($F726, 'Source Data'!$B$4:$C$11,2)), "", VLOOKUP($F726, 'Source Data'!$B$4:$C$11,2)))</f>
        <v/>
      </c>
      <c r="AL726" s="158"/>
    </row>
    <row r="727" spans="1:38">
      <c r="A727" s="158"/>
      <c r="B727" s="78"/>
      <c r="C727" s="78"/>
      <c r="D727" s="78"/>
      <c r="E727" s="78"/>
      <c r="F727" s="78"/>
      <c r="G727" s="78"/>
      <c r="H727" s="78"/>
      <c r="I727" s="78"/>
      <c r="J727" s="78"/>
      <c r="K727" s="78"/>
      <c r="L727" s="142" t="str">
        <f t="shared" si="28"/>
        <v/>
      </c>
      <c r="M727" s="142"/>
      <c r="N727" s="143" t="str">
        <f t="shared" si="29"/>
        <v/>
      </c>
      <c r="O727" s="144" t="str">
        <f>IF(OR(AND(OR($J727="Retired",$J727="Permanent Low-Use"),$K727&lt;=2023),(AND($J727="New",$K727&gt;2023))),"N/A",IF($N727=0,0,IF(ISERROR(VLOOKUP($E727,'Source Data'!$B$29:$J$60, MATCH($L727, 'Source Data'!$B$26:$J$26,1),TRUE))=TRUE,"",VLOOKUP($E727,'Source Data'!$B$29:$J$60,MATCH($L727, 'Source Data'!$B$26:$J$26,1),TRUE))))</f>
        <v/>
      </c>
      <c r="P727" s="144" t="str">
        <f>IF(OR(AND(OR($J727="Retired",$J727="Permanent Low-Use"),$K727&lt;=2024),(AND($J727="New",$K727&gt;2024))),"N/A",IF($N727=0,0,IF(ISERROR(VLOOKUP($E727,'Source Data'!$B$29:$J$60, MATCH($L727, 'Source Data'!$B$26:$J$26,1),TRUE))=TRUE,"",VLOOKUP($E727,'Source Data'!$B$29:$J$60,MATCH($L727, 'Source Data'!$B$26:$J$26,1),TRUE))))</f>
        <v/>
      </c>
      <c r="Q727" s="144" t="str">
        <f>IF(OR(AND(OR($J727="Retired",$J727="Permanent Low-Use"),$K727&lt;=2025),(AND($J727="New",$K727&gt;2025))),"N/A",IF($N727=0,0,IF(ISERROR(VLOOKUP($E727,'Source Data'!$B$29:$J$60, MATCH($L727, 'Source Data'!$B$26:$J$26,1),TRUE))=TRUE,"",VLOOKUP($E727,'Source Data'!$B$29:$J$60,MATCH($L727, 'Source Data'!$B$26:$J$26,1),TRUE))))</f>
        <v/>
      </c>
      <c r="R727" s="144" t="str">
        <f>IF(OR(AND(OR($J727="Retired",$J727="Permanent Low-Use"),$K727&lt;=2026),(AND($J727="New",$K727&gt;2026))),"N/A",IF($N727=0,0,IF(ISERROR(VLOOKUP($E727,'Source Data'!$B$29:$J$60, MATCH($L727, 'Source Data'!$B$26:$J$26,1),TRUE))=TRUE,"",VLOOKUP($E727,'Source Data'!$B$29:$J$60,MATCH($L727, 'Source Data'!$B$26:$J$26,1),TRUE))))</f>
        <v/>
      </c>
      <c r="S727" s="144" t="str">
        <f>IF(OR(AND(OR($J727="Retired",$J727="Permanent Low-Use"),$K727&lt;=2027),(AND($J727="New",$K727&gt;2027))),"N/A",IF($N727=0,0,IF(ISERROR(VLOOKUP($E727,'Source Data'!$B$29:$J$60, MATCH($L727, 'Source Data'!$B$26:$J$26,1),TRUE))=TRUE,"",VLOOKUP($E727,'Source Data'!$B$29:$J$60,MATCH($L727, 'Source Data'!$B$26:$J$26,1),TRUE))))</f>
        <v/>
      </c>
      <c r="T727" s="144" t="str">
        <f>IF(OR(AND(OR($J727="Retired",$J727="Permanent Low-Use"),$K727&lt;=2028),(AND($J727="New",$K727&gt;2028))),"N/A",IF($N727=0,0,IF(ISERROR(VLOOKUP($E727,'Source Data'!$B$29:$J$60, MATCH($L727, 'Source Data'!$B$26:$J$26,1),TRUE))=TRUE,"",VLOOKUP($E727,'Source Data'!$B$29:$J$60,MATCH($L727, 'Source Data'!$B$26:$J$26,1),TRUE))))</f>
        <v/>
      </c>
      <c r="U727" s="144" t="str">
        <f>IF(OR(AND(OR($J727="Retired",$J727="Permanent Low-Use"),$K727&lt;=2029),(AND($J727="New",$K727&gt;2029))),"N/A",IF($N727=0,0,IF(ISERROR(VLOOKUP($E727,'Source Data'!$B$29:$J$60, MATCH($L727, 'Source Data'!$B$26:$J$26,1),TRUE))=TRUE,"",VLOOKUP($E727,'Source Data'!$B$29:$J$60,MATCH($L727, 'Source Data'!$B$26:$J$26,1),TRUE))))</f>
        <v/>
      </c>
      <c r="V727" s="144" t="str">
        <f>IF(OR(AND(OR($J727="Retired",$J727="Permanent Low-Use"),$K727&lt;=2030),(AND($J727="New",$K727&gt;2030))),"N/A",IF($N727=0,0,IF(ISERROR(VLOOKUP($E727,'Source Data'!$B$29:$J$60, MATCH($L727, 'Source Data'!$B$26:$J$26,1),TRUE))=TRUE,"",VLOOKUP($E727,'Source Data'!$B$29:$J$60,MATCH($L727, 'Source Data'!$B$26:$J$26,1),TRUE))))</f>
        <v/>
      </c>
      <c r="W727" s="144" t="str">
        <f>IF(OR(AND(OR($J727="Retired",$J727="Permanent Low-Use"),$K727&lt;=2031),(AND($J727="New",$K727&gt;2031))),"N/A",IF($N727=0,0,IF(ISERROR(VLOOKUP($E727,'Source Data'!$B$29:$J$60, MATCH($L727, 'Source Data'!$B$26:$J$26,1),TRUE))=TRUE,"",VLOOKUP($E727,'Source Data'!$B$29:$J$60,MATCH($L727, 'Source Data'!$B$26:$J$26,1),TRUE))))</f>
        <v/>
      </c>
      <c r="X727" s="144" t="str">
        <f>IF(OR(AND(OR($J727="Retired",$J727="Permanent Low-Use"),$K727&lt;=2032),(AND($J727="New",$K727&gt;2032))),"N/A",IF($N727=0,0,IF(ISERROR(VLOOKUP($E727,'Source Data'!$B$29:$J$60, MATCH($L727, 'Source Data'!$B$26:$J$26,1),TRUE))=TRUE,"",VLOOKUP($E727,'Source Data'!$B$29:$J$60,MATCH($L727, 'Source Data'!$B$26:$J$26,1),TRUE))))</f>
        <v/>
      </c>
      <c r="Y727" s="144" t="str">
        <f>IF(OR(AND(OR($J727="Retired",$J727="Permanent Low-Use"),$K727&lt;=2033),(AND($J727="New",$K727&gt;2033))),"N/A",IF($N727=0,0,IF(ISERROR(VLOOKUP($E727,'Source Data'!$B$29:$J$60, MATCH($L727, 'Source Data'!$B$26:$J$26,1),TRUE))=TRUE,"",VLOOKUP($E727,'Source Data'!$B$29:$J$60,MATCH($L727, 'Source Data'!$B$26:$J$26,1),TRUE))))</f>
        <v/>
      </c>
      <c r="Z727" s="145" t="str">
        <f>IF(ISNUMBER($L727),IF(OR(AND(OR($J727="Retired",$J727="Permanent Low-Use"),$K727&lt;=2023),(AND($J727="New",$K727&gt;2023))),"N/A",VLOOKUP($F727,'Source Data'!$B$15:$I$22,7)),"")</f>
        <v/>
      </c>
      <c r="AA727" s="145" t="str">
        <f>IF(ISNUMBER($L727),IF(OR(AND(OR($J727="Retired",$J727="Permanent Low-Use"),$K727&lt;=2024),(AND($J727="New",$K727&gt;2024))),"N/A",VLOOKUP($F727,'Source Data'!$B$15:$I$22,7)),"")</f>
        <v/>
      </c>
      <c r="AB727" s="145" t="str">
        <f>IF(ISNUMBER($L727),IF(OR(AND(OR($J727="Retired",$J727="Permanent Low-Use"),$K727&lt;=2025),(AND($J727="New",$K727&gt;2025))),"N/A",VLOOKUP($F727,'Source Data'!$B$15:$I$22,5)),"")</f>
        <v/>
      </c>
      <c r="AC727" s="145" t="str">
        <f>IF(ISNUMBER($L727),IF(OR(AND(OR($J727="Retired",$J727="Permanent Low-Use"),$K727&lt;=2026),(AND($J727="New",$K727&gt;2026))),"N/A",VLOOKUP($F727,'Source Data'!$B$15:$I$22,5)),"")</f>
        <v/>
      </c>
      <c r="AD727" s="147"/>
      <c r="AE727" s="145" t="str">
        <f>IF(ISNUMBER($L727),IF(OR(AND(OR($J727="Retired",$J727="Permanent Low-Use"),$K727&lt;=2028),(AND($J727="New",$K727&gt;2028))),"N/A",VLOOKUP($F727,'Source Data'!$B$15:$I$22,5)),"")</f>
        <v/>
      </c>
      <c r="AF727" s="145" t="str">
        <f>IF(ISNUMBER($L727),IF(OR(AND(OR($J727="Retired",$J727="Permanent Low-Use"),$K727&lt;=2029),(AND($J727="New",$K727&gt;2029))),"N/A",VLOOKUP($F727,'Source Data'!$B$15:$I$22,5)),"")</f>
        <v/>
      </c>
      <c r="AG727" s="145" t="str">
        <f>IF(ISNUMBER($L727),IF(OR(AND(OR($J727="Retired",$J727="Permanent Low-Use"),$K727&lt;=2030),(AND($J727="New",$K727&gt;2030))),"N/A",VLOOKUP($F727,'Source Data'!$B$15:$I$22,5)),"")</f>
        <v/>
      </c>
      <c r="AH727" s="145" t="str">
        <f>IF(ISNUMBER($L727),IF(OR(AND(OR($J727="Retired",$J727="Permanent Low-Use"),$K727&lt;=2031),(AND($J727="New",$K727&gt;2031))),"N/A",VLOOKUP($F727,'Source Data'!$B$15:$I$22,5)),"")</f>
        <v/>
      </c>
      <c r="AI727" s="145" t="str">
        <f>IF(ISNUMBER($L727),IF(OR(AND(OR($J727="Retired",$J727="Permanent Low-Use"),$K727&lt;=2032),(AND($J727="New",$K727&gt;2032))),"N/A",VLOOKUP($F727,'Source Data'!$B$15:$I$22,5)),"")</f>
        <v/>
      </c>
      <c r="AJ727" s="145" t="str">
        <f>IF(ISNUMBER($L727),IF(OR(AND(OR($J727="Retired",$J727="Permanent Low-Use"),$K727&lt;=2033),(AND($J727="New",$K727&gt;2033))),"N/A",VLOOKUP($F727,'Source Data'!$B$15:$I$22,5)),"")</f>
        <v/>
      </c>
      <c r="AK727" s="145" t="str">
        <f>IF($N727= 0, "N/A", IF(ISERROR(VLOOKUP($F727, 'Source Data'!$B$4:$C$11,2)), "", VLOOKUP($F727, 'Source Data'!$B$4:$C$11,2)))</f>
        <v/>
      </c>
      <c r="AL727" s="158"/>
    </row>
    <row r="728" spans="1:38">
      <c r="A728" s="158"/>
      <c r="B728" s="78"/>
      <c r="C728" s="78"/>
      <c r="D728" s="78"/>
      <c r="E728" s="78"/>
      <c r="F728" s="78"/>
      <c r="G728" s="78"/>
      <c r="H728" s="78"/>
      <c r="I728" s="78"/>
      <c r="J728" s="78"/>
      <c r="K728" s="78"/>
      <c r="L728" s="142" t="str">
        <f t="shared" si="28"/>
        <v/>
      </c>
      <c r="M728" s="142"/>
      <c r="N728" s="143" t="str">
        <f t="shared" si="29"/>
        <v/>
      </c>
      <c r="O728" s="144" t="str">
        <f>IF(OR(AND(OR($J728="Retired",$J728="Permanent Low-Use"),$K728&lt;=2023),(AND($J728="New",$K728&gt;2023))),"N/A",IF($N728=0,0,IF(ISERROR(VLOOKUP($E728,'Source Data'!$B$29:$J$60, MATCH($L728, 'Source Data'!$B$26:$J$26,1),TRUE))=TRUE,"",VLOOKUP($E728,'Source Data'!$B$29:$J$60,MATCH($L728, 'Source Data'!$B$26:$J$26,1),TRUE))))</f>
        <v/>
      </c>
      <c r="P728" s="144" t="str">
        <f>IF(OR(AND(OR($J728="Retired",$J728="Permanent Low-Use"),$K728&lt;=2024),(AND($J728="New",$K728&gt;2024))),"N/A",IF($N728=0,0,IF(ISERROR(VLOOKUP($E728,'Source Data'!$B$29:$J$60, MATCH($L728, 'Source Data'!$B$26:$J$26,1),TRUE))=TRUE,"",VLOOKUP($E728,'Source Data'!$B$29:$J$60,MATCH($L728, 'Source Data'!$B$26:$J$26,1),TRUE))))</f>
        <v/>
      </c>
      <c r="Q728" s="144" t="str">
        <f>IF(OR(AND(OR($J728="Retired",$J728="Permanent Low-Use"),$K728&lt;=2025),(AND($J728="New",$K728&gt;2025))),"N/A",IF($N728=0,0,IF(ISERROR(VLOOKUP($E728,'Source Data'!$B$29:$J$60, MATCH($L728, 'Source Data'!$B$26:$J$26,1),TRUE))=TRUE,"",VLOOKUP($E728,'Source Data'!$B$29:$J$60,MATCH($L728, 'Source Data'!$B$26:$J$26,1),TRUE))))</f>
        <v/>
      </c>
      <c r="R728" s="144" t="str">
        <f>IF(OR(AND(OR($J728="Retired",$J728="Permanent Low-Use"),$K728&lt;=2026),(AND($J728="New",$K728&gt;2026))),"N/A",IF($N728=0,0,IF(ISERROR(VLOOKUP($E728,'Source Data'!$B$29:$J$60, MATCH($L728, 'Source Data'!$B$26:$J$26,1),TRUE))=TRUE,"",VLOOKUP($E728,'Source Data'!$B$29:$J$60,MATCH($L728, 'Source Data'!$B$26:$J$26,1),TRUE))))</f>
        <v/>
      </c>
      <c r="S728" s="144" t="str">
        <f>IF(OR(AND(OR($J728="Retired",$J728="Permanent Low-Use"),$K728&lt;=2027),(AND($J728="New",$K728&gt;2027))),"N/A",IF($N728=0,0,IF(ISERROR(VLOOKUP($E728,'Source Data'!$B$29:$J$60, MATCH($L728, 'Source Data'!$B$26:$J$26,1),TRUE))=TRUE,"",VLOOKUP($E728,'Source Data'!$B$29:$J$60,MATCH($L728, 'Source Data'!$B$26:$J$26,1),TRUE))))</f>
        <v/>
      </c>
      <c r="T728" s="144" t="str">
        <f>IF(OR(AND(OR($J728="Retired",$J728="Permanent Low-Use"),$K728&lt;=2028),(AND($J728="New",$K728&gt;2028))),"N/A",IF($N728=0,0,IF(ISERROR(VLOOKUP($E728,'Source Data'!$B$29:$J$60, MATCH($L728, 'Source Data'!$B$26:$J$26,1),TRUE))=TRUE,"",VLOOKUP($E728,'Source Data'!$B$29:$J$60,MATCH($L728, 'Source Data'!$B$26:$J$26,1),TRUE))))</f>
        <v/>
      </c>
      <c r="U728" s="144" t="str">
        <f>IF(OR(AND(OR($J728="Retired",$J728="Permanent Low-Use"),$K728&lt;=2029),(AND($J728="New",$K728&gt;2029))),"N/A",IF($N728=0,0,IF(ISERROR(VLOOKUP($E728,'Source Data'!$B$29:$J$60, MATCH($L728, 'Source Data'!$B$26:$J$26,1),TRUE))=TRUE,"",VLOOKUP($E728,'Source Data'!$B$29:$J$60,MATCH($L728, 'Source Data'!$B$26:$J$26,1),TRUE))))</f>
        <v/>
      </c>
      <c r="V728" s="144" t="str">
        <f>IF(OR(AND(OR($J728="Retired",$J728="Permanent Low-Use"),$K728&lt;=2030),(AND($J728="New",$K728&gt;2030))),"N/A",IF($N728=0,0,IF(ISERROR(VLOOKUP($E728,'Source Data'!$B$29:$J$60, MATCH($L728, 'Source Data'!$B$26:$J$26,1),TRUE))=TRUE,"",VLOOKUP($E728,'Source Data'!$B$29:$J$60,MATCH($L728, 'Source Data'!$B$26:$J$26,1),TRUE))))</f>
        <v/>
      </c>
      <c r="W728" s="144" t="str">
        <f>IF(OR(AND(OR($J728="Retired",$J728="Permanent Low-Use"),$K728&lt;=2031),(AND($J728="New",$K728&gt;2031))),"N/A",IF($N728=0,0,IF(ISERROR(VLOOKUP($E728,'Source Data'!$B$29:$J$60, MATCH($L728, 'Source Data'!$B$26:$J$26,1),TRUE))=TRUE,"",VLOOKUP($E728,'Source Data'!$B$29:$J$60,MATCH($L728, 'Source Data'!$B$26:$J$26,1),TRUE))))</f>
        <v/>
      </c>
      <c r="X728" s="144" t="str">
        <f>IF(OR(AND(OR($J728="Retired",$J728="Permanent Low-Use"),$K728&lt;=2032),(AND($J728="New",$K728&gt;2032))),"N/A",IF($N728=0,0,IF(ISERROR(VLOOKUP($E728,'Source Data'!$B$29:$J$60, MATCH($L728, 'Source Data'!$B$26:$J$26,1),TRUE))=TRUE,"",VLOOKUP($E728,'Source Data'!$B$29:$J$60,MATCH($L728, 'Source Data'!$B$26:$J$26,1),TRUE))))</f>
        <v/>
      </c>
      <c r="Y728" s="144" t="str">
        <f>IF(OR(AND(OR($J728="Retired",$J728="Permanent Low-Use"),$K728&lt;=2033),(AND($J728="New",$K728&gt;2033))),"N/A",IF($N728=0,0,IF(ISERROR(VLOOKUP($E728,'Source Data'!$B$29:$J$60, MATCH($L728, 'Source Data'!$B$26:$J$26,1),TRUE))=TRUE,"",VLOOKUP($E728,'Source Data'!$B$29:$J$60,MATCH($L728, 'Source Data'!$B$26:$J$26,1),TRUE))))</f>
        <v/>
      </c>
      <c r="Z728" s="145" t="str">
        <f>IF(ISNUMBER($L728),IF(OR(AND(OR($J728="Retired",$J728="Permanent Low-Use"),$K728&lt;=2023),(AND($J728="New",$K728&gt;2023))),"N/A",VLOOKUP($F728,'Source Data'!$B$15:$I$22,7)),"")</f>
        <v/>
      </c>
      <c r="AA728" s="145" t="str">
        <f>IF(ISNUMBER($L728),IF(OR(AND(OR($J728="Retired",$J728="Permanent Low-Use"),$K728&lt;=2024),(AND($J728="New",$K728&gt;2024))),"N/A",VLOOKUP($F728,'Source Data'!$B$15:$I$22,7)),"")</f>
        <v/>
      </c>
      <c r="AB728" s="145" t="str">
        <f>IF(ISNUMBER($L728),IF(OR(AND(OR($J728="Retired",$J728="Permanent Low-Use"),$K728&lt;=2025),(AND($J728="New",$K728&gt;2025))),"N/A",VLOOKUP($F728,'Source Data'!$B$15:$I$22,5)),"")</f>
        <v/>
      </c>
      <c r="AC728" s="145" t="str">
        <f>IF(ISNUMBER($L728),IF(OR(AND(OR($J728="Retired",$J728="Permanent Low-Use"),$K728&lt;=2026),(AND($J728="New",$K728&gt;2026))),"N/A",VLOOKUP($F728,'Source Data'!$B$15:$I$22,5)),"")</f>
        <v/>
      </c>
      <c r="AD728" s="147"/>
      <c r="AE728" s="145" t="str">
        <f>IF(ISNUMBER($L728),IF(OR(AND(OR($J728="Retired",$J728="Permanent Low-Use"),$K728&lt;=2028),(AND($J728="New",$K728&gt;2028))),"N/A",VLOOKUP($F728,'Source Data'!$B$15:$I$22,5)),"")</f>
        <v/>
      </c>
      <c r="AF728" s="145" t="str">
        <f>IF(ISNUMBER($L728),IF(OR(AND(OR($J728="Retired",$J728="Permanent Low-Use"),$K728&lt;=2029),(AND($J728="New",$K728&gt;2029))),"N/A",VLOOKUP($F728,'Source Data'!$B$15:$I$22,5)),"")</f>
        <v/>
      </c>
      <c r="AG728" s="145" t="str">
        <f>IF(ISNUMBER($L728),IF(OR(AND(OR($J728="Retired",$J728="Permanent Low-Use"),$K728&lt;=2030),(AND($J728="New",$K728&gt;2030))),"N/A",VLOOKUP($F728,'Source Data'!$B$15:$I$22,5)),"")</f>
        <v/>
      </c>
      <c r="AH728" s="145" t="str">
        <f>IF(ISNUMBER($L728),IF(OR(AND(OR($J728="Retired",$J728="Permanent Low-Use"),$K728&lt;=2031),(AND($J728="New",$K728&gt;2031))),"N/A",VLOOKUP($F728,'Source Data'!$B$15:$I$22,5)),"")</f>
        <v/>
      </c>
      <c r="AI728" s="145" t="str">
        <f>IF(ISNUMBER($L728),IF(OR(AND(OR($J728="Retired",$J728="Permanent Low-Use"),$K728&lt;=2032),(AND($J728="New",$K728&gt;2032))),"N/A",VLOOKUP($F728,'Source Data'!$B$15:$I$22,5)),"")</f>
        <v/>
      </c>
      <c r="AJ728" s="145" t="str">
        <f>IF(ISNUMBER($L728),IF(OR(AND(OR($J728="Retired",$J728="Permanent Low-Use"),$K728&lt;=2033),(AND($J728="New",$K728&gt;2033))),"N/A",VLOOKUP($F728,'Source Data'!$B$15:$I$22,5)),"")</f>
        <v/>
      </c>
      <c r="AK728" s="145" t="str">
        <f>IF($N728= 0, "N/A", IF(ISERROR(VLOOKUP($F728, 'Source Data'!$B$4:$C$11,2)), "", VLOOKUP($F728, 'Source Data'!$B$4:$C$11,2)))</f>
        <v/>
      </c>
      <c r="AL728" s="158"/>
    </row>
    <row r="729" spans="1:38">
      <c r="A729" s="158"/>
      <c r="B729" s="78"/>
      <c r="C729" s="78"/>
      <c r="D729" s="78"/>
      <c r="E729" s="78"/>
      <c r="F729" s="78"/>
      <c r="G729" s="78"/>
      <c r="H729" s="78"/>
      <c r="I729" s="78"/>
      <c r="J729" s="78"/>
      <c r="K729" s="78"/>
      <c r="L729" s="142" t="str">
        <f t="shared" si="28"/>
        <v/>
      </c>
      <c r="M729" s="142"/>
      <c r="N729" s="143" t="str">
        <f t="shared" si="29"/>
        <v/>
      </c>
      <c r="O729" s="144" t="str">
        <f>IF(OR(AND(OR($J729="Retired",$J729="Permanent Low-Use"),$K729&lt;=2023),(AND($J729="New",$K729&gt;2023))),"N/A",IF($N729=0,0,IF(ISERROR(VLOOKUP($E729,'Source Data'!$B$29:$J$60, MATCH($L729, 'Source Data'!$B$26:$J$26,1),TRUE))=TRUE,"",VLOOKUP($E729,'Source Data'!$B$29:$J$60,MATCH($L729, 'Source Data'!$B$26:$J$26,1),TRUE))))</f>
        <v/>
      </c>
      <c r="P729" s="144" t="str">
        <f>IF(OR(AND(OR($J729="Retired",$J729="Permanent Low-Use"),$K729&lt;=2024),(AND($J729="New",$K729&gt;2024))),"N/A",IF($N729=0,0,IF(ISERROR(VLOOKUP($E729,'Source Data'!$B$29:$J$60, MATCH($L729, 'Source Data'!$B$26:$J$26,1),TRUE))=TRUE,"",VLOOKUP($E729,'Source Data'!$B$29:$J$60,MATCH($L729, 'Source Data'!$B$26:$J$26,1),TRUE))))</f>
        <v/>
      </c>
      <c r="Q729" s="144" t="str">
        <f>IF(OR(AND(OR($J729="Retired",$J729="Permanent Low-Use"),$K729&lt;=2025),(AND($J729="New",$K729&gt;2025))),"N/A",IF($N729=0,0,IF(ISERROR(VLOOKUP($E729,'Source Data'!$B$29:$J$60, MATCH($L729, 'Source Data'!$B$26:$J$26,1),TRUE))=TRUE,"",VLOOKUP($E729,'Source Data'!$B$29:$J$60,MATCH($L729, 'Source Data'!$B$26:$J$26,1),TRUE))))</f>
        <v/>
      </c>
      <c r="R729" s="144" t="str">
        <f>IF(OR(AND(OR($J729="Retired",$J729="Permanent Low-Use"),$K729&lt;=2026),(AND($J729="New",$K729&gt;2026))),"N/A",IF($N729=0,0,IF(ISERROR(VLOOKUP($E729,'Source Data'!$B$29:$J$60, MATCH($L729, 'Source Data'!$B$26:$J$26,1),TRUE))=TRUE,"",VLOOKUP($E729,'Source Data'!$B$29:$J$60,MATCH($L729, 'Source Data'!$B$26:$J$26,1),TRUE))))</f>
        <v/>
      </c>
      <c r="S729" s="144" t="str">
        <f>IF(OR(AND(OR($J729="Retired",$J729="Permanent Low-Use"),$K729&lt;=2027),(AND($J729="New",$K729&gt;2027))),"N/A",IF($N729=0,0,IF(ISERROR(VLOOKUP($E729,'Source Data'!$B$29:$J$60, MATCH($L729, 'Source Data'!$B$26:$J$26,1),TRUE))=TRUE,"",VLOOKUP($E729,'Source Data'!$B$29:$J$60,MATCH($L729, 'Source Data'!$B$26:$J$26,1),TRUE))))</f>
        <v/>
      </c>
      <c r="T729" s="144" t="str">
        <f>IF(OR(AND(OR($J729="Retired",$J729="Permanent Low-Use"),$K729&lt;=2028),(AND($J729="New",$K729&gt;2028))),"N/A",IF($N729=0,0,IF(ISERROR(VLOOKUP($E729,'Source Data'!$B$29:$J$60, MATCH($L729, 'Source Data'!$B$26:$J$26,1),TRUE))=TRUE,"",VLOOKUP($E729,'Source Data'!$B$29:$J$60,MATCH($L729, 'Source Data'!$B$26:$J$26,1),TRUE))))</f>
        <v/>
      </c>
      <c r="U729" s="144" t="str">
        <f>IF(OR(AND(OR($J729="Retired",$J729="Permanent Low-Use"),$K729&lt;=2029),(AND($J729="New",$K729&gt;2029))),"N/A",IF($N729=0,0,IF(ISERROR(VLOOKUP($E729,'Source Data'!$B$29:$J$60, MATCH($L729, 'Source Data'!$B$26:$J$26,1),TRUE))=TRUE,"",VLOOKUP($E729,'Source Data'!$B$29:$J$60,MATCH($L729, 'Source Data'!$B$26:$J$26,1),TRUE))))</f>
        <v/>
      </c>
      <c r="V729" s="144" t="str">
        <f>IF(OR(AND(OR($J729="Retired",$J729="Permanent Low-Use"),$K729&lt;=2030),(AND($J729="New",$K729&gt;2030))),"N/A",IF($N729=0,0,IF(ISERROR(VLOOKUP($E729,'Source Data'!$B$29:$J$60, MATCH($L729, 'Source Data'!$B$26:$J$26,1),TRUE))=TRUE,"",VLOOKUP($E729,'Source Data'!$B$29:$J$60,MATCH($L729, 'Source Data'!$B$26:$J$26,1),TRUE))))</f>
        <v/>
      </c>
      <c r="W729" s="144" t="str">
        <f>IF(OR(AND(OR($J729="Retired",$J729="Permanent Low-Use"),$K729&lt;=2031),(AND($J729="New",$K729&gt;2031))),"N/A",IF($N729=0,0,IF(ISERROR(VLOOKUP($E729,'Source Data'!$B$29:$J$60, MATCH($L729, 'Source Data'!$B$26:$J$26,1),TRUE))=TRUE,"",VLOOKUP($E729,'Source Data'!$B$29:$J$60,MATCH($L729, 'Source Data'!$B$26:$J$26,1),TRUE))))</f>
        <v/>
      </c>
      <c r="X729" s="144" t="str">
        <f>IF(OR(AND(OR($J729="Retired",$J729="Permanent Low-Use"),$K729&lt;=2032),(AND($J729="New",$K729&gt;2032))),"N/A",IF($N729=0,0,IF(ISERROR(VLOOKUP($E729,'Source Data'!$B$29:$J$60, MATCH($L729, 'Source Data'!$B$26:$J$26,1),TRUE))=TRUE,"",VLOOKUP($E729,'Source Data'!$B$29:$J$60,MATCH($L729, 'Source Data'!$B$26:$J$26,1),TRUE))))</f>
        <v/>
      </c>
      <c r="Y729" s="144" t="str">
        <f>IF(OR(AND(OR($J729="Retired",$J729="Permanent Low-Use"),$K729&lt;=2033),(AND($J729="New",$K729&gt;2033))),"N/A",IF($N729=0,0,IF(ISERROR(VLOOKUP($E729,'Source Data'!$B$29:$J$60, MATCH($L729, 'Source Data'!$B$26:$J$26,1),TRUE))=TRUE,"",VLOOKUP($E729,'Source Data'!$B$29:$J$60,MATCH($L729, 'Source Data'!$B$26:$J$26,1),TRUE))))</f>
        <v/>
      </c>
      <c r="Z729" s="145" t="str">
        <f>IF(ISNUMBER($L729),IF(OR(AND(OR($J729="Retired",$J729="Permanent Low-Use"),$K729&lt;=2023),(AND($J729="New",$K729&gt;2023))),"N/A",VLOOKUP($F729,'Source Data'!$B$15:$I$22,7)),"")</f>
        <v/>
      </c>
      <c r="AA729" s="145" t="str">
        <f>IF(ISNUMBER($L729),IF(OR(AND(OR($J729="Retired",$J729="Permanent Low-Use"),$K729&lt;=2024),(AND($J729="New",$K729&gt;2024))),"N/A",VLOOKUP($F729,'Source Data'!$B$15:$I$22,7)),"")</f>
        <v/>
      </c>
      <c r="AB729" s="145" t="str">
        <f>IF(ISNUMBER($L729),IF(OR(AND(OR($J729="Retired",$J729="Permanent Low-Use"),$K729&lt;=2025),(AND($J729="New",$K729&gt;2025))),"N/A",VLOOKUP($F729,'Source Data'!$B$15:$I$22,5)),"")</f>
        <v/>
      </c>
      <c r="AC729" s="145" t="str">
        <f>IF(ISNUMBER($L729),IF(OR(AND(OR($J729="Retired",$J729="Permanent Low-Use"),$K729&lt;=2026),(AND($J729="New",$K729&gt;2026))),"N/A",VLOOKUP($F729,'Source Data'!$B$15:$I$22,5)),"")</f>
        <v/>
      </c>
      <c r="AD729" s="147"/>
      <c r="AE729" s="145" t="str">
        <f>IF(ISNUMBER($L729),IF(OR(AND(OR($J729="Retired",$J729="Permanent Low-Use"),$K729&lt;=2028),(AND($J729="New",$K729&gt;2028))),"N/A",VLOOKUP($F729,'Source Data'!$B$15:$I$22,5)),"")</f>
        <v/>
      </c>
      <c r="AF729" s="145" t="str">
        <f>IF(ISNUMBER($L729),IF(OR(AND(OR($J729="Retired",$J729="Permanent Low-Use"),$K729&lt;=2029),(AND($J729="New",$K729&gt;2029))),"N/A",VLOOKUP($F729,'Source Data'!$B$15:$I$22,5)),"")</f>
        <v/>
      </c>
      <c r="AG729" s="145" t="str">
        <f>IF(ISNUMBER($L729),IF(OR(AND(OR($J729="Retired",$J729="Permanent Low-Use"),$K729&lt;=2030),(AND($J729="New",$K729&gt;2030))),"N/A",VLOOKUP($F729,'Source Data'!$B$15:$I$22,5)),"")</f>
        <v/>
      </c>
      <c r="AH729" s="145" t="str">
        <f>IF(ISNUMBER($L729),IF(OR(AND(OR($J729="Retired",$J729="Permanent Low-Use"),$K729&lt;=2031),(AND($J729="New",$K729&gt;2031))),"N/A",VLOOKUP($F729,'Source Data'!$B$15:$I$22,5)),"")</f>
        <v/>
      </c>
      <c r="AI729" s="145" t="str">
        <f>IF(ISNUMBER($L729),IF(OR(AND(OR($J729="Retired",$J729="Permanent Low-Use"),$K729&lt;=2032),(AND($J729="New",$K729&gt;2032))),"N/A",VLOOKUP($F729,'Source Data'!$B$15:$I$22,5)),"")</f>
        <v/>
      </c>
      <c r="AJ729" s="145" t="str">
        <f>IF(ISNUMBER($L729),IF(OR(AND(OR($J729="Retired",$J729="Permanent Low-Use"),$K729&lt;=2033),(AND($J729="New",$K729&gt;2033))),"N/A",VLOOKUP($F729,'Source Data'!$B$15:$I$22,5)),"")</f>
        <v/>
      </c>
      <c r="AK729" s="145" t="str">
        <f>IF($N729= 0, "N/A", IF(ISERROR(VLOOKUP($F729, 'Source Data'!$B$4:$C$11,2)), "", VLOOKUP($F729, 'Source Data'!$B$4:$C$11,2)))</f>
        <v/>
      </c>
      <c r="AL729" s="158"/>
    </row>
    <row r="730" spans="1:38">
      <c r="A730" s="158"/>
      <c r="B730" s="78"/>
      <c r="C730" s="78"/>
      <c r="D730" s="78"/>
      <c r="E730" s="78"/>
      <c r="F730" s="78"/>
      <c r="G730" s="78"/>
      <c r="H730" s="78"/>
      <c r="I730" s="78"/>
      <c r="J730" s="78"/>
      <c r="K730" s="78"/>
      <c r="L730" s="142" t="str">
        <f t="shared" si="28"/>
        <v/>
      </c>
      <c r="M730" s="142"/>
      <c r="N730" s="143" t="str">
        <f t="shared" si="29"/>
        <v/>
      </c>
      <c r="O730" s="144" t="str">
        <f>IF(OR(AND(OR($J730="Retired",$J730="Permanent Low-Use"),$K730&lt;=2023),(AND($J730="New",$K730&gt;2023))),"N/A",IF($N730=0,0,IF(ISERROR(VLOOKUP($E730,'Source Data'!$B$29:$J$60, MATCH($L730, 'Source Data'!$B$26:$J$26,1),TRUE))=TRUE,"",VLOOKUP($E730,'Source Data'!$B$29:$J$60,MATCH($L730, 'Source Data'!$B$26:$J$26,1),TRUE))))</f>
        <v/>
      </c>
      <c r="P730" s="144" t="str">
        <f>IF(OR(AND(OR($J730="Retired",$J730="Permanent Low-Use"),$K730&lt;=2024),(AND($J730="New",$K730&gt;2024))),"N/A",IF($N730=0,0,IF(ISERROR(VLOOKUP($E730,'Source Data'!$B$29:$J$60, MATCH($L730, 'Source Data'!$B$26:$J$26,1),TRUE))=TRUE,"",VLOOKUP($E730,'Source Data'!$B$29:$J$60,MATCH($L730, 'Source Data'!$B$26:$J$26,1),TRUE))))</f>
        <v/>
      </c>
      <c r="Q730" s="144" t="str">
        <f>IF(OR(AND(OR($J730="Retired",$J730="Permanent Low-Use"),$K730&lt;=2025),(AND($J730="New",$K730&gt;2025))),"N/A",IF($N730=0,0,IF(ISERROR(VLOOKUP($E730,'Source Data'!$B$29:$J$60, MATCH($L730, 'Source Data'!$B$26:$J$26,1),TRUE))=TRUE,"",VLOOKUP($E730,'Source Data'!$B$29:$J$60,MATCH($L730, 'Source Data'!$B$26:$J$26,1),TRUE))))</f>
        <v/>
      </c>
      <c r="R730" s="144" t="str">
        <f>IF(OR(AND(OR($J730="Retired",$J730="Permanent Low-Use"),$K730&lt;=2026),(AND($J730="New",$K730&gt;2026))),"N/A",IF($N730=0,0,IF(ISERROR(VLOOKUP($E730,'Source Data'!$B$29:$J$60, MATCH($L730, 'Source Data'!$B$26:$J$26,1),TRUE))=TRUE,"",VLOOKUP($E730,'Source Data'!$B$29:$J$60,MATCH($L730, 'Source Data'!$B$26:$J$26,1),TRUE))))</f>
        <v/>
      </c>
      <c r="S730" s="144" t="str">
        <f>IF(OR(AND(OR($J730="Retired",$J730="Permanent Low-Use"),$K730&lt;=2027),(AND($J730="New",$K730&gt;2027))),"N/A",IF($N730=0,0,IF(ISERROR(VLOOKUP($E730,'Source Data'!$B$29:$J$60, MATCH($L730, 'Source Data'!$B$26:$J$26,1),TRUE))=TRUE,"",VLOOKUP($E730,'Source Data'!$B$29:$J$60,MATCH($L730, 'Source Data'!$B$26:$J$26,1),TRUE))))</f>
        <v/>
      </c>
      <c r="T730" s="144" t="str">
        <f>IF(OR(AND(OR($J730="Retired",$J730="Permanent Low-Use"),$K730&lt;=2028),(AND($J730="New",$K730&gt;2028))),"N/A",IF($N730=0,0,IF(ISERROR(VLOOKUP($E730,'Source Data'!$B$29:$J$60, MATCH($L730, 'Source Data'!$B$26:$J$26,1),TRUE))=TRUE,"",VLOOKUP($E730,'Source Data'!$B$29:$J$60,MATCH($L730, 'Source Data'!$B$26:$J$26,1),TRUE))))</f>
        <v/>
      </c>
      <c r="U730" s="144" t="str">
        <f>IF(OR(AND(OR($J730="Retired",$J730="Permanent Low-Use"),$K730&lt;=2029),(AND($J730="New",$K730&gt;2029))),"N/A",IF($N730=0,0,IF(ISERROR(VLOOKUP($E730,'Source Data'!$B$29:$J$60, MATCH($L730, 'Source Data'!$B$26:$J$26,1),TRUE))=TRUE,"",VLOOKUP($E730,'Source Data'!$B$29:$J$60,MATCH($L730, 'Source Data'!$B$26:$J$26,1),TRUE))))</f>
        <v/>
      </c>
      <c r="V730" s="144" t="str">
        <f>IF(OR(AND(OR($J730="Retired",$J730="Permanent Low-Use"),$K730&lt;=2030),(AND($J730="New",$K730&gt;2030))),"N/A",IF($N730=0,0,IF(ISERROR(VLOOKUP($E730,'Source Data'!$B$29:$J$60, MATCH($L730, 'Source Data'!$B$26:$J$26,1),TRUE))=TRUE,"",VLOOKUP($E730,'Source Data'!$B$29:$J$60,MATCH($L730, 'Source Data'!$B$26:$J$26,1),TRUE))))</f>
        <v/>
      </c>
      <c r="W730" s="144" t="str">
        <f>IF(OR(AND(OR($J730="Retired",$J730="Permanent Low-Use"),$K730&lt;=2031),(AND($J730="New",$K730&gt;2031))),"N/A",IF($N730=0,0,IF(ISERROR(VLOOKUP($E730,'Source Data'!$B$29:$J$60, MATCH($L730, 'Source Data'!$B$26:$J$26,1),TRUE))=TRUE,"",VLOOKUP($E730,'Source Data'!$B$29:$J$60,MATCH($L730, 'Source Data'!$B$26:$J$26,1),TRUE))))</f>
        <v/>
      </c>
      <c r="X730" s="144" t="str">
        <f>IF(OR(AND(OR($J730="Retired",$J730="Permanent Low-Use"),$K730&lt;=2032),(AND($J730="New",$K730&gt;2032))),"N/A",IF($N730=0,0,IF(ISERROR(VLOOKUP($E730,'Source Data'!$B$29:$J$60, MATCH($L730, 'Source Data'!$B$26:$J$26,1),TRUE))=TRUE,"",VLOOKUP($E730,'Source Data'!$B$29:$J$60,MATCH($L730, 'Source Data'!$B$26:$J$26,1),TRUE))))</f>
        <v/>
      </c>
      <c r="Y730" s="144" t="str">
        <f>IF(OR(AND(OR($J730="Retired",$J730="Permanent Low-Use"),$K730&lt;=2033),(AND($J730="New",$K730&gt;2033))),"N/A",IF($N730=0,0,IF(ISERROR(VLOOKUP($E730,'Source Data'!$B$29:$J$60, MATCH($L730, 'Source Data'!$B$26:$J$26,1),TRUE))=TRUE,"",VLOOKUP($E730,'Source Data'!$B$29:$J$60,MATCH($L730, 'Source Data'!$B$26:$J$26,1),TRUE))))</f>
        <v/>
      </c>
      <c r="Z730" s="145" t="str">
        <f>IF(ISNUMBER($L730),IF(OR(AND(OR($J730="Retired",$J730="Permanent Low-Use"),$K730&lt;=2023),(AND($J730="New",$K730&gt;2023))),"N/A",VLOOKUP($F730,'Source Data'!$B$15:$I$22,7)),"")</f>
        <v/>
      </c>
      <c r="AA730" s="145" t="str">
        <f>IF(ISNUMBER($L730),IF(OR(AND(OR($J730="Retired",$J730="Permanent Low-Use"),$K730&lt;=2024),(AND($J730="New",$K730&gt;2024))),"N/A",VLOOKUP($F730,'Source Data'!$B$15:$I$22,7)),"")</f>
        <v/>
      </c>
      <c r="AB730" s="145" t="str">
        <f>IF(ISNUMBER($L730),IF(OR(AND(OR($J730="Retired",$J730="Permanent Low-Use"),$K730&lt;=2025),(AND($J730="New",$K730&gt;2025))),"N/A",VLOOKUP($F730,'Source Data'!$B$15:$I$22,5)),"")</f>
        <v/>
      </c>
      <c r="AC730" s="145" t="str">
        <f>IF(ISNUMBER($L730),IF(OR(AND(OR($J730="Retired",$J730="Permanent Low-Use"),$K730&lt;=2026),(AND($J730="New",$K730&gt;2026))),"N/A",VLOOKUP($F730,'Source Data'!$B$15:$I$22,5)),"")</f>
        <v/>
      </c>
      <c r="AD730" s="147"/>
      <c r="AE730" s="145" t="str">
        <f>IF(ISNUMBER($L730),IF(OR(AND(OR($J730="Retired",$J730="Permanent Low-Use"),$K730&lt;=2028),(AND($J730="New",$K730&gt;2028))),"N/A",VLOOKUP($F730,'Source Data'!$B$15:$I$22,5)),"")</f>
        <v/>
      </c>
      <c r="AF730" s="145" t="str">
        <f>IF(ISNUMBER($L730),IF(OR(AND(OR($J730="Retired",$J730="Permanent Low-Use"),$K730&lt;=2029),(AND($J730="New",$K730&gt;2029))),"N/A",VLOOKUP($F730,'Source Data'!$B$15:$I$22,5)),"")</f>
        <v/>
      </c>
      <c r="AG730" s="145" t="str">
        <f>IF(ISNUMBER($L730),IF(OR(AND(OR($J730="Retired",$J730="Permanent Low-Use"),$K730&lt;=2030),(AND($J730="New",$K730&gt;2030))),"N/A",VLOOKUP($F730,'Source Data'!$B$15:$I$22,5)),"")</f>
        <v/>
      </c>
      <c r="AH730" s="145" t="str">
        <f>IF(ISNUMBER($L730),IF(OR(AND(OR($J730="Retired",$J730="Permanent Low-Use"),$K730&lt;=2031),(AND($J730="New",$K730&gt;2031))),"N/A",VLOOKUP($F730,'Source Data'!$B$15:$I$22,5)),"")</f>
        <v/>
      </c>
      <c r="AI730" s="145" t="str">
        <f>IF(ISNUMBER($L730),IF(OR(AND(OR($J730="Retired",$J730="Permanent Low-Use"),$K730&lt;=2032),(AND($J730="New",$K730&gt;2032))),"N/A",VLOOKUP($F730,'Source Data'!$B$15:$I$22,5)),"")</f>
        <v/>
      </c>
      <c r="AJ730" s="145" t="str">
        <f>IF(ISNUMBER($L730),IF(OR(AND(OR($J730="Retired",$J730="Permanent Low-Use"),$K730&lt;=2033),(AND($J730="New",$K730&gt;2033))),"N/A",VLOOKUP($F730,'Source Data'!$B$15:$I$22,5)),"")</f>
        <v/>
      </c>
      <c r="AK730" s="145" t="str">
        <f>IF($N730= 0, "N/A", IF(ISERROR(VLOOKUP($F730, 'Source Data'!$B$4:$C$11,2)), "", VLOOKUP($F730, 'Source Data'!$B$4:$C$11,2)))</f>
        <v/>
      </c>
      <c r="AL730" s="158"/>
    </row>
    <row r="731" spans="1:38">
      <c r="A731" s="158"/>
      <c r="B731" s="78"/>
      <c r="C731" s="78"/>
      <c r="D731" s="78"/>
      <c r="E731" s="78"/>
      <c r="F731" s="78"/>
      <c r="G731" s="78"/>
      <c r="H731" s="78"/>
      <c r="I731" s="78"/>
      <c r="J731" s="78"/>
      <c r="K731" s="78"/>
      <c r="L731" s="142" t="str">
        <f t="shared" si="28"/>
        <v/>
      </c>
      <c r="M731" s="142"/>
      <c r="N731" s="143" t="str">
        <f t="shared" si="29"/>
        <v/>
      </c>
      <c r="O731" s="144" t="str">
        <f>IF(OR(AND(OR($J731="Retired",$J731="Permanent Low-Use"),$K731&lt;=2023),(AND($J731="New",$K731&gt;2023))),"N/A",IF($N731=0,0,IF(ISERROR(VLOOKUP($E731,'Source Data'!$B$29:$J$60, MATCH($L731, 'Source Data'!$B$26:$J$26,1),TRUE))=TRUE,"",VLOOKUP($E731,'Source Data'!$B$29:$J$60,MATCH($L731, 'Source Data'!$B$26:$J$26,1),TRUE))))</f>
        <v/>
      </c>
      <c r="P731" s="144" t="str">
        <f>IF(OR(AND(OR($J731="Retired",$J731="Permanent Low-Use"),$K731&lt;=2024),(AND($J731="New",$K731&gt;2024))),"N/A",IF($N731=0,0,IF(ISERROR(VLOOKUP($E731,'Source Data'!$B$29:$J$60, MATCH($L731, 'Source Data'!$B$26:$J$26,1),TRUE))=TRUE,"",VLOOKUP($E731,'Source Data'!$B$29:$J$60,MATCH($L731, 'Source Data'!$B$26:$J$26,1),TRUE))))</f>
        <v/>
      </c>
      <c r="Q731" s="144" t="str">
        <f>IF(OR(AND(OR($J731="Retired",$J731="Permanent Low-Use"),$K731&lt;=2025),(AND($J731="New",$K731&gt;2025))),"N/A",IF($N731=0,0,IF(ISERROR(VLOOKUP($E731,'Source Data'!$B$29:$J$60, MATCH($L731, 'Source Data'!$B$26:$J$26,1),TRUE))=TRUE,"",VLOOKUP($E731,'Source Data'!$B$29:$J$60,MATCH($L731, 'Source Data'!$B$26:$J$26,1),TRUE))))</f>
        <v/>
      </c>
      <c r="R731" s="144" t="str">
        <f>IF(OR(AND(OR($J731="Retired",$J731="Permanent Low-Use"),$K731&lt;=2026),(AND($J731="New",$K731&gt;2026))),"N/A",IF($N731=0,0,IF(ISERROR(VLOOKUP($E731,'Source Data'!$B$29:$J$60, MATCH($L731, 'Source Data'!$B$26:$J$26,1),TRUE))=TRUE,"",VLOOKUP($E731,'Source Data'!$B$29:$J$60,MATCH($L731, 'Source Data'!$B$26:$J$26,1),TRUE))))</f>
        <v/>
      </c>
      <c r="S731" s="144" t="str">
        <f>IF(OR(AND(OR($J731="Retired",$J731="Permanent Low-Use"),$K731&lt;=2027),(AND($J731="New",$K731&gt;2027))),"N/A",IF($N731=0,0,IF(ISERROR(VLOOKUP($E731,'Source Data'!$B$29:$J$60, MATCH($L731, 'Source Data'!$B$26:$J$26,1),TRUE))=TRUE,"",VLOOKUP($E731,'Source Data'!$B$29:$J$60,MATCH($L731, 'Source Data'!$B$26:$J$26,1),TRUE))))</f>
        <v/>
      </c>
      <c r="T731" s="144" t="str">
        <f>IF(OR(AND(OR($J731="Retired",$J731="Permanent Low-Use"),$K731&lt;=2028),(AND($J731="New",$K731&gt;2028))),"N/A",IF($N731=0,0,IF(ISERROR(VLOOKUP($E731,'Source Data'!$B$29:$J$60, MATCH($L731, 'Source Data'!$B$26:$J$26,1),TRUE))=TRUE,"",VLOOKUP($E731,'Source Data'!$B$29:$J$60,MATCH($L731, 'Source Data'!$B$26:$J$26,1),TRUE))))</f>
        <v/>
      </c>
      <c r="U731" s="144" t="str">
        <f>IF(OR(AND(OR($J731="Retired",$J731="Permanent Low-Use"),$K731&lt;=2029),(AND($J731="New",$K731&gt;2029))),"N/A",IF($N731=0,0,IF(ISERROR(VLOOKUP($E731,'Source Data'!$B$29:$J$60, MATCH($L731, 'Source Data'!$B$26:$J$26,1),TRUE))=TRUE,"",VLOOKUP($E731,'Source Data'!$B$29:$J$60,MATCH($L731, 'Source Data'!$B$26:$J$26,1),TRUE))))</f>
        <v/>
      </c>
      <c r="V731" s="144" t="str">
        <f>IF(OR(AND(OR($J731="Retired",$J731="Permanent Low-Use"),$K731&lt;=2030),(AND($J731="New",$K731&gt;2030))),"N/A",IF($N731=0,0,IF(ISERROR(VLOOKUP($E731,'Source Data'!$B$29:$J$60, MATCH($L731, 'Source Data'!$B$26:$J$26,1),TRUE))=TRUE,"",VLOOKUP($E731,'Source Data'!$B$29:$J$60,MATCH($L731, 'Source Data'!$B$26:$J$26,1),TRUE))))</f>
        <v/>
      </c>
      <c r="W731" s="144" t="str">
        <f>IF(OR(AND(OR($J731="Retired",$J731="Permanent Low-Use"),$K731&lt;=2031),(AND($J731="New",$K731&gt;2031))),"N/A",IF($N731=0,0,IF(ISERROR(VLOOKUP($E731,'Source Data'!$B$29:$J$60, MATCH($L731, 'Source Data'!$B$26:$J$26,1),TRUE))=TRUE,"",VLOOKUP($E731,'Source Data'!$B$29:$J$60,MATCH($L731, 'Source Data'!$B$26:$J$26,1),TRUE))))</f>
        <v/>
      </c>
      <c r="X731" s="144" t="str">
        <f>IF(OR(AND(OR($J731="Retired",$J731="Permanent Low-Use"),$K731&lt;=2032),(AND($J731="New",$K731&gt;2032))),"N/A",IF($N731=0,0,IF(ISERROR(VLOOKUP($E731,'Source Data'!$B$29:$J$60, MATCH($L731, 'Source Data'!$B$26:$J$26,1),TRUE))=TRUE,"",VLOOKUP($E731,'Source Data'!$B$29:$J$60,MATCH($L731, 'Source Data'!$B$26:$J$26,1),TRUE))))</f>
        <v/>
      </c>
      <c r="Y731" s="144" t="str">
        <f>IF(OR(AND(OR($J731="Retired",$J731="Permanent Low-Use"),$K731&lt;=2033),(AND($J731="New",$K731&gt;2033))),"N/A",IF($N731=0,0,IF(ISERROR(VLOOKUP($E731,'Source Data'!$B$29:$J$60, MATCH($L731, 'Source Data'!$B$26:$J$26,1),TRUE))=TRUE,"",VLOOKUP($E731,'Source Data'!$B$29:$J$60,MATCH($L731, 'Source Data'!$B$26:$J$26,1),TRUE))))</f>
        <v/>
      </c>
      <c r="Z731" s="145" t="str">
        <f>IF(ISNUMBER($L731),IF(OR(AND(OR($J731="Retired",$J731="Permanent Low-Use"),$K731&lt;=2023),(AND($J731="New",$K731&gt;2023))),"N/A",VLOOKUP($F731,'Source Data'!$B$15:$I$22,7)),"")</f>
        <v/>
      </c>
      <c r="AA731" s="145" t="str">
        <f>IF(ISNUMBER($L731),IF(OR(AND(OR($J731="Retired",$J731="Permanent Low-Use"),$K731&lt;=2024),(AND($J731="New",$K731&gt;2024))),"N/A",VLOOKUP($F731,'Source Data'!$B$15:$I$22,7)),"")</f>
        <v/>
      </c>
      <c r="AB731" s="145" t="str">
        <f>IF(ISNUMBER($L731),IF(OR(AND(OR($J731="Retired",$J731="Permanent Low-Use"),$K731&lt;=2025),(AND($J731="New",$K731&gt;2025))),"N/A",VLOOKUP($F731,'Source Data'!$B$15:$I$22,5)),"")</f>
        <v/>
      </c>
      <c r="AC731" s="145" t="str">
        <f>IF(ISNUMBER($L731),IF(OR(AND(OR($J731="Retired",$J731="Permanent Low-Use"),$K731&lt;=2026),(AND($J731="New",$K731&gt;2026))),"N/A",VLOOKUP($F731,'Source Data'!$B$15:$I$22,5)),"")</f>
        <v/>
      </c>
      <c r="AD731" s="147"/>
      <c r="AE731" s="145" t="str">
        <f>IF(ISNUMBER($L731),IF(OR(AND(OR($J731="Retired",$J731="Permanent Low-Use"),$K731&lt;=2028),(AND($J731="New",$K731&gt;2028))),"N/A",VLOOKUP($F731,'Source Data'!$B$15:$I$22,5)),"")</f>
        <v/>
      </c>
      <c r="AF731" s="145" t="str">
        <f>IF(ISNUMBER($L731),IF(OR(AND(OR($J731="Retired",$J731="Permanent Low-Use"),$K731&lt;=2029),(AND($J731="New",$K731&gt;2029))),"N/A",VLOOKUP($F731,'Source Data'!$B$15:$I$22,5)),"")</f>
        <v/>
      </c>
      <c r="AG731" s="145" t="str">
        <f>IF(ISNUMBER($L731),IF(OR(AND(OR($J731="Retired",$J731="Permanent Low-Use"),$K731&lt;=2030),(AND($J731="New",$K731&gt;2030))),"N/A",VLOOKUP($F731,'Source Data'!$B$15:$I$22,5)),"")</f>
        <v/>
      </c>
      <c r="AH731" s="145" t="str">
        <f>IF(ISNUMBER($L731),IF(OR(AND(OR($J731="Retired",$J731="Permanent Low-Use"),$K731&lt;=2031),(AND($J731="New",$K731&gt;2031))),"N/A",VLOOKUP($F731,'Source Data'!$B$15:$I$22,5)),"")</f>
        <v/>
      </c>
      <c r="AI731" s="145" t="str">
        <f>IF(ISNUMBER($L731),IF(OR(AND(OR($J731="Retired",$J731="Permanent Low-Use"),$K731&lt;=2032),(AND($J731="New",$K731&gt;2032))),"N/A",VLOOKUP($F731,'Source Data'!$B$15:$I$22,5)),"")</f>
        <v/>
      </c>
      <c r="AJ731" s="145" t="str">
        <f>IF(ISNUMBER($L731),IF(OR(AND(OR($J731="Retired",$J731="Permanent Low-Use"),$K731&lt;=2033),(AND($J731="New",$K731&gt;2033))),"N/A",VLOOKUP($F731,'Source Data'!$B$15:$I$22,5)),"")</f>
        <v/>
      </c>
      <c r="AK731" s="145" t="str">
        <f>IF($N731= 0, "N/A", IF(ISERROR(VLOOKUP($F731, 'Source Data'!$B$4:$C$11,2)), "", VLOOKUP($F731, 'Source Data'!$B$4:$C$11,2)))</f>
        <v/>
      </c>
      <c r="AL731" s="158"/>
    </row>
    <row r="732" spans="1:38">
      <c r="A732" s="158"/>
      <c r="B732" s="78"/>
      <c r="C732" s="78"/>
      <c r="D732" s="78"/>
      <c r="E732" s="78"/>
      <c r="F732" s="78"/>
      <c r="G732" s="78"/>
      <c r="H732" s="78"/>
      <c r="I732" s="78"/>
      <c r="J732" s="78"/>
      <c r="K732" s="78"/>
      <c r="L732" s="142" t="str">
        <f t="shared" si="28"/>
        <v/>
      </c>
      <c r="M732" s="142"/>
      <c r="N732" s="143" t="str">
        <f t="shared" si="29"/>
        <v/>
      </c>
      <c r="O732" s="144" t="str">
        <f>IF(OR(AND(OR($J732="Retired",$J732="Permanent Low-Use"),$K732&lt;=2023),(AND($J732="New",$K732&gt;2023))),"N/A",IF($N732=0,0,IF(ISERROR(VLOOKUP($E732,'Source Data'!$B$29:$J$60, MATCH($L732, 'Source Data'!$B$26:$J$26,1),TRUE))=TRUE,"",VLOOKUP($E732,'Source Data'!$B$29:$J$60,MATCH($L732, 'Source Data'!$B$26:$J$26,1),TRUE))))</f>
        <v/>
      </c>
      <c r="P732" s="144" t="str">
        <f>IF(OR(AND(OR($J732="Retired",$J732="Permanent Low-Use"),$K732&lt;=2024),(AND($J732="New",$K732&gt;2024))),"N/A",IF($N732=0,0,IF(ISERROR(VLOOKUP($E732,'Source Data'!$B$29:$J$60, MATCH($L732, 'Source Data'!$B$26:$J$26,1),TRUE))=TRUE,"",VLOOKUP($E732,'Source Data'!$B$29:$J$60,MATCH($L732, 'Source Data'!$B$26:$J$26,1),TRUE))))</f>
        <v/>
      </c>
      <c r="Q732" s="144" t="str">
        <f>IF(OR(AND(OR($J732="Retired",$J732="Permanent Low-Use"),$K732&lt;=2025),(AND($J732="New",$K732&gt;2025))),"N/A",IF($N732=0,0,IF(ISERROR(VLOOKUP($E732,'Source Data'!$B$29:$J$60, MATCH($L732, 'Source Data'!$B$26:$J$26,1),TRUE))=TRUE,"",VLOOKUP($E732,'Source Data'!$B$29:$J$60,MATCH($L732, 'Source Data'!$B$26:$J$26,1),TRUE))))</f>
        <v/>
      </c>
      <c r="R732" s="144" t="str">
        <f>IF(OR(AND(OR($J732="Retired",$J732="Permanent Low-Use"),$K732&lt;=2026),(AND($J732="New",$K732&gt;2026))),"N/A",IF($N732=0,0,IF(ISERROR(VLOOKUP($E732,'Source Data'!$B$29:$J$60, MATCH($L732, 'Source Data'!$B$26:$J$26,1),TRUE))=TRUE,"",VLOOKUP($E732,'Source Data'!$B$29:$J$60,MATCH($L732, 'Source Data'!$B$26:$J$26,1),TRUE))))</f>
        <v/>
      </c>
      <c r="S732" s="144" t="str">
        <f>IF(OR(AND(OR($J732="Retired",$J732="Permanent Low-Use"),$K732&lt;=2027),(AND($J732="New",$K732&gt;2027))),"N/A",IF($N732=0,0,IF(ISERROR(VLOOKUP($E732,'Source Data'!$B$29:$J$60, MATCH($L732, 'Source Data'!$B$26:$J$26,1),TRUE))=TRUE,"",VLOOKUP($E732,'Source Data'!$B$29:$J$60,MATCH($L732, 'Source Data'!$B$26:$J$26,1),TRUE))))</f>
        <v/>
      </c>
      <c r="T732" s="144" t="str">
        <f>IF(OR(AND(OR($J732="Retired",$J732="Permanent Low-Use"),$K732&lt;=2028),(AND($J732="New",$K732&gt;2028))),"N/A",IF($N732=0,0,IF(ISERROR(VLOOKUP($E732,'Source Data'!$B$29:$J$60, MATCH($L732, 'Source Data'!$B$26:$J$26,1),TRUE))=TRUE,"",VLOOKUP($E732,'Source Data'!$B$29:$J$60,MATCH($L732, 'Source Data'!$B$26:$J$26,1),TRUE))))</f>
        <v/>
      </c>
      <c r="U732" s="144" t="str">
        <f>IF(OR(AND(OR($J732="Retired",$J732="Permanent Low-Use"),$K732&lt;=2029),(AND($J732="New",$K732&gt;2029))),"N/A",IF($N732=0,0,IF(ISERROR(VLOOKUP($E732,'Source Data'!$B$29:$J$60, MATCH($L732, 'Source Data'!$B$26:$J$26,1),TRUE))=TRUE,"",VLOOKUP($E732,'Source Data'!$B$29:$J$60,MATCH($L732, 'Source Data'!$B$26:$J$26,1),TRUE))))</f>
        <v/>
      </c>
      <c r="V732" s="144" t="str">
        <f>IF(OR(AND(OR($J732="Retired",$J732="Permanent Low-Use"),$K732&lt;=2030),(AND($J732="New",$K732&gt;2030))),"N/A",IF($N732=0,0,IF(ISERROR(VLOOKUP($E732,'Source Data'!$B$29:$J$60, MATCH($L732, 'Source Data'!$B$26:$J$26,1),TRUE))=TRUE,"",VLOOKUP($E732,'Source Data'!$B$29:$J$60,MATCH($L732, 'Source Data'!$B$26:$J$26,1),TRUE))))</f>
        <v/>
      </c>
      <c r="W732" s="144" t="str">
        <f>IF(OR(AND(OR($J732="Retired",$J732="Permanent Low-Use"),$K732&lt;=2031),(AND($J732="New",$K732&gt;2031))),"N/A",IF($N732=0,0,IF(ISERROR(VLOOKUP($E732,'Source Data'!$B$29:$J$60, MATCH($L732, 'Source Data'!$B$26:$J$26,1),TRUE))=TRUE,"",VLOOKUP($E732,'Source Data'!$B$29:$J$60,MATCH($L732, 'Source Data'!$B$26:$J$26,1),TRUE))))</f>
        <v/>
      </c>
      <c r="X732" s="144" t="str">
        <f>IF(OR(AND(OR($J732="Retired",$J732="Permanent Low-Use"),$K732&lt;=2032),(AND($J732="New",$K732&gt;2032))),"N/A",IF($N732=0,0,IF(ISERROR(VLOOKUP($E732,'Source Data'!$B$29:$J$60, MATCH($L732, 'Source Data'!$B$26:$J$26,1),TRUE))=TRUE,"",VLOOKUP($E732,'Source Data'!$B$29:$J$60,MATCH($L732, 'Source Data'!$B$26:$J$26,1),TRUE))))</f>
        <v/>
      </c>
      <c r="Y732" s="144" t="str">
        <f>IF(OR(AND(OR($J732="Retired",$J732="Permanent Low-Use"),$K732&lt;=2033),(AND($J732="New",$K732&gt;2033))),"N/A",IF($N732=0,0,IF(ISERROR(VLOOKUP($E732,'Source Data'!$B$29:$J$60, MATCH($L732, 'Source Data'!$B$26:$J$26,1),TRUE))=TRUE,"",VLOOKUP($E732,'Source Data'!$B$29:$J$60,MATCH($L732, 'Source Data'!$B$26:$J$26,1),TRUE))))</f>
        <v/>
      </c>
      <c r="Z732" s="145" t="str">
        <f>IF(ISNUMBER($L732),IF(OR(AND(OR($J732="Retired",$J732="Permanent Low-Use"),$K732&lt;=2023),(AND($J732="New",$K732&gt;2023))),"N/A",VLOOKUP($F732,'Source Data'!$B$15:$I$22,7)),"")</f>
        <v/>
      </c>
      <c r="AA732" s="145" t="str">
        <f>IF(ISNUMBER($L732),IF(OR(AND(OR($J732="Retired",$J732="Permanent Low-Use"),$K732&lt;=2024),(AND($J732="New",$K732&gt;2024))),"N/A",VLOOKUP($F732,'Source Data'!$B$15:$I$22,7)),"")</f>
        <v/>
      </c>
      <c r="AB732" s="145" t="str">
        <f>IF(ISNUMBER($L732),IF(OR(AND(OR($J732="Retired",$J732="Permanent Low-Use"),$K732&lt;=2025),(AND($J732="New",$K732&gt;2025))),"N/A",VLOOKUP($F732,'Source Data'!$B$15:$I$22,5)),"")</f>
        <v/>
      </c>
      <c r="AC732" s="145" t="str">
        <f>IF(ISNUMBER($L732),IF(OR(AND(OR($J732="Retired",$J732="Permanent Low-Use"),$K732&lt;=2026),(AND($J732="New",$K732&gt;2026))),"N/A",VLOOKUP($F732,'Source Data'!$B$15:$I$22,5)),"")</f>
        <v/>
      </c>
      <c r="AD732" s="147"/>
      <c r="AE732" s="145" t="str">
        <f>IF(ISNUMBER($L732),IF(OR(AND(OR($J732="Retired",$J732="Permanent Low-Use"),$K732&lt;=2028),(AND($J732="New",$K732&gt;2028))),"N/A",VLOOKUP($F732,'Source Data'!$B$15:$I$22,5)),"")</f>
        <v/>
      </c>
      <c r="AF732" s="145" t="str">
        <f>IF(ISNUMBER($L732),IF(OR(AND(OR($J732="Retired",$J732="Permanent Low-Use"),$K732&lt;=2029),(AND($J732="New",$K732&gt;2029))),"N/A",VLOOKUP($F732,'Source Data'!$B$15:$I$22,5)),"")</f>
        <v/>
      </c>
      <c r="AG732" s="145" t="str">
        <f>IF(ISNUMBER($L732),IF(OR(AND(OR($J732="Retired",$J732="Permanent Low-Use"),$K732&lt;=2030),(AND($J732="New",$K732&gt;2030))),"N/A",VLOOKUP($F732,'Source Data'!$B$15:$I$22,5)),"")</f>
        <v/>
      </c>
      <c r="AH732" s="145" t="str">
        <f>IF(ISNUMBER($L732),IF(OR(AND(OR($J732="Retired",$J732="Permanent Low-Use"),$K732&lt;=2031),(AND($J732="New",$K732&gt;2031))),"N/A",VLOOKUP($F732,'Source Data'!$B$15:$I$22,5)),"")</f>
        <v/>
      </c>
      <c r="AI732" s="145" t="str">
        <f>IF(ISNUMBER($L732),IF(OR(AND(OR($J732="Retired",$J732="Permanent Low-Use"),$K732&lt;=2032),(AND($J732="New",$K732&gt;2032))),"N/A",VLOOKUP($F732,'Source Data'!$B$15:$I$22,5)),"")</f>
        <v/>
      </c>
      <c r="AJ732" s="145" t="str">
        <f>IF(ISNUMBER($L732),IF(OR(AND(OR($J732="Retired",$J732="Permanent Low-Use"),$K732&lt;=2033),(AND($J732="New",$K732&gt;2033))),"N/A",VLOOKUP($F732,'Source Data'!$B$15:$I$22,5)),"")</f>
        <v/>
      </c>
      <c r="AK732" s="145" t="str">
        <f>IF($N732= 0, "N/A", IF(ISERROR(VLOOKUP($F732, 'Source Data'!$B$4:$C$11,2)), "", VLOOKUP($F732, 'Source Data'!$B$4:$C$11,2)))</f>
        <v/>
      </c>
      <c r="AL732" s="158"/>
    </row>
    <row r="733" spans="1:38">
      <c r="A733" s="158"/>
      <c r="B733" s="78"/>
      <c r="C733" s="78"/>
      <c r="D733" s="78"/>
      <c r="E733" s="78"/>
      <c r="F733" s="78"/>
      <c r="G733" s="78"/>
      <c r="H733" s="78"/>
      <c r="I733" s="78"/>
      <c r="J733" s="78"/>
      <c r="K733" s="78"/>
      <c r="L733" s="142" t="str">
        <f t="shared" si="28"/>
        <v/>
      </c>
      <c r="M733" s="142"/>
      <c r="N733" s="143" t="str">
        <f t="shared" si="29"/>
        <v/>
      </c>
      <c r="O733" s="144" t="str">
        <f>IF(OR(AND(OR($J733="Retired",$J733="Permanent Low-Use"),$K733&lt;=2023),(AND($J733="New",$K733&gt;2023))),"N/A",IF($N733=0,0,IF(ISERROR(VLOOKUP($E733,'Source Data'!$B$29:$J$60, MATCH($L733, 'Source Data'!$B$26:$J$26,1),TRUE))=TRUE,"",VLOOKUP($E733,'Source Data'!$B$29:$J$60,MATCH($L733, 'Source Data'!$B$26:$J$26,1),TRUE))))</f>
        <v/>
      </c>
      <c r="P733" s="144" t="str">
        <f>IF(OR(AND(OR($J733="Retired",$J733="Permanent Low-Use"),$K733&lt;=2024),(AND($J733="New",$K733&gt;2024))),"N/A",IF($N733=0,0,IF(ISERROR(VLOOKUP($E733,'Source Data'!$B$29:$J$60, MATCH($L733, 'Source Data'!$B$26:$J$26,1),TRUE))=TRUE,"",VLOOKUP($E733,'Source Data'!$B$29:$J$60,MATCH($L733, 'Source Data'!$B$26:$J$26,1),TRUE))))</f>
        <v/>
      </c>
      <c r="Q733" s="144" t="str">
        <f>IF(OR(AND(OR($J733="Retired",$J733="Permanent Low-Use"),$K733&lt;=2025),(AND($J733="New",$K733&gt;2025))),"N/A",IF($N733=0,0,IF(ISERROR(VLOOKUP($E733,'Source Data'!$B$29:$J$60, MATCH($L733, 'Source Data'!$B$26:$J$26,1),TRUE))=TRUE,"",VLOOKUP($E733,'Source Data'!$B$29:$J$60,MATCH($L733, 'Source Data'!$B$26:$J$26,1),TRUE))))</f>
        <v/>
      </c>
      <c r="R733" s="144" t="str">
        <f>IF(OR(AND(OR($J733="Retired",$J733="Permanent Low-Use"),$K733&lt;=2026),(AND($J733="New",$K733&gt;2026))),"N/A",IF($N733=0,0,IF(ISERROR(VLOOKUP($E733,'Source Data'!$B$29:$J$60, MATCH($L733, 'Source Data'!$B$26:$J$26,1),TRUE))=TRUE,"",VLOOKUP($E733,'Source Data'!$B$29:$J$60,MATCH($L733, 'Source Data'!$B$26:$J$26,1),TRUE))))</f>
        <v/>
      </c>
      <c r="S733" s="144" t="str">
        <f>IF(OR(AND(OR($J733="Retired",$J733="Permanent Low-Use"),$K733&lt;=2027),(AND($J733="New",$K733&gt;2027))),"N/A",IF($N733=0,0,IF(ISERROR(VLOOKUP($E733,'Source Data'!$B$29:$J$60, MATCH($L733, 'Source Data'!$B$26:$J$26,1),TRUE))=TRUE,"",VLOOKUP($E733,'Source Data'!$B$29:$J$60,MATCH($L733, 'Source Data'!$B$26:$J$26,1),TRUE))))</f>
        <v/>
      </c>
      <c r="T733" s="144" t="str">
        <f>IF(OR(AND(OR($J733="Retired",$J733="Permanent Low-Use"),$K733&lt;=2028),(AND($J733="New",$K733&gt;2028))),"N/A",IF($N733=0,0,IF(ISERROR(VLOOKUP($E733,'Source Data'!$B$29:$J$60, MATCH($L733, 'Source Data'!$B$26:$J$26,1),TRUE))=TRUE,"",VLOOKUP($E733,'Source Data'!$B$29:$J$60,MATCH($L733, 'Source Data'!$B$26:$J$26,1),TRUE))))</f>
        <v/>
      </c>
      <c r="U733" s="144" t="str">
        <f>IF(OR(AND(OR($J733="Retired",$J733="Permanent Low-Use"),$K733&lt;=2029),(AND($J733="New",$K733&gt;2029))),"N/A",IF($N733=0,0,IF(ISERROR(VLOOKUP($E733,'Source Data'!$B$29:$J$60, MATCH($L733, 'Source Data'!$B$26:$J$26,1),TRUE))=TRUE,"",VLOOKUP($E733,'Source Data'!$B$29:$J$60,MATCH($L733, 'Source Data'!$B$26:$J$26,1),TRUE))))</f>
        <v/>
      </c>
      <c r="V733" s="144" t="str">
        <f>IF(OR(AND(OR($J733="Retired",$J733="Permanent Low-Use"),$K733&lt;=2030),(AND($J733="New",$K733&gt;2030))),"N/A",IF($N733=0,0,IF(ISERROR(VLOOKUP($E733,'Source Data'!$B$29:$J$60, MATCH($L733, 'Source Data'!$B$26:$J$26,1),TRUE))=TRUE,"",VLOOKUP($E733,'Source Data'!$B$29:$J$60,MATCH($L733, 'Source Data'!$B$26:$J$26,1),TRUE))))</f>
        <v/>
      </c>
      <c r="W733" s="144" t="str">
        <f>IF(OR(AND(OR($J733="Retired",$J733="Permanent Low-Use"),$K733&lt;=2031),(AND($J733="New",$K733&gt;2031))),"N/A",IF($N733=0,0,IF(ISERROR(VLOOKUP($E733,'Source Data'!$B$29:$J$60, MATCH($L733, 'Source Data'!$B$26:$J$26,1),TRUE))=TRUE,"",VLOOKUP($E733,'Source Data'!$B$29:$J$60,MATCH($L733, 'Source Data'!$B$26:$J$26,1),TRUE))))</f>
        <v/>
      </c>
      <c r="X733" s="144" t="str">
        <f>IF(OR(AND(OR($J733="Retired",$J733="Permanent Low-Use"),$K733&lt;=2032),(AND($J733="New",$K733&gt;2032))),"N/A",IF($N733=0,0,IF(ISERROR(VLOOKUP($E733,'Source Data'!$B$29:$J$60, MATCH($L733, 'Source Data'!$B$26:$J$26,1),TRUE))=TRUE,"",VLOOKUP($E733,'Source Data'!$B$29:$J$60,MATCH($L733, 'Source Data'!$B$26:$J$26,1),TRUE))))</f>
        <v/>
      </c>
      <c r="Y733" s="144" t="str">
        <f>IF(OR(AND(OR($J733="Retired",$J733="Permanent Low-Use"),$K733&lt;=2033),(AND($J733="New",$K733&gt;2033))),"N/A",IF($N733=0,0,IF(ISERROR(VLOOKUP($E733,'Source Data'!$B$29:$J$60, MATCH($L733, 'Source Data'!$B$26:$J$26,1),TRUE))=TRUE,"",VLOOKUP($E733,'Source Data'!$B$29:$J$60,MATCH($L733, 'Source Data'!$B$26:$J$26,1),TRUE))))</f>
        <v/>
      </c>
      <c r="Z733" s="145" t="str">
        <f>IF(ISNUMBER($L733),IF(OR(AND(OR($J733="Retired",$J733="Permanent Low-Use"),$K733&lt;=2023),(AND($J733="New",$K733&gt;2023))),"N/A",VLOOKUP($F733,'Source Data'!$B$15:$I$22,7)),"")</f>
        <v/>
      </c>
      <c r="AA733" s="145" t="str">
        <f>IF(ISNUMBER($L733),IF(OR(AND(OR($J733="Retired",$J733="Permanent Low-Use"),$K733&lt;=2024),(AND($J733="New",$K733&gt;2024))),"N/A",VLOOKUP($F733,'Source Data'!$B$15:$I$22,7)),"")</f>
        <v/>
      </c>
      <c r="AB733" s="145" t="str">
        <f>IF(ISNUMBER($L733),IF(OR(AND(OR($J733="Retired",$J733="Permanent Low-Use"),$K733&lt;=2025),(AND($J733="New",$K733&gt;2025))),"N/A",VLOOKUP($F733,'Source Data'!$B$15:$I$22,5)),"")</f>
        <v/>
      </c>
      <c r="AC733" s="145" t="str">
        <f>IF(ISNUMBER($L733),IF(OR(AND(OR($J733="Retired",$J733="Permanent Low-Use"),$K733&lt;=2026),(AND($J733="New",$K733&gt;2026))),"N/A",VLOOKUP($F733,'Source Data'!$B$15:$I$22,5)),"")</f>
        <v/>
      </c>
      <c r="AD733" s="147"/>
      <c r="AE733" s="145" t="str">
        <f>IF(ISNUMBER($L733),IF(OR(AND(OR($J733="Retired",$J733="Permanent Low-Use"),$K733&lt;=2028),(AND($J733="New",$K733&gt;2028))),"N/A",VLOOKUP($F733,'Source Data'!$B$15:$I$22,5)),"")</f>
        <v/>
      </c>
      <c r="AF733" s="145" t="str">
        <f>IF(ISNUMBER($L733),IF(OR(AND(OR($J733="Retired",$J733="Permanent Low-Use"),$K733&lt;=2029),(AND($J733="New",$K733&gt;2029))),"N/A",VLOOKUP($F733,'Source Data'!$B$15:$I$22,5)),"")</f>
        <v/>
      </c>
      <c r="AG733" s="145" t="str">
        <f>IF(ISNUMBER($L733),IF(OR(AND(OR($J733="Retired",$J733="Permanent Low-Use"),$K733&lt;=2030),(AND($J733="New",$K733&gt;2030))),"N/A",VLOOKUP($F733,'Source Data'!$B$15:$I$22,5)),"")</f>
        <v/>
      </c>
      <c r="AH733" s="145" t="str">
        <f>IF(ISNUMBER($L733),IF(OR(AND(OR($J733="Retired",$J733="Permanent Low-Use"),$K733&lt;=2031),(AND($J733="New",$K733&gt;2031))),"N/A",VLOOKUP($F733,'Source Data'!$B$15:$I$22,5)),"")</f>
        <v/>
      </c>
      <c r="AI733" s="145" t="str">
        <f>IF(ISNUMBER($L733),IF(OR(AND(OR($J733="Retired",$J733="Permanent Low-Use"),$K733&lt;=2032),(AND($J733="New",$K733&gt;2032))),"N/A",VLOOKUP($F733,'Source Data'!$B$15:$I$22,5)),"")</f>
        <v/>
      </c>
      <c r="AJ733" s="145" t="str">
        <f>IF(ISNUMBER($L733),IF(OR(AND(OR($J733="Retired",$J733="Permanent Low-Use"),$K733&lt;=2033),(AND($J733="New",$K733&gt;2033))),"N/A",VLOOKUP($F733,'Source Data'!$B$15:$I$22,5)),"")</f>
        <v/>
      </c>
      <c r="AK733" s="145" t="str">
        <f>IF($N733= 0, "N/A", IF(ISERROR(VLOOKUP($F733, 'Source Data'!$B$4:$C$11,2)), "", VLOOKUP($F733, 'Source Data'!$B$4:$C$11,2)))</f>
        <v/>
      </c>
      <c r="AL733" s="158"/>
    </row>
    <row r="734" spans="1:38">
      <c r="A734" s="158"/>
      <c r="B734" s="78"/>
      <c r="C734" s="78"/>
      <c r="D734" s="78"/>
      <c r="E734" s="78"/>
      <c r="F734" s="78"/>
      <c r="G734" s="78"/>
      <c r="H734" s="78"/>
      <c r="I734" s="78"/>
      <c r="J734" s="78"/>
      <c r="K734" s="78"/>
      <c r="L734" s="142" t="str">
        <f t="shared" si="28"/>
        <v/>
      </c>
      <c r="M734" s="142"/>
      <c r="N734" s="143" t="str">
        <f t="shared" si="29"/>
        <v/>
      </c>
      <c r="O734" s="144" t="str">
        <f>IF(OR(AND(OR($J734="Retired",$J734="Permanent Low-Use"),$K734&lt;=2023),(AND($J734="New",$K734&gt;2023))),"N/A",IF($N734=0,0,IF(ISERROR(VLOOKUP($E734,'Source Data'!$B$29:$J$60, MATCH($L734, 'Source Data'!$B$26:$J$26,1),TRUE))=TRUE,"",VLOOKUP($E734,'Source Data'!$B$29:$J$60,MATCH($L734, 'Source Data'!$B$26:$J$26,1),TRUE))))</f>
        <v/>
      </c>
      <c r="P734" s="144" t="str">
        <f>IF(OR(AND(OR($J734="Retired",$J734="Permanent Low-Use"),$K734&lt;=2024),(AND($J734="New",$K734&gt;2024))),"N/A",IF($N734=0,0,IF(ISERROR(VLOOKUP($E734,'Source Data'!$B$29:$J$60, MATCH($L734, 'Source Data'!$B$26:$J$26,1),TRUE))=TRUE,"",VLOOKUP($E734,'Source Data'!$B$29:$J$60,MATCH($L734, 'Source Data'!$B$26:$J$26,1),TRUE))))</f>
        <v/>
      </c>
      <c r="Q734" s="144" t="str">
        <f>IF(OR(AND(OR($J734="Retired",$J734="Permanent Low-Use"),$K734&lt;=2025),(AND($J734="New",$K734&gt;2025))),"N/A",IF($N734=0,0,IF(ISERROR(VLOOKUP($E734,'Source Data'!$B$29:$J$60, MATCH($L734, 'Source Data'!$B$26:$J$26,1),TRUE))=TRUE,"",VLOOKUP($E734,'Source Data'!$B$29:$J$60,MATCH($L734, 'Source Data'!$B$26:$J$26,1),TRUE))))</f>
        <v/>
      </c>
      <c r="R734" s="144" t="str">
        <f>IF(OR(AND(OR($J734="Retired",$J734="Permanent Low-Use"),$K734&lt;=2026),(AND($J734="New",$K734&gt;2026))),"N/A",IF($N734=0,0,IF(ISERROR(VLOOKUP($E734,'Source Data'!$B$29:$J$60, MATCH($L734, 'Source Data'!$B$26:$J$26,1),TRUE))=TRUE,"",VLOOKUP($E734,'Source Data'!$B$29:$J$60,MATCH($L734, 'Source Data'!$B$26:$J$26,1),TRUE))))</f>
        <v/>
      </c>
      <c r="S734" s="144" t="str">
        <f>IF(OR(AND(OR($J734="Retired",$J734="Permanent Low-Use"),$K734&lt;=2027),(AND($J734="New",$K734&gt;2027))),"N/A",IF($N734=0,0,IF(ISERROR(VLOOKUP($E734,'Source Data'!$B$29:$J$60, MATCH($L734, 'Source Data'!$B$26:$J$26,1),TRUE))=TRUE,"",VLOOKUP($E734,'Source Data'!$B$29:$J$60,MATCH($L734, 'Source Data'!$B$26:$J$26,1),TRUE))))</f>
        <v/>
      </c>
      <c r="T734" s="144" t="str">
        <f>IF(OR(AND(OR($J734="Retired",$J734="Permanent Low-Use"),$K734&lt;=2028),(AND($J734="New",$K734&gt;2028))),"N/A",IF($N734=0,0,IF(ISERROR(VLOOKUP($E734,'Source Data'!$B$29:$J$60, MATCH($L734, 'Source Data'!$B$26:$J$26,1),TRUE))=TRUE,"",VLOOKUP($E734,'Source Data'!$B$29:$J$60,MATCH($L734, 'Source Data'!$B$26:$J$26,1),TRUE))))</f>
        <v/>
      </c>
      <c r="U734" s="144" t="str">
        <f>IF(OR(AND(OR($J734="Retired",$J734="Permanent Low-Use"),$K734&lt;=2029),(AND($J734="New",$K734&gt;2029))),"N/A",IF($N734=0,0,IF(ISERROR(VLOOKUP($E734,'Source Data'!$B$29:$J$60, MATCH($L734, 'Source Data'!$B$26:$J$26,1),TRUE))=TRUE,"",VLOOKUP($E734,'Source Data'!$B$29:$J$60,MATCH($L734, 'Source Data'!$B$26:$J$26,1),TRUE))))</f>
        <v/>
      </c>
      <c r="V734" s="144" t="str">
        <f>IF(OR(AND(OR($J734="Retired",$J734="Permanent Low-Use"),$K734&lt;=2030),(AND($J734="New",$K734&gt;2030))),"N/A",IF($N734=0,0,IF(ISERROR(VLOOKUP($E734,'Source Data'!$B$29:$J$60, MATCH($L734, 'Source Data'!$B$26:$J$26,1),TRUE))=TRUE,"",VLOOKUP($E734,'Source Data'!$B$29:$J$60,MATCH($L734, 'Source Data'!$B$26:$J$26,1),TRUE))))</f>
        <v/>
      </c>
      <c r="W734" s="144" t="str">
        <f>IF(OR(AND(OR($J734="Retired",$J734="Permanent Low-Use"),$K734&lt;=2031),(AND($J734="New",$K734&gt;2031))),"N/A",IF($N734=0,0,IF(ISERROR(VLOOKUP($E734,'Source Data'!$B$29:$J$60, MATCH($L734, 'Source Data'!$B$26:$J$26,1),TRUE))=TRUE,"",VLOOKUP($E734,'Source Data'!$B$29:$J$60,MATCH($L734, 'Source Data'!$B$26:$J$26,1),TRUE))))</f>
        <v/>
      </c>
      <c r="X734" s="144" t="str">
        <f>IF(OR(AND(OR($J734="Retired",$J734="Permanent Low-Use"),$K734&lt;=2032),(AND($J734="New",$K734&gt;2032))),"N/A",IF($N734=0,0,IF(ISERROR(VLOOKUP($E734,'Source Data'!$B$29:$J$60, MATCH($L734, 'Source Data'!$B$26:$J$26,1),TRUE))=TRUE,"",VLOOKUP($E734,'Source Data'!$B$29:$J$60,MATCH($L734, 'Source Data'!$B$26:$J$26,1),TRUE))))</f>
        <v/>
      </c>
      <c r="Y734" s="144" t="str">
        <f>IF(OR(AND(OR($J734="Retired",$J734="Permanent Low-Use"),$K734&lt;=2033),(AND($J734="New",$K734&gt;2033))),"N/A",IF($N734=0,0,IF(ISERROR(VLOOKUP($E734,'Source Data'!$B$29:$J$60, MATCH($L734, 'Source Data'!$B$26:$J$26,1),TRUE))=TRUE,"",VLOOKUP($E734,'Source Data'!$B$29:$J$60,MATCH($L734, 'Source Data'!$B$26:$J$26,1),TRUE))))</f>
        <v/>
      </c>
      <c r="Z734" s="145" t="str">
        <f>IF(ISNUMBER($L734),IF(OR(AND(OR($J734="Retired",$J734="Permanent Low-Use"),$K734&lt;=2023),(AND($J734="New",$K734&gt;2023))),"N/A",VLOOKUP($F734,'Source Data'!$B$15:$I$22,7)),"")</f>
        <v/>
      </c>
      <c r="AA734" s="145" t="str">
        <f>IF(ISNUMBER($L734),IF(OR(AND(OR($J734="Retired",$J734="Permanent Low-Use"),$K734&lt;=2024),(AND($J734="New",$K734&gt;2024))),"N/A",VLOOKUP($F734,'Source Data'!$B$15:$I$22,7)),"")</f>
        <v/>
      </c>
      <c r="AB734" s="145" t="str">
        <f>IF(ISNUMBER($L734),IF(OR(AND(OR($J734="Retired",$J734="Permanent Low-Use"),$K734&lt;=2025),(AND($J734="New",$K734&gt;2025))),"N/A",VLOOKUP($F734,'Source Data'!$B$15:$I$22,5)),"")</f>
        <v/>
      </c>
      <c r="AC734" s="145" t="str">
        <f>IF(ISNUMBER($L734),IF(OR(AND(OR($J734="Retired",$J734="Permanent Low-Use"),$K734&lt;=2026),(AND($J734="New",$K734&gt;2026))),"N/A",VLOOKUP($F734,'Source Data'!$B$15:$I$22,5)),"")</f>
        <v/>
      </c>
      <c r="AD734" s="147"/>
      <c r="AE734" s="145" t="str">
        <f>IF(ISNUMBER($L734),IF(OR(AND(OR($J734="Retired",$J734="Permanent Low-Use"),$K734&lt;=2028),(AND($J734="New",$K734&gt;2028))),"N/A",VLOOKUP($F734,'Source Data'!$B$15:$I$22,5)),"")</f>
        <v/>
      </c>
      <c r="AF734" s="145" t="str">
        <f>IF(ISNUMBER($L734),IF(OR(AND(OR($J734="Retired",$J734="Permanent Low-Use"),$K734&lt;=2029),(AND($J734="New",$K734&gt;2029))),"N/A",VLOOKUP($F734,'Source Data'!$B$15:$I$22,5)),"")</f>
        <v/>
      </c>
      <c r="AG734" s="145" t="str">
        <f>IF(ISNUMBER($L734),IF(OR(AND(OR($J734="Retired",$J734="Permanent Low-Use"),$K734&lt;=2030),(AND($J734="New",$K734&gt;2030))),"N/A",VLOOKUP($F734,'Source Data'!$B$15:$I$22,5)),"")</f>
        <v/>
      </c>
      <c r="AH734" s="145" t="str">
        <f>IF(ISNUMBER($L734),IF(OR(AND(OR($J734="Retired",$J734="Permanent Low-Use"),$K734&lt;=2031),(AND($J734="New",$K734&gt;2031))),"N/A",VLOOKUP($F734,'Source Data'!$B$15:$I$22,5)),"")</f>
        <v/>
      </c>
      <c r="AI734" s="145" t="str">
        <f>IF(ISNUMBER($L734),IF(OR(AND(OR($J734="Retired",$J734="Permanent Low-Use"),$K734&lt;=2032),(AND($J734="New",$K734&gt;2032))),"N/A",VLOOKUP($F734,'Source Data'!$B$15:$I$22,5)),"")</f>
        <v/>
      </c>
      <c r="AJ734" s="145" t="str">
        <f>IF(ISNUMBER($L734),IF(OR(AND(OR($J734="Retired",$J734="Permanent Low-Use"),$K734&lt;=2033),(AND($J734="New",$K734&gt;2033))),"N/A",VLOOKUP($F734,'Source Data'!$B$15:$I$22,5)),"")</f>
        <v/>
      </c>
      <c r="AK734" s="145" t="str">
        <f>IF($N734= 0, "N/A", IF(ISERROR(VLOOKUP($F734, 'Source Data'!$B$4:$C$11,2)), "", VLOOKUP($F734, 'Source Data'!$B$4:$C$11,2)))</f>
        <v/>
      </c>
      <c r="AL734" s="158"/>
    </row>
    <row r="735" spans="1:38">
      <c r="A735" s="158"/>
      <c r="B735" s="78"/>
      <c r="C735" s="78"/>
      <c r="D735" s="78"/>
      <c r="E735" s="78"/>
      <c r="F735" s="78"/>
      <c r="G735" s="78"/>
      <c r="H735" s="78"/>
      <c r="I735" s="78"/>
      <c r="J735" s="78"/>
      <c r="K735" s="78"/>
      <c r="L735" s="142" t="str">
        <f t="shared" si="28"/>
        <v/>
      </c>
      <c r="M735" s="142"/>
      <c r="N735" s="143" t="str">
        <f t="shared" si="29"/>
        <v/>
      </c>
      <c r="O735" s="144" t="str">
        <f>IF(OR(AND(OR($J735="Retired",$J735="Permanent Low-Use"),$K735&lt;=2023),(AND($J735="New",$K735&gt;2023))),"N/A",IF($N735=0,0,IF(ISERROR(VLOOKUP($E735,'Source Data'!$B$29:$J$60, MATCH($L735, 'Source Data'!$B$26:$J$26,1),TRUE))=TRUE,"",VLOOKUP($E735,'Source Data'!$B$29:$J$60,MATCH($L735, 'Source Data'!$B$26:$J$26,1),TRUE))))</f>
        <v/>
      </c>
      <c r="P735" s="144" t="str">
        <f>IF(OR(AND(OR($J735="Retired",$J735="Permanent Low-Use"),$K735&lt;=2024),(AND($J735="New",$K735&gt;2024))),"N/A",IF($N735=0,0,IF(ISERROR(VLOOKUP($E735,'Source Data'!$B$29:$J$60, MATCH($L735, 'Source Data'!$B$26:$J$26,1),TRUE))=TRUE,"",VLOOKUP($E735,'Source Data'!$B$29:$J$60,MATCH($L735, 'Source Data'!$B$26:$J$26,1),TRUE))))</f>
        <v/>
      </c>
      <c r="Q735" s="144" t="str">
        <f>IF(OR(AND(OR($J735="Retired",$J735="Permanent Low-Use"),$K735&lt;=2025),(AND($J735="New",$K735&gt;2025))),"N/A",IF($N735=0,0,IF(ISERROR(VLOOKUP($E735,'Source Data'!$B$29:$J$60, MATCH($L735, 'Source Data'!$B$26:$J$26,1),TRUE))=TRUE,"",VLOOKUP($E735,'Source Data'!$B$29:$J$60,MATCH($L735, 'Source Data'!$B$26:$J$26,1),TRUE))))</f>
        <v/>
      </c>
      <c r="R735" s="144" t="str">
        <f>IF(OR(AND(OR($J735="Retired",$J735="Permanent Low-Use"),$K735&lt;=2026),(AND($J735="New",$K735&gt;2026))),"N/A",IF($N735=0,0,IF(ISERROR(VLOOKUP($E735,'Source Data'!$B$29:$J$60, MATCH($L735, 'Source Data'!$B$26:$J$26,1),TRUE))=TRUE,"",VLOOKUP($E735,'Source Data'!$B$29:$J$60,MATCH($L735, 'Source Data'!$B$26:$J$26,1),TRUE))))</f>
        <v/>
      </c>
      <c r="S735" s="144" t="str">
        <f>IF(OR(AND(OR($J735="Retired",$J735="Permanent Low-Use"),$K735&lt;=2027),(AND($J735="New",$K735&gt;2027))),"N/A",IF($N735=0,0,IF(ISERROR(VLOOKUP($E735,'Source Data'!$B$29:$J$60, MATCH($L735, 'Source Data'!$B$26:$J$26,1),TRUE))=TRUE,"",VLOOKUP($E735,'Source Data'!$B$29:$J$60,MATCH($L735, 'Source Data'!$B$26:$J$26,1),TRUE))))</f>
        <v/>
      </c>
      <c r="T735" s="144" t="str">
        <f>IF(OR(AND(OR($J735="Retired",$J735="Permanent Low-Use"),$K735&lt;=2028),(AND($J735="New",$K735&gt;2028))),"N/A",IF($N735=0,0,IF(ISERROR(VLOOKUP($E735,'Source Data'!$B$29:$J$60, MATCH($L735, 'Source Data'!$B$26:$J$26,1),TRUE))=TRUE,"",VLOOKUP($E735,'Source Data'!$B$29:$J$60,MATCH($L735, 'Source Data'!$B$26:$J$26,1),TRUE))))</f>
        <v/>
      </c>
      <c r="U735" s="144" t="str">
        <f>IF(OR(AND(OR($J735="Retired",$J735="Permanent Low-Use"),$K735&lt;=2029),(AND($J735="New",$K735&gt;2029))),"N/A",IF($N735=0,0,IF(ISERROR(VLOOKUP($E735,'Source Data'!$B$29:$J$60, MATCH($L735, 'Source Data'!$B$26:$J$26,1),TRUE))=TRUE,"",VLOOKUP($E735,'Source Data'!$B$29:$J$60,MATCH($L735, 'Source Data'!$B$26:$J$26,1),TRUE))))</f>
        <v/>
      </c>
      <c r="V735" s="144" t="str">
        <f>IF(OR(AND(OR($J735="Retired",$J735="Permanent Low-Use"),$K735&lt;=2030),(AND($J735="New",$K735&gt;2030))),"N/A",IF($N735=0,0,IF(ISERROR(VLOOKUP($E735,'Source Data'!$B$29:$J$60, MATCH($L735, 'Source Data'!$B$26:$J$26,1),TRUE))=TRUE,"",VLOOKUP($E735,'Source Data'!$B$29:$J$60,MATCH($L735, 'Source Data'!$B$26:$J$26,1),TRUE))))</f>
        <v/>
      </c>
      <c r="W735" s="144" t="str">
        <f>IF(OR(AND(OR($J735="Retired",$J735="Permanent Low-Use"),$K735&lt;=2031),(AND($J735="New",$K735&gt;2031))),"N/A",IF($N735=0,0,IF(ISERROR(VLOOKUP($E735,'Source Data'!$B$29:$J$60, MATCH($L735, 'Source Data'!$B$26:$J$26,1),TRUE))=TRUE,"",VLOOKUP($E735,'Source Data'!$B$29:$J$60,MATCH($L735, 'Source Data'!$B$26:$J$26,1),TRUE))))</f>
        <v/>
      </c>
      <c r="X735" s="144" t="str">
        <f>IF(OR(AND(OR($J735="Retired",$J735="Permanent Low-Use"),$K735&lt;=2032),(AND($J735="New",$K735&gt;2032))),"N/A",IF($N735=0,0,IF(ISERROR(VLOOKUP($E735,'Source Data'!$B$29:$J$60, MATCH($L735, 'Source Data'!$B$26:$J$26,1),TRUE))=TRUE,"",VLOOKUP($E735,'Source Data'!$B$29:$J$60,MATCH($L735, 'Source Data'!$B$26:$J$26,1),TRUE))))</f>
        <v/>
      </c>
      <c r="Y735" s="144" t="str">
        <f>IF(OR(AND(OR($J735="Retired",$J735="Permanent Low-Use"),$K735&lt;=2033),(AND($J735="New",$K735&gt;2033))),"N/A",IF($N735=0,0,IF(ISERROR(VLOOKUP($E735,'Source Data'!$B$29:$J$60, MATCH($L735, 'Source Data'!$B$26:$J$26,1),TRUE))=TRUE,"",VLOOKUP($E735,'Source Data'!$B$29:$J$60,MATCH($L735, 'Source Data'!$B$26:$J$26,1),TRUE))))</f>
        <v/>
      </c>
      <c r="Z735" s="145" t="str">
        <f>IF(ISNUMBER($L735),IF(OR(AND(OR($J735="Retired",$J735="Permanent Low-Use"),$K735&lt;=2023),(AND($J735="New",$K735&gt;2023))),"N/A",VLOOKUP($F735,'Source Data'!$B$15:$I$22,7)),"")</f>
        <v/>
      </c>
      <c r="AA735" s="145" t="str">
        <f>IF(ISNUMBER($L735),IF(OR(AND(OR($J735="Retired",$J735="Permanent Low-Use"),$K735&lt;=2024),(AND($J735="New",$K735&gt;2024))),"N/A",VLOOKUP($F735,'Source Data'!$B$15:$I$22,7)),"")</f>
        <v/>
      </c>
      <c r="AB735" s="145" t="str">
        <f>IF(ISNUMBER($L735),IF(OR(AND(OR($J735="Retired",$J735="Permanent Low-Use"),$K735&lt;=2025),(AND($J735="New",$K735&gt;2025))),"N/A",VLOOKUP($F735,'Source Data'!$B$15:$I$22,5)),"")</f>
        <v/>
      </c>
      <c r="AC735" s="145" t="str">
        <f>IF(ISNUMBER($L735),IF(OR(AND(OR($J735="Retired",$J735="Permanent Low-Use"),$K735&lt;=2026),(AND($J735="New",$K735&gt;2026))),"N/A",VLOOKUP($F735,'Source Data'!$B$15:$I$22,5)),"")</f>
        <v/>
      </c>
      <c r="AD735" s="147"/>
      <c r="AE735" s="145" t="str">
        <f>IF(ISNUMBER($L735),IF(OR(AND(OR($J735="Retired",$J735="Permanent Low-Use"),$K735&lt;=2028),(AND($J735="New",$K735&gt;2028))),"N/A",VLOOKUP($F735,'Source Data'!$B$15:$I$22,5)),"")</f>
        <v/>
      </c>
      <c r="AF735" s="145" t="str">
        <f>IF(ISNUMBER($L735),IF(OR(AND(OR($J735="Retired",$J735="Permanent Low-Use"),$K735&lt;=2029),(AND($J735="New",$K735&gt;2029))),"N/A",VLOOKUP($F735,'Source Data'!$B$15:$I$22,5)),"")</f>
        <v/>
      </c>
      <c r="AG735" s="145" t="str">
        <f>IF(ISNUMBER($L735),IF(OR(AND(OR($J735="Retired",$J735="Permanent Low-Use"),$K735&lt;=2030),(AND($J735="New",$K735&gt;2030))),"N/A",VLOOKUP($F735,'Source Data'!$B$15:$I$22,5)),"")</f>
        <v/>
      </c>
      <c r="AH735" s="145" t="str">
        <f>IF(ISNUMBER($L735),IF(OR(AND(OR($J735="Retired",$J735="Permanent Low-Use"),$K735&lt;=2031),(AND($J735="New",$K735&gt;2031))),"N/A",VLOOKUP($F735,'Source Data'!$B$15:$I$22,5)),"")</f>
        <v/>
      </c>
      <c r="AI735" s="145" t="str">
        <f>IF(ISNUMBER($L735),IF(OR(AND(OR($J735="Retired",$J735="Permanent Low-Use"),$K735&lt;=2032),(AND($J735="New",$K735&gt;2032))),"N/A",VLOOKUP($F735,'Source Data'!$B$15:$I$22,5)),"")</f>
        <v/>
      </c>
      <c r="AJ735" s="145" t="str">
        <f>IF(ISNUMBER($L735),IF(OR(AND(OR($J735="Retired",$J735="Permanent Low-Use"),$K735&lt;=2033),(AND($J735="New",$K735&gt;2033))),"N/A",VLOOKUP($F735,'Source Data'!$B$15:$I$22,5)),"")</f>
        <v/>
      </c>
      <c r="AK735" s="145" t="str">
        <f>IF($N735= 0, "N/A", IF(ISERROR(VLOOKUP($F735, 'Source Data'!$B$4:$C$11,2)), "", VLOOKUP($F735, 'Source Data'!$B$4:$C$11,2)))</f>
        <v/>
      </c>
      <c r="AL735" s="158"/>
    </row>
    <row r="736" spans="1:38">
      <c r="A736" s="158"/>
      <c r="B736" s="78"/>
      <c r="C736" s="78"/>
      <c r="D736" s="78"/>
      <c r="E736" s="78"/>
      <c r="F736" s="78"/>
      <c r="G736" s="78"/>
      <c r="H736" s="78"/>
      <c r="I736" s="78"/>
      <c r="J736" s="78"/>
      <c r="K736" s="78"/>
      <c r="L736" s="142" t="str">
        <f t="shared" si="28"/>
        <v/>
      </c>
      <c r="M736" s="142"/>
      <c r="N736" s="143" t="str">
        <f t="shared" si="29"/>
        <v/>
      </c>
      <c r="O736" s="144" t="str">
        <f>IF(OR(AND(OR($J736="Retired",$J736="Permanent Low-Use"),$K736&lt;=2023),(AND($J736="New",$K736&gt;2023))),"N/A",IF($N736=0,0,IF(ISERROR(VLOOKUP($E736,'Source Data'!$B$29:$J$60, MATCH($L736, 'Source Data'!$B$26:$J$26,1),TRUE))=TRUE,"",VLOOKUP($E736,'Source Data'!$B$29:$J$60,MATCH($L736, 'Source Data'!$B$26:$J$26,1),TRUE))))</f>
        <v/>
      </c>
      <c r="P736" s="144" t="str">
        <f>IF(OR(AND(OR($J736="Retired",$J736="Permanent Low-Use"),$K736&lt;=2024),(AND($J736="New",$K736&gt;2024))),"N/A",IF($N736=0,0,IF(ISERROR(VLOOKUP($E736,'Source Data'!$B$29:$J$60, MATCH($L736, 'Source Data'!$B$26:$J$26,1),TRUE))=TRUE,"",VLOOKUP($E736,'Source Data'!$B$29:$J$60,MATCH($L736, 'Source Data'!$B$26:$J$26,1),TRUE))))</f>
        <v/>
      </c>
      <c r="Q736" s="144" t="str">
        <f>IF(OR(AND(OR($J736="Retired",$J736="Permanent Low-Use"),$K736&lt;=2025),(AND($J736="New",$K736&gt;2025))),"N/A",IF($N736=0,0,IF(ISERROR(VLOOKUP($E736,'Source Data'!$B$29:$J$60, MATCH($L736, 'Source Data'!$B$26:$J$26,1),TRUE))=TRUE,"",VLOOKUP($E736,'Source Data'!$B$29:$J$60,MATCH($L736, 'Source Data'!$B$26:$J$26,1),TRUE))))</f>
        <v/>
      </c>
      <c r="R736" s="144" t="str">
        <f>IF(OR(AND(OR($J736="Retired",$J736="Permanent Low-Use"),$K736&lt;=2026),(AND($J736="New",$K736&gt;2026))),"N/A",IF($N736=0,0,IF(ISERROR(VLOOKUP($E736,'Source Data'!$B$29:$J$60, MATCH($L736, 'Source Data'!$B$26:$J$26,1),TRUE))=TRUE,"",VLOOKUP($E736,'Source Data'!$B$29:$J$60,MATCH($L736, 'Source Data'!$B$26:$J$26,1),TRUE))))</f>
        <v/>
      </c>
      <c r="S736" s="144" t="str">
        <f>IF(OR(AND(OR($J736="Retired",$J736="Permanent Low-Use"),$K736&lt;=2027),(AND($J736="New",$K736&gt;2027))),"N/A",IF($N736=0,0,IF(ISERROR(VLOOKUP($E736,'Source Data'!$B$29:$J$60, MATCH($L736, 'Source Data'!$B$26:$J$26,1),TRUE))=TRUE,"",VLOOKUP($E736,'Source Data'!$B$29:$J$60,MATCH($L736, 'Source Data'!$B$26:$J$26,1),TRUE))))</f>
        <v/>
      </c>
      <c r="T736" s="144" t="str">
        <f>IF(OR(AND(OR($J736="Retired",$J736="Permanent Low-Use"),$K736&lt;=2028),(AND($J736="New",$K736&gt;2028))),"N/A",IF($N736=0,0,IF(ISERROR(VLOOKUP($E736,'Source Data'!$B$29:$J$60, MATCH($L736, 'Source Data'!$B$26:$J$26,1),TRUE))=TRUE,"",VLOOKUP($E736,'Source Data'!$B$29:$J$60,MATCH($L736, 'Source Data'!$B$26:$J$26,1),TRUE))))</f>
        <v/>
      </c>
      <c r="U736" s="144" t="str">
        <f>IF(OR(AND(OR($J736="Retired",$J736="Permanent Low-Use"),$K736&lt;=2029),(AND($J736="New",$K736&gt;2029))),"N/A",IF($N736=0,0,IF(ISERROR(VLOOKUP($E736,'Source Data'!$B$29:$J$60, MATCH($L736, 'Source Data'!$B$26:$J$26,1),TRUE))=TRUE,"",VLOOKUP($E736,'Source Data'!$B$29:$J$60,MATCH($L736, 'Source Data'!$B$26:$J$26,1),TRUE))))</f>
        <v/>
      </c>
      <c r="V736" s="144" t="str">
        <f>IF(OR(AND(OR($J736="Retired",$J736="Permanent Low-Use"),$K736&lt;=2030),(AND($J736="New",$K736&gt;2030))),"N/A",IF($N736=0,0,IF(ISERROR(VLOOKUP($E736,'Source Data'!$B$29:$J$60, MATCH($L736, 'Source Data'!$B$26:$J$26,1),TRUE))=TRUE,"",VLOOKUP($E736,'Source Data'!$B$29:$J$60,MATCH($L736, 'Source Data'!$B$26:$J$26,1),TRUE))))</f>
        <v/>
      </c>
      <c r="W736" s="144" t="str">
        <f>IF(OR(AND(OR($J736="Retired",$J736="Permanent Low-Use"),$K736&lt;=2031),(AND($J736="New",$K736&gt;2031))),"N/A",IF($N736=0,0,IF(ISERROR(VLOOKUP($E736,'Source Data'!$B$29:$J$60, MATCH($L736, 'Source Data'!$B$26:$J$26,1),TRUE))=TRUE,"",VLOOKUP($E736,'Source Data'!$B$29:$J$60,MATCH($L736, 'Source Data'!$B$26:$J$26,1),TRUE))))</f>
        <v/>
      </c>
      <c r="X736" s="144" t="str">
        <f>IF(OR(AND(OR($J736="Retired",$J736="Permanent Low-Use"),$K736&lt;=2032),(AND($J736="New",$K736&gt;2032))),"N/A",IF($N736=0,0,IF(ISERROR(VLOOKUP($E736,'Source Data'!$B$29:$J$60, MATCH($L736, 'Source Data'!$B$26:$J$26,1),TRUE))=TRUE,"",VLOOKUP($E736,'Source Data'!$B$29:$J$60,MATCH($L736, 'Source Data'!$B$26:$J$26,1),TRUE))))</f>
        <v/>
      </c>
      <c r="Y736" s="144" t="str">
        <f>IF(OR(AND(OR($J736="Retired",$J736="Permanent Low-Use"),$K736&lt;=2033),(AND($J736="New",$K736&gt;2033))),"N/A",IF($N736=0,0,IF(ISERROR(VLOOKUP($E736,'Source Data'!$B$29:$J$60, MATCH($L736, 'Source Data'!$B$26:$J$26,1),TRUE))=TRUE,"",VLOOKUP($E736,'Source Data'!$B$29:$J$60,MATCH($L736, 'Source Data'!$B$26:$J$26,1),TRUE))))</f>
        <v/>
      </c>
      <c r="Z736" s="145" t="str">
        <f>IF(ISNUMBER($L736),IF(OR(AND(OR($J736="Retired",$J736="Permanent Low-Use"),$K736&lt;=2023),(AND($J736="New",$K736&gt;2023))),"N/A",VLOOKUP($F736,'Source Data'!$B$15:$I$22,7)),"")</f>
        <v/>
      </c>
      <c r="AA736" s="145" t="str">
        <f>IF(ISNUMBER($L736),IF(OR(AND(OR($J736="Retired",$J736="Permanent Low-Use"),$K736&lt;=2024),(AND($J736="New",$K736&gt;2024))),"N/A",VLOOKUP($F736,'Source Data'!$B$15:$I$22,7)),"")</f>
        <v/>
      </c>
      <c r="AB736" s="145" t="str">
        <f>IF(ISNUMBER($L736),IF(OR(AND(OR($J736="Retired",$J736="Permanent Low-Use"),$K736&lt;=2025),(AND($J736="New",$K736&gt;2025))),"N/A",VLOOKUP($F736,'Source Data'!$B$15:$I$22,5)),"")</f>
        <v/>
      </c>
      <c r="AC736" s="145" t="str">
        <f>IF(ISNUMBER($L736),IF(OR(AND(OR($J736="Retired",$J736="Permanent Low-Use"),$K736&lt;=2026),(AND($J736="New",$K736&gt;2026))),"N/A",VLOOKUP($F736,'Source Data'!$B$15:$I$22,5)),"")</f>
        <v/>
      </c>
      <c r="AD736" s="147"/>
      <c r="AE736" s="145" t="str">
        <f>IF(ISNUMBER($L736),IF(OR(AND(OR($J736="Retired",$J736="Permanent Low-Use"),$K736&lt;=2028),(AND($J736="New",$K736&gt;2028))),"N/A",VLOOKUP($F736,'Source Data'!$B$15:$I$22,5)),"")</f>
        <v/>
      </c>
      <c r="AF736" s="145" t="str">
        <f>IF(ISNUMBER($L736),IF(OR(AND(OR($J736="Retired",$J736="Permanent Low-Use"),$K736&lt;=2029),(AND($J736="New",$K736&gt;2029))),"N/A",VLOOKUP($F736,'Source Data'!$B$15:$I$22,5)),"")</f>
        <v/>
      </c>
      <c r="AG736" s="145" t="str">
        <f>IF(ISNUMBER($L736),IF(OR(AND(OR($J736="Retired",$J736="Permanent Low-Use"),$K736&lt;=2030),(AND($J736="New",$K736&gt;2030))),"N/A",VLOOKUP($F736,'Source Data'!$B$15:$I$22,5)),"")</f>
        <v/>
      </c>
      <c r="AH736" s="145" t="str">
        <f>IF(ISNUMBER($L736),IF(OR(AND(OR($J736="Retired",$J736="Permanent Low-Use"),$K736&lt;=2031),(AND($J736="New",$K736&gt;2031))),"N/A",VLOOKUP($F736,'Source Data'!$B$15:$I$22,5)),"")</f>
        <v/>
      </c>
      <c r="AI736" s="145" t="str">
        <f>IF(ISNUMBER($L736),IF(OR(AND(OR($J736="Retired",$J736="Permanent Low-Use"),$K736&lt;=2032),(AND($J736="New",$K736&gt;2032))),"N/A",VLOOKUP($F736,'Source Data'!$B$15:$I$22,5)),"")</f>
        <v/>
      </c>
      <c r="AJ736" s="145" t="str">
        <f>IF(ISNUMBER($L736),IF(OR(AND(OR($J736="Retired",$J736="Permanent Low-Use"),$K736&lt;=2033),(AND($J736="New",$K736&gt;2033))),"N/A",VLOOKUP($F736,'Source Data'!$B$15:$I$22,5)),"")</f>
        <v/>
      </c>
      <c r="AK736" s="145" t="str">
        <f>IF($N736= 0, "N/A", IF(ISERROR(VLOOKUP($F736, 'Source Data'!$B$4:$C$11,2)), "", VLOOKUP($F736, 'Source Data'!$B$4:$C$11,2)))</f>
        <v/>
      </c>
      <c r="AL736" s="158"/>
    </row>
    <row r="737" spans="1:38">
      <c r="A737" s="158"/>
      <c r="B737" s="78"/>
      <c r="C737" s="78"/>
      <c r="D737" s="78"/>
      <c r="E737" s="78"/>
      <c r="F737" s="78"/>
      <c r="G737" s="78"/>
      <c r="H737" s="78"/>
      <c r="I737" s="78"/>
      <c r="J737" s="78"/>
      <c r="K737" s="78"/>
      <c r="L737" s="142" t="str">
        <f t="shared" si="28"/>
        <v/>
      </c>
      <c r="M737" s="142"/>
      <c r="N737" s="143" t="str">
        <f t="shared" si="29"/>
        <v/>
      </c>
      <c r="O737" s="144" t="str">
        <f>IF(OR(AND(OR($J737="Retired",$J737="Permanent Low-Use"),$K737&lt;=2023),(AND($J737="New",$K737&gt;2023))),"N/A",IF($N737=0,0,IF(ISERROR(VLOOKUP($E737,'Source Data'!$B$29:$J$60, MATCH($L737, 'Source Data'!$B$26:$J$26,1),TRUE))=TRUE,"",VLOOKUP($E737,'Source Data'!$B$29:$J$60,MATCH($L737, 'Source Data'!$B$26:$J$26,1),TRUE))))</f>
        <v/>
      </c>
      <c r="P737" s="144" t="str">
        <f>IF(OR(AND(OR($J737="Retired",$J737="Permanent Low-Use"),$K737&lt;=2024),(AND($J737="New",$K737&gt;2024))),"N/A",IF($N737=0,0,IF(ISERROR(VLOOKUP($E737,'Source Data'!$B$29:$J$60, MATCH($L737, 'Source Data'!$B$26:$J$26,1),TRUE))=TRUE,"",VLOOKUP($E737,'Source Data'!$B$29:$J$60,MATCH($L737, 'Source Data'!$B$26:$J$26,1),TRUE))))</f>
        <v/>
      </c>
      <c r="Q737" s="144" t="str">
        <f>IF(OR(AND(OR($J737="Retired",$J737="Permanent Low-Use"),$K737&lt;=2025),(AND($J737="New",$K737&gt;2025))),"N/A",IF($N737=0,0,IF(ISERROR(VLOOKUP($E737,'Source Data'!$B$29:$J$60, MATCH($L737, 'Source Data'!$B$26:$J$26,1),TRUE))=TRUE,"",VLOOKUP($E737,'Source Data'!$B$29:$J$60,MATCH($L737, 'Source Data'!$B$26:$J$26,1),TRUE))))</f>
        <v/>
      </c>
      <c r="R737" s="144" t="str">
        <f>IF(OR(AND(OR($J737="Retired",$J737="Permanent Low-Use"),$K737&lt;=2026),(AND($J737="New",$K737&gt;2026))),"N/A",IF($N737=0,0,IF(ISERROR(VLOOKUP($E737,'Source Data'!$B$29:$J$60, MATCH($L737, 'Source Data'!$B$26:$J$26,1),TRUE))=TRUE,"",VLOOKUP($E737,'Source Data'!$B$29:$J$60,MATCH($L737, 'Source Data'!$B$26:$J$26,1),TRUE))))</f>
        <v/>
      </c>
      <c r="S737" s="144" t="str">
        <f>IF(OR(AND(OR($J737="Retired",$J737="Permanent Low-Use"),$K737&lt;=2027),(AND($J737="New",$K737&gt;2027))),"N/A",IF($N737=0,0,IF(ISERROR(VLOOKUP($E737,'Source Data'!$B$29:$J$60, MATCH($L737, 'Source Data'!$B$26:$J$26,1),TRUE))=TRUE,"",VLOOKUP($E737,'Source Data'!$B$29:$J$60,MATCH($L737, 'Source Data'!$B$26:$J$26,1),TRUE))))</f>
        <v/>
      </c>
      <c r="T737" s="144" t="str">
        <f>IF(OR(AND(OR($J737="Retired",$J737="Permanent Low-Use"),$K737&lt;=2028),(AND($J737="New",$K737&gt;2028))),"N/A",IF($N737=0,0,IF(ISERROR(VLOOKUP($E737,'Source Data'!$B$29:$J$60, MATCH($L737, 'Source Data'!$B$26:$J$26,1),TRUE))=TRUE,"",VLOOKUP($E737,'Source Data'!$B$29:$J$60,MATCH($L737, 'Source Data'!$B$26:$J$26,1),TRUE))))</f>
        <v/>
      </c>
      <c r="U737" s="144" t="str">
        <f>IF(OR(AND(OR($J737="Retired",$J737="Permanent Low-Use"),$K737&lt;=2029),(AND($J737="New",$K737&gt;2029))),"N/A",IF($N737=0,0,IF(ISERROR(VLOOKUP($E737,'Source Data'!$B$29:$J$60, MATCH($L737, 'Source Data'!$B$26:$J$26,1),TRUE))=TRUE,"",VLOOKUP($E737,'Source Data'!$B$29:$J$60,MATCH($L737, 'Source Data'!$B$26:$J$26,1),TRUE))))</f>
        <v/>
      </c>
      <c r="V737" s="144" t="str">
        <f>IF(OR(AND(OR($J737="Retired",$J737="Permanent Low-Use"),$K737&lt;=2030),(AND($J737="New",$K737&gt;2030))),"N/A",IF($N737=0,0,IF(ISERROR(VLOOKUP($E737,'Source Data'!$B$29:$J$60, MATCH($L737, 'Source Data'!$B$26:$J$26,1),TRUE))=TRUE,"",VLOOKUP($E737,'Source Data'!$B$29:$J$60,MATCH($L737, 'Source Data'!$B$26:$J$26,1),TRUE))))</f>
        <v/>
      </c>
      <c r="W737" s="144" t="str">
        <f>IF(OR(AND(OR($J737="Retired",$J737="Permanent Low-Use"),$K737&lt;=2031),(AND($J737="New",$K737&gt;2031))),"N/A",IF($N737=0,0,IF(ISERROR(VLOOKUP($E737,'Source Data'!$B$29:$J$60, MATCH($L737, 'Source Data'!$B$26:$J$26,1),TRUE))=TRUE,"",VLOOKUP($E737,'Source Data'!$B$29:$J$60,MATCH($L737, 'Source Data'!$B$26:$J$26,1),TRUE))))</f>
        <v/>
      </c>
      <c r="X737" s="144" t="str">
        <f>IF(OR(AND(OR($J737="Retired",$J737="Permanent Low-Use"),$K737&lt;=2032),(AND($J737="New",$K737&gt;2032))),"N/A",IF($N737=0,0,IF(ISERROR(VLOOKUP($E737,'Source Data'!$B$29:$J$60, MATCH($L737, 'Source Data'!$B$26:$J$26,1),TRUE))=TRUE,"",VLOOKUP($E737,'Source Data'!$B$29:$J$60,MATCH($L737, 'Source Data'!$B$26:$J$26,1),TRUE))))</f>
        <v/>
      </c>
      <c r="Y737" s="144" t="str">
        <f>IF(OR(AND(OR($J737="Retired",$J737="Permanent Low-Use"),$K737&lt;=2033),(AND($J737="New",$K737&gt;2033))),"N/A",IF($N737=0,0,IF(ISERROR(VLOOKUP($E737,'Source Data'!$B$29:$J$60, MATCH($L737, 'Source Data'!$B$26:$J$26,1),TRUE))=TRUE,"",VLOOKUP($E737,'Source Data'!$B$29:$J$60,MATCH($L737, 'Source Data'!$B$26:$J$26,1),TRUE))))</f>
        <v/>
      </c>
      <c r="Z737" s="145" t="str">
        <f>IF(ISNUMBER($L737),IF(OR(AND(OR($J737="Retired",$J737="Permanent Low-Use"),$K737&lt;=2023),(AND($J737="New",$K737&gt;2023))),"N/A",VLOOKUP($F737,'Source Data'!$B$15:$I$22,7)),"")</f>
        <v/>
      </c>
      <c r="AA737" s="145" t="str">
        <f>IF(ISNUMBER($L737),IF(OR(AND(OR($J737="Retired",$J737="Permanent Low-Use"),$K737&lt;=2024),(AND($J737="New",$K737&gt;2024))),"N/A",VLOOKUP($F737,'Source Data'!$B$15:$I$22,7)),"")</f>
        <v/>
      </c>
      <c r="AB737" s="145" t="str">
        <f>IF(ISNUMBER($L737),IF(OR(AND(OR($J737="Retired",$J737="Permanent Low-Use"),$K737&lt;=2025),(AND($J737="New",$K737&gt;2025))),"N/A",VLOOKUP($F737,'Source Data'!$B$15:$I$22,5)),"")</f>
        <v/>
      </c>
      <c r="AC737" s="145" t="str">
        <f>IF(ISNUMBER($L737),IF(OR(AND(OR($J737="Retired",$J737="Permanent Low-Use"),$K737&lt;=2026),(AND($J737="New",$K737&gt;2026))),"N/A",VLOOKUP($F737,'Source Data'!$B$15:$I$22,5)),"")</f>
        <v/>
      </c>
      <c r="AD737" s="147"/>
      <c r="AE737" s="145" t="str">
        <f>IF(ISNUMBER($L737),IF(OR(AND(OR($J737="Retired",$J737="Permanent Low-Use"),$K737&lt;=2028),(AND($J737="New",$K737&gt;2028))),"N/A",VLOOKUP($F737,'Source Data'!$B$15:$I$22,5)),"")</f>
        <v/>
      </c>
      <c r="AF737" s="145" t="str">
        <f>IF(ISNUMBER($L737),IF(OR(AND(OR($J737="Retired",$J737="Permanent Low-Use"),$K737&lt;=2029),(AND($J737="New",$K737&gt;2029))),"N/A",VLOOKUP($F737,'Source Data'!$B$15:$I$22,5)),"")</f>
        <v/>
      </c>
      <c r="AG737" s="145" t="str">
        <f>IF(ISNUMBER($L737),IF(OR(AND(OR($J737="Retired",$J737="Permanent Low-Use"),$K737&lt;=2030),(AND($J737="New",$K737&gt;2030))),"N/A",VLOOKUP($F737,'Source Data'!$B$15:$I$22,5)),"")</f>
        <v/>
      </c>
      <c r="AH737" s="145" t="str">
        <f>IF(ISNUMBER($L737),IF(OR(AND(OR($J737="Retired",$J737="Permanent Low-Use"),$K737&lt;=2031),(AND($J737="New",$K737&gt;2031))),"N/A",VLOOKUP($F737,'Source Data'!$B$15:$I$22,5)),"")</f>
        <v/>
      </c>
      <c r="AI737" s="145" t="str">
        <f>IF(ISNUMBER($L737),IF(OR(AND(OR($J737="Retired",$J737="Permanent Low-Use"),$K737&lt;=2032),(AND($J737="New",$K737&gt;2032))),"N/A",VLOOKUP($F737,'Source Data'!$B$15:$I$22,5)),"")</f>
        <v/>
      </c>
      <c r="AJ737" s="145" t="str">
        <f>IF(ISNUMBER($L737),IF(OR(AND(OR($J737="Retired",$J737="Permanent Low-Use"),$K737&lt;=2033),(AND($J737="New",$K737&gt;2033))),"N/A",VLOOKUP($F737,'Source Data'!$B$15:$I$22,5)),"")</f>
        <v/>
      </c>
      <c r="AK737" s="145" t="str">
        <f>IF($N737= 0, "N/A", IF(ISERROR(VLOOKUP($F737, 'Source Data'!$B$4:$C$11,2)), "", VLOOKUP($F737, 'Source Data'!$B$4:$C$11,2)))</f>
        <v/>
      </c>
      <c r="AL737" s="158"/>
    </row>
    <row r="738" spans="1:38">
      <c r="A738" s="158"/>
      <c r="B738" s="78"/>
      <c r="C738" s="78"/>
      <c r="D738" s="78"/>
      <c r="E738" s="78"/>
      <c r="F738" s="78"/>
      <c r="G738" s="78"/>
      <c r="H738" s="78"/>
      <c r="I738" s="78"/>
      <c r="J738" s="78"/>
      <c r="K738" s="78"/>
      <c r="L738" s="142" t="str">
        <f t="shared" si="28"/>
        <v/>
      </c>
      <c r="M738" s="142"/>
      <c r="N738" s="143" t="str">
        <f t="shared" si="29"/>
        <v/>
      </c>
      <c r="O738" s="144" t="str">
        <f>IF(OR(AND(OR($J738="Retired",$J738="Permanent Low-Use"),$K738&lt;=2023),(AND($J738="New",$K738&gt;2023))),"N/A",IF($N738=0,0,IF(ISERROR(VLOOKUP($E738,'Source Data'!$B$29:$J$60, MATCH($L738, 'Source Data'!$B$26:$J$26,1),TRUE))=TRUE,"",VLOOKUP($E738,'Source Data'!$B$29:$J$60,MATCH($L738, 'Source Data'!$B$26:$J$26,1),TRUE))))</f>
        <v/>
      </c>
      <c r="P738" s="144" t="str">
        <f>IF(OR(AND(OR($J738="Retired",$J738="Permanent Low-Use"),$K738&lt;=2024),(AND($J738="New",$K738&gt;2024))),"N/A",IF($N738=0,0,IF(ISERROR(VLOOKUP($E738,'Source Data'!$B$29:$J$60, MATCH($L738, 'Source Data'!$B$26:$J$26,1),TRUE))=TRUE,"",VLOOKUP($E738,'Source Data'!$B$29:$J$60,MATCH($L738, 'Source Data'!$B$26:$J$26,1),TRUE))))</f>
        <v/>
      </c>
      <c r="Q738" s="144" t="str">
        <f>IF(OR(AND(OR($J738="Retired",$J738="Permanent Low-Use"),$K738&lt;=2025),(AND($J738="New",$K738&gt;2025))),"N/A",IF($N738=0,0,IF(ISERROR(VLOOKUP($E738,'Source Data'!$B$29:$J$60, MATCH($L738, 'Source Data'!$B$26:$J$26,1),TRUE))=TRUE,"",VLOOKUP($E738,'Source Data'!$B$29:$J$60,MATCH($L738, 'Source Data'!$B$26:$J$26,1),TRUE))))</f>
        <v/>
      </c>
      <c r="R738" s="144" t="str">
        <f>IF(OR(AND(OR($J738="Retired",$J738="Permanent Low-Use"),$K738&lt;=2026),(AND($J738="New",$K738&gt;2026))),"N/A",IF($N738=0,0,IF(ISERROR(VLOOKUP($E738,'Source Data'!$B$29:$J$60, MATCH($L738, 'Source Data'!$B$26:$J$26,1),TRUE))=TRUE,"",VLOOKUP($E738,'Source Data'!$B$29:$J$60,MATCH($L738, 'Source Data'!$B$26:$J$26,1),TRUE))))</f>
        <v/>
      </c>
      <c r="S738" s="144" t="str">
        <f>IF(OR(AND(OR($J738="Retired",$J738="Permanent Low-Use"),$K738&lt;=2027),(AND($J738="New",$K738&gt;2027))),"N/A",IF($N738=0,0,IF(ISERROR(VLOOKUP($E738,'Source Data'!$B$29:$J$60, MATCH($L738, 'Source Data'!$B$26:$J$26,1),TRUE))=TRUE,"",VLOOKUP($E738,'Source Data'!$B$29:$J$60,MATCH($L738, 'Source Data'!$B$26:$J$26,1),TRUE))))</f>
        <v/>
      </c>
      <c r="T738" s="144" t="str">
        <f>IF(OR(AND(OR($J738="Retired",$J738="Permanent Low-Use"),$K738&lt;=2028),(AND($J738="New",$K738&gt;2028))),"N/A",IF($N738=0,0,IF(ISERROR(VLOOKUP($E738,'Source Data'!$B$29:$J$60, MATCH($L738, 'Source Data'!$B$26:$J$26,1),TRUE))=TRUE,"",VLOOKUP($E738,'Source Data'!$B$29:$J$60,MATCH($L738, 'Source Data'!$B$26:$J$26,1),TRUE))))</f>
        <v/>
      </c>
      <c r="U738" s="144" t="str">
        <f>IF(OR(AND(OR($J738="Retired",$J738="Permanent Low-Use"),$K738&lt;=2029),(AND($J738="New",$K738&gt;2029))),"N/A",IF($N738=0,0,IF(ISERROR(VLOOKUP($E738,'Source Data'!$B$29:$J$60, MATCH($L738, 'Source Data'!$B$26:$J$26,1),TRUE))=TRUE,"",VLOOKUP($E738,'Source Data'!$B$29:$J$60,MATCH($L738, 'Source Data'!$B$26:$J$26,1),TRUE))))</f>
        <v/>
      </c>
      <c r="V738" s="144" t="str">
        <f>IF(OR(AND(OR($J738="Retired",$J738="Permanent Low-Use"),$K738&lt;=2030),(AND($J738="New",$K738&gt;2030))),"N/A",IF($N738=0,0,IF(ISERROR(VLOOKUP($E738,'Source Data'!$B$29:$J$60, MATCH($L738, 'Source Data'!$B$26:$J$26,1),TRUE))=TRUE,"",VLOOKUP($E738,'Source Data'!$B$29:$J$60,MATCH($L738, 'Source Data'!$B$26:$J$26,1),TRUE))))</f>
        <v/>
      </c>
      <c r="W738" s="144" t="str">
        <f>IF(OR(AND(OR($J738="Retired",$J738="Permanent Low-Use"),$K738&lt;=2031),(AND($J738="New",$K738&gt;2031))),"N/A",IF($N738=0,0,IF(ISERROR(VLOOKUP($E738,'Source Data'!$B$29:$J$60, MATCH($L738, 'Source Data'!$B$26:$J$26,1),TRUE))=TRUE,"",VLOOKUP($E738,'Source Data'!$B$29:$J$60,MATCH($L738, 'Source Data'!$B$26:$J$26,1),TRUE))))</f>
        <v/>
      </c>
      <c r="X738" s="144" t="str">
        <f>IF(OR(AND(OR($J738="Retired",$J738="Permanent Low-Use"),$K738&lt;=2032),(AND($J738="New",$K738&gt;2032))),"N/A",IF($N738=0,0,IF(ISERROR(VLOOKUP($E738,'Source Data'!$B$29:$J$60, MATCH($L738, 'Source Data'!$B$26:$J$26,1),TRUE))=TRUE,"",VLOOKUP($E738,'Source Data'!$B$29:$J$60,MATCH($L738, 'Source Data'!$B$26:$J$26,1),TRUE))))</f>
        <v/>
      </c>
      <c r="Y738" s="144" t="str">
        <f>IF(OR(AND(OR($J738="Retired",$J738="Permanent Low-Use"),$K738&lt;=2033),(AND($J738="New",$K738&gt;2033))),"N/A",IF($N738=0,0,IF(ISERROR(VLOOKUP($E738,'Source Data'!$B$29:$J$60, MATCH($L738, 'Source Data'!$B$26:$J$26,1),TRUE))=TRUE,"",VLOOKUP($E738,'Source Data'!$B$29:$J$60,MATCH($L738, 'Source Data'!$B$26:$J$26,1),TRUE))))</f>
        <v/>
      </c>
      <c r="Z738" s="145" t="str">
        <f>IF(ISNUMBER($L738),IF(OR(AND(OR($J738="Retired",$J738="Permanent Low-Use"),$K738&lt;=2023),(AND($J738="New",$K738&gt;2023))),"N/A",VLOOKUP($F738,'Source Data'!$B$15:$I$22,7)),"")</f>
        <v/>
      </c>
      <c r="AA738" s="145" t="str">
        <f>IF(ISNUMBER($L738),IF(OR(AND(OR($J738="Retired",$J738="Permanent Low-Use"),$K738&lt;=2024),(AND($J738="New",$K738&gt;2024))),"N/A",VLOOKUP($F738,'Source Data'!$B$15:$I$22,7)),"")</f>
        <v/>
      </c>
      <c r="AB738" s="145" t="str">
        <f>IF(ISNUMBER($L738),IF(OR(AND(OR($J738="Retired",$J738="Permanent Low-Use"),$K738&lt;=2025),(AND($J738="New",$K738&gt;2025))),"N/A",VLOOKUP($F738,'Source Data'!$B$15:$I$22,5)),"")</f>
        <v/>
      </c>
      <c r="AC738" s="145" t="str">
        <f>IF(ISNUMBER($L738),IF(OR(AND(OR($J738="Retired",$J738="Permanent Low-Use"),$K738&lt;=2026),(AND($J738="New",$K738&gt;2026))),"N/A",VLOOKUP($F738,'Source Data'!$B$15:$I$22,5)),"")</f>
        <v/>
      </c>
      <c r="AD738" s="147"/>
      <c r="AE738" s="145" t="str">
        <f>IF(ISNUMBER($L738),IF(OR(AND(OR($J738="Retired",$J738="Permanent Low-Use"),$K738&lt;=2028),(AND($J738="New",$K738&gt;2028))),"N/A",VLOOKUP($F738,'Source Data'!$B$15:$I$22,5)),"")</f>
        <v/>
      </c>
      <c r="AF738" s="145" t="str">
        <f>IF(ISNUMBER($L738),IF(OR(AND(OR($J738="Retired",$J738="Permanent Low-Use"),$K738&lt;=2029),(AND($J738="New",$K738&gt;2029))),"N/A",VLOOKUP($F738,'Source Data'!$B$15:$I$22,5)),"")</f>
        <v/>
      </c>
      <c r="AG738" s="145" t="str">
        <f>IF(ISNUMBER($L738),IF(OR(AND(OR($J738="Retired",$J738="Permanent Low-Use"),$K738&lt;=2030),(AND($J738="New",$K738&gt;2030))),"N/A",VLOOKUP($F738,'Source Data'!$B$15:$I$22,5)),"")</f>
        <v/>
      </c>
      <c r="AH738" s="145" t="str">
        <f>IF(ISNUMBER($L738),IF(OR(AND(OR($J738="Retired",$J738="Permanent Low-Use"),$K738&lt;=2031),(AND($J738="New",$K738&gt;2031))),"N/A",VLOOKUP($F738,'Source Data'!$B$15:$I$22,5)),"")</f>
        <v/>
      </c>
      <c r="AI738" s="145" t="str">
        <f>IF(ISNUMBER($L738),IF(OR(AND(OR($J738="Retired",$J738="Permanent Low-Use"),$K738&lt;=2032),(AND($J738="New",$K738&gt;2032))),"N/A",VLOOKUP($F738,'Source Data'!$B$15:$I$22,5)),"")</f>
        <v/>
      </c>
      <c r="AJ738" s="145" t="str">
        <f>IF(ISNUMBER($L738),IF(OR(AND(OR($J738="Retired",$J738="Permanent Low-Use"),$K738&lt;=2033),(AND($J738="New",$K738&gt;2033))),"N/A",VLOOKUP($F738,'Source Data'!$B$15:$I$22,5)),"")</f>
        <v/>
      </c>
      <c r="AK738" s="145" t="str">
        <f>IF($N738= 0, "N/A", IF(ISERROR(VLOOKUP($F738, 'Source Data'!$B$4:$C$11,2)), "", VLOOKUP($F738, 'Source Data'!$B$4:$C$11,2)))</f>
        <v/>
      </c>
      <c r="AL738" s="158"/>
    </row>
    <row r="739" spans="1:38">
      <c r="A739" s="158"/>
      <c r="B739" s="78"/>
      <c r="C739" s="78"/>
      <c r="D739" s="78"/>
      <c r="E739" s="78"/>
      <c r="F739" s="78"/>
      <c r="G739" s="78"/>
      <c r="H739" s="78"/>
      <c r="I739" s="78"/>
      <c r="J739" s="78"/>
      <c r="K739" s="78"/>
      <c r="L739" s="142" t="str">
        <f t="shared" si="28"/>
        <v/>
      </c>
      <c r="M739" s="142"/>
      <c r="N739" s="143" t="str">
        <f t="shared" si="29"/>
        <v/>
      </c>
      <c r="O739" s="144" t="str">
        <f>IF(OR(AND(OR($J739="Retired",$J739="Permanent Low-Use"),$K739&lt;=2023),(AND($J739="New",$K739&gt;2023))),"N/A",IF($N739=0,0,IF(ISERROR(VLOOKUP($E739,'Source Data'!$B$29:$J$60, MATCH($L739, 'Source Data'!$B$26:$J$26,1),TRUE))=TRUE,"",VLOOKUP($E739,'Source Data'!$B$29:$J$60,MATCH($L739, 'Source Data'!$B$26:$J$26,1),TRUE))))</f>
        <v/>
      </c>
      <c r="P739" s="144" t="str">
        <f>IF(OR(AND(OR($J739="Retired",$J739="Permanent Low-Use"),$K739&lt;=2024),(AND($J739="New",$K739&gt;2024))),"N/A",IF($N739=0,0,IF(ISERROR(VLOOKUP($E739,'Source Data'!$B$29:$J$60, MATCH($L739, 'Source Data'!$B$26:$J$26,1),TRUE))=TRUE,"",VLOOKUP($E739,'Source Data'!$B$29:$J$60,MATCH($L739, 'Source Data'!$B$26:$J$26,1),TRUE))))</f>
        <v/>
      </c>
      <c r="Q739" s="144" t="str">
        <f>IF(OR(AND(OR($J739="Retired",$J739="Permanent Low-Use"),$K739&lt;=2025),(AND($J739="New",$K739&gt;2025))),"N/A",IF($N739=0,0,IF(ISERROR(VLOOKUP($E739,'Source Data'!$B$29:$J$60, MATCH($L739, 'Source Data'!$B$26:$J$26,1),TRUE))=TRUE,"",VLOOKUP($E739,'Source Data'!$B$29:$J$60,MATCH($L739, 'Source Data'!$B$26:$J$26,1),TRUE))))</f>
        <v/>
      </c>
      <c r="R739" s="144" t="str">
        <f>IF(OR(AND(OR($J739="Retired",$J739="Permanent Low-Use"),$K739&lt;=2026),(AND($J739="New",$K739&gt;2026))),"N/A",IF($N739=0,0,IF(ISERROR(VLOOKUP($E739,'Source Data'!$B$29:$J$60, MATCH($L739, 'Source Data'!$B$26:$J$26,1),TRUE))=TRUE,"",VLOOKUP($E739,'Source Data'!$B$29:$J$60,MATCH($L739, 'Source Data'!$B$26:$J$26,1),TRUE))))</f>
        <v/>
      </c>
      <c r="S739" s="144" t="str">
        <f>IF(OR(AND(OR($J739="Retired",$J739="Permanent Low-Use"),$K739&lt;=2027),(AND($J739="New",$K739&gt;2027))),"N/A",IF($N739=0,0,IF(ISERROR(VLOOKUP($E739,'Source Data'!$B$29:$J$60, MATCH($L739, 'Source Data'!$B$26:$J$26,1),TRUE))=TRUE,"",VLOOKUP($E739,'Source Data'!$B$29:$J$60,MATCH($L739, 'Source Data'!$B$26:$J$26,1),TRUE))))</f>
        <v/>
      </c>
      <c r="T739" s="144" t="str">
        <f>IF(OR(AND(OR($J739="Retired",$J739="Permanent Low-Use"),$K739&lt;=2028),(AND($J739="New",$K739&gt;2028))),"N/A",IF($N739=0,0,IF(ISERROR(VLOOKUP($E739,'Source Data'!$B$29:$J$60, MATCH($L739, 'Source Data'!$B$26:$J$26,1),TRUE))=TRUE,"",VLOOKUP($E739,'Source Data'!$B$29:$J$60,MATCH($L739, 'Source Data'!$B$26:$J$26,1),TRUE))))</f>
        <v/>
      </c>
      <c r="U739" s="144" t="str">
        <f>IF(OR(AND(OR($J739="Retired",$J739="Permanent Low-Use"),$K739&lt;=2029),(AND($J739="New",$K739&gt;2029))),"N/A",IF($N739=0,0,IF(ISERROR(VLOOKUP($E739,'Source Data'!$B$29:$J$60, MATCH($L739, 'Source Data'!$B$26:$J$26,1),TRUE))=TRUE,"",VLOOKUP($E739,'Source Data'!$B$29:$J$60,MATCH($L739, 'Source Data'!$B$26:$J$26,1),TRUE))))</f>
        <v/>
      </c>
      <c r="V739" s="144" t="str">
        <f>IF(OR(AND(OR($J739="Retired",$J739="Permanent Low-Use"),$K739&lt;=2030),(AND($J739="New",$K739&gt;2030))),"N/A",IF($N739=0,0,IF(ISERROR(VLOOKUP($E739,'Source Data'!$B$29:$J$60, MATCH($L739, 'Source Data'!$B$26:$J$26,1),TRUE))=TRUE,"",VLOOKUP($E739,'Source Data'!$B$29:$J$60,MATCH($L739, 'Source Data'!$B$26:$J$26,1),TRUE))))</f>
        <v/>
      </c>
      <c r="W739" s="144" t="str">
        <f>IF(OR(AND(OR($J739="Retired",$J739="Permanent Low-Use"),$K739&lt;=2031),(AND($J739="New",$K739&gt;2031))),"N/A",IF($N739=0,0,IF(ISERROR(VLOOKUP($E739,'Source Data'!$B$29:$J$60, MATCH($L739, 'Source Data'!$B$26:$J$26,1),TRUE))=TRUE,"",VLOOKUP($E739,'Source Data'!$B$29:$J$60,MATCH($L739, 'Source Data'!$B$26:$J$26,1),TRUE))))</f>
        <v/>
      </c>
      <c r="X739" s="144" t="str">
        <f>IF(OR(AND(OR($J739="Retired",$J739="Permanent Low-Use"),$K739&lt;=2032),(AND($J739="New",$K739&gt;2032))),"N/A",IF($N739=0,0,IF(ISERROR(VLOOKUP($E739,'Source Data'!$B$29:$J$60, MATCH($L739, 'Source Data'!$B$26:$J$26,1),TRUE))=TRUE,"",VLOOKUP($E739,'Source Data'!$B$29:$J$60,MATCH($L739, 'Source Data'!$B$26:$J$26,1),TRUE))))</f>
        <v/>
      </c>
      <c r="Y739" s="144" t="str">
        <f>IF(OR(AND(OR($J739="Retired",$J739="Permanent Low-Use"),$K739&lt;=2033),(AND($J739="New",$K739&gt;2033))),"N/A",IF($N739=0,0,IF(ISERROR(VLOOKUP($E739,'Source Data'!$B$29:$J$60, MATCH($L739, 'Source Data'!$B$26:$J$26,1),TRUE))=TRUE,"",VLOOKUP($E739,'Source Data'!$B$29:$J$60,MATCH($L739, 'Source Data'!$B$26:$J$26,1),TRUE))))</f>
        <v/>
      </c>
      <c r="Z739" s="145" t="str">
        <f>IF(ISNUMBER($L739),IF(OR(AND(OR($J739="Retired",$J739="Permanent Low-Use"),$K739&lt;=2023),(AND($J739="New",$K739&gt;2023))),"N/A",VLOOKUP($F739,'Source Data'!$B$15:$I$22,7)),"")</f>
        <v/>
      </c>
      <c r="AA739" s="145" t="str">
        <f>IF(ISNUMBER($L739),IF(OR(AND(OR($J739="Retired",$J739="Permanent Low-Use"),$K739&lt;=2024),(AND($J739="New",$K739&gt;2024))),"N/A",VLOOKUP($F739,'Source Data'!$B$15:$I$22,7)),"")</f>
        <v/>
      </c>
      <c r="AB739" s="145" t="str">
        <f>IF(ISNUMBER($L739),IF(OR(AND(OR($J739="Retired",$J739="Permanent Low-Use"),$K739&lt;=2025),(AND($J739="New",$K739&gt;2025))),"N/A",VLOOKUP($F739,'Source Data'!$B$15:$I$22,5)),"")</f>
        <v/>
      </c>
      <c r="AC739" s="145" t="str">
        <f>IF(ISNUMBER($L739),IF(OR(AND(OR($J739="Retired",$J739="Permanent Low-Use"),$K739&lt;=2026),(AND($J739="New",$K739&gt;2026))),"N/A",VLOOKUP($F739,'Source Data'!$B$15:$I$22,5)),"")</f>
        <v/>
      </c>
      <c r="AD739" s="147"/>
      <c r="AE739" s="145" t="str">
        <f>IF(ISNUMBER($L739),IF(OR(AND(OR($J739="Retired",$J739="Permanent Low-Use"),$K739&lt;=2028),(AND($J739="New",$K739&gt;2028))),"N/A",VLOOKUP($F739,'Source Data'!$B$15:$I$22,5)),"")</f>
        <v/>
      </c>
      <c r="AF739" s="145" t="str">
        <f>IF(ISNUMBER($L739),IF(OR(AND(OR($J739="Retired",$J739="Permanent Low-Use"),$K739&lt;=2029),(AND($J739="New",$K739&gt;2029))),"N/A",VLOOKUP($F739,'Source Data'!$B$15:$I$22,5)),"")</f>
        <v/>
      </c>
      <c r="AG739" s="145" t="str">
        <f>IF(ISNUMBER($L739),IF(OR(AND(OR($J739="Retired",$J739="Permanent Low-Use"),$K739&lt;=2030),(AND($J739="New",$K739&gt;2030))),"N/A",VLOOKUP($F739,'Source Data'!$B$15:$I$22,5)),"")</f>
        <v/>
      </c>
      <c r="AH739" s="145" t="str">
        <f>IF(ISNUMBER($L739),IF(OR(AND(OR($J739="Retired",$J739="Permanent Low-Use"),$K739&lt;=2031),(AND($J739="New",$K739&gt;2031))),"N/A",VLOOKUP($F739,'Source Data'!$B$15:$I$22,5)),"")</f>
        <v/>
      </c>
      <c r="AI739" s="145" t="str">
        <f>IF(ISNUMBER($L739),IF(OR(AND(OR($J739="Retired",$J739="Permanent Low-Use"),$K739&lt;=2032),(AND($J739="New",$K739&gt;2032))),"N/A",VLOOKUP($F739,'Source Data'!$B$15:$I$22,5)),"")</f>
        <v/>
      </c>
      <c r="AJ739" s="145" t="str">
        <f>IF(ISNUMBER($L739),IF(OR(AND(OR($J739="Retired",$J739="Permanent Low-Use"),$K739&lt;=2033),(AND($J739="New",$K739&gt;2033))),"N/A",VLOOKUP($F739,'Source Data'!$B$15:$I$22,5)),"")</f>
        <v/>
      </c>
      <c r="AK739" s="145" t="str">
        <f>IF($N739= 0, "N/A", IF(ISERROR(VLOOKUP($F739, 'Source Data'!$B$4:$C$11,2)), "", VLOOKUP($F739, 'Source Data'!$B$4:$C$11,2)))</f>
        <v/>
      </c>
      <c r="AL739" s="158"/>
    </row>
    <row r="740" spans="1:38">
      <c r="A740" s="158"/>
      <c r="B740" s="78"/>
      <c r="C740" s="78"/>
      <c r="D740" s="78"/>
      <c r="E740" s="78"/>
      <c r="F740" s="78"/>
      <c r="G740" s="78"/>
      <c r="H740" s="78"/>
      <c r="I740" s="78"/>
      <c r="J740" s="78"/>
      <c r="K740" s="78"/>
      <c r="L740" s="142" t="str">
        <f t="shared" si="28"/>
        <v/>
      </c>
      <c r="M740" s="142"/>
      <c r="N740" s="143" t="str">
        <f t="shared" si="29"/>
        <v/>
      </c>
      <c r="O740" s="144" t="str">
        <f>IF(OR(AND(OR($J740="Retired",$J740="Permanent Low-Use"),$K740&lt;=2023),(AND($J740="New",$K740&gt;2023))),"N/A",IF($N740=0,0,IF(ISERROR(VLOOKUP($E740,'Source Data'!$B$29:$J$60, MATCH($L740, 'Source Data'!$B$26:$J$26,1),TRUE))=TRUE,"",VLOOKUP($E740,'Source Data'!$B$29:$J$60,MATCH($L740, 'Source Data'!$B$26:$J$26,1),TRUE))))</f>
        <v/>
      </c>
      <c r="P740" s="144" t="str">
        <f>IF(OR(AND(OR($J740="Retired",$J740="Permanent Low-Use"),$K740&lt;=2024),(AND($J740="New",$K740&gt;2024))),"N/A",IF($N740=0,0,IF(ISERROR(VLOOKUP($E740,'Source Data'!$B$29:$J$60, MATCH($L740, 'Source Data'!$B$26:$J$26,1),TRUE))=TRUE,"",VLOOKUP($E740,'Source Data'!$B$29:$J$60,MATCH($L740, 'Source Data'!$B$26:$J$26,1),TRUE))))</f>
        <v/>
      </c>
      <c r="Q740" s="144" t="str">
        <f>IF(OR(AND(OR($J740="Retired",$J740="Permanent Low-Use"),$K740&lt;=2025),(AND($J740="New",$K740&gt;2025))),"N/A",IF($N740=0,0,IF(ISERROR(VLOOKUP($E740,'Source Data'!$B$29:$J$60, MATCH($L740, 'Source Data'!$B$26:$J$26,1),TRUE))=TRUE,"",VLOOKUP($E740,'Source Data'!$B$29:$J$60,MATCH($L740, 'Source Data'!$B$26:$J$26,1),TRUE))))</f>
        <v/>
      </c>
      <c r="R740" s="144" t="str">
        <f>IF(OR(AND(OR($J740="Retired",$J740="Permanent Low-Use"),$K740&lt;=2026),(AND($J740="New",$K740&gt;2026))),"N/A",IF($N740=0,0,IF(ISERROR(VLOOKUP($E740,'Source Data'!$B$29:$J$60, MATCH($L740, 'Source Data'!$B$26:$J$26,1),TRUE))=TRUE,"",VLOOKUP($E740,'Source Data'!$B$29:$J$60,MATCH($L740, 'Source Data'!$B$26:$J$26,1),TRUE))))</f>
        <v/>
      </c>
      <c r="S740" s="144" t="str">
        <f>IF(OR(AND(OR($J740="Retired",$J740="Permanent Low-Use"),$K740&lt;=2027),(AND($J740="New",$K740&gt;2027))),"N/A",IF($N740=0,0,IF(ISERROR(VLOOKUP($E740,'Source Data'!$B$29:$J$60, MATCH($L740, 'Source Data'!$B$26:$J$26,1),TRUE))=TRUE,"",VLOOKUP($E740,'Source Data'!$B$29:$J$60,MATCH($L740, 'Source Data'!$B$26:$J$26,1),TRUE))))</f>
        <v/>
      </c>
      <c r="T740" s="144" t="str">
        <f>IF(OR(AND(OR($J740="Retired",$J740="Permanent Low-Use"),$K740&lt;=2028),(AND($J740="New",$K740&gt;2028))),"N/A",IF($N740=0,0,IF(ISERROR(VLOOKUP($E740,'Source Data'!$B$29:$J$60, MATCH($L740, 'Source Data'!$B$26:$J$26,1),TRUE))=TRUE,"",VLOOKUP($E740,'Source Data'!$B$29:$J$60,MATCH($L740, 'Source Data'!$B$26:$J$26,1),TRUE))))</f>
        <v/>
      </c>
      <c r="U740" s="144" t="str">
        <f>IF(OR(AND(OR($J740="Retired",$J740="Permanent Low-Use"),$K740&lt;=2029),(AND($J740="New",$K740&gt;2029))),"N/A",IF($N740=0,0,IF(ISERROR(VLOOKUP($E740,'Source Data'!$B$29:$J$60, MATCH($L740, 'Source Data'!$B$26:$J$26,1),TRUE))=TRUE,"",VLOOKUP($E740,'Source Data'!$B$29:$J$60,MATCH($L740, 'Source Data'!$B$26:$J$26,1),TRUE))))</f>
        <v/>
      </c>
      <c r="V740" s="144" t="str">
        <f>IF(OR(AND(OR($J740="Retired",$J740="Permanent Low-Use"),$K740&lt;=2030),(AND($J740="New",$K740&gt;2030))),"N/A",IF($N740=0,0,IF(ISERROR(VLOOKUP($E740,'Source Data'!$B$29:$J$60, MATCH($L740, 'Source Data'!$B$26:$J$26,1),TRUE))=TRUE,"",VLOOKUP($E740,'Source Data'!$B$29:$J$60,MATCH($L740, 'Source Data'!$B$26:$J$26,1),TRUE))))</f>
        <v/>
      </c>
      <c r="W740" s="144" t="str">
        <f>IF(OR(AND(OR($J740="Retired",$J740="Permanent Low-Use"),$K740&lt;=2031),(AND($J740="New",$K740&gt;2031))),"N/A",IF($N740=0,0,IF(ISERROR(VLOOKUP($E740,'Source Data'!$B$29:$J$60, MATCH($L740, 'Source Data'!$B$26:$J$26,1),TRUE))=TRUE,"",VLOOKUP($E740,'Source Data'!$B$29:$J$60,MATCH($L740, 'Source Data'!$B$26:$J$26,1),TRUE))))</f>
        <v/>
      </c>
      <c r="X740" s="144" t="str">
        <f>IF(OR(AND(OR($J740="Retired",$J740="Permanent Low-Use"),$K740&lt;=2032),(AND($J740="New",$K740&gt;2032))),"N/A",IF($N740=0,0,IF(ISERROR(VLOOKUP($E740,'Source Data'!$B$29:$J$60, MATCH($L740, 'Source Data'!$B$26:$J$26,1),TRUE))=TRUE,"",VLOOKUP($E740,'Source Data'!$B$29:$J$60,MATCH($L740, 'Source Data'!$B$26:$J$26,1),TRUE))))</f>
        <v/>
      </c>
      <c r="Y740" s="144" t="str">
        <f>IF(OR(AND(OR($J740="Retired",$J740="Permanent Low-Use"),$K740&lt;=2033),(AND($J740="New",$K740&gt;2033))),"N/A",IF($N740=0,0,IF(ISERROR(VLOOKUP($E740,'Source Data'!$B$29:$J$60, MATCH($L740, 'Source Data'!$B$26:$J$26,1),TRUE))=TRUE,"",VLOOKUP($E740,'Source Data'!$B$29:$J$60,MATCH($L740, 'Source Data'!$B$26:$J$26,1),TRUE))))</f>
        <v/>
      </c>
      <c r="Z740" s="145" t="str">
        <f>IF(ISNUMBER($L740),IF(OR(AND(OR($J740="Retired",$J740="Permanent Low-Use"),$K740&lt;=2023),(AND($J740="New",$K740&gt;2023))),"N/A",VLOOKUP($F740,'Source Data'!$B$15:$I$22,7)),"")</f>
        <v/>
      </c>
      <c r="AA740" s="145" t="str">
        <f>IF(ISNUMBER($L740),IF(OR(AND(OR($J740="Retired",$J740="Permanent Low-Use"),$K740&lt;=2024),(AND($J740="New",$K740&gt;2024))),"N/A",VLOOKUP($F740,'Source Data'!$B$15:$I$22,7)),"")</f>
        <v/>
      </c>
      <c r="AB740" s="145" t="str">
        <f>IF(ISNUMBER($L740),IF(OR(AND(OR($J740="Retired",$J740="Permanent Low-Use"),$K740&lt;=2025),(AND($J740="New",$K740&gt;2025))),"N/A",VLOOKUP($F740,'Source Data'!$B$15:$I$22,5)),"")</f>
        <v/>
      </c>
      <c r="AC740" s="145" t="str">
        <f>IF(ISNUMBER($L740),IF(OR(AND(OR($J740="Retired",$J740="Permanent Low-Use"),$K740&lt;=2026),(AND($J740="New",$K740&gt;2026))),"N/A",VLOOKUP($F740,'Source Data'!$B$15:$I$22,5)),"")</f>
        <v/>
      </c>
      <c r="AD740" s="147"/>
      <c r="AE740" s="145" t="str">
        <f>IF(ISNUMBER($L740),IF(OR(AND(OR($J740="Retired",$J740="Permanent Low-Use"),$K740&lt;=2028),(AND($J740="New",$K740&gt;2028))),"N/A",VLOOKUP($F740,'Source Data'!$B$15:$I$22,5)),"")</f>
        <v/>
      </c>
      <c r="AF740" s="145" t="str">
        <f>IF(ISNUMBER($L740),IF(OR(AND(OR($J740="Retired",$J740="Permanent Low-Use"),$K740&lt;=2029),(AND($J740="New",$K740&gt;2029))),"N/A",VLOOKUP($F740,'Source Data'!$B$15:$I$22,5)),"")</f>
        <v/>
      </c>
      <c r="AG740" s="145" t="str">
        <f>IF(ISNUMBER($L740),IF(OR(AND(OR($J740="Retired",$J740="Permanent Low-Use"),$K740&lt;=2030),(AND($J740="New",$K740&gt;2030))),"N/A",VLOOKUP($F740,'Source Data'!$B$15:$I$22,5)),"")</f>
        <v/>
      </c>
      <c r="AH740" s="145" t="str">
        <f>IF(ISNUMBER($L740),IF(OR(AND(OR($J740="Retired",$J740="Permanent Low-Use"),$K740&lt;=2031),(AND($J740="New",$K740&gt;2031))),"N/A",VLOOKUP($F740,'Source Data'!$B$15:$I$22,5)),"")</f>
        <v/>
      </c>
      <c r="AI740" s="145" t="str">
        <f>IF(ISNUMBER($L740),IF(OR(AND(OR($J740="Retired",$J740="Permanent Low-Use"),$K740&lt;=2032),(AND($J740="New",$K740&gt;2032))),"N/A",VLOOKUP($F740,'Source Data'!$B$15:$I$22,5)),"")</f>
        <v/>
      </c>
      <c r="AJ740" s="145" t="str">
        <f>IF(ISNUMBER($L740),IF(OR(AND(OR($J740="Retired",$J740="Permanent Low-Use"),$K740&lt;=2033),(AND($J740="New",$K740&gt;2033))),"N/A",VLOOKUP($F740,'Source Data'!$B$15:$I$22,5)),"")</f>
        <v/>
      </c>
      <c r="AK740" s="145" t="str">
        <f>IF($N740= 0, "N/A", IF(ISERROR(VLOOKUP($F740, 'Source Data'!$B$4:$C$11,2)), "", VLOOKUP($F740, 'Source Data'!$B$4:$C$11,2)))</f>
        <v/>
      </c>
      <c r="AL740" s="158"/>
    </row>
    <row r="741" spans="1:38">
      <c r="A741" s="158"/>
      <c r="B741" s="78"/>
      <c r="C741" s="78"/>
      <c r="D741" s="78"/>
      <c r="E741" s="78"/>
      <c r="F741" s="78"/>
      <c r="G741" s="78"/>
      <c r="H741" s="78"/>
      <c r="I741" s="78"/>
      <c r="J741" s="78"/>
      <c r="K741" s="78"/>
      <c r="L741" s="142" t="str">
        <f t="shared" si="28"/>
        <v/>
      </c>
      <c r="M741" s="142"/>
      <c r="N741" s="143" t="str">
        <f t="shared" si="29"/>
        <v/>
      </c>
      <c r="O741" s="144" t="str">
        <f>IF(OR(AND(OR($J741="Retired",$J741="Permanent Low-Use"),$K741&lt;=2023),(AND($J741="New",$K741&gt;2023))),"N/A",IF($N741=0,0,IF(ISERROR(VLOOKUP($E741,'Source Data'!$B$29:$J$60, MATCH($L741, 'Source Data'!$B$26:$J$26,1),TRUE))=TRUE,"",VLOOKUP($E741,'Source Data'!$B$29:$J$60,MATCH($L741, 'Source Data'!$B$26:$J$26,1),TRUE))))</f>
        <v/>
      </c>
      <c r="P741" s="144" t="str">
        <f>IF(OR(AND(OR($J741="Retired",$J741="Permanent Low-Use"),$K741&lt;=2024),(AND($J741="New",$K741&gt;2024))),"N/A",IF($N741=0,0,IF(ISERROR(VLOOKUP($E741,'Source Data'!$B$29:$J$60, MATCH($L741, 'Source Data'!$B$26:$J$26,1),TRUE))=TRUE,"",VLOOKUP($E741,'Source Data'!$B$29:$J$60,MATCH($L741, 'Source Data'!$B$26:$J$26,1),TRUE))))</f>
        <v/>
      </c>
      <c r="Q741" s="144" t="str">
        <f>IF(OR(AND(OR($J741="Retired",$J741="Permanent Low-Use"),$K741&lt;=2025),(AND($J741="New",$K741&gt;2025))),"N/A",IF($N741=0,0,IF(ISERROR(VLOOKUP($E741,'Source Data'!$B$29:$J$60, MATCH($L741, 'Source Data'!$B$26:$J$26,1),TRUE))=TRUE,"",VLOOKUP($E741,'Source Data'!$B$29:$J$60,MATCH($L741, 'Source Data'!$B$26:$J$26,1),TRUE))))</f>
        <v/>
      </c>
      <c r="R741" s="144" t="str">
        <f>IF(OR(AND(OR($J741="Retired",$J741="Permanent Low-Use"),$K741&lt;=2026),(AND($J741="New",$K741&gt;2026))),"N/A",IF($N741=0,0,IF(ISERROR(VLOOKUP($E741,'Source Data'!$B$29:$J$60, MATCH($L741, 'Source Data'!$B$26:$J$26,1),TRUE))=TRUE,"",VLOOKUP($E741,'Source Data'!$B$29:$J$60,MATCH($L741, 'Source Data'!$B$26:$J$26,1),TRUE))))</f>
        <v/>
      </c>
      <c r="S741" s="144" t="str">
        <f>IF(OR(AND(OR($J741="Retired",$J741="Permanent Low-Use"),$K741&lt;=2027),(AND($J741="New",$K741&gt;2027))),"N/A",IF($N741=0,0,IF(ISERROR(VLOOKUP($E741,'Source Data'!$B$29:$J$60, MATCH($L741, 'Source Data'!$B$26:$J$26,1),TRUE))=TRUE,"",VLOOKUP($E741,'Source Data'!$B$29:$J$60,MATCH($L741, 'Source Data'!$B$26:$J$26,1),TRUE))))</f>
        <v/>
      </c>
      <c r="T741" s="144" t="str">
        <f>IF(OR(AND(OR($J741="Retired",$J741="Permanent Low-Use"),$K741&lt;=2028),(AND($J741="New",$K741&gt;2028))),"N/A",IF($N741=0,0,IF(ISERROR(VLOOKUP($E741,'Source Data'!$B$29:$J$60, MATCH($L741, 'Source Data'!$B$26:$J$26,1),TRUE))=TRUE,"",VLOOKUP($E741,'Source Data'!$B$29:$J$60,MATCH($L741, 'Source Data'!$B$26:$J$26,1),TRUE))))</f>
        <v/>
      </c>
      <c r="U741" s="144" t="str">
        <f>IF(OR(AND(OR($J741="Retired",$J741="Permanent Low-Use"),$K741&lt;=2029),(AND($J741="New",$K741&gt;2029))),"N/A",IF($N741=0,0,IF(ISERROR(VLOOKUP($E741,'Source Data'!$B$29:$J$60, MATCH($L741, 'Source Data'!$B$26:$J$26,1),TRUE))=TRUE,"",VLOOKUP($E741,'Source Data'!$B$29:$J$60,MATCH($L741, 'Source Data'!$B$26:$J$26,1),TRUE))))</f>
        <v/>
      </c>
      <c r="V741" s="144" t="str">
        <f>IF(OR(AND(OR($J741="Retired",$J741="Permanent Low-Use"),$K741&lt;=2030),(AND($J741="New",$K741&gt;2030))),"N/A",IF($N741=0,0,IF(ISERROR(VLOOKUP($E741,'Source Data'!$B$29:$J$60, MATCH($L741, 'Source Data'!$B$26:$J$26,1),TRUE))=TRUE,"",VLOOKUP($E741,'Source Data'!$B$29:$J$60,MATCH($L741, 'Source Data'!$B$26:$J$26,1),TRUE))))</f>
        <v/>
      </c>
      <c r="W741" s="144" t="str">
        <f>IF(OR(AND(OR($J741="Retired",$J741="Permanent Low-Use"),$K741&lt;=2031),(AND($J741="New",$K741&gt;2031))),"N/A",IF($N741=0,0,IF(ISERROR(VLOOKUP($E741,'Source Data'!$B$29:$J$60, MATCH($L741, 'Source Data'!$B$26:$J$26,1),TRUE))=TRUE,"",VLOOKUP($E741,'Source Data'!$B$29:$J$60,MATCH($L741, 'Source Data'!$B$26:$J$26,1),TRUE))))</f>
        <v/>
      </c>
      <c r="X741" s="144" t="str">
        <f>IF(OR(AND(OR($J741="Retired",$J741="Permanent Low-Use"),$K741&lt;=2032),(AND($J741="New",$K741&gt;2032))),"N/A",IF($N741=0,0,IF(ISERROR(VLOOKUP($E741,'Source Data'!$B$29:$J$60, MATCH($L741, 'Source Data'!$B$26:$J$26,1),TRUE))=TRUE,"",VLOOKUP($E741,'Source Data'!$B$29:$J$60,MATCH($L741, 'Source Data'!$B$26:$J$26,1),TRUE))))</f>
        <v/>
      </c>
      <c r="Y741" s="144" t="str">
        <f>IF(OR(AND(OR($J741="Retired",$J741="Permanent Low-Use"),$K741&lt;=2033),(AND($J741="New",$K741&gt;2033))),"N/A",IF($N741=0,0,IF(ISERROR(VLOOKUP($E741,'Source Data'!$B$29:$J$60, MATCH($L741, 'Source Data'!$B$26:$J$26,1),TRUE))=TRUE,"",VLOOKUP($E741,'Source Data'!$B$29:$J$60,MATCH($L741, 'Source Data'!$B$26:$J$26,1),TRUE))))</f>
        <v/>
      </c>
      <c r="Z741" s="145" t="str">
        <f>IF(ISNUMBER($L741),IF(OR(AND(OR($J741="Retired",$J741="Permanent Low-Use"),$K741&lt;=2023),(AND($J741="New",$K741&gt;2023))),"N/A",VLOOKUP($F741,'Source Data'!$B$15:$I$22,7)),"")</f>
        <v/>
      </c>
      <c r="AA741" s="145" t="str">
        <f>IF(ISNUMBER($L741),IF(OR(AND(OR($J741="Retired",$J741="Permanent Low-Use"),$K741&lt;=2024),(AND($J741="New",$K741&gt;2024))),"N/A",VLOOKUP($F741,'Source Data'!$B$15:$I$22,7)),"")</f>
        <v/>
      </c>
      <c r="AB741" s="145" t="str">
        <f>IF(ISNUMBER($L741),IF(OR(AND(OR($J741="Retired",$J741="Permanent Low-Use"),$K741&lt;=2025),(AND($J741="New",$K741&gt;2025))),"N/A",VLOOKUP($F741,'Source Data'!$B$15:$I$22,5)),"")</f>
        <v/>
      </c>
      <c r="AC741" s="145" t="str">
        <f>IF(ISNUMBER($L741),IF(OR(AND(OR($J741="Retired",$J741="Permanent Low-Use"),$K741&lt;=2026),(AND($J741="New",$K741&gt;2026))),"N/A",VLOOKUP($F741,'Source Data'!$B$15:$I$22,5)),"")</f>
        <v/>
      </c>
      <c r="AD741" s="147"/>
      <c r="AE741" s="145" t="str">
        <f>IF(ISNUMBER($L741),IF(OR(AND(OR($J741="Retired",$J741="Permanent Low-Use"),$K741&lt;=2028),(AND($J741="New",$K741&gt;2028))),"N/A",VLOOKUP($F741,'Source Data'!$B$15:$I$22,5)),"")</f>
        <v/>
      </c>
      <c r="AF741" s="145" t="str">
        <f>IF(ISNUMBER($L741),IF(OR(AND(OR($J741="Retired",$J741="Permanent Low-Use"),$K741&lt;=2029),(AND($J741="New",$K741&gt;2029))),"N/A",VLOOKUP($F741,'Source Data'!$B$15:$I$22,5)),"")</f>
        <v/>
      </c>
      <c r="AG741" s="145" t="str">
        <f>IF(ISNUMBER($L741),IF(OR(AND(OR($J741="Retired",$J741="Permanent Low-Use"),$K741&lt;=2030),(AND($J741="New",$K741&gt;2030))),"N/A",VLOOKUP($F741,'Source Data'!$B$15:$I$22,5)),"")</f>
        <v/>
      </c>
      <c r="AH741" s="145" t="str">
        <f>IF(ISNUMBER($L741),IF(OR(AND(OR($J741="Retired",$J741="Permanent Low-Use"),$K741&lt;=2031),(AND($J741="New",$K741&gt;2031))),"N/A",VLOOKUP($F741,'Source Data'!$B$15:$I$22,5)),"")</f>
        <v/>
      </c>
      <c r="AI741" s="145" t="str">
        <f>IF(ISNUMBER($L741),IF(OR(AND(OR($J741="Retired",$J741="Permanent Low-Use"),$K741&lt;=2032),(AND($J741="New",$K741&gt;2032))),"N/A",VLOOKUP($F741,'Source Data'!$B$15:$I$22,5)),"")</f>
        <v/>
      </c>
      <c r="AJ741" s="145" t="str">
        <f>IF(ISNUMBER($L741),IF(OR(AND(OR($J741="Retired",$J741="Permanent Low-Use"),$K741&lt;=2033),(AND($J741="New",$K741&gt;2033))),"N/A",VLOOKUP($F741,'Source Data'!$B$15:$I$22,5)),"")</f>
        <v/>
      </c>
      <c r="AK741" s="145" t="str">
        <f>IF($N741= 0, "N/A", IF(ISERROR(VLOOKUP($F741, 'Source Data'!$B$4:$C$11,2)), "", VLOOKUP($F741, 'Source Data'!$B$4:$C$11,2)))</f>
        <v/>
      </c>
      <c r="AL741" s="158"/>
    </row>
    <row r="742" spans="1:38">
      <c r="A742" s="158"/>
      <c r="B742" s="78"/>
      <c r="C742" s="78"/>
      <c r="D742" s="78"/>
      <c r="E742" s="78"/>
      <c r="F742" s="78"/>
      <c r="G742" s="78"/>
      <c r="H742" s="78"/>
      <c r="I742" s="78"/>
      <c r="J742" s="78"/>
      <c r="K742" s="78"/>
      <c r="L742" s="142" t="str">
        <f t="shared" si="28"/>
        <v/>
      </c>
      <c r="M742" s="142"/>
      <c r="N742" s="143" t="str">
        <f t="shared" si="29"/>
        <v/>
      </c>
      <c r="O742" s="144" t="str">
        <f>IF(OR(AND(OR($J742="Retired",$J742="Permanent Low-Use"),$K742&lt;=2023),(AND($J742="New",$K742&gt;2023))),"N/A",IF($N742=0,0,IF(ISERROR(VLOOKUP($E742,'Source Data'!$B$29:$J$60, MATCH($L742, 'Source Data'!$B$26:$J$26,1),TRUE))=TRUE,"",VLOOKUP($E742,'Source Data'!$B$29:$J$60,MATCH($L742, 'Source Data'!$B$26:$J$26,1),TRUE))))</f>
        <v/>
      </c>
      <c r="P742" s="144" t="str">
        <f>IF(OR(AND(OR($J742="Retired",$J742="Permanent Low-Use"),$K742&lt;=2024),(AND($J742="New",$K742&gt;2024))),"N/A",IF($N742=0,0,IF(ISERROR(VLOOKUP($E742,'Source Data'!$B$29:$J$60, MATCH($L742, 'Source Data'!$B$26:$J$26,1),TRUE))=TRUE,"",VLOOKUP($E742,'Source Data'!$B$29:$J$60,MATCH($L742, 'Source Data'!$B$26:$J$26,1),TRUE))))</f>
        <v/>
      </c>
      <c r="Q742" s="144" t="str">
        <f>IF(OR(AND(OR($J742="Retired",$J742="Permanent Low-Use"),$K742&lt;=2025),(AND($J742="New",$K742&gt;2025))),"N/A",IF($N742=0,0,IF(ISERROR(VLOOKUP($E742,'Source Data'!$B$29:$J$60, MATCH($L742, 'Source Data'!$B$26:$J$26,1),TRUE))=TRUE,"",VLOOKUP($E742,'Source Data'!$B$29:$J$60,MATCH($L742, 'Source Data'!$B$26:$J$26,1),TRUE))))</f>
        <v/>
      </c>
      <c r="R742" s="144" t="str">
        <f>IF(OR(AND(OR($J742="Retired",$J742="Permanent Low-Use"),$K742&lt;=2026),(AND($J742="New",$K742&gt;2026))),"N/A",IF($N742=0,0,IF(ISERROR(VLOOKUP($E742,'Source Data'!$B$29:$J$60, MATCH($L742, 'Source Data'!$B$26:$J$26,1),TRUE))=TRUE,"",VLOOKUP($E742,'Source Data'!$B$29:$J$60,MATCH($L742, 'Source Data'!$B$26:$J$26,1),TRUE))))</f>
        <v/>
      </c>
      <c r="S742" s="144" t="str">
        <f>IF(OR(AND(OR($J742="Retired",$J742="Permanent Low-Use"),$K742&lt;=2027),(AND($J742="New",$K742&gt;2027))),"N/A",IF($N742=0,0,IF(ISERROR(VLOOKUP($E742,'Source Data'!$B$29:$J$60, MATCH($L742, 'Source Data'!$B$26:$J$26,1),TRUE))=TRUE,"",VLOOKUP($E742,'Source Data'!$B$29:$J$60,MATCH($L742, 'Source Data'!$B$26:$J$26,1),TRUE))))</f>
        <v/>
      </c>
      <c r="T742" s="144" t="str">
        <f>IF(OR(AND(OR($J742="Retired",$J742="Permanent Low-Use"),$K742&lt;=2028),(AND($J742="New",$K742&gt;2028))),"N/A",IF($N742=0,0,IF(ISERROR(VLOOKUP($E742,'Source Data'!$B$29:$J$60, MATCH($L742, 'Source Data'!$B$26:$J$26,1),TRUE))=TRUE,"",VLOOKUP($E742,'Source Data'!$B$29:$J$60,MATCH($L742, 'Source Data'!$B$26:$J$26,1),TRUE))))</f>
        <v/>
      </c>
      <c r="U742" s="144" t="str">
        <f>IF(OR(AND(OR($J742="Retired",$J742="Permanent Low-Use"),$K742&lt;=2029),(AND($J742="New",$K742&gt;2029))),"N/A",IF($N742=0,0,IF(ISERROR(VLOOKUP($E742,'Source Data'!$B$29:$J$60, MATCH($L742, 'Source Data'!$B$26:$J$26,1),TRUE))=TRUE,"",VLOOKUP($E742,'Source Data'!$B$29:$J$60,MATCH($L742, 'Source Data'!$B$26:$J$26,1),TRUE))))</f>
        <v/>
      </c>
      <c r="V742" s="144" t="str">
        <f>IF(OR(AND(OR($J742="Retired",$J742="Permanent Low-Use"),$K742&lt;=2030),(AND($J742="New",$K742&gt;2030))),"N/A",IF($N742=0,0,IF(ISERROR(VLOOKUP($E742,'Source Data'!$B$29:$J$60, MATCH($L742, 'Source Data'!$B$26:$J$26,1),TRUE))=TRUE,"",VLOOKUP($E742,'Source Data'!$B$29:$J$60,MATCH($L742, 'Source Data'!$B$26:$J$26,1),TRUE))))</f>
        <v/>
      </c>
      <c r="W742" s="144" t="str">
        <f>IF(OR(AND(OR($J742="Retired",$J742="Permanent Low-Use"),$K742&lt;=2031),(AND($J742="New",$K742&gt;2031))),"N/A",IF($N742=0,0,IF(ISERROR(VLOOKUP($E742,'Source Data'!$B$29:$J$60, MATCH($L742, 'Source Data'!$B$26:$J$26,1),TRUE))=TRUE,"",VLOOKUP($E742,'Source Data'!$B$29:$J$60,MATCH($L742, 'Source Data'!$B$26:$J$26,1),TRUE))))</f>
        <v/>
      </c>
      <c r="X742" s="144" t="str">
        <f>IF(OR(AND(OR($J742="Retired",$J742="Permanent Low-Use"),$K742&lt;=2032),(AND($J742="New",$K742&gt;2032))),"N/A",IF($N742=0,0,IF(ISERROR(VLOOKUP($E742,'Source Data'!$B$29:$J$60, MATCH($L742, 'Source Data'!$B$26:$J$26,1),TRUE))=TRUE,"",VLOOKUP($E742,'Source Data'!$B$29:$J$60,MATCH($L742, 'Source Data'!$B$26:$J$26,1),TRUE))))</f>
        <v/>
      </c>
      <c r="Y742" s="144" t="str">
        <f>IF(OR(AND(OR($J742="Retired",$J742="Permanent Low-Use"),$K742&lt;=2033),(AND($J742="New",$K742&gt;2033))),"N/A",IF($N742=0,0,IF(ISERROR(VLOOKUP($E742,'Source Data'!$B$29:$J$60, MATCH($L742, 'Source Data'!$B$26:$J$26,1),TRUE))=TRUE,"",VLOOKUP($E742,'Source Data'!$B$29:$J$60,MATCH($L742, 'Source Data'!$B$26:$J$26,1),TRUE))))</f>
        <v/>
      </c>
      <c r="Z742" s="145" t="str">
        <f>IF(ISNUMBER($L742),IF(OR(AND(OR($J742="Retired",$J742="Permanent Low-Use"),$K742&lt;=2023),(AND($J742="New",$K742&gt;2023))),"N/A",VLOOKUP($F742,'Source Data'!$B$15:$I$22,7)),"")</f>
        <v/>
      </c>
      <c r="AA742" s="145" t="str">
        <f>IF(ISNUMBER($L742),IF(OR(AND(OR($J742="Retired",$J742="Permanent Low-Use"),$K742&lt;=2024),(AND($J742="New",$K742&gt;2024))),"N/A",VLOOKUP($F742,'Source Data'!$B$15:$I$22,7)),"")</f>
        <v/>
      </c>
      <c r="AB742" s="145" t="str">
        <f>IF(ISNUMBER($L742),IF(OR(AND(OR($J742="Retired",$J742="Permanent Low-Use"),$K742&lt;=2025),(AND($J742="New",$K742&gt;2025))),"N/A",VLOOKUP($F742,'Source Data'!$B$15:$I$22,5)),"")</f>
        <v/>
      </c>
      <c r="AC742" s="145" t="str">
        <f>IF(ISNUMBER($L742),IF(OR(AND(OR($J742="Retired",$J742="Permanent Low-Use"),$K742&lt;=2026),(AND($J742="New",$K742&gt;2026))),"N/A",VLOOKUP($F742,'Source Data'!$B$15:$I$22,5)),"")</f>
        <v/>
      </c>
      <c r="AD742" s="147"/>
      <c r="AE742" s="145" t="str">
        <f>IF(ISNUMBER($L742),IF(OR(AND(OR($J742="Retired",$J742="Permanent Low-Use"),$K742&lt;=2028),(AND($J742="New",$K742&gt;2028))),"N/A",VLOOKUP($F742,'Source Data'!$B$15:$I$22,5)),"")</f>
        <v/>
      </c>
      <c r="AF742" s="145" t="str">
        <f>IF(ISNUMBER($L742),IF(OR(AND(OR($J742="Retired",$J742="Permanent Low-Use"),$K742&lt;=2029),(AND($J742="New",$K742&gt;2029))),"N/A",VLOOKUP($F742,'Source Data'!$B$15:$I$22,5)),"")</f>
        <v/>
      </c>
      <c r="AG742" s="145" t="str">
        <f>IF(ISNUMBER($L742),IF(OR(AND(OR($J742="Retired",$J742="Permanent Low-Use"),$K742&lt;=2030),(AND($J742="New",$K742&gt;2030))),"N/A",VLOOKUP($F742,'Source Data'!$B$15:$I$22,5)),"")</f>
        <v/>
      </c>
      <c r="AH742" s="145" t="str">
        <f>IF(ISNUMBER($L742),IF(OR(AND(OR($J742="Retired",$J742="Permanent Low-Use"),$K742&lt;=2031),(AND($J742="New",$K742&gt;2031))),"N/A",VLOOKUP($F742,'Source Data'!$B$15:$I$22,5)),"")</f>
        <v/>
      </c>
      <c r="AI742" s="145" t="str">
        <f>IF(ISNUMBER($L742),IF(OR(AND(OR($J742="Retired",$J742="Permanent Low-Use"),$K742&lt;=2032),(AND($J742="New",$K742&gt;2032))),"N/A",VLOOKUP($F742,'Source Data'!$B$15:$I$22,5)),"")</f>
        <v/>
      </c>
      <c r="AJ742" s="145" t="str">
        <f>IF(ISNUMBER($L742),IF(OR(AND(OR($J742="Retired",$J742="Permanent Low-Use"),$K742&lt;=2033),(AND($J742="New",$K742&gt;2033))),"N/A",VLOOKUP($F742,'Source Data'!$B$15:$I$22,5)),"")</f>
        <v/>
      </c>
      <c r="AK742" s="145" t="str">
        <f>IF($N742= 0, "N/A", IF(ISERROR(VLOOKUP($F742, 'Source Data'!$B$4:$C$11,2)), "", VLOOKUP($F742, 'Source Data'!$B$4:$C$11,2)))</f>
        <v/>
      </c>
      <c r="AL742" s="158"/>
    </row>
    <row r="743" spans="1:38">
      <c r="A743" s="158"/>
      <c r="B743" s="78"/>
      <c r="C743" s="78"/>
      <c r="D743" s="78"/>
      <c r="E743" s="78"/>
      <c r="F743" s="78"/>
      <c r="G743" s="78"/>
      <c r="H743" s="78"/>
      <c r="I743" s="78"/>
      <c r="J743" s="78"/>
      <c r="K743" s="78"/>
      <c r="L743" s="142" t="str">
        <f t="shared" si="28"/>
        <v/>
      </c>
      <c r="M743" s="142"/>
      <c r="N743" s="143" t="str">
        <f t="shared" si="29"/>
        <v/>
      </c>
      <c r="O743" s="144" t="str">
        <f>IF(OR(AND(OR($J743="Retired",$J743="Permanent Low-Use"),$K743&lt;=2023),(AND($J743="New",$K743&gt;2023))),"N/A",IF($N743=0,0,IF(ISERROR(VLOOKUP($E743,'Source Data'!$B$29:$J$60, MATCH($L743, 'Source Data'!$B$26:$J$26,1),TRUE))=TRUE,"",VLOOKUP($E743,'Source Data'!$B$29:$J$60,MATCH($L743, 'Source Data'!$B$26:$J$26,1),TRUE))))</f>
        <v/>
      </c>
      <c r="P743" s="144" t="str">
        <f>IF(OR(AND(OR($J743="Retired",$J743="Permanent Low-Use"),$K743&lt;=2024),(AND($J743="New",$K743&gt;2024))),"N/A",IF($N743=0,0,IF(ISERROR(VLOOKUP($E743,'Source Data'!$B$29:$J$60, MATCH($L743, 'Source Data'!$B$26:$J$26,1),TRUE))=TRUE,"",VLOOKUP($E743,'Source Data'!$B$29:$J$60,MATCH($L743, 'Source Data'!$B$26:$J$26,1),TRUE))))</f>
        <v/>
      </c>
      <c r="Q743" s="144" t="str">
        <f>IF(OR(AND(OR($J743="Retired",$J743="Permanent Low-Use"),$K743&lt;=2025),(AND($J743="New",$K743&gt;2025))),"N/A",IF($N743=0,0,IF(ISERROR(VLOOKUP($E743,'Source Data'!$B$29:$J$60, MATCH($L743, 'Source Data'!$B$26:$J$26,1),TRUE))=TRUE,"",VLOOKUP($E743,'Source Data'!$B$29:$J$60,MATCH($L743, 'Source Data'!$B$26:$J$26,1),TRUE))))</f>
        <v/>
      </c>
      <c r="R743" s="144" t="str">
        <f>IF(OR(AND(OR($J743="Retired",$J743="Permanent Low-Use"),$K743&lt;=2026),(AND($J743="New",$K743&gt;2026))),"N/A",IF($N743=0,0,IF(ISERROR(VLOOKUP($E743,'Source Data'!$B$29:$J$60, MATCH($L743, 'Source Data'!$B$26:$J$26,1),TRUE))=TRUE,"",VLOOKUP($E743,'Source Data'!$B$29:$J$60,MATCH($L743, 'Source Data'!$B$26:$J$26,1),TRUE))))</f>
        <v/>
      </c>
      <c r="S743" s="144" t="str">
        <f>IF(OR(AND(OR($J743="Retired",$J743="Permanent Low-Use"),$K743&lt;=2027),(AND($J743="New",$K743&gt;2027))),"N/A",IF($N743=0,0,IF(ISERROR(VLOOKUP($E743,'Source Data'!$B$29:$J$60, MATCH($L743, 'Source Data'!$B$26:$J$26,1),TRUE))=TRUE,"",VLOOKUP($E743,'Source Data'!$B$29:$J$60,MATCH($L743, 'Source Data'!$B$26:$J$26,1),TRUE))))</f>
        <v/>
      </c>
      <c r="T743" s="144" t="str">
        <f>IF(OR(AND(OR($J743="Retired",$J743="Permanent Low-Use"),$K743&lt;=2028),(AND($J743="New",$K743&gt;2028))),"N/A",IF($N743=0,0,IF(ISERROR(VLOOKUP($E743,'Source Data'!$B$29:$J$60, MATCH($L743, 'Source Data'!$B$26:$J$26,1),TRUE))=TRUE,"",VLOOKUP($E743,'Source Data'!$B$29:$J$60,MATCH($L743, 'Source Data'!$B$26:$J$26,1),TRUE))))</f>
        <v/>
      </c>
      <c r="U743" s="144" t="str">
        <f>IF(OR(AND(OR($J743="Retired",$J743="Permanent Low-Use"),$K743&lt;=2029),(AND($J743="New",$K743&gt;2029))),"N/A",IF($N743=0,0,IF(ISERROR(VLOOKUP($E743,'Source Data'!$B$29:$J$60, MATCH($L743, 'Source Data'!$B$26:$J$26,1),TRUE))=TRUE,"",VLOOKUP($E743,'Source Data'!$B$29:$J$60,MATCH($L743, 'Source Data'!$B$26:$J$26,1),TRUE))))</f>
        <v/>
      </c>
      <c r="V743" s="144" t="str">
        <f>IF(OR(AND(OR($J743="Retired",$J743="Permanent Low-Use"),$K743&lt;=2030),(AND($J743="New",$K743&gt;2030))),"N/A",IF($N743=0,0,IF(ISERROR(VLOOKUP($E743,'Source Data'!$B$29:$J$60, MATCH($L743, 'Source Data'!$B$26:$J$26,1),TRUE))=TRUE,"",VLOOKUP($E743,'Source Data'!$B$29:$J$60,MATCH($L743, 'Source Data'!$B$26:$J$26,1),TRUE))))</f>
        <v/>
      </c>
      <c r="W743" s="144" t="str">
        <f>IF(OR(AND(OR($J743="Retired",$J743="Permanent Low-Use"),$K743&lt;=2031),(AND($J743="New",$K743&gt;2031))),"N/A",IF($N743=0,0,IF(ISERROR(VLOOKUP($E743,'Source Data'!$B$29:$J$60, MATCH($L743, 'Source Data'!$B$26:$J$26,1),TRUE))=TRUE,"",VLOOKUP($E743,'Source Data'!$B$29:$J$60,MATCH($L743, 'Source Data'!$B$26:$J$26,1),TRUE))))</f>
        <v/>
      </c>
      <c r="X743" s="144" t="str">
        <f>IF(OR(AND(OR($J743="Retired",$J743="Permanent Low-Use"),$K743&lt;=2032),(AND($J743="New",$K743&gt;2032))),"N/A",IF($N743=0,0,IF(ISERROR(VLOOKUP($E743,'Source Data'!$B$29:$J$60, MATCH($L743, 'Source Data'!$B$26:$J$26,1),TRUE))=TRUE,"",VLOOKUP($E743,'Source Data'!$B$29:$J$60,MATCH($L743, 'Source Data'!$B$26:$J$26,1),TRUE))))</f>
        <v/>
      </c>
      <c r="Y743" s="144" t="str">
        <f>IF(OR(AND(OR($J743="Retired",$J743="Permanent Low-Use"),$K743&lt;=2033),(AND($J743="New",$K743&gt;2033))),"N/A",IF($N743=0,0,IF(ISERROR(VLOOKUP($E743,'Source Data'!$B$29:$J$60, MATCH($L743, 'Source Data'!$B$26:$J$26,1),TRUE))=TRUE,"",VLOOKUP($E743,'Source Data'!$B$29:$J$60,MATCH($L743, 'Source Data'!$B$26:$J$26,1),TRUE))))</f>
        <v/>
      </c>
      <c r="Z743" s="145" t="str">
        <f>IF(ISNUMBER($L743),IF(OR(AND(OR($J743="Retired",$J743="Permanent Low-Use"),$K743&lt;=2023),(AND($J743="New",$K743&gt;2023))),"N/A",VLOOKUP($F743,'Source Data'!$B$15:$I$22,7)),"")</f>
        <v/>
      </c>
      <c r="AA743" s="145" t="str">
        <f>IF(ISNUMBER($L743),IF(OR(AND(OR($J743="Retired",$J743="Permanent Low-Use"),$K743&lt;=2024),(AND($J743="New",$K743&gt;2024))),"N/A",VLOOKUP($F743,'Source Data'!$B$15:$I$22,7)),"")</f>
        <v/>
      </c>
      <c r="AB743" s="145" t="str">
        <f>IF(ISNUMBER($L743),IF(OR(AND(OR($J743="Retired",$J743="Permanent Low-Use"),$K743&lt;=2025),(AND($J743="New",$K743&gt;2025))),"N/A",VLOOKUP($F743,'Source Data'!$B$15:$I$22,5)),"")</f>
        <v/>
      </c>
      <c r="AC743" s="145" t="str">
        <f>IF(ISNUMBER($L743),IF(OR(AND(OR($J743="Retired",$J743="Permanent Low-Use"),$K743&lt;=2026),(AND($J743="New",$K743&gt;2026))),"N/A",VLOOKUP($F743,'Source Data'!$B$15:$I$22,5)),"")</f>
        <v/>
      </c>
      <c r="AD743" s="147"/>
      <c r="AE743" s="145" t="str">
        <f>IF(ISNUMBER($L743),IF(OR(AND(OR($J743="Retired",$J743="Permanent Low-Use"),$K743&lt;=2028),(AND($J743="New",$K743&gt;2028))),"N/A",VLOOKUP($F743,'Source Data'!$B$15:$I$22,5)),"")</f>
        <v/>
      </c>
      <c r="AF743" s="145" t="str">
        <f>IF(ISNUMBER($L743),IF(OR(AND(OR($J743="Retired",$J743="Permanent Low-Use"),$K743&lt;=2029),(AND($J743="New",$K743&gt;2029))),"N/A",VLOOKUP($F743,'Source Data'!$B$15:$I$22,5)),"")</f>
        <v/>
      </c>
      <c r="AG743" s="145" t="str">
        <f>IF(ISNUMBER($L743),IF(OR(AND(OR($J743="Retired",$J743="Permanent Low-Use"),$K743&lt;=2030),(AND($J743="New",$K743&gt;2030))),"N/A",VLOOKUP($F743,'Source Data'!$B$15:$I$22,5)),"")</f>
        <v/>
      </c>
      <c r="AH743" s="145" t="str">
        <f>IF(ISNUMBER($L743),IF(OR(AND(OR($J743="Retired",$J743="Permanent Low-Use"),$K743&lt;=2031),(AND($J743="New",$K743&gt;2031))),"N/A",VLOOKUP($F743,'Source Data'!$B$15:$I$22,5)),"")</f>
        <v/>
      </c>
      <c r="AI743" s="145" t="str">
        <f>IF(ISNUMBER($L743),IF(OR(AND(OR($J743="Retired",$J743="Permanent Low-Use"),$K743&lt;=2032),(AND($J743="New",$K743&gt;2032))),"N/A",VLOOKUP($F743,'Source Data'!$B$15:$I$22,5)),"")</f>
        <v/>
      </c>
      <c r="AJ743" s="145" t="str">
        <f>IF(ISNUMBER($L743),IF(OR(AND(OR($J743="Retired",$J743="Permanent Low-Use"),$K743&lt;=2033),(AND($J743="New",$K743&gt;2033))),"N/A",VLOOKUP($F743,'Source Data'!$B$15:$I$22,5)),"")</f>
        <v/>
      </c>
      <c r="AK743" s="145" t="str">
        <f>IF($N743= 0, "N/A", IF(ISERROR(VLOOKUP($F743, 'Source Data'!$B$4:$C$11,2)), "", VLOOKUP($F743, 'Source Data'!$B$4:$C$11,2)))</f>
        <v/>
      </c>
      <c r="AL743" s="158"/>
    </row>
    <row r="744" spans="1:38">
      <c r="A744" s="158"/>
      <c r="B744" s="78"/>
      <c r="C744" s="78"/>
      <c r="D744" s="78"/>
      <c r="E744" s="78"/>
      <c r="F744" s="78"/>
      <c r="G744" s="78"/>
      <c r="H744" s="78"/>
      <c r="I744" s="78"/>
      <c r="J744" s="78"/>
      <c r="K744" s="78"/>
      <c r="L744" s="142" t="str">
        <f t="shared" si="28"/>
        <v/>
      </c>
      <c r="M744" s="142"/>
      <c r="N744" s="143" t="str">
        <f t="shared" si="29"/>
        <v/>
      </c>
      <c r="O744" s="144" t="str">
        <f>IF(OR(AND(OR($J744="Retired",$J744="Permanent Low-Use"),$K744&lt;=2023),(AND($J744="New",$K744&gt;2023))),"N/A",IF($N744=0,0,IF(ISERROR(VLOOKUP($E744,'Source Data'!$B$29:$J$60, MATCH($L744, 'Source Data'!$B$26:$J$26,1),TRUE))=TRUE,"",VLOOKUP($E744,'Source Data'!$B$29:$J$60,MATCH($L744, 'Source Data'!$B$26:$J$26,1),TRUE))))</f>
        <v/>
      </c>
      <c r="P744" s="144" t="str">
        <f>IF(OR(AND(OR($J744="Retired",$J744="Permanent Low-Use"),$K744&lt;=2024),(AND($J744="New",$K744&gt;2024))),"N/A",IF($N744=0,0,IF(ISERROR(VLOOKUP($E744,'Source Data'!$B$29:$J$60, MATCH($L744, 'Source Data'!$B$26:$J$26,1),TRUE))=TRUE,"",VLOOKUP($E744,'Source Data'!$B$29:$J$60,MATCH($L744, 'Source Data'!$B$26:$J$26,1),TRUE))))</f>
        <v/>
      </c>
      <c r="Q744" s="144" t="str">
        <f>IF(OR(AND(OR($J744="Retired",$J744="Permanent Low-Use"),$K744&lt;=2025),(AND($J744="New",$K744&gt;2025))),"N/A",IF($N744=0,0,IF(ISERROR(VLOOKUP($E744,'Source Data'!$B$29:$J$60, MATCH($L744, 'Source Data'!$B$26:$J$26,1),TRUE))=TRUE,"",VLOOKUP($E744,'Source Data'!$B$29:$J$60,MATCH($L744, 'Source Data'!$B$26:$J$26,1),TRUE))))</f>
        <v/>
      </c>
      <c r="R744" s="144" t="str">
        <f>IF(OR(AND(OR($J744="Retired",$J744="Permanent Low-Use"),$K744&lt;=2026),(AND($J744="New",$K744&gt;2026))),"N/A",IF($N744=0,0,IF(ISERROR(VLOOKUP($E744,'Source Data'!$B$29:$J$60, MATCH($L744, 'Source Data'!$B$26:$J$26,1),TRUE))=TRUE,"",VLOOKUP($E744,'Source Data'!$B$29:$J$60,MATCH($L744, 'Source Data'!$B$26:$J$26,1),TRUE))))</f>
        <v/>
      </c>
      <c r="S744" s="144" t="str">
        <f>IF(OR(AND(OR($J744="Retired",$J744="Permanent Low-Use"),$K744&lt;=2027),(AND($J744="New",$K744&gt;2027))),"N/A",IF($N744=0,0,IF(ISERROR(VLOOKUP($E744,'Source Data'!$B$29:$J$60, MATCH($L744, 'Source Data'!$B$26:$J$26,1),TRUE))=TRUE,"",VLOOKUP($E744,'Source Data'!$B$29:$J$60,MATCH($L744, 'Source Data'!$B$26:$J$26,1),TRUE))))</f>
        <v/>
      </c>
      <c r="T744" s="144" t="str">
        <f>IF(OR(AND(OR($J744="Retired",$J744="Permanent Low-Use"),$K744&lt;=2028),(AND($J744="New",$K744&gt;2028))),"N/A",IF($N744=0,0,IF(ISERROR(VLOOKUP($E744,'Source Data'!$B$29:$J$60, MATCH($L744, 'Source Data'!$B$26:$J$26,1),TRUE))=TRUE,"",VLOOKUP($E744,'Source Data'!$B$29:$J$60,MATCH($L744, 'Source Data'!$B$26:$J$26,1),TRUE))))</f>
        <v/>
      </c>
      <c r="U744" s="144" t="str">
        <f>IF(OR(AND(OR($J744="Retired",$J744="Permanent Low-Use"),$K744&lt;=2029),(AND($J744="New",$K744&gt;2029))),"N/A",IF($N744=0,0,IF(ISERROR(VLOOKUP($E744,'Source Data'!$B$29:$J$60, MATCH($L744, 'Source Data'!$B$26:$J$26,1),TRUE))=TRUE,"",VLOOKUP($E744,'Source Data'!$B$29:$J$60,MATCH($L744, 'Source Data'!$B$26:$J$26,1),TRUE))))</f>
        <v/>
      </c>
      <c r="V744" s="144" t="str">
        <f>IF(OR(AND(OR($J744="Retired",$J744="Permanent Low-Use"),$K744&lt;=2030),(AND($J744="New",$K744&gt;2030))),"N/A",IF($N744=0,0,IF(ISERROR(VLOOKUP($E744,'Source Data'!$B$29:$J$60, MATCH($L744, 'Source Data'!$B$26:$J$26,1),TRUE))=TRUE,"",VLOOKUP($E744,'Source Data'!$B$29:$J$60,MATCH($L744, 'Source Data'!$B$26:$J$26,1),TRUE))))</f>
        <v/>
      </c>
      <c r="W744" s="144" t="str">
        <f>IF(OR(AND(OR($J744="Retired",$J744="Permanent Low-Use"),$K744&lt;=2031),(AND($J744="New",$K744&gt;2031))),"N/A",IF($N744=0,0,IF(ISERROR(VLOOKUP($E744,'Source Data'!$B$29:$J$60, MATCH($L744, 'Source Data'!$B$26:$J$26,1),TRUE))=TRUE,"",VLOOKUP($E744,'Source Data'!$B$29:$J$60,MATCH($L744, 'Source Data'!$B$26:$J$26,1),TRUE))))</f>
        <v/>
      </c>
      <c r="X744" s="144" t="str">
        <f>IF(OR(AND(OR($J744="Retired",$J744="Permanent Low-Use"),$K744&lt;=2032),(AND($J744="New",$K744&gt;2032))),"N/A",IF($N744=0,0,IF(ISERROR(VLOOKUP($E744,'Source Data'!$B$29:$J$60, MATCH($L744, 'Source Data'!$B$26:$J$26,1),TRUE))=TRUE,"",VLOOKUP($E744,'Source Data'!$B$29:$J$60,MATCH($L744, 'Source Data'!$B$26:$J$26,1),TRUE))))</f>
        <v/>
      </c>
      <c r="Y744" s="144" t="str">
        <f>IF(OR(AND(OR($J744="Retired",$J744="Permanent Low-Use"),$K744&lt;=2033),(AND($J744="New",$K744&gt;2033))),"N/A",IF($N744=0,0,IF(ISERROR(VLOOKUP($E744,'Source Data'!$B$29:$J$60, MATCH($L744, 'Source Data'!$B$26:$J$26,1),TRUE))=TRUE,"",VLOOKUP($E744,'Source Data'!$B$29:$J$60,MATCH($L744, 'Source Data'!$B$26:$J$26,1),TRUE))))</f>
        <v/>
      </c>
      <c r="Z744" s="145" t="str">
        <f>IF(ISNUMBER($L744),IF(OR(AND(OR($J744="Retired",$J744="Permanent Low-Use"),$K744&lt;=2023),(AND($J744="New",$K744&gt;2023))),"N/A",VLOOKUP($F744,'Source Data'!$B$15:$I$22,7)),"")</f>
        <v/>
      </c>
      <c r="AA744" s="145" t="str">
        <f>IF(ISNUMBER($L744),IF(OR(AND(OR($J744="Retired",$J744="Permanent Low-Use"),$K744&lt;=2024),(AND($J744="New",$K744&gt;2024))),"N/A",VLOOKUP($F744,'Source Data'!$B$15:$I$22,7)),"")</f>
        <v/>
      </c>
      <c r="AB744" s="145" t="str">
        <f>IF(ISNUMBER($L744),IF(OR(AND(OR($J744="Retired",$J744="Permanent Low-Use"),$K744&lt;=2025),(AND($J744="New",$K744&gt;2025))),"N/A",VLOOKUP($F744,'Source Data'!$B$15:$I$22,5)),"")</f>
        <v/>
      </c>
      <c r="AC744" s="145" t="str">
        <f>IF(ISNUMBER($L744),IF(OR(AND(OR($J744="Retired",$J744="Permanent Low-Use"),$K744&lt;=2026),(AND($J744="New",$K744&gt;2026))),"N/A",VLOOKUP($F744,'Source Data'!$B$15:$I$22,5)),"")</f>
        <v/>
      </c>
      <c r="AD744" s="147"/>
      <c r="AE744" s="145" t="str">
        <f>IF(ISNUMBER($L744),IF(OR(AND(OR($J744="Retired",$J744="Permanent Low-Use"),$K744&lt;=2028),(AND($J744="New",$K744&gt;2028))),"N/A",VLOOKUP($F744,'Source Data'!$B$15:$I$22,5)),"")</f>
        <v/>
      </c>
      <c r="AF744" s="145" t="str">
        <f>IF(ISNUMBER($L744),IF(OR(AND(OR($J744="Retired",$J744="Permanent Low-Use"),$K744&lt;=2029),(AND($J744="New",$K744&gt;2029))),"N/A",VLOOKUP($F744,'Source Data'!$B$15:$I$22,5)),"")</f>
        <v/>
      </c>
      <c r="AG744" s="145" t="str">
        <f>IF(ISNUMBER($L744),IF(OR(AND(OR($J744="Retired",$J744="Permanent Low-Use"),$K744&lt;=2030),(AND($J744="New",$K744&gt;2030))),"N/A",VLOOKUP($F744,'Source Data'!$B$15:$I$22,5)),"")</f>
        <v/>
      </c>
      <c r="AH744" s="145" t="str">
        <f>IF(ISNUMBER($L744),IF(OR(AND(OR($J744="Retired",$J744="Permanent Low-Use"),$K744&lt;=2031),(AND($J744="New",$K744&gt;2031))),"N/A",VLOOKUP($F744,'Source Data'!$B$15:$I$22,5)),"")</f>
        <v/>
      </c>
      <c r="AI744" s="145" t="str">
        <f>IF(ISNUMBER($L744),IF(OR(AND(OR($J744="Retired",$J744="Permanent Low-Use"),$K744&lt;=2032),(AND($J744="New",$K744&gt;2032))),"N/A",VLOOKUP($F744,'Source Data'!$B$15:$I$22,5)),"")</f>
        <v/>
      </c>
      <c r="AJ744" s="145" t="str">
        <f>IF(ISNUMBER($L744),IF(OR(AND(OR($J744="Retired",$J744="Permanent Low-Use"),$K744&lt;=2033),(AND($J744="New",$K744&gt;2033))),"N/A",VLOOKUP($F744,'Source Data'!$B$15:$I$22,5)),"")</f>
        <v/>
      </c>
      <c r="AK744" s="145" t="str">
        <f>IF($N744= 0, "N/A", IF(ISERROR(VLOOKUP($F744, 'Source Data'!$B$4:$C$11,2)), "", VLOOKUP($F744, 'Source Data'!$B$4:$C$11,2)))</f>
        <v/>
      </c>
      <c r="AL744" s="158"/>
    </row>
    <row r="745" spans="1:38">
      <c r="A745" s="158"/>
      <c r="B745" s="78"/>
      <c r="C745" s="78"/>
      <c r="D745" s="78"/>
      <c r="E745" s="78"/>
      <c r="F745" s="78"/>
      <c r="G745" s="78"/>
      <c r="H745" s="78"/>
      <c r="I745" s="78"/>
      <c r="J745" s="78"/>
      <c r="K745" s="78"/>
      <c r="L745" s="142" t="str">
        <f t="shared" si="28"/>
        <v/>
      </c>
      <c r="M745" s="142"/>
      <c r="N745" s="143" t="str">
        <f t="shared" si="29"/>
        <v/>
      </c>
      <c r="O745" s="144" t="str">
        <f>IF(OR(AND(OR($J745="Retired",$J745="Permanent Low-Use"),$K745&lt;=2023),(AND($J745="New",$K745&gt;2023))),"N/A",IF($N745=0,0,IF(ISERROR(VLOOKUP($E745,'Source Data'!$B$29:$J$60, MATCH($L745, 'Source Data'!$B$26:$J$26,1),TRUE))=TRUE,"",VLOOKUP($E745,'Source Data'!$B$29:$J$60,MATCH($L745, 'Source Data'!$B$26:$J$26,1),TRUE))))</f>
        <v/>
      </c>
      <c r="P745" s="144" t="str">
        <f>IF(OR(AND(OR($J745="Retired",$J745="Permanent Low-Use"),$K745&lt;=2024),(AND($J745="New",$K745&gt;2024))),"N/A",IF($N745=0,0,IF(ISERROR(VLOOKUP($E745,'Source Data'!$B$29:$J$60, MATCH($L745, 'Source Data'!$B$26:$J$26,1),TRUE))=TRUE,"",VLOOKUP($E745,'Source Data'!$B$29:$J$60,MATCH($L745, 'Source Data'!$B$26:$J$26,1),TRUE))))</f>
        <v/>
      </c>
      <c r="Q745" s="144" t="str">
        <f>IF(OR(AND(OR($J745="Retired",$J745="Permanent Low-Use"),$K745&lt;=2025),(AND($J745="New",$K745&gt;2025))),"N/A",IF($N745=0,0,IF(ISERROR(VLOOKUP($E745,'Source Data'!$B$29:$J$60, MATCH($L745, 'Source Data'!$B$26:$J$26,1),TRUE))=TRUE,"",VLOOKUP($E745,'Source Data'!$B$29:$J$60,MATCH($L745, 'Source Data'!$B$26:$J$26,1),TRUE))))</f>
        <v/>
      </c>
      <c r="R745" s="144" t="str">
        <f>IF(OR(AND(OR($J745="Retired",$J745="Permanent Low-Use"),$K745&lt;=2026),(AND($J745="New",$K745&gt;2026))),"N/A",IF($N745=0,0,IF(ISERROR(VLOOKUP($E745,'Source Data'!$B$29:$J$60, MATCH($L745, 'Source Data'!$B$26:$J$26,1),TRUE))=TRUE,"",VLOOKUP($E745,'Source Data'!$B$29:$J$60,MATCH($L745, 'Source Data'!$B$26:$J$26,1),TRUE))))</f>
        <v/>
      </c>
      <c r="S745" s="144" t="str">
        <f>IF(OR(AND(OR($J745="Retired",$J745="Permanent Low-Use"),$K745&lt;=2027),(AND($J745="New",$K745&gt;2027))),"N/A",IF($N745=0,0,IF(ISERROR(VLOOKUP($E745,'Source Data'!$B$29:$J$60, MATCH($L745, 'Source Data'!$B$26:$J$26,1),TRUE))=TRUE,"",VLOOKUP($E745,'Source Data'!$B$29:$J$60,MATCH($L745, 'Source Data'!$B$26:$J$26,1),TRUE))))</f>
        <v/>
      </c>
      <c r="T745" s="144" t="str">
        <f>IF(OR(AND(OR($J745="Retired",$J745="Permanent Low-Use"),$K745&lt;=2028),(AND($J745="New",$K745&gt;2028))),"N/A",IF($N745=0,0,IF(ISERROR(VLOOKUP($E745,'Source Data'!$B$29:$J$60, MATCH($L745, 'Source Data'!$B$26:$J$26,1),TRUE))=TRUE,"",VLOOKUP($E745,'Source Data'!$B$29:$J$60,MATCH($L745, 'Source Data'!$B$26:$J$26,1),TRUE))))</f>
        <v/>
      </c>
      <c r="U745" s="144" t="str">
        <f>IF(OR(AND(OR($J745="Retired",$J745="Permanent Low-Use"),$K745&lt;=2029),(AND($J745="New",$K745&gt;2029))),"N/A",IF($N745=0,0,IF(ISERROR(VLOOKUP($E745,'Source Data'!$B$29:$J$60, MATCH($L745, 'Source Data'!$B$26:$J$26,1),TRUE))=TRUE,"",VLOOKUP($E745,'Source Data'!$B$29:$J$60,MATCH($L745, 'Source Data'!$B$26:$J$26,1),TRUE))))</f>
        <v/>
      </c>
      <c r="V745" s="144" t="str">
        <f>IF(OR(AND(OR($J745="Retired",$J745="Permanent Low-Use"),$K745&lt;=2030),(AND($J745="New",$K745&gt;2030))),"N/A",IF($N745=0,0,IF(ISERROR(VLOOKUP($E745,'Source Data'!$B$29:$J$60, MATCH($L745, 'Source Data'!$B$26:$J$26,1),TRUE))=TRUE,"",VLOOKUP($E745,'Source Data'!$B$29:$J$60,MATCH($L745, 'Source Data'!$B$26:$J$26,1),TRUE))))</f>
        <v/>
      </c>
      <c r="W745" s="144" t="str">
        <f>IF(OR(AND(OR($J745="Retired",$J745="Permanent Low-Use"),$K745&lt;=2031),(AND($J745="New",$K745&gt;2031))),"N/A",IF($N745=0,0,IF(ISERROR(VLOOKUP($E745,'Source Data'!$B$29:$J$60, MATCH($L745, 'Source Data'!$B$26:$J$26,1),TRUE))=TRUE,"",VLOOKUP($E745,'Source Data'!$B$29:$J$60,MATCH($L745, 'Source Data'!$B$26:$J$26,1),TRUE))))</f>
        <v/>
      </c>
      <c r="X745" s="144" t="str">
        <f>IF(OR(AND(OR($J745="Retired",$J745="Permanent Low-Use"),$K745&lt;=2032),(AND($J745="New",$K745&gt;2032))),"N/A",IF($N745=0,0,IF(ISERROR(VLOOKUP($E745,'Source Data'!$B$29:$J$60, MATCH($L745, 'Source Data'!$B$26:$J$26,1),TRUE))=TRUE,"",VLOOKUP($E745,'Source Data'!$B$29:$J$60,MATCH($L745, 'Source Data'!$B$26:$J$26,1),TRUE))))</f>
        <v/>
      </c>
      <c r="Y745" s="144" t="str">
        <f>IF(OR(AND(OR($J745="Retired",$J745="Permanent Low-Use"),$K745&lt;=2033),(AND($J745="New",$K745&gt;2033))),"N/A",IF($N745=0,0,IF(ISERROR(VLOOKUP($E745,'Source Data'!$B$29:$J$60, MATCH($L745, 'Source Data'!$B$26:$J$26,1),TRUE))=TRUE,"",VLOOKUP($E745,'Source Data'!$B$29:$J$60,MATCH($L745, 'Source Data'!$B$26:$J$26,1),TRUE))))</f>
        <v/>
      </c>
      <c r="Z745" s="145" t="str">
        <f>IF(ISNUMBER($L745),IF(OR(AND(OR($J745="Retired",$J745="Permanent Low-Use"),$K745&lt;=2023),(AND($J745="New",$K745&gt;2023))),"N/A",VLOOKUP($F745,'Source Data'!$B$15:$I$22,7)),"")</f>
        <v/>
      </c>
      <c r="AA745" s="145" t="str">
        <f>IF(ISNUMBER($L745),IF(OR(AND(OR($J745="Retired",$J745="Permanent Low-Use"),$K745&lt;=2024),(AND($J745="New",$K745&gt;2024))),"N/A",VLOOKUP($F745,'Source Data'!$B$15:$I$22,7)),"")</f>
        <v/>
      </c>
      <c r="AB745" s="145" t="str">
        <f>IF(ISNUMBER($L745),IF(OR(AND(OR($J745="Retired",$J745="Permanent Low-Use"),$K745&lt;=2025),(AND($J745="New",$K745&gt;2025))),"N/A",VLOOKUP($F745,'Source Data'!$B$15:$I$22,5)),"")</f>
        <v/>
      </c>
      <c r="AC745" s="145" t="str">
        <f>IF(ISNUMBER($L745),IF(OR(AND(OR($J745="Retired",$J745="Permanent Low-Use"),$K745&lt;=2026),(AND($J745="New",$K745&gt;2026))),"N/A",VLOOKUP($F745,'Source Data'!$B$15:$I$22,5)),"")</f>
        <v/>
      </c>
      <c r="AD745" s="147"/>
      <c r="AE745" s="145" t="str">
        <f>IF(ISNUMBER($L745),IF(OR(AND(OR($J745="Retired",$J745="Permanent Low-Use"),$K745&lt;=2028),(AND($J745="New",$K745&gt;2028))),"N/A",VLOOKUP($F745,'Source Data'!$B$15:$I$22,5)),"")</f>
        <v/>
      </c>
      <c r="AF745" s="145" t="str">
        <f>IF(ISNUMBER($L745),IF(OR(AND(OR($J745="Retired",$J745="Permanent Low-Use"),$K745&lt;=2029),(AND($J745="New",$K745&gt;2029))),"N/A",VLOOKUP($F745,'Source Data'!$B$15:$I$22,5)),"")</f>
        <v/>
      </c>
      <c r="AG745" s="145" t="str">
        <f>IF(ISNUMBER($L745),IF(OR(AND(OR($J745="Retired",$J745="Permanent Low-Use"),$K745&lt;=2030),(AND($J745="New",$K745&gt;2030))),"N/A",VLOOKUP($F745,'Source Data'!$B$15:$I$22,5)),"")</f>
        <v/>
      </c>
      <c r="AH745" s="145" t="str">
        <f>IF(ISNUMBER($L745),IF(OR(AND(OR($J745="Retired",$J745="Permanent Low-Use"),$K745&lt;=2031),(AND($J745="New",$K745&gt;2031))),"N/A",VLOOKUP($F745,'Source Data'!$B$15:$I$22,5)),"")</f>
        <v/>
      </c>
      <c r="AI745" s="145" t="str">
        <f>IF(ISNUMBER($L745),IF(OR(AND(OR($J745="Retired",$J745="Permanent Low-Use"),$K745&lt;=2032),(AND($J745="New",$K745&gt;2032))),"N/A",VLOOKUP($F745,'Source Data'!$B$15:$I$22,5)),"")</f>
        <v/>
      </c>
      <c r="AJ745" s="145" t="str">
        <f>IF(ISNUMBER($L745),IF(OR(AND(OR($J745="Retired",$J745="Permanent Low-Use"),$K745&lt;=2033),(AND($J745="New",$K745&gt;2033))),"N/A",VLOOKUP($F745,'Source Data'!$B$15:$I$22,5)),"")</f>
        <v/>
      </c>
      <c r="AK745" s="145" t="str">
        <f>IF($N745= 0, "N/A", IF(ISERROR(VLOOKUP($F745, 'Source Data'!$B$4:$C$11,2)), "", VLOOKUP($F745, 'Source Data'!$B$4:$C$11,2)))</f>
        <v/>
      </c>
      <c r="AL745" s="158"/>
    </row>
    <row r="746" spans="1:38">
      <c r="A746" s="158"/>
      <c r="B746" s="78"/>
      <c r="C746" s="78"/>
      <c r="D746" s="78"/>
      <c r="E746" s="78"/>
      <c r="F746" s="78"/>
      <c r="G746" s="78"/>
      <c r="H746" s="78"/>
      <c r="I746" s="78"/>
      <c r="J746" s="78"/>
      <c r="K746" s="78"/>
      <c r="L746" s="142" t="str">
        <f t="shared" si="28"/>
        <v/>
      </c>
      <c r="M746" s="142"/>
      <c r="N746" s="143" t="str">
        <f t="shared" si="29"/>
        <v/>
      </c>
      <c r="O746" s="144" t="str">
        <f>IF(OR(AND(OR($J746="Retired",$J746="Permanent Low-Use"),$K746&lt;=2023),(AND($J746="New",$K746&gt;2023))),"N/A",IF($N746=0,0,IF(ISERROR(VLOOKUP($E746,'Source Data'!$B$29:$J$60, MATCH($L746, 'Source Data'!$B$26:$J$26,1),TRUE))=TRUE,"",VLOOKUP($E746,'Source Data'!$B$29:$J$60,MATCH($L746, 'Source Data'!$B$26:$J$26,1),TRUE))))</f>
        <v/>
      </c>
      <c r="P746" s="144" t="str">
        <f>IF(OR(AND(OR($J746="Retired",$J746="Permanent Low-Use"),$K746&lt;=2024),(AND($J746="New",$K746&gt;2024))),"N/A",IF($N746=0,0,IF(ISERROR(VLOOKUP($E746,'Source Data'!$B$29:$J$60, MATCH($L746, 'Source Data'!$B$26:$J$26,1),TRUE))=TRUE,"",VLOOKUP($E746,'Source Data'!$B$29:$J$60,MATCH($L746, 'Source Data'!$B$26:$J$26,1),TRUE))))</f>
        <v/>
      </c>
      <c r="Q746" s="144" t="str">
        <f>IF(OR(AND(OR($J746="Retired",$J746="Permanent Low-Use"),$K746&lt;=2025),(AND($J746="New",$K746&gt;2025))),"N/A",IF($N746=0,0,IF(ISERROR(VLOOKUP($E746,'Source Data'!$B$29:$J$60, MATCH($L746, 'Source Data'!$B$26:$J$26,1),TRUE))=TRUE,"",VLOOKUP($E746,'Source Data'!$B$29:$J$60,MATCH($L746, 'Source Data'!$B$26:$J$26,1),TRUE))))</f>
        <v/>
      </c>
      <c r="R746" s="144" t="str">
        <f>IF(OR(AND(OR($J746="Retired",$J746="Permanent Low-Use"),$K746&lt;=2026),(AND($J746="New",$K746&gt;2026))),"N/A",IF($N746=0,0,IF(ISERROR(VLOOKUP($E746,'Source Data'!$B$29:$J$60, MATCH($L746, 'Source Data'!$B$26:$J$26,1),TRUE))=TRUE,"",VLOOKUP($E746,'Source Data'!$B$29:$J$60,MATCH($L746, 'Source Data'!$B$26:$J$26,1),TRUE))))</f>
        <v/>
      </c>
      <c r="S746" s="144" t="str">
        <f>IF(OR(AND(OR($J746="Retired",$J746="Permanent Low-Use"),$K746&lt;=2027),(AND($J746="New",$K746&gt;2027))),"N/A",IF($N746=0,0,IF(ISERROR(VLOOKUP($E746,'Source Data'!$B$29:$J$60, MATCH($L746, 'Source Data'!$B$26:$J$26,1),TRUE))=TRUE,"",VLOOKUP($E746,'Source Data'!$B$29:$J$60,MATCH($L746, 'Source Data'!$B$26:$J$26,1),TRUE))))</f>
        <v/>
      </c>
      <c r="T746" s="144" t="str">
        <f>IF(OR(AND(OR($J746="Retired",$J746="Permanent Low-Use"),$K746&lt;=2028),(AND($J746="New",$K746&gt;2028))),"N/A",IF($N746=0,0,IF(ISERROR(VLOOKUP($E746,'Source Data'!$B$29:$J$60, MATCH($L746, 'Source Data'!$B$26:$J$26,1),TRUE))=TRUE,"",VLOOKUP($E746,'Source Data'!$B$29:$J$60,MATCH($L746, 'Source Data'!$B$26:$J$26,1),TRUE))))</f>
        <v/>
      </c>
      <c r="U746" s="144" t="str">
        <f>IF(OR(AND(OR($J746="Retired",$J746="Permanent Low-Use"),$K746&lt;=2029),(AND($J746="New",$K746&gt;2029))),"N/A",IF($N746=0,0,IF(ISERROR(VLOOKUP($E746,'Source Data'!$B$29:$J$60, MATCH($L746, 'Source Data'!$B$26:$J$26,1),TRUE))=TRUE,"",VLOOKUP($E746,'Source Data'!$B$29:$J$60,MATCH($L746, 'Source Data'!$B$26:$J$26,1),TRUE))))</f>
        <v/>
      </c>
      <c r="V746" s="144" t="str">
        <f>IF(OR(AND(OR($J746="Retired",$J746="Permanent Low-Use"),$K746&lt;=2030),(AND($J746="New",$K746&gt;2030))),"N/A",IF($N746=0,0,IF(ISERROR(VLOOKUP($E746,'Source Data'!$B$29:$J$60, MATCH($L746, 'Source Data'!$B$26:$J$26,1),TRUE))=TRUE,"",VLOOKUP($E746,'Source Data'!$B$29:$J$60,MATCH($L746, 'Source Data'!$B$26:$J$26,1),TRUE))))</f>
        <v/>
      </c>
      <c r="W746" s="144" t="str">
        <f>IF(OR(AND(OR($J746="Retired",$J746="Permanent Low-Use"),$K746&lt;=2031),(AND($J746="New",$K746&gt;2031))),"N/A",IF($N746=0,0,IF(ISERROR(VLOOKUP($E746,'Source Data'!$B$29:$J$60, MATCH($L746, 'Source Data'!$B$26:$J$26,1),TRUE))=TRUE,"",VLOOKUP($E746,'Source Data'!$B$29:$J$60,MATCH($L746, 'Source Data'!$B$26:$J$26,1),TRUE))))</f>
        <v/>
      </c>
      <c r="X746" s="144" t="str">
        <f>IF(OR(AND(OR($J746="Retired",$J746="Permanent Low-Use"),$K746&lt;=2032),(AND($J746="New",$K746&gt;2032))),"N/A",IF($N746=0,0,IF(ISERROR(VLOOKUP($E746,'Source Data'!$B$29:$J$60, MATCH($L746, 'Source Data'!$B$26:$J$26,1),TRUE))=TRUE,"",VLOOKUP($E746,'Source Data'!$B$29:$J$60,MATCH($L746, 'Source Data'!$B$26:$J$26,1),TRUE))))</f>
        <v/>
      </c>
      <c r="Y746" s="144" t="str">
        <f>IF(OR(AND(OR($J746="Retired",$J746="Permanent Low-Use"),$K746&lt;=2033),(AND($J746="New",$K746&gt;2033))),"N/A",IF($N746=0,0,IF(ISERROR(VLOOKUP($E746,'Source Data'!$B$29:$J$60, MATCH($L746, 'Source Data'!$B$26:$J$26,1),TRUE))=TRUE,"",VLOOKUP($E746,'Source Data'!$B$29:$J$60,MATCH($L746, 'Source Data'!$B$26:$J$26,1),TRUE))))</f>
        <v/>
      </c>
      <c r="Z746" s="145" t="str">
        <f>IF(ISNUMBER($L746),IF(OR(AND(OR($J746="Retired",$J746="Permanent Low-Use"),$K746&lt;=2023),(AND($J746="New",$K746&gt;2023))),"N/A",VLOOKUP($F746,'Source Data'!$B$15:$I$22,7)),"")</f>
        <v/>
      </c>
      <c r="AA746" s="145" t="str">
        <f>IF(ISNUMBER($L746),IF(OR(AND(OR($J746="Retired",$J746="Permanent Low-Use"),$K746&lt;=2024),(AND($J746="New",$K746&gt;2024))),"N/A",VLOOKUP($F746,'Source Data'!$B$15:$I$22,7)),"")</f>
        <v/>
      </c>
      <c r="AB746" s="145" t="str">
        <f>IF(ISNUMBER($L746),IF(OR(AND(OR($J746="Retired",$J746="Permanent Low-Use"),$K746&lt;=2025),(AND($J746="New",$K746&gt;2025))),"N/A",VLOOKUP($F746,'Source Data'!$B$15:$I$22,5)),"")</f>
        <v/>
      </c>
      <c r="AC746" s="145" t="str">
        <f>IF(ISNUMBER($L746),IF(OR(AND(OR($J746="Retired",$J746="Permanent Low-Use"),$K746&lt;=2026),(AND($J746="New",$K746&gt;2026))),"N/A",VLOOKUP($F746,'Source Data'!$B$15:$I$22,5)),"")</f>
        <v/>
      </c>
      <c r="AD746" s="147"/>
      <c r="AE746" s="145" t="str">
        <f>IF(ISNUMBER($L746),IF(OR(AND(OR($J746="Retired",$J746="Permanent Low-Use"),$K746&lt;=2028),(AND($J746="New",$K746&gt;2028))),"N/A",VLOOKUP($F746,'Source Data'!$B$15:$I$22,5)),"")</f>
        <v/>
      </c>
      <c r="AF746" s="145" t="str">
        <f>IF(ISNUMBER($L746),IF(OR(AND(OR($J746="Retired",$J746="Permanent Low-Use"),$K746&lt;=2029),(AND($J746="New",$K746&gt;2029))),"N/A",VLOOKUP($F746,'Source Data'!$B$15:$I$22,5)),"")</f>
        <v/>
      </c>
      <c r="AG746" s="145" t="str">
        <f>IF(ISNUMBER($L746),IF(OR(AND(OR($J746="Retired",$J746="Permanent Low-Use"),$K746&lt;=2030),(AND($J746="New",$K746&gt;2030))),"N/A",VLOOKUP($F746,'Source Data'!$B$15:$I$22,5)),"")</f>
        <v/>
      </c>
      <c r="AH746" s="145" t="str">
        <f>IF(ISNUMBER($L746),IF(OR(AND(OR($J746="Retired",$J746="Permanent Low-Use"),$K746&lt;=2031),(AND($J746="New",$K746&gt;2031))),"N/A",VLOOKUP($F746,'Source Data'!$B$15:$I$22,5)),"")</f>
        <v/>
      </c>
      <c r="AI746" s="145" t="str">
        <f>IF(ISNUMBER($L746),IF(OR(AND(OR($J746="Retired",$J746="Permanent Low-Use"),$K746&lt;=2032),(AND($J746="New",$K746&gt;2032))),"N/A",VLOOKUP($F746,'Source Data'!$B$15:$I$22,5)),"")</f>
        <v/>
      </c>
      <c r="AJ746" s="145" t="str">
        <f>IF(ISNUMBER($L746),IF(OR(AND(OR($J746="Retired",$J746="Permanent Low-Use"),$K746&lt;=2033),(AND($J746="New",$K746&gt;2033))),"N/A",VLOOKUP($F746,'Source Data'!$B$15:$I$22,5)),"")</f>
        <v/>
      </c>
      <c r="AK746" s="145" t="str">
        <f>IF($N746= 0, "N/A", IF(ISERROR(VLOOKUP($F746, 'Source Data'!$B$4:$C$11,2)), "", VLOOKUP($F746, 'Source Data'!$B$4:$C$11,2)))</f>
        <v/>
      </c>
      <c r="AL746" s="158"/>
    </row>
    <row r="747" spans="1:38">
      <c r="A747" s="158"/>
      <c r="B747" s="78"/>
      <c r="C747" s="78"/>
      <c r="D747" s="78"/>
      <c r="E747" s="78"/>
      <c r="F747" s="78"/>
      <c r="G747" s="78"/>
      <c r="H747" s="78"/>
      <c r="I747" s="78"/>
      <c r="J747" s="78"/>
      <c r="K747" s="78"/>
      <c r="L747" s="142" t="str">
        <f t="shared" si="28"/>
        <v/>
      </c>
      <c r="M747" s="142"/>
      <c r="N747" s="143" t="str">
        <f t="shared" si="29"/>
        <v/>
      </c>
      <c r="O747" s="144" t="str">
        <f>IF(OR(AND(OR($J747="Retired",$J747="Permanent Low-Use"),$K747&lt;=2023),(AND($J747="New",$K747&gt;2023))),"N/A",IF($N747=0,0,IF(ISERROR(VLOOKUP($E747,'Source Data'!$B$29:$J$60, MATCH($L747, 'Source Data'!$B$26:$J$26,1),TRUE))=TRUE,"",VLOOKUP($E747,'Source Data'!$B$29:$J$60,MATCH($L747, 'Source Data'!$B$26:$J$26,1),TRUE))))</f>
        <v/>
      </c>
      <c r="P747" s="144" t="str">
        <f>IF(OR(AND(OR($J747="Retired",$J747="Permanent Low-Use"),$K747&lt;=2024),(AND($J747="New",$K747&gt;2024))),"N/A",IF($N747=0,0,IF(ISERROR(VLOOKUP($E747,'Source Data'!$B$29:$J$60, MATCH($L747, 'Source Data'!$B$26:$J$26,1),TRUE))=TRUE,"",VLOOKUP($E747,'Source Data'!$B$29:$J$60,MATCH($L747, 'Source Data'!$B$26:$J$26,1),TRUE))))</f>
        <v/>
      </c>
      <c r="Q747" s="144" t="str">
        <f>IF(OR(AND(OR($J747="Retired",$J747="Permanent Low-Use"),$K747&lt;=2025),(AND($J747="New",$K747&gt;2025))),"N/A",IF($N747=0,0,IF(ISERROR(VLOOKUP($E747,'Source Data'!$B$29:$J$60, MATCH($L747, 'Source Data'!$B$26:$J$26,1),TRUE))=TRUE,"",VLOOKUP($E747,'Source Data'!$B$29:$J$60,MATCH($L747, 'Source Data'!$B$26:$J$26,1),TRUE))))</f>
        <v/>
      </c>
      <c r="R747" s="144" t="str">
        <f>IF(OR(AND(OR($J747="Retired",$J747="Permanent Low-Use"),$K747&lt;=2026),(AND($J747="New",$K747&gt;2026))),"N/A",IF($N747=0,0,IF(ISERROR(VLOOKUP($E747,'Source Data'!$B$29:$J$60, MATCH($L747, 'Source Data'!$B$26:$J$26,1),TRUE))=TRUE,"",VLOOKUP($E747,'Source Data'!$B$29:$J$60,MATCH($L747, 'Source Data'!$B$26:$J$26,1),TRUE))))</f>
        <v/>
      </c>
      <c r="S747" s="144" t="str">
        <f>IF(OR(AND(OR($J747="Retired",$J747="Permanent Low-Use"),$K747&lt;=2027),(AND($J747="New",$K747&gt;2027))),"N/A",IF($N747=0,0,IF(ISERROR(VLOOKUP($E747,'Source Data'!$B$29:$J$60, MATCH($L747, 'Source Data'!$B$26:$J$26,1),TRUE))=TRUE,"",VLOOKUP($E747,'Source Data'!$B$29:$J$60,MATCH($L747, 'Source Data'!$B$26:$J$26,1),TRUE))))</f>
        <v/>
      </c>
      <c r="T747" s="144" t="str">
        <f>IF(OR(AND(OR($J747="Retired",$J747="Permanent Low-Use"),$K747&lt;=2028),(AND($J747="New",$K747&gt;2028))),"N/A",IF($N747=0,0,IF(ISERROR(VLOOKUP($E747,'Source Data'!$B$29:$J$60, MATCH($L747, 'Source Data'!$B$26:$J$26,1),TRUE))=TRUE,"",VLOOKUP($E747,'Source Data'!$B$29:$J$60,MATCH($L747, 'Source Data'!$B$26:$J$26,1),TRUE))))</f>
        <v/>
      </c>
      <c r="U747" s="144" t="str">
        <f>IF(OR(AND(OR($J747="Retired",$J747="Permanent Low-Use"),$K747&lt;=2029),(AND($J747="New",$K747&gt;2029))),"N/A",IF($N747=0,0,IF(ISERROR(VLOOKUP($E747,'Source Data'!$B$29:$J$60, MATCH($L747, 'Source Data'!$B$26:$J$26,1),TRUE))=TRUE,"",VLOOKUP($E747,'Source Data'!$B$29:$J$60,MATCH($L747, 'Source Data'!$B$26:$J$26,1),TRUE))))</f>
        <v/>
      </c>
      <c r="V747" s="144" t="str">
        <f>IF(OR(AND(OR($J747="Retired",$J747="Permanent Low-Use"),$K747&lt;=2030),(AND($J747="New",$K747&gt;2030))),"N/A",IF($N747=0,0,IF(ISERROR(VLOOKUP($E747,'Source Data'!$B$29:$J$60, MATCH($L747, 'Source Data'!$B$26:$J$26,1),TRUE))=TRUE,"",VLOOKUP($E747,'Source Data'!$B$29:$J$60,MATCH($L747, 'Source Data'!$B$26:$J$26,1),TRUE))))</f>
        <v/>
      </c>
      <c r="W747" s="144" t="str">
        <f>IF(OR(AND(OR($J747="Retired",$J747="Permanent Low-Use"),$K747&lt;=2031),(AND($J747="New",$K747&gt;2031))),"N/A",IF($N747=0,0,IF(ISERROR(VLOOKUP($E747,'Source Data'!$B$29:$J$60, MATCH($L747, 'Source Data'!$B$26:$J$26,1),TRUE))=TRUE,"",VLOOKUP($E747,'Source Data'!$B$29:$J$60,MATCH($L747, 'Source Data'!$B$26:$J$26,1),TRUE))))</f>
        <v/>
      </c>
      <c r="X747" s="144" t="str">
        <f>IF(OR(AND(OR($J747="Retired",$J747="Permanent Low-Use"),$K747&lt;=2032),(AND($J747="New",$K747&gt;2032))),"N/A",IF($N747=0,0,IF(ISERROR(VLOOKUP($E747,'Source Data'!$B$29:$J$60, MATCH($L747, 'Source Data'!$B$26:$J$26,1),TRUE))=TRUE,"",VLOOKUP($E747,'Source Data'!$B$29:$J$60,MATCH($L747, 'Source Data'!$B$26:$J$26,1),TRUE))))</f>
        <v/>
      </c>
      <c r="Y747" s="144" t="str">
        <f>IF(OR(AND(OR($J747="Retired",$J747="Permanent Low-Use"),$K747&lt;=2033),(AND($J747="New",$K747&gt;2033))),"N/A",IF($N747=0,0,IF(ISERROR(VLOOKUP($E747,'Source Data'!$B$29:$J$60, MATCH($L747, 'Source Data'!$B$26:$J$26,1),TRUE))=TRUE,"",VLOOKUP($E747,'Source Data'!$B$29:$J$60,MATCH($L747, 'Source Data'!$B$26:$J$26,1),TRUE))))</f>
        <v/>
      </c>
      <c r="Z747" s="145" t="str">
        <f>IF(ISNUMBER($L747),IF(OR(AND(OR($J747="Retired",$J747="Permanent Low-Use"),$K747&lt;=2023),(AND($J747="New",$K747&gt;2023))),"N/A",VLOOKUP($F747,'Source Data'!$B$15:$I$22,7)),"")</f>
        <v/>
      </c>
      <c r="AA747" s="145" t="str">
        <f>IF(ISNUMBER($L747),IF(OR(AND(OR($J747="Retired",$J747="Permanent Low-Use"),$K747&lt;=2024),(AND($J747="New",$K747&gt;2024))),"N/A",VLOOKUP($F747,'Source Data'!$B$15:$I$22,7)),"")</f>
        <v/>
      </c>
      <c r="AB747" s="145" t="str">
        <f>IF(ISNUMBER($L747),IF(OR(AND(OR($J747="Retired",$J747="Permanent Low-Use"),$K747&lt;=2025),(AND($J747="New",$K747&gt;2025))),"N/A",VLOOKUP($F747,'Source Data'!$B$15:$I$22,5)),"")</f>
        <v/>
      </c>
      <c r="AC747" s="145" t="str">
        <f>IF(ISNUMBER($L747),IF(OR(AND(OR($J747="Retired",$J747="Permanent Low-Use"),$K747&lt;=2026),(AND($J747="New",$K747&gt;2026))),"N/A",VLOOKUP($F747,'Source Data'!$B$15:$I$22,5)),"")</f>
        <v/>
      </c>
      <c r="AD747" s="147"/>
      <c r="AE747" s="145" t="str">
        <f>IF(ISNUMBER($L747),IF(OR(AND(OR($J747="Retired",$J747="Permanent Low-Use"),$K747&lt;=2028),(AND($J747="New",$K747&gt;2028))),"N/A",VLOOKUP($F747,'Source Data'!$B$15:$I$22,5)),"")</f>
        <v/>
      </c>
      <c r="AF747" s="145" t="str">
        <f>IF(ISNUMBER($L747),IF(OR(AND(OR($J747="Retired",$J747="Permanent Low-Use"),$K747&lt;=2029),(AND($J747="New",$K747&gt;2029))),"N/A",VLOOKUP($F747,'Source Data'!$B$15:$I$22,5)),"")</f>
        <v/>
      </c>
      <c r="AG747" s="145" t="str">
        <f>IF(ISNUMBER($L747),IF(OR(AND(OR($J747="Retired",$J747="Permanent Low-Use"),$K747&lt;=2030),(AND($J747="New",$K747&gt;2030))),"N/A",VLOOKUP($F747,'Source Data'!$B$15:$I$22,5)),"")</f>
        <v/>
      </c>
      <c r="AH747" s="145" t="str">
        <f>IF(ISNUMBER($L747),IF(OR(AND(OR($J747="Retired",$J747="Permanent Low-Use"),$K747&lt;=2031),(AND($J747="New",$K747&gt;2031))),"N/A",VLOOKUP($F747,'Source Data'!$B$15:$I$22,5)),"")</f>
        <v/>
      </c>
      <c r="AI747" s="145" t="str">
        <f>IF(ISNUMBER($L747),IF(OR(AND(OR($J747="Retired",$J747="Permanent Low-Use"),$K747&lt;=2032),(AND($J747="New",$K747&gt;2032))),"N/A",VLOOKUP($F747,'Source Data'!$B$15:$I$22,5)),"")</f>
        <v/>
      </c>
      <c r="AJ747" s="145" t="str">
        <f>IF(ISNUMBER($L747),IF(OR(AND(OR($J747="Retired",$J747="Permanent Low-Use"),$K747&lt;=2033),(AND($J747="New",$K747&gt;2033))),"N/A",VLOOKUP($F747,'Source Data'!$B$15:$I$22,5)),"")</f>
        <v/>
      </c>
      <c r="AK747" s="145" t="str">
        <f>IF($N747= 0, "N/A", IF(ISERROR(VLOOKUP($F747, 'Source Data'!$B$4:$C$11,2)), "", VLOOKUP($F747, 'Source Data'!$B$4:$C$11,2)))</f>
        <v/>
      </c>
      <c r="AL747" s="158"/>
    </row>
    <row r="748" spans="1:38">
      <c r="A748" s="158"/>
      <c r="B748" s="78"/>
      <c r="C748" s="78"/>
      <c r="D748" s="78"/>
      <c r="E748" s="78"/>
      <c r="F748" s="78"/>
      <c r="G748" s="78"/>
      <c r="H748" s="78"/>
      <c r="I748" s="78"/>
      <c r="J748" s="78"/>
      <c r="K748" s="78"/>
      <c r="L748" s="142" t="str">
        <f t="shared" si="28"/>
        <v/>
      </c>
      <c r="M748" s="142"/>
      <c r="N748" s="143" t="str">
        <f t="shared" si="29"/>
        <v/>
      </c>
      <c r="O748" s="144" t="str">
        <f>IF(OR(AND(OR($J748="Retired",$J748="Permanent Low-Use"),$K748&lt;=2023),(AND($J748="New",$K748&gt;2023))),"N/A",IF($N748=0,0,IF(ISERROR(VLOOKUP($E748,'Source Data'!$B$29:$J$60, MATCH($L748, 'Source Data'!$B$26:$J$26,1),TRUE))=TRUE,"",VLOOKUP($E748,'Source Data'!$B$29:$J$60,MATCH($L748, 'Source Data'!$B$26:$J$26,1),TRUE))))</f>
        <v/>
      </c>
      <c r="P748" s="144" t="str">
        <f>IF(OR(AND(OR($J748="Retired",$J748="Permanent Low-Use"),$K748&lt;=2024),(AND($J748="New",$K748&gt;2024))),"N/A",IF($N748=0,0,IF(ISERROR(VLOOKUP($E748,'Source Data'!$B$29:$J$60, MATCH($L748, 'Source Data'!$B$26:$J$26,1),TRUE))=TRUE,"",VLOOKUP($E748,'Source Data'!$B$29:$J$60,MATCH($L748, 'Source Data'!$B$26:$J$26,1),TRUE))))</f>
        <v/>
      </c>
      <c r="Q748" s="144" t="str">
        <f>IF(OR(AND(OR($J748="Retired",$J748="Permanent Low-Use"),$K748&lt;=2025),(AND($J748="New",$K748&gt;2025))),"N/A",IF($N748=0,0,IF(ISERROR(VLOOKUP($E748,'Source Data'!$B$29:$J$60, MATCH($L748, 'Source Data'!$B$26:$J$26,1),TRUE))=TRUE,"",VLOOKUP($E748,'Source Data'!$B$29:$J$60,MATCH($L748, 'Source Data'!$B$26:$J$26,1),TRUE))))</f>
        <v/>
      </c>
      <c r="R748" s="144" t="str">
        <f>IF(OR(AND(OR($J748="Retired",$J748="Permanent Low-Use"),$K748&lt;=2026),(AND($J748="New",$K748&gt;2026))),"N/A",IF($N748=0,0,IF(ISERROR(VLOOKUP($E748,'Source Data'!$B$29:$J$60, MATCH($L748, 'Source Data'!$B$26:$J$26,1),TRUE))=TRUE,"",VLOOKUP($E748,'Source Data'!$B$29:$J$60,MATCH($L748, 'Source Data'!$B$26:$J$26,1),TRUE))))</f>
        <v/>
      </c>
      <c r="S748" s="144" t="str">
        <f>IF(OR(AND(OR($J748="Retired",$J748="Permanent Low-Use"),$K748&lt;=2027),(AND($J748="New",$K748&gt;2027))),"N/A",IF($N748=0,0,IF(ISERROR(VLOOKUP($E748,'Source Data'!$B$29:$J$60, MATCH($L748, 'Source Data'!$B$26:$J$26,1),TRUE))=TRUE,"",VLOOKUP($E748,'Source Data'!$B$29:$J$60,MATCH($L748, 'Source Data'!$B$26:$J$26,1),TRUE))))</f>
        <v/>
      </c>
      <c r="T748" s="144" t="str">
        <f>IF(OR(AND(OR($J748="Retired",$J748="Permanent Low-Use"),$K748&lt;=2028),(AND($J748="New",$K748&gt;2028))),"N/A",IF($N748=0,0,IF(ISERROR(VLOOKUP($E748,'Source Data'!$B$29:$J$60, MATCH($L748, 'Source Data'!$B$26:$J$26,1),TRUE))=TRUE,"",VLOOKUP($E748,'Source Data'!$B$29:$J$60,MATCH($L748, 'Source Data'!$B$26:$J$26,1),TRUE))))</f>
        <v/>
      </c>
      <c r="U748" s="144" t="str">
        <f>IF(OR(AND(OR($J748="Retired",$J748="Permanent Low-Use"),$K748&lt;=2029),(AND($J748="New",$K748&gt;2029))),"N/A",IF($N748=0,0,IF(ISERROR(VLOOKUP($E748,'Source Data'!$B$29:$J$60, MATCH($L748, 'Source Data'!$B$26:$J$26,1),TRUE))=TRUE,"",VLOOKUP($E748,'Source Data'!$B$29:$J$60,MATCH($L748, 'Source Data'!$B$26:$J$26,1),TRUE))))</f>
        <v/>
      </c>
      <c r="V748" s="144" t="str">
        <f>IF(OR(AND(OR($J748="Retired",$J748="Permanent Low-Use"),$K748&lt;=2030),(AND($J748="New",$K748&gt;2030))),"N/A",IF($N748=0,0,IF(ISERROR(VLOOKUP($E748,'Source Data'!$B$29:$J$60, MATCH($L748, 'Source Data'!$B$26:$J$26,1),TRUE))=TRUE,"",VLOOKUP($E748,'Source Data'!$B$29:$J$60,MATCH($L748, 'Source Data'!$B$26:$J$26,1),TRUE))))</f>
        <v/>
      </c>
      <c r="W748" s="144" t="str">
        <f>IF(OR(AND(OR($J748="Retired",$J748="Permanent Low-Use"),$K748&lt;=2031),(AND($J748="New",$K748&gt;2031))),"N/A",IF($N748=0,0,IF(ISERROR(VLOOKUP($E748,'Source Data'!$B$29:$J$60, MATCH($L748, 'Source Data'!$B$26:$J$26,1),TRUE))=TRUE,"",VLOOKUP($E748,'Source Data'!$B$29:$J$60,MATCH($L748, 'Source Data'!$B$26:$J$26,1),TRUE))))</f>
        <v/>
      </c>
      <c r="X748" s="144" t="str">
        <f>IF(OR(AND(OR($J748="Retired",$J748="Permanent Low-Use"),$K748&lt;=2032),(AND($J748="New",$K748&gt;2032))),"N/A",IF($N748=0,0,IF(ISERROR(VLOOKUP($E748,'Source Data'!$B$29:$J$60, MATCH($L748, 'Source Data'!$B$26:$J$26,1),TRUE))=TRUE,"",VLOOKUP($E748,'Source Data'!$B$29:$J$60,MATCH($L748, 'Source Data'!$B$26:$J$26,1),TRUE))))</f>
        <v/>
      </c>
      <c r="Y748" s="144" t="str">
        <f>IF(OR(AND(OR($J748="Retired",$J748="Permanent Low-Use"),$K748&lt;=2033),(AND($J748="New",$K748&gt;2033))),"N/A",IF($N748=0,0,IF(ISERROR(VLOOKUP($E748,'Source Data'!$B$29:$J$60, MATCH($L748, 'Source Data'!$B$26:$J$26,1),TRUE))=TRUE,"",VLOOKUP($E748,'Source Data'!$B$29:$J$60,MATCH($L748, 'Source Data'!$B$26:$J$26,1),TRUE))))</f>
        <v/>
      </c>
      <c r="Z748" s="145" t="str">
        <f>IF(ISNUMBER($L748),IF(OR(AND(OR($J748="Retired",$J748="Permanent Low-Use"),$K748&lt;=2023),(AND($J748="New",$K748&gt;2023))),"N/A",VLOOKUP($F748,'Source Data'!$B$15:$I$22,7)),"")</f>
        <v/>
      </c>
      <c r="AA748" s="145" t="str">
        <f>IF(ISNUMBER($L748),IF(OR(AND(OR($J748="Retired",$J748="Permanent Low-Use"),$K748&lt;=2024),(AND($J748="New",$K748&gt;2024))),"N/A",VLOOKUP($F748,'Source Data'!$B$15:$I$22,7)),"")</f>
        <v/>
      </c>
      <c r="AB748" s="145" t="str">
        <f>IF(ISNUMBER($L748),IF(OR(AND(OR($J748="Retired",$J748="Permanent Low-Use"),$K748&lt;=2025),(AND($J748="New",$K748&gt;2025))),"N/A",VLOOKUP($F748,'Source Data'!$B$15:$I$22,5)),"")</f>
        <v/>
      </c>
      <c r="AC748" s="145" t="str">
        <f>IF(ISNUMBER($L748),IF(OR(AND(OR($J748="Retired",$J748="Permanent Low-Use"),$K748&lt;=2026),(AND($J748="New",$K748&gt;2026))),"N/A",VLOOKUP($F748,'Source Data'!$B$15:$I$22,5)),"")</f>
        <v/>
      </c>
      <c r="AD748" s="147"/>
      <c r="AE748" s="145" t="str">
        <f>IF(ISNUMBER($L748),IF(OR(AND(OR($J748="Retired",$J748="Permanent Low-Use"),$K748&lt;=2028),(AND($J748="New",$K748&gt;2028))),"N/A",VLOOKUP($F748,'Source Data'!$B$15:$I$22,5)),"")</f>
        <v/>
      </c>
      <c r="AF748" s="145" t="str">
        <f>IF(ISNUMBER($L748),IF(OR(AND(OR($J748="Retired",$J748="Permanent Low-Use"),$K748&lt;=2029),(AND($J748="New",$K748&gt;2029))),"N/A",VLOOKUP($F748,'Source Data'!$B$15:$I$22,5)),"")</f>
        <v/>
      </c>
      <c r="AG748" s="145" t="str">
        <f>IF(ISNUMBER($L748),IF(OR(AND(OR($J748="Retired",$J748="Permanent Low-Use"),$K748&lt;=2030),(AND($J748="New",$K748&gt;2030))),"N/A",VLOOKUP($F748,'Source Data'!$B$15:$I$22,5)),"")</f>
        <v/>
      </c>
      <c r="AH748" s="145" t="str">
        <f>IF(ISNUMBER($L748),IF(OR(AND(OR($J748="Retired",$J748="Permanent Low-Use"),$K748&lt;=2031),(AND($J748="New",$K748&gt;2031))),"N/A",VLOOKUP($F748,'Source Data'!$B$15:$I$22,5)),"")</f>
        <v/>
      </c>
      <c r="AI748" s="145" t="str">
        <f>IF(ISNUMBER($L748),IF(OR(AND(OR($J748="Retired",$J748="Permanent Low-Use"),$K748&lt;=2032),(AND($J748="New",$K748&gt;2032))),"N/A",VLOOKUP($F748,'Source Data'!$B$15:$I$22,5)),"")</f>
        <v/>
      </c>
      <c r="AJ748" s="145" t="str">
        <f>IF(ISNUMBER($L748),IF(OR(AND(OR($J748="Retired",$J748="Permanent Low-Use"),$K748&lt;=2033),(AND($J748="New",$K748&gt;2033))),"N/A",VLOOKUP($F748,'Source Data'!$B$15:$I$22,5)),"")</f>
        <v/>
      </c>
      <c r="AK748" s="145" t="str">
        <f>IF($N748= 0, "N/A", IF(ISERROR(VLOOKUP($F748, 'Source Data'!$B$4:$C$11,2)), "", VLOOKUP($F748, 'Source Data'!$B$4:$C$11,2)))</f>
        <v/>
      </c>
      <c r="AL748" s="158"/>
    </row>
    <row r="749" spans="1:38">
      <c r="A749" s="158"/>
      <c r="B749" s="78"/>
      <c r="C749" s="78"/>
      <c r="D749" s="78"/>
      <c r="E749" s="78"/>
      <c r="F749" s="78"/>
      <c r="G749" s="78"/>
      <c r="H749" s="78"/>
      <c r="I749" s="78"/>
      <c r="J749" s="78"/>
      <c r="K749" s="78"/>
      <c r="L749" s="142" t="str">
        <f t="shared" si="28"/>
        <v/>
      </c>
      <c r="M749" s="142"/>
      <c r="N749" s="143" t="str">
        <f t="shared" si="29"/>
        <v/>
      </c>
      <c r="O749" s="144" t="str">
        <f>IF(OR(AND(OR($J749="Retired",$J749="Permanent Low-Use"),$K749&lt;=2023),(AND($J749="New",$K749&gt;2023))),"N/A",IF($N749=0,0,IF(ISERROR(VLOOKUP($E749,'Source Data'!$B$29:$J$60, MATCH($L749, 'Source Data'!$B$26:$J$26,1),TRUE))=TRUE,"",VLOOKUP($E749,'Source Data'!$B$29:$J$60,MATCH($L749, 'Source Data'!$B$26:$J$26,1),TRUE))))</f>
        <v/>
      </c>
      <c r="P749" s="144" t="str">
        <f>IF(OR(AND(OR($J749="Retired",$J749="Permanent Low-Use"),$K749&lt;=2024),(AND($J749="New",$K749&gt;2024))),"N/A",IF($N749=0,0,IF(ISERROR(VLOOKUP($E749,'Source Data'!$B$29:$J$60, MATCH($L749, 'Source Data'!$B$26:$J$26,1),TRUE))=TRUE,"",VLOOKUP($E749,'Source Data'!$B$29:$J$60,MATCH($L749, 'Source Data'!$B$26:$J$26,1),TRUE))))</f>
        <v/>
      </c>
      <c r="Q749" s="144" t="str">
        <f>IF(OR(AND(OR($J749="Retired",$J749="Permanent Low-Use"),$K749&lt;=2025),(AND($J749="New",$K749&gt;2025))),"N/A",IF($N749=0,0,IF(ISERROR(VLOOKUP($E749,'Source Data'!$B$29:$J$60, MATCH($L749, 'Source Data'!$B$26:$J$26,1),TRUE))=TRUE,"",VLOOKUP($E749,'Source Data'!$B$29:$J$60,MATCH($L749, 'Source Data'!$B$26:$J$26,1),TRUE))))</f>
        <v/>
      </c>
      <c r="R749" s="144" t="str">
        <f>IF(OR(AND(OR($J749="Retired",$J749="Permanent Low-Use"),$K749&lt;=2026),(AND($J749="New",$K749&gt;2026))),"N/A",IF($N749=0,0,IF(ISERROR(VLOOKUP($E749,'Source Data'!$B$29:$J$60, MATCH($L749, 'Source Data'!$B$26:$J$26,1),TRUE))=TRUE,"",VLOOKUP($E749,'Source Data'!$B$29:$J$60,MATCH($L749, 'Source Data'!$B$26:$J$26,1),TRUE))))</f>
        <v/>
      </c>
      <c r="S749" s="144" t="str">
        <f>IF(OR(AND(OR($J749="Retired",$J749="Permanent Low-Use"),$K749&lt;=2027),(AND($J749="New",$K749&gt;2027))),"N/A",IF($N749=0,0,IF(ISERROR(VLOOKUP($E749,'Source Data'!$B$29:$J$60, MATCH($L749, 'Source Data'!$B$26:$J$26,1),TRUE))=TRUE,"",VLOOKUP($E749,'Source Data'!$B$29:$J$60,MATCH($L749, 'Source Data'!$B$26:$J$26,1),TRUE))))</f>
        <v/>
      </c>
      <c r="T749" s="144" t="str">
        <f>IF(OR(AND(OR($J749="Retired",$J749="Permanent Low-Use"),$K749&lt;=2028),(AND($J749="New",$K749&gt;2028))),"N/A",IF($N749=0,0,IF(ISERROR(VLOOKUP($E749,'Source Data'!$B$29:$J$60, MATCH($L749, 'Source Data'!$B$26:$J$26,1),TRUE))=TRUE,"",VLOOKUP($E749,'Source Data'!$B$29:$J$60,MATCH($L749, 'Source Data'!$B$26:$J$26,1),TRUE))))</f>
        <v/>
      </c>
      <c r="U749" s="144" t="str">
        <f>IF(OR(AND(OR($J749="Retired",$J749="Permanent Low-Use"),$K749&lt;=2029),(AND($J749="New",$K749&gt;2029))),"N/A",IF($N749=0,0,IF(ISERROR(VLOOKUP($E749,'Source Data'!$B$29:$J$60, MATCH($L749, 'Source Data'!$B$26:$J$26,1),TRUE))=TRUE,"",VLOOKUP($E749,'Source Data'!$B$29:$J$60,MATCH($L749, 'Source Data'!$B$26:$J$26,1),TRUE))))</f>
        <v/>
      </c>
      <c r="V749" s="144" t="str">
        <f>IF(OR(AND(OR($J749="Retired",$J749="Permanent Low-Use"),$K749&lt;=2030),(AND($J749="New",$K749&gt;2030))),"N/A",IF($N749=0,0,IF(ISERROR(VLOOKUP($E749,'Source Data'!$B$29:$J$60, MATCH($L749, 'Source Data'!$B$26:$J$26,1),TRUE))=TRUE,"",VLOOKUP($E749,'Source Data'!$B$29:$J$60,MATCH($L749, 'Source Data'!$B$26:$J$26,1),TRUE))))</f>
        <v/>
      </c>
      <c r="W749" s="144" t="str">
        <f>IF(OR(AND(OR($J749="Retired",$J749="Permanent Low-Use"),$K749&lt;=2031),(AND($J749="New",$K749&gt;2031))),"N/A",IF($N749=0,0,IF(ISERROR(VLOOKUP($E749,'Source Data'!$B$29:$J$60, MATCH($L749, 'Source Data'!$B$26:$J$26,1),TRUE))=TRUE,"",VLOOKUP($E749,'Source Data'!$B$29:$J$60,MATCH($L749, 'Source Data'!$B$26:$J$26,1),TRUE))))</f>
        <v/>
      </c>
      <c r="X749" s="144" t="str">
        <f>IF(OR(AND(OR($J749="Retired",$J749="Permanent Low-Use"),$K749&lt;=2032),(AND($J749="New",$K749&gt;2032))),"N/A",IF($N749=0,0,IF(ISERROR(VLOOKUP($E749,'Source Data'!$B$29:$J$60, MATCH($L749, 'Source Data'!$B$26:$J$26,1),TRUE))=TRUE,"",VLOOKUP($E749,'Source Data'!$B$29:$J$60,MATCH($L749, 'Source Data'!$B$26:$J$26,1),TRUE))))</f>
        <v/>
      </c>
      <c r="Y749" s="144" t="str">
        <f>IF(OR(AND(OR($J749="Retired",$J749="Permanent Low-Use"),$K749&lt;=2033),(AND($J749="New",$K749&gt;2033))),"N/A",IF($N749=0,0,IF(ISERROR(VLOOKUP($E749,'Source Data'!$B$29:$J$60, MATCH($L749, 'Source Data'!$B$26:$J$26,1),TRUE))=TRUE,"",VLOOKUP($E749,'Source Data'!$B$29:$J$60,MATCH($L749, 'Source Data'!$B$26:$J$26,1),TRUE))))</f>
        <v/>
      </c>
      <c r="Z749" s="145" t="str">
        <f>IF(ISNUMBER($L749),IF(OR(AND(OR($J749="Retired",$J749="Permanent Low-Use"),$K749&lt;=2023),(AND($J749="New",$K749&gt;2023))),"N/A",VLOOKUP($F749,'Source Data'!$B$15:$I$22,7)),"")</f>
        <v/>
      </c>
      <c r="AA749" s="145" t="str">
        <f>IF(ISNUMBER($L749),IF(OR(AND(OR($J749="Retired",$J749="Permanent Low-Use"),$K749&lt;=2024),(AND($J749="New",$K749&gt;2024))),"N/A",VLOOKUP($F749,'Source Data'!$B$15:$I$22,7)),"")</f>
        <v/>
      </c>
      <c r="AB749" s="145" t="str">
        <f>IF(ISNUMBER($L749),IF(OR(AND(OR($J749="Retired",$J749="Permanent Low-Use"),$K749&lt;=2025),(AND($J749="New",$K749&gt;2025))),"N/A",VLOOKUP($F749,'Source Data'!$B$15:$I$22,5)),"")</f>
        <v/>
      </c>
      <c r="AC749" s="145" t="str">
        <f>IF(ISNUMBER($L749),IF(OR(AND(OR($J749="Retired",$J749="Permanent Low-Use"),$K749&lt;=2026),(AND($J749="New",$K749&gt;2026))),"N/A",VLOOKUP($F749,'Source Data'!$B$15:$I$22,5)),"")</f>
        <v/>
      </c>
      <c r="AD749" s="147"/>
      <c r="AE749" s="145" t="str">
        <f>IF(ISNUMBER($L749),IF(OR(AND(OR($J749="Retired",$J749="Permanent Low-Use"),$K749&lt;=2028),(AND($J749="New",$K749&gt;2028))),"N/A",VLOOKUP($F749,'Source Data'!$B$15:$I$22,5)),"")</f>
        <v/>
      </c>
      <c r="AF749" s="145" t="str">
        <f>IF(ISNUMBER($L749),IF(OR(AND(OR($J749="Retired",$J749="Permanent Low-Use"),$K749&lt;=2029),(AND($J749="New",$K749&gt;2029))),"N/A",VLOOKUP($F749,'Source Data'!$B$15:$I$22,5)),"")</f>
        <v/>
      </c>
      <c r="AG749" s="145" t="str">
        <f>IF(ISNUMBER($L749),IF(OR(AND(OR($J749="Retired",$J749="Permanent Low-Use"),$K749&lt;=2030),(AND($J749="New",$K749&gt;2030))),"N/A",VLOOKUP($F749,'Source Data'!$B$15:$I$22,5)),"")</f>
        <v/>
      </c>
      <c r="AH749" s="145" t="str">
        <f>IF(ISNUMBER($L749),IF(OR(AND(OR($J749="Retired",$J749="Permanent Low-Use"),$K749&lt;=2031),(AND($J749="New",$K749&gt;2031))),"N/A",VLOOKUP($F749,'Source Data'!$B$15:$I$22,5)),"")</f>
        <v/>
      </c>
      <c r="AI749" s="145" t="str">
        <f>IF(ISNUMBER($L749),IF(OR(AND(OR($J749="Retired",$J749="Permanent Low-Use"),$K749&lt;=2032),(AND($J749="New",$K749&gt;2032))),"N/A",VLOOKUP($F749,'Source Data'!$B$15:$I$22,5)),"")</f>
        <v/>
      </c>
      <c r="AJ749" s="145" t="str">
        <f>IF(ISNUMBER($L749),IF(OR(AND(OR($J749="Retired",$J749="Permanent Low-Use"),$K749&lt;=2033),(AND($J749="New",$K749&gt;2033))),"N/A",VLOOKUP($F749,'Source Data'!$B$15:$I$22,5)),"")</f>
        <v/>
      </c>
      <c r="AK749" s="145" t="str">
        <f>IF($N749= 0, "N/A", IF(ISERROR(VLOOKUP($F749, 'Source Data'!$B$4:$C$11,2)), "", VLOOKUP($F749, 'Source Data'!$B$4:$C$11,2)))</f>
        <v/>
      </c>
      <c r="AL749" s="158"/>
    </row>
    <row r="750" spans="1:38">
      <c r="A750" s="158"/>
      <c r="B750" s="78"/>
      <c r="C750" s="78"/>
      <c r="D750" s="78"/>
      <c r="E750" s="78"/>
      <c r="F750" s="78"/>
      <c r="G750" s="78"/>
      <c r="H750" s="78"/>
      <c r="I750" s="78"/>
      <c r="J750" s="78"/>
      <c r="K750" s="78"/>
      <c r="L750" s="142" t="str">
        <f t="shared" si="28"/>
        <v/>
      </c>
      <c r="M750" s="142"/>
      <c r="N750" s="143" t="str">
        <f t="shared" si="29"/>
        <v/>
      </c>
      <c r="O750" s="144" t="str">
        <f>IF(OR(AND(OR($J750="Retired",$J750="Permanent Low-Use"),$K750&lt;=2023),(AND($J750="New",$K750&gt;2023))),"N/A",IF($N750=0,0,IF(ISERROR(VLOOKUP($E750,'Source Data'!$B$29:$J$60, MATCH($L750, 'Source Data'!$B$26:$J$26,1),TRUE))=TRUE,"",VLOOKUP($E750,'Source Data'!$B$29:$J$60,MATCH($L750, 'Source Data'!$B$26:$J$26,1),TRUE))))</f>
        <v/>
      </c>
      <c r="P750" s="144" t="str">
        <f>IF(OR(AND(OR($J750="Retired",$J750="Permanent Low-Use"),$K750&lt;=2024),(AND($J750="New",$K750&gt;2024))),"N/A",IF($N750=0,0,IF(ISERROR(VLOOKUP($E750,'Source Data'!$B$29:$J$60, MATCH($L750, 'Source Data'!$B$26:$J$26,1),TRUE))=TRUE,"",VLOOKUP($E750,'Source Data'!$B$29:$J$60,MATCH($L750, 'Source Data'!$B$26:$J$26,1),TRUE))))</f>
        <v/>
      </c>
      <c r="Q750" s="144" t="str">
        <f>IF(OR(AND(OR($J750="Retired",$J750="Permanent Low-Use"),$K750&lt;=2025),(AND($J750="New",$K750&gt;2025))),"N/A",IF($N750=0,0,IF(ISERROR(VLOOKUP($E750,'Source Data'!$B$29:$J$60, MATCH($L750, 'Source Data'!$B$26:$J$26,1),TRUE))=TRUE,"",VLOOKUP($E750,'Source Data'!$B$29:$J$60,MATCH($L750, 'Source Data'!$B$26:$J$26,1),TRUE))))</f>
        <v/>
      </c>
      <c r="R750" s="144" t="str">
        <f>IF(OR(AND(OR($J750="Retired",$J750="Permanent Low-Use"),$K750&lt;=2026),(AND($J750="New",$K750&gt;2026))),"N/A",IF($N750=0,0,IF(ISERROR(VLOOKUP($E750,'Source Data'!$B$29:$J$60, MATCH($L750, 'Source Data'!$B$26:$J$26,1),TRUE))=TRUE,"",VLOOKUP($E750,'Source Data'!$B$29:$J$60,MATCH($L750, 'Source Data'!$B$26:$J$26,1),TRUE))))</f>
        <v/>
      </c>
      <c r="S750" s="144" t="str">
        <f>IF(OR(AND(OR($J750="Retired",$J750="Permanent Low-Use"),$K750&lt;=2027),(AND($J750="New",$K750&gt;2027))),"N/A",IF($N750=0,0,IF(ISERROR(VLOOKUP($E750,'Source Data'!$B$29:$J$60, MATCH($L750, 'Source Data'!$B$26:$J$26,1),TRUE))=TRUE,"",VLOOKUP($E750,'Source Data'!$B$29:$J$60,MATCH($L750, 'Source Data'!$B$26:$J$26,1),TRUE))))</f>
        <v/>
      </c>
      <c r="T750" s="144" t="str">
        <f>IF(OR(AND(OR($J750="Retired",$J750="Permanent Low-Use"),$K750&lt;=2028),(AND($J750="New",$K750&gt;2028))),"N/A",IF($N750=0,0,IF(ISERROR(VLOOKUP($E750,'Source Data'!$B$29:$J$60, MATCH($L750, 'Source Data'!$B$26:$J$26,1),TRUE))=TRUE,"",VLOOKUP($E750,'Source Data'!$B$29:$J$60,MATCH($L750, 'Source Data'!$B$26:$J$26,1),TRUE))))</f>
        <v/>
      </c>
      <c r="U750" s="144" t="str">
        <f>IF(OR(AND(OR($J750="Retired",$J750="Permanent Low-Use"),$K750&lt;=2029),(AND($J750="New",$K750&gt;2029))),"N/A",IF($N750=0,0,IF(ISERROR(VLOOKUP($E750,'Source Data'!$B$29:$J$60, MATCH($L750, 'Source Data'!$B$26:$J$26,1),TRUE))=TRUE,"",VLOOKUP($E750,'Source Data'!$B$29:$J$60,MATCH($L750, 'Source Data'!$B$26:$J$26,1),TRUE))))</f>
        <v/>
      </c>
      <c r="V750" s="144" t="str">
        <f>IF(OR(AND(OR($J750="Retired",$J750="Permanent Low-Use"),$K750&lt;=2030),(AND($J750="New",$K750&gt;2030))),"N/A",IF($N750=0,0,IF(ISERROR(VLOOKUP($E750,'Source Data'!$B$29:$J$60, MATCH($L750, 'Source Data'!$B$26:$J$26,1),TRUE))=TRUE,"",VLOOKUP($E750,'Source Data'!$B$29:$J$60,MATCH($L750, 'Source Data'!$B$26:$J$26,1),TRUE))))</f>
        <v/>
      </c>
      <c r="W750" s="144" t="str">
        <f>IF(OR(AND(OR($J750="Retired",$J750="Permanent Low-Use"),$K750&lt;=2031),(AND($J750="New",$K750&gt;2031))),"N/A",IF($N750=0,0,IF(ISERROR(VLOOKUP($E750,'Source Data'!$B$29:$J$60, MATCH($L750, 'Source Data'!$B$26:$J$26,1),TRUE))=TRUE,"",VLOOKUP($E750,'Source Data'!$B$29:$J$60,MATCH($L750, 'Source Data'!$B$26:$J$26,1),TRUE))))</f>
        <v/>
      </c>
      <c r="X750" s="144" t="str">
        <f>IF(OR(AND(OR($J750="Retired",$J750="Permanent Low-Use"),$K750&lt;=2032),(AND($J750="New",$K750&gt;2032))),"N/A",IF($N750=0,0,IF(ISERROR(VLOOKUP($E750,'Source Data'!$B$29:$J$60, MATCH($L750, 'Source Data'!$B$26:$J$26,1),TRUE))=TRUE,"",VLOOKUP($E750,'Source Data'!$B$29:$J$60,MATCH($L750, 'Source Data'!$B$26:$J$26,1),TRUE))))</f>
        <v/>
      </c>
      <c r="Y750" s="144" t="str">
        <f>IF(OR(AND(OR($J750="Retired",$J750="Permanent Low-Use"),$K750&lt;=2033),(AND($J750="New",$K750&gt;2033))),"N/A",IF($N750=0,0,IF(ISERROR(VLOOKUP($E750,'Source Data'!$B$29:$J$60, MATCH($L750, 'Source Data'!$B$26:$J$26,1),TRUE))=TRUE,"",VLOOKUP($E750,'Source Data'!$B$29:$J$60,MATCH($L750, 'Source Data'!$B$26:$J$26,1),TRUE))))</f>
        <v/>
      </c>
      <c r="Z750" s="145" t="str">
        <f>IF(ISNUMBER($L750),IF(OR(AND(OR($J750="Retired",$J750="Permanent Low-Use"),$K750&lt;=2023),(AND($J750="New",$K750&gt;2023))),"N/A",VLOOKUP($F750,'Source Data'!$B$15:$I$22,7)),"")</f>
        <v/>
      </c>
      <c r="AA750" s="145" t="str">
        <f>IF(ISNUMBER($L750),IF(OR(AND(OR($J750="Retired",$J750="Permanent Low-Use"),$K750&lt;=2024),(AND($J750="New",$K750&gt;2024))),"N/A",VLOOKUP($F750,'Source Data'!$B$15:$I$22,7)),"")</f>
        <v/>
      </c>
      <c r="AB750" s="145" t="str">
        <f>IF(ISNUMBER($L750),IF(OR(AND(OR($J750="Retired",$J750="Permanent Low-Use"),$K750&lt;=2025),(AND($J750="New",$K750&gt;2025))),"N/A",VLOOKUP($F750,'Source Data'!$B$15:$I$22,5)),"")</f>
        <v/>
      </c>
      <c r="AC750" s="145" t="str">
        <f>IF(ISNUMBER($L750),IF(OR(AND(OR($J750="Retired",$J750="Permanent Low-Use"),$K750&lt;=2026),(AND($J750="New",$K750&gt;2026))),"N/A",VLOOKUP($F750,'Source Data'!$B$15:$I$22,5)),"")</f>
        <v/>
      </c>
      <c r="AD750" s="147"/>
      <c r="AE750" s="145" t="str">
        <f>IF(ISNUMBER($L750),IF(OR(AND(OR($J750="Retired",$J750="Permanent Low-Use"),$K750&lt;=2028),(AND($J750="New",$K750&gt;2028))),"N/A",VLOOKUP($F750,'Source Data'!$B$15:$I$22,5)),"")</f>
        <v/>
      </c>
      <c r="AF750" s="145" t="str">
        <f>IF(ISNUMBER($L750),IF(OR(AND(OR($J750="Retired",$J750="Permanent Low-Use"),$K750&lt;=2029),(AND($J750="New",$K750&gt;2029))),"N/A",VLOOKUP($F750,'Source Data'!$B$15:$I$22,5)),"")</f>
        <v/>
      </c>
      <c r="AG750" s="145" t="str">
        <f>IF(ISNUMBER($L750),IF(OR(AND(OR($J750="Retired",$J750="Permanent Low-Use"),$K750&lt;=2030),(AND($J750="New",$K750&gt;2030))),"N/A",VLOOKUP($F750,'Source Data'!$B$15:$I$22,5)),"")</f>
        <v/>
      </c>
      <c r="AH750" s="145" t="str">
        <f>IF(ISNUMBER($L750),IF(OR(AND(OR($J750="Retired",$J750="Permanent Low-Use"),$K750&lt;=2031),(AND($J750="New",$K750&gt;2031))),"N/A",VLOOKUP($F750,'Source Data'!$B$15:$I$22,5)),"")</f>
        <v/>
      </c>
      <c r="AI750" s="145" t="str">
        <f>IF(ISNUMBER($L750),IF(OR(AND(OR($J750="Retired",$J750="Permanent Low-Use"),$K750&lt;=2032),(AND($J750="New",$K750&gt;2032))),"N/A",VLOOKUP($F750,'Source Data'!$B$15:$I$22,5)),"")</f>
        <v/>
      </c>
      <c r="AJ750" s="145" t="str">
        <f>IF(ISNUMBER($L750),IF(OR(AND(OR($J750="Retired",$J750="Permanent Low-Use"),$K750&lt;=2033),(AND($J750="New",$K750&gt;2033))),"N/A",VLOOKUP($F750,'Source Data'!$B$15:$I$22,5)),"")</f>
        <v/>
      </c>
      <c r="AK750" s="145" t="str">
        <f>IF($N750= 0, "N/A", IF(ISERROR(VLOOKUP($F750, 'Source Data'!$B$4:$C$11,2)), "", VLOOKUP($F750, 'Source Data'!$B$4:$C$11,2)))</f>
        <v/>
      </c>
      <c r="AL750" s="158"/>
    </row>
    <row r="751" spans="1:38">
      <c r="A751" s="158"/>
      <c r="B751" s="78"/>
      <c r="C751" s="78"/>
      <c r="D751" s="78"/>
      <c r="E751" s="78"/>
      <c r="F751" s="78"/>
      <c r="G751" s="78"/>
      <c r="H751" s="78"/>
      <c r="I751" s="78"/>
      <c r="J751" s="78"/>
      <c r="K751" s="78"/>
      <c r="L751" s="142" t="str">
        <f t="shared" si="28"/>
        <v/>
      </c>
      <c r="M751" s="142"/>
      <c r="N751" s="143" t="str">
        <f t="shared" si="29"/>
        <v/>
      </c>
      <c r="O751" s="144" t="str">
        <f>IF(OR(AND(OR($J751="Retired",$J751="Permanent Low-Use"),$K751&lt;=2023),(AND($J751="New",$K751&gt;2023))),"N/A",IF($N751=0,0,IF(ISERROR(VLOOKUP($E751,'Source Data'!$B$29:$J$60, MATCH($L751, 'Source Data'!$B$26:$J$26,1),TRUE))=TRUE,"",VLOOKUP($E751,'Source Data'!$B$29:$J$60,MATCH($L751, 'Source Data'!$B$26:$J$26,1),TRUE))))</f>
        <v/>
      </c>
      <c r="P751" s="144" t="str">
        <f>IF(OR(AND(OR($J751="Retired",$J751="Permanent Low-Use"),$K751&lt;=2024),(AND($J751="New",$K751&gt;2024))),"N/A",IF($N751=0,0,IF(ISERROR(VLOOKUP($E751,'Source Data'!$B$29:$J$60, MATCH($L751, 'Source Data'!$B$26:$J$26,1),TRUE))=TRUE,"",VLOOKUP($E751,'Source Data'!$B$29:$J$60,MATCH($L751, 'Source Data'!$B$26:$J$26,1),TRUE))))</f>
        <v/>
      </c>
      <c r="Q751" s="144" t="str">
        <f>IF(OR(AND(OR($J751="Retired",$J751="Permanent Low-Use"),$K751&lt;=2025),(AND($J751="New",$K751&gt;2025))),"N/A",IF($N751=0,0,IF(ISERROR(VLOOKUP($E751,'Source Data'!$B$29:$J$60, MATCH($L751, 'Source Data'!$B$26:$J$26,1),TRUE))=TRUE,"",VLOOKUP($E751,'Source Data'!$B$29:$J$60,MATCH($L751, 'Source Data'!$B$26:$J$26,1),TRUE))))</f>
        <v/>
      </c>
      <c r="R751" s="144" t="str">
        <f>IF(OR(AND(OR($J751="Retired",$J751="Permanent Low-Use"),$K751&lt;=2026),(AND($J751="New",$K751&gt;2026))),"N/A",IF($N751=0,0,IF(ISERROR(VLOOKUP($E751,'Source Data'!$B$29:$J$60, MATCH($L751, 'Source Data'!$B$26:$J$26,1),TRUE))=TRUE,"",VLOOKUP($E751,'Source Data'!$B$29:$J$60,MATCH($L751, 'Source Data'!$B$26:$J$26,1),TRUE))))</f>
        <v/>
      </c>
      <c r="S751" s="144" t="str">
        <f>IF(OR(AND(OR($J751="Retired",$J751="Permanent Low-Use"),$K751&lt;=2027),(AND($J751="New",$K751&gt;2027))),"N/A",IF($N751=0,0,IF(ISERROR(VLOOKUP($E751,'Source Data'!$B$29:$J$60, MATCH($L751, 'Source Data'!$B$26:$J$26,1),TRUE))=TRUE,"",VLOOKUP($E751,'Source Data'!$B$29:$J$60,MATCH($L751, 'Source Data'!$B$26:$J$26,1),TRUE))))</f>
        <v/>
      </c>
      <c r="T751" s="144" t="str">
        <f>IF(OR(AND(OR($J751="Retired",$J751="Permanent Low-Use"),$K751&lt;=2028),(AND($J751="New",$K751&gt;2028))),"N/A",IF($N751=0,0,IF(ISERROR(VLOOKUP($E751,'Source Data'!$B$29:$J$60, MATCH($L751, 'Source Data'!$B$26:$J$26,1),TRUE))=TRUE,"",VLOOKUP($E751,'Source Data'!$B$29:$J$60,MATCH($L751, 'Source Data'!$B$26:$J$26,1),TRUE))))</f>
        <v/>
      </c>
      <c r="U751" s="144" t="str">
        <f>IF(OR(AND(OR($J751="Retired",$J751="Permanent Low-Use"),$K751&lt;=2029),(AND($J751="New",$K751&gt;2029))),"N/A",IF($N751=0,0,IF(ISERROR(VLOOKUP($E751,'Source Data'!$B$29:$J$60, MATCH($L751, 'Source Data'!$B$26:$J$26,1),TRUE))=TRUE,"",VLOOKUP($E751,'Source Data'!$B$29:$J$60,MATCH($L751, 'Source Data'!$B$26:$J$26,1),TRUE))))</f>
        <v/>
      </c>
      <c r="V751" s="144" t="str">
        <f>IF(OR(AND(OR($J751="Retired",$J751="Permanent Low-Use"),$K751&lt;=2030),(AND($J751="New",$K751&gt;2030))),"N/A",IF($N751=0,0,IF(ISERROR(VLOOKUP($E751,'Source Data'!$B$29:$J$60, MATCH($L751, 'Source Data'!$B$26:$J$26,1),TRUE))=TRUE,"",VLOOKUP($E751,'Source Data'!$B$29:$J$60,MATCH($L751, 'Source Data'!$B$26:$J$26,1),TRUE))))</f>
        <v/>
      </c>
      <c r="W751" s="144" t="str">
        <f>IF(OR(AND(OR($J751="Retired",$J751="Permanent Low-Use"),$K751&lt;=2031),(AND($J751="New",$K751&gt;2031))),"N/A",IF($N751=0,0,IF(ISERROR(VLOOKUP($E751,'Source Data'!$B$29:$J$60, MATCH($L751, 'Source Data'!$B$26:$J$26,1),TRUE))=TRUE,"",VLOOKUP($E751,'Source Data'!$B$29:$J$60,MATCH($L751, 'Source Data'!$B$26:$J$26,1),TRUE))))</f>
        <v/>
      </c>
      <c r="X751" s="144" t="str">
        <f>IF(OR(AND(OR($J751="Retired",$J751="Permanent Low-Use"),$K751&lt;=2032),(AND($J751="New",$K751&gt;2032))),"N/A",IF($N751=0,0,IF(ISERROR(VLOOKUP($E751,'Source Data'!$B$29:$J$60, MATCH($L751, 'Source Data'!$B$26:$J$26,1),TRUE))=TRUE,"",VLOOKUP($E751,'Source Data'!$B$29:$J$60,MATCH($L751, 'Source Data'!$B$26:$J$26,1),TRUE))))</f>
        <v/>
      </c>
      <c r="Y751" s="144" t="str">
        <f>IF(OR(AND(OR($J751="Retired",$J751="Permanent Low-Use"),$K751&lt;=2033),(AND($J751="New",$K751&gt;2033))),"N/A",IF($N751=0,0,IF(ISERROR(VLOOKUP($E751,'Source Data'!$B$29:$J$60, MATCH($L751, 'Source Data'!$B$26:$J$26,1),TRUE))=TRUE,"",VLOOKUP($E751,'Source Data'!$B$29:$J$60,MATCH($L751, 'Source Data'!$B$26:$J$26,1),TRUE))))</f>
        <v/>
      </c>
      <c r="Z751" s="145" t="str">
        <f>IF(ISNUMBER($L751),IF(OR(AND(OR($J751="Retired",$J751="Permanent Low-Use"),$K751&lt;=2023),(AND($J751="New",$K751&gt;2023))),"N/A",VLOOKUP($F751,'Source Data'!$B$15:$I$22,7)),"")</f>
        <v/>
      </c>
      <c r="AA751" s="145" t="str">
        <f>IF(ISNUMBER($L751),IF(OR(AND(OR($J751="Retired",$J751="Permanent Low-Use"),$K751&lt;=2024),(AND($J751="New",$K751&gt;2024))),"N/A",VLOOKUP($F751,'Source Data'!$B$15:$I$22,7)),"")</f>
        <v/>
      </c>
      <c r="AB751" s="145" t="str">
        <f>IF(ISNUMBER($L751),IF(OR(AND(OR($J751="Retired",$J751="Permanent Low-Use"),$K751&lt;=2025),(AND($J751="New",$K751&gt;2025))),"N/A",VLOOKUP($F751,'Source Data'!$B$15:$I$22,5)),"")</f>
        <v/>
      </c>
      <c r="AC751" s="145" t="str">
        <f>IF(ISNUMBER($L751),IF(OR(AND(OR($J751="Retired",$J751="Permanent Low-Use"),$K751&lt;=2026),(AND($J751="New",$K751&gt;2026))),"N/A",VLOOKUP($F751,'Source Data'!$B$15:$I$22,5)),"")</f>
        <v/>
      </c>
      <c r="AD751" s="147"/>
      <c r="AE751" s="145" t="str">
        <f>IF(ISNUMBER($L751),IF(OR(AND(OR($J751="Retired",$J751="Permanent Low-Use"),$K751&lt;=2028),(AND($J751="New",$K751&gt;2028))),"N/A",VLOOKUP($F751,'Source Data'!$B$15:$I$22,5)),"")</f>
        <v/>
      </c>
      <c r="AF751" s="145" t="str">
        <f>IF(ISNUMBER($L751),IF(OR(AND(OR($J751="Retired",$J751="Permanent Low-Use"),$K751&lt;=2029),(AND($J751="New",$K751&gt;2029))),"N/A",VLOOKUP($F751,'Source Data'!$B$15:$I$22,5)),"")</f>
        <v/>
      </c>
      <c r="AG751" s="145" t="str">
        <f>IF(ISNUMBER($L751),IF(OR(AND(OR($J751="Retired",$J751="Permanent Low-Use"),$K751&lt;=2030),(AND($J751="New",$K751&gt;2030))),"N/A",VLOOKUP($F751,'Source Data'!$B$15:$I$22,5)),"")</f>
        <v/>
      </c>
      <c r="AH751" s="145" t="str">
        <f>IF(ISNUMBER($L751),IF(OR(AND(OR($J751="Retired",$J751="Permanent Low-Use"),$K751&lt;=2031),(AND($J751="New",$K751&gt;2031))),"N/A",VLOOKUP($F751,'Source Data'!$B$15:$I$22,5)),"")</f>
        <v/>
      </c>
      <c r="AI751" s="145" t="str">
        <f>IF(ISNUMBER($L751),IF(OR(AND(OR($J751="Retired",$J751="Permanent Low-Use"),$K751&lt;=2032),(AND($J751="New",$K751&gt;2032))),"N/A",VLOOKUP($F751,'Source Data'!$B$15:$I$22,5)),"")</f>
        <v/>
      </c>
      <c r="AJ751" s="145" t="str">
        <f>IF(ISNUMBER($L751),IF(OR(AND(OR($J751="Retired",$J751="Permanent Low-Use"),$K751&lt;=2033),(AND($J751="New",$K751&gt;2033))),"N/A",VLOOKUP($F751,'Source Data'!$B$15:$I$22,5)),"")</f>
        <v/>
      </c>
      <c r="AK751" s="145" t="str">
        <f>IF($N751= 0, "N/A", IF(ISERROR(VLOOKUP($F751, 'Source Data'!$B$4:$C$11,2)), "", VLOOKUP($F751, 'Source Data'!$B$4:$C$11,2)))</f>
        <v/>
      </c>
      <c r="AL751" s="158"/>
    </row>
    <row r="752" spans="1:38">
      <c r="A752" s="158"/>
      <c r="B752" s="78"/>
      <c r="C752" s="78"/>
      <c r="D752" s="78"/>
      <c r="E752" s="78"/>
      <c r="F752" s="78"/>
      <c r="G752" s="78"/>
      <c r="H752" s="78"/>
      <c r="I752" s="78"/>
      <c r="J752" s="78"/>
      <c r="K752" s="78"/>
      <c r="L752" s="142" t="str">
        <f t="shared" si="28"/>
        <v/>
      </c>
      <c r="M752" s="142"/>
      <c r="N752" s="143" t="str">
        <f t="shared" si="29"/>
        <v/>
      </c>
      <c r="O752" s="144" t="str">
        <f>IF(OR(AND(OR($J752="Retired",$J752="Permanent Low-Use"),$K752&lt;=2023),(AND($J752="New",$K752&gt;2023))),"N/A",IF($N752=0,0,IF(ISERROR(VLOOKUP($E752,'Source Data'!$B$29:$J$60, MATCH($L752, 'Source Data'!$B$26:$J$26,1),TRUE))=TRUE,"",VLOOKUP($E752,'Source Data'!$B$29:$J$60,MATCH($L752, 'Source Data'!$B$26:$J$26,1),TRUE))))</f>
        <v/>
      </c>
      <c r="P752" s="144" t="str">
        <f>IF(OR(AND(OR($J752="Retired",$J752="Permanent Low-Use"),$K752&lt;=2024),(AND($J752="New",$K752&gt;2024))),"N/A",IF($N752=0,0,IF(ISERROR(VLOOKUP($E752,'Source Data'!$B$29:$J$60, MATCH($L752, 'Source Data'!$B$26:$J$26,1),TRUE))=TRUE,"",VLOOKUP($E752,'Source Data'!$B$29:$J$60,MATCH($L752, 'Source Data'!$B$26:$J$26,1),TRUE))))</f>
        <v/>
      </c>
      <c r="Q752" s="144" t="str">
        <f>IF(OR(AND(OR($J752="Retired",$J752="Permanent Low-Use"),$K752&lt;=2025),(AND($J752="New",$K752&gt;2025))),"N/A",IF($N752=0,0,IF(ISERROR(VLOOKUP($E752,'Source Data'!$B$29:$J$60, MATCH($L752, 'Source Data'!$B$26:$J$26,1),TRUE))=TRUE,"",VLOOKUP($E752,'Source Data'!$B$29:$J$60,MATCH($L752, 'Source Data'!$B$26:$J$26,1),TRUE))))</f>
        <v/>
      </c>
      <c r="R752" s="144" t="str">
        <f>IF(OR(AND(OR($J752="Retired",$J752="Permanent Low-Use"),$K752&lt;=2026),(AND($J752="New",$K752&gt;2026))),"N/A",IF($N752=0,0,IF(ISERROR(VLOOKUP($E752,'Source Data'!$B$29:$J$60, MATCH($L752, 'Source Data'!$B$26:$J$26,1),TRUE))=TRUE,"",VLOOKUP($E752,'Source Data'!$B$29:$J$60,MATCH($L752, 'Source Data'!$B$26:$J$26,1),TRUE))))</f>
        <v/>
      </c>
      <c r="S752" s="144" t="str">
        <f>IF(OR(AND(OR($J752="Retired",$J752="Permanent Low-Use"),$K752&lt;=2027),(AND($J752="New",$K752&gt;2027))),"N/A",IF($N752=0,0,IF(ISERROR(VLOOKUP($E752,'Source Data'!$B$29:$J$60, MATCH($L752, 'Source Data'!$B$26:$J$26,1),TRUE))=TRUE,"",VLOOKUP($E752,'Source Data'!$B$29:$J$60,MATCH($L752, 'Source Data'!$B$26:$J$26,1),TRUE))))</f>
        <v/>
      </c>
      <c r="T752" s="144" t="str">
        <f>IF(OR(AND(OR($J752="Retired",$J752="Permanent Low-Use"),$K752&lt;=2028),(AND($J752="New",$K752&gt;2028))),"N/A",IF($N752=0,0,IF(ISERROR(VLOOKUP($E752,'Source Data'!$B$29:$J$60, MATCH($L752, 'Source Data'!$B$26:$J$26,1),TRUE))=TRUE,"",VLOOKUP($E752,'Source Data'!$B$29:$J$60,MATCH($L752, 'Source Data'!$B$26:$J$26,1),TRUE))))</f>
        <v/>
      </c>
      <c r="U752" s="144" t="str">
        <f>IF(OR(AND(OR($J752="Retired",$J752="Permanent Low-Use"),$K752&lt;=2029),(AND($J752="New",$K752&gt;2029))),"N/A",IF($N752=0,0,IF(ISERROR(VLOOKUP($E752,'Source Data'!$B$29:$J$60, MATCH($L752, 'Source Data'!$B$26:$J$26,1),TRUE))=TRUE,"",VLOOKUP($E752,'Source Data'!$B$29:$J$60,MATCH($L752, 'Source Data'!$B$26:$J$26,1),TRUE))))</f>
        <v/>
      </c>
      <c r="V752" s="144" t="str">
        <f>IF(OR(AND(OR($J752="Retired",$J752="Permanent Low-Use"),$K752&lt;=2030),(AND($J752="New",$K752&gt;2030))),"N/A",IF($N752=0,0,IF(ISERROR(VLOOKUP($E752,'Source Data'!$B$29:$J$60, MATCH($L752, 'Source Data'!$B$26:$J$26,1),TRUE))=TRUE,"",VLOOKUP($E752,'Source Data'!$B$29:$J$60,MATCH($L752, 'Source Data'!$B$26:$J$26,1),TRUE))))</f>
        <v/>
      </c>
      <c r="W752" s="144" t="str">
        <f>IF(OR(AND(OR($J752="Retired",$J752="Permanent Low-Use"),$K752&lt;=2031),(AND($J752="New",$K752&gt;2031))),"N/A",IF($N752=0,0,IF(ISERROR(VLOOKUP($E752,'Source Data'!$B$29:$J$60, MATCH($L752, 'Source Data'!$B$26:$J$26,1),TRUE))=TRUE,"",VLOOKUP($E752,'Source Data'!$B$29:$J$60,MATCH($L752, 'Source Data'!$B$26:$J$26,1),TRUE))))</f>
        <v/>
      </c>
      <c r="X752" s="144" t="str">
        <f>IF(OR(AND(OR($J752="Retired",$J752="Permanent Low-Use"),$K752&lt;=2032),(AND($J752="New",$K752&gt;2032))),"N/A",IF($N752=0,0,IF(ISERROR(VLOOKUP($E752,'Source Data'!$B$29:$J$60, MATCH($L752, 'Source Data'!$B$26:$J$26,1),TRUE))=TRUE,"",VLOOKUP($E752,'Source Data'!$B$29:$J$60,MATCH($L752, 'Source Data'!$B$26:$J$26,1),TRUE))))</f>
        <v/>
      </c>
      <c r="Y752" s="144" t="str">
        <f>IF(OR(AND(OR($J752="Retired",$J752="Permanent Low-Use"),$K752&lt;=2033),(AND($J752="New",$K752&gt;2033))),"N/A",IF($N752=0,0,IF(ISERROR(VLOOKUP($E752,'Source Data'!$B$29:$J$60, MATCH($L752, 'Source Data'!$B$26:$J$26,1),TRUE))=TRUE,"",VLOOKUP($E752,'Source Data'!$B$29:$J$60,MATCH($L752, 'Source Data'!$B$26:$J$26,1),TRUE))))</f>
        <v/>
      </c>
      <c r="Z752" s="145" t="str">
        <f>IF(ISNUMBER($L752),IF(OR(AND(OR($J752="Retired",$J752="Permanent Low-Use"),$K752&lt;=2023),(AND($J752="New",$K752&gt;2023))),"N/A",VLOOKUP($F752,'Source Data'!$B$15:$I$22,7)),"")</f>
        <v/>
      </c>
      <c r="AA752" s="145" t="str">
        <f>IF(ISNUMBER($L752),IF(OR(AND(OR($J752="Retired",$J752="Permanent Low-Use"),$K752&lt;=2024),(AND($J752="New",$K752&gt;2024))),"N/A",VLOOKUP($F752,'Source Data'!$B$15:$I$22,7)),"")</f>
        <v/>
      </c>
      <c r="AB752" s="145" t="str">
        <f>IF(ISNUMBER($L752),IF(OR(AND(OR($J752="Retired",$J752="Permanent Low-Use"),$K752&lt;=2025),(AND($J752="New",$K752&gt;2025))),"N/A",VLOOKUP($F752,'Source Data'!$B$15:$I$22,5)),"")</f>
        <v/>
      </c>
      <c r="AC752" s="145" t="str">
        <f>IF(ISNUMBER($L752),IF(OR(AND(OR($J752="Retired",$J752="Permanent Low-Use"),$K752&lt;=2026),(AND($J752="New",$K752&gt;2026))),"N/A",VLOOKUP($F752,'Source Data'!$B$15:$I$22,5)),"")</f>
        <v/>
      </c>
      <c r="AD752" s="147"/>
      <c r="AE752" s="145" t="str">
        <f>IF(ISNUMBER($L752),IF(OR(AND(OR($J752="Retired",$J752="Permanent Low-Use"),$K752&lt;=2028),(AND($J752="New",$K752&gt;2028))),"N/A",VLOOKUP($F752,'Source Data'!$B$15:$I$22,5)),"")</f>
        <v/>
      </c>
      <c r="AF752" s="145" t="str">
        <f>IF(ISNUMBER($L752),IF(OR(AND(OR($J752="Retired",$J752="Permanent Low-Use"),$K752&lt;=2029),(AND($J752="New",$K752&gt;2029))),"N/A",VLOOKUP($F752,'Source Data'!$B$15:$I$22,5)),"")</f>
        <v/>
      </c>
      <c r="AG752" s="145" t="str">
        <f>IF(ISNUMBER($L752),IF(OR(AND(OR($J752="Retired",$J752="Permanent Low-Use"),$K752&lt;=2030),(AND($J752="New",$K752&gt;2030))),"N/A",VLOOKUP($F752,'Source Data'!$B$15:$I$22,5)),"")</f>
        <v/>
      </c>
      <c r="AH752" s="145" t="str">
        <f>IF(ISNUMBER($L752),IF(OR(AND(OR($J752="Retired",$J752="Permanent Low-Use"),$K752&lt;=2031),(AND($J752="New",$K752&gt;2031))),"N/A",VLOOKUP($F752,'Source Data'!$B$15:$I$22,5)),"")</f>
        <v/>
      </c>
      <c r="AI752" s="145" t="str">
        <f>IF(ISNUMBER($L752),IF(OR(AND(OR($J752="Retired",$J752="Permanent Low-Use"),$K752&lt;=2032),(AND($J752="New",$K752&gt;2032))),"N/A",VLOOKUP($F752,'Source Data'!$B$15:$I$22,5)),"")</f>
        <v/>
      </c>
      <c r="AJ752" s="145" t="str">
        <f>IF(ISNUMBER($L752),IF(OR(AND(OR($J752="Retired",$J752="Permanent Low-Use"),$K752&lt;=2033),(AND($J752="New",$K752&gt;2033))),"N/A",VLOOKUP($F752,'Source Data'!$B$15:$I$22,5)),"")</f>
        <v/>
      </c>
      <c r="AK752" s="145" t="str">
        <f>IF($N752= 0, "N/A", IF(ISERROR(VLOOKUP($F752, 'Source Data'!$B$4:$C$11,2)), "", VLOOKUP($F752, 'Source Data'!$B$4:$C$11,2)))</f>
        <v/>
      </c>
      <c r="AL752" s="158"/>
    </row>
    <row r="753" spans="1:38">
      <c r="A753" s="158"/>
      <c r="B753" s="78"/>
      <c r="C753" s="78"/>
      <c r="D753" s="78"/>
      <c r="E753" s="78"/>
      <c r="F753" s="78"/>
      <c r="G753" s="78"/>
      <c r="H753" s="78"/>
      <c r="I753" s="78"/>
      <c r="J753" s="78"/>
      <c r="K753" s="78"/>
      <c r="L753" s="142" t="str">
        <f t="shared" si="28"/>
        <v/>
      </c>
      <c r="M753" s="142"/>
      <c r="N753" s="143" t="str">
        <f t="shared" si="29"/>
        <v/>
      </c>
      <c r="O753" s="144" t="str">
        <f>IF(OR(AND(OR($J753="Retired",$J753="Permanent Low-Use"),$K753&lt;=2023),(AND($J753="New",$K753&gt;2023))),"N/A",IF($N753=0,0,IF(ISERROR(VLOOKUP($E753,'Source Data'!$B$29:$J$60, MATCH($L753, 'Source Data'!$B$26:$J$26,1),TRUE))=TRUE,"",VLOOKUP($E753,'Source Data'!$B$29:$J$60,MATCH($L753, 'Source Data'!$B$26:$J$26,1),TRUE))))</f>
        <v/>
      </c>
      <c r="P753" s="144" t="str">
        <f>IF(OR(AND(OR($J753="Retired",$J753="Permanent Low-Use"),$K753&lt;=2024),(AND($J753="New",$K753&gt;2024))),"N/A",IF($N753=0,0,IF(ISERROR(VLOOKUP($E753,'Source Data'!$B$29:$J$60, MATCH($L753, 'Source Data'!$B$26:$J$26,1),TRUE))=TRUE,"",VLOOKUP($E753,'Source Data'!$B$29:$J$60,MATCH($L753, 'Source Data'!$B$26:$J$26,1),TRUE))))</f>
        <v/>
      </c>
      <c r="Q753" s="144" t="str">
        <f>IF(OR(AND(OR($J753="Retired",$J753="Permanent Low-Use"),$K753&lt;=2025),(AND($J753="New",$K753&gt;2025))),"N/A",IF($N753=0,0,IF(ISERROR(VLOOKUP($E753,'Source Data'!$B$29:$J$60, MATCH($L753, 'Source Data'!$B$26:$J$26,1),TRUE))=TRUE,"",VLOOKUP($E753,'Source Data'!$B$29:$J$60,MATCH($L753, 'Source Data'!$B$26:$J$26,1),TRUE))))</f>
        <v/>
      </c>
      <c r="R753" s="144" t="str">
        <f>IF(OR(AND(OR($J753="Retired",$J753="Permanent Low-Use"),$K753&lt;=2026),(AND($J753="New",$K753&gt;2026))),"N/A",IF($N753=0,0,IF(ISERROR(VLOOKUP($E753,'Source Data'!$B$29:$J$60, MATCH($L753, 'Source Data'!$B$26:$J$26,1),TRUE))=TRUE,"",VLOOKUP($E753,'Source Data'!$B$29:$J$60,MATCH($L753, 'Source Data'!$B$26:$J$26,1),TRUE))))</f>
        <v/>
      </c>
      <c r="S753" s="144" t="str">
        <f>IF(OR(AND(OR($J753="Retired",$J753="Permanent Low-Use"),$K753&lt;=2027),(AND($J753="New",$K753&gt;2027))),"N/A",IF($N753=0,0,IF(ISERROR(VLOOKUP($E753,'Source Data'!$B$29:$J$60, MATCH($L753, 'Source Data'!$B$26:$J$26,1),TRUE))=TRUE,"",VLOOKUP($E753,'Source Data'!$B$29:$J$60,MATCH($L753, 'Source Data'!$B$26:$J$26,1),TRUE))))</f>
        <v/>
      </c>
      <c r="T753" s="144" t="str">
        <f>IF(OR(AND(OR($J753="Retired",$J753="Permanent Low-Use"),$K753&lt;=2028),(AND($J753="New",$K753&gt;2028))),"N/A",IF($N753=0,0,IF(ISERROR(VLOOKUP($E753,'Source Data'!$B$29:$J$60, MATCH($L753, 'Source Data'!$B$26:$J$26,1),TRUE))=TRUE,"",VLOOKUP($E753,'Source Data'!$B$29:$J$60,MATCH($L753, 'Source Data'!$B$26:$J$26,1),TRUE))))</f>
        <v/>
      </c>
      <c r="U753" s="144" t="str">
        <f>IF(OR(AND(OR($J753="Retired",$J753="Permanent Low-Use"),$K753&lt;=2029),(AND($J753="New",$K753&gt;2029))),"N/A",IF($N753=0,0,IF(ISERROR(VLOOKUP($E753,'Source Data'!$B$29:$J$60, MATCH($L753, 'Source Data'!$B$26:$J$26,1),TRUE))=TRUE,"",VLOOKUP($E753,'Source Data'!$B$29:$J$60,MATCH($L753, 'Source Data'!$B$26:$J$26,1),TRUE))))</f>
        <v/>
      </c>
      <c r="V753" s="144" t="str">
        <f>IF(OR(AND(OR($J753="Retired",$J753="Permanent Low-Use"),$K753&lt;=2030),(AND($J753="New",$K753&gt;2030))),"N/A",IF($N753=0,0,IF(ISERROR(VLOOKUP($E753,'Source Data'!$B$29:$J$60, MATCH($L753, 'Source Data'!$B$26:$J$26,1),TRUE))=TRUE,"",VLOOKUP($E753,'Source Data'!$B$29:$J$60,MATCH($L753, 'Source Data'!$B$26:$J$26,1),TRUE))))</f>
        <v/>
      </c>
      <c r="W753" s="144" t="str">
        <f>IF(OR(AND(OR($J753="Retired",$J753="Permanent Low-Use"),$K753&lt;=2031),(AND($J753="New",$K753&gt;2031))),"N/A",IF($N753=0,0,IF(ISERROR(VLOOKUP($E753,'Source Data'!$B$29:$J$60, MATCH($L753, 'Source Data'!$B$26:$J$26,1),TRUE))=TRUE,"",VLOOKUP($E753,'Source Data'!$B$29:$J$60,MATCH($L753, 'Source Data'!$B$26:$J$26,1),TRUE))))</f>
        <v/>
      </c>
      <c r="X753" s="144" t="str">
        <f>IF(OR(AND(OR($J753="Retired",$J753="Permanent Low-Use"),$K753&lt;=2032),(AND($J753="New",$K753&gt;2032))),"N/A",IF($N753=0,0,IF(ISERROR(VLOOKUP($E753,'Source Data'!$B$29:$J$60, MATCH($L753, 'Source Data'!$B$26:$J$26,1),TRUE))=TRUE,"",VLOOKUP($E753,'Source Data'!$B$29:$J$60,MATCH($L753, 'Source Data'!$B$26:$J$26,1),TRUE))))</f>
        <v/>
      </c>
      <c r="Y753" s="144" t="str">
        <f>IF(OR(AND(OR($J753="Retired",$J753="Permanent Low-Use"),$K753&lt;=2033),(AND($J753="New",$K753&gt;2033))),"N/A",IF($N753=0,0,IF(ISERROR(VLOOKUP($E753,'Source Data'!$B$29:$J$60, MATCH($L753, 'Source Data'!$B$26:$J$26,1),TRUE))=TRUE,"",VLOOKUP($E753,'Source Data'!$B$29:$J$60,MATCH($L753, 'Source Data'!$B$26:$J$26,1),TRUE))))</f>
        <v/>
      </c>
      <c r="Z753" s="145" t="str">
        <f>IF(ISNUMBER($L753),IF(OR(AND(OR($J753="Retired",$J753="Permanent Low-Use"),$K753&lt;=2023),(AND($J753="New",$K753&gt;2023))),"N/A",VLOOKUP($F753,'Source Data'!$B$15:$I$22,7)),"")</f>
        <v/>
      </c>
      <c r="AA753" s="145" t="str">
        <f>IF(ISNUMBER($L753),IF(OR(AND(OR($J753="Retired",$J753="Permanent Low-Use"),$K753&lt;=2024),(AND($J753="New",$K753&gt;2024))),"N/A",VLOOKUP($F753,'Source Data'!$B$15:$I$22,7)),"")</f>
        <v/>
      </c>
      <c r="AB753" s="145" t="str">
        <f>IF(ISNUMBER($L753),IF(OR(AND(OR($J753="Retired",$J753="Permanent Low-Use"),$K753&lt;=2025),(AND($J753="New",$K753&gt;2025))),"N/A",VLOOKUP($F753,'Source Data'!$B$15:$I$22,5)),"")</f>
        <v/>
      </c>
      <c r="AC753" s="145" t="str">
        <f>IF(ISNUMBER($L753),IF(OR(AND(OR($J753="Retired",$J753="Permanent Low-Use"),$K753&lt;=2026),(AND($J753="New",$K753&gt;2026))),"N/A",VLOOKUP($F753,'Source Data'!$B$15:$I$22,5)),"")</f>
        <v/>
      </c>
      <c r="AD753" s="147"/>
      <c r="AE753" s="145" t="str">
        <f>IF(ISNUMBER($L753),IF(OR(AND(OR($J753="Retired",$J753="Permanent Low-Use"),$K753&lt;=2028),(AND($J753="New",$K753&gt;2028))),"N/A",VLOOKUP($F753,'Source Data'!$B$15:$I$22,5)),"")</f>
        <v/>
      </c>
      <c r="AF753" s="145" t="str">
        <f>IF(ISNUMBER($L753),IF(OR(AND(OR($J753="Retired",$J753="Permanent Low-Use"),$K753&lt;=2029),(AND($J753="New",$K753&gt;2029))),"N/A",VLOOKUP($F753,'Source Data'!$B$15:$I$22,5)),"")</f>
        <v/>
      </c>
      <c r="AG753" s="145" t="str">
        <f>IF(ISNUMBER($L753),IF(OR(AND(OR($J753="Retired",$J753="Permanent Low-Use"),$K753&lt;=2030),(AND($J753="New",$K753&gt;2030))),"N/A",VLOOKUP($F753,'Source Data'!$B$15:$I$22,5)),"")</f>
        <v/>
      </c>
      <c r="AH753" s="145" t="str">
        <f>IF(ISNUMBER($L753),IF(OR(AND(OR($J753="Retired",$J753="Permanent Low-Use"),$K753&lt;=2031),(AND($J753="New",$K753&gt;2031))),"N/A",VLOOKUP($F753,'Source Data'!$B$15:$I$22,5)),"")</f>
        <v/>
      </c>
      <c r="AI753" s="145" t="str">
        <f>IF(ISNUMBER($L753),IF(OR(AND(OR($J753="Retired",$J753="Permanent Low-Use"),$K753&lt;=2032),(AND($J753="New",$K753&gt;2032))),"N/A",VLOOKUP($F753,'Source Data'!$B$15:$I$22,5)),"")</f>
        <v/>
      </c>
      <c r="AJ753" s="145" t="str">
        <f>IF(ISNUMBER($L753),IF(OR(AND(OR($J753="Retired",$J753="Permanent Low-Use"),$K753&lt;=2033),(AND($J753="New",$K753&gt;2033))),"N/A",VLOOKUP($F753,'Source Data'!$B$15:$I$22,5)),"")</f>
        <v/>
      </c>
      <c r="AK753" s="145" t="str">
        <f>IF($N753= 0, "N/A", IF(ISERROR(VLOOKUP($F753, 'Source Data'!$B$4:$C$11,2)), "", VLOOKUP($F753, 'Source Data'!$B$4:$C$11,2)))</f>
        <v/>
      </c>
      <c r="AL753" s="158"/>
    </row>
    <row r="754" spans="1:38">
      <c r="A754" s="158"/>
      <c r="B754" s="78"/>
      <c r="C754" s="78"/>
      <c r="D754" s="78"/>
      <c r="E754" s="78"/>
      <c r="F754" s="78"/>
      <c r="G754" s="78"/>
      <c r="H754" s="78"/>
      <c r="I754" s="78"/>
      <c r="J754" s="78"/>
      <c r="K754" s="78"/>
      <c r="L754" s="142" t="str">
        <f t="shared" si="28"/>
        <v/>
      </c>
      <c r="M754" s="142"/>
      <c r="N754" s="143" t="str">
        <f t="shared" si="29"/>
        <v/>
      </c>
      <c r="O754" s="144" t="str">
        <f>IF(OR(AND(OR($J754="Retired",$J754="Permanent Low-Use"),$K754&lt;=2023),(AND($J754="New",$K754&gt;2023))),"N/A",IF($N754=0,0,IF(ISERROR(VLOOKUP($E754,'Source Data'!$B$29:$J$60, MATCH($L754, 'Source Data'!$B$26:$J$26,1),TRUE))=TRUE,"",VLOOKUP($E754,'Source Data'!$B$29:$J$60,MATCH($L754, 'Source Data'!$B$26:$J$26,1),TRUE))))</f>
        <v/>
      </c>
      <c r="P754" s="144" t="str">
        <f>IF(OR(AND(OR($J754="Retired",$J754="Permanent Low-Use"),$K754&lt;=2024),(AND($J754="New",$K754&gt;2024))),"N/A",IF($N754=0,0,IF(ISERROR(VLOOKUP($E754,'Source Data'!$B$29:$J$60, MATCH($L754, 'Source Data'!$B$26:$J$26,1),TRUE))=TRUE,"",VLOOKUP($E754,'Source Data'!$B$29:$J$60,MATCH($L754, 'Source Data'!$B$26:$J$26,1),TRUE))))</f>
        <v/>
      </c>
      <c r="Q754" s="144" t="str">
        <f>IF(OR(AND(OR($J754="Retired",$J754="Permanent Low-Use"),$K754&lt;=2025),(AND($J754="New",$K754&gt;2025))),"N/A",IF($N754=0,0,IF(ISERROR(VLOOKUP($E754,'Source Data'!$B$29:$J$60, MATCH($L754, 'Source Data'!$B$26:$J$26,1),TRUE))=TRUE,"",VLOOKUP($E754,'Source Data'!$B$29:$J$60,MATCH($L754, 'Source Data'!$B$26:$J$26,1),TRUE))))</f>
        <v/>
      </c>
      <c r="R754" s="144" t="str">
        <f>IF(OR(AND(OR($J754="Retired",$J754="Permanent Low-Use"),$K754&lt;=2026),(AND($J754="New",$K754&gt;2026))),"N/A",IF($N754=0,0,IF(ISERROR(VLOOKUP($E754,'Source Data'!$B$29:$J$60, MATCH($L754, 'Source Data'!$B$26:$J$26,1),TRUE))=TRUE,"",VLOOKUP($E754,'Source Data'!$B$29:$J$60,MATCH($L754, 'Source Data'!$B$26:$J$26,1),TRUE))))</f>
        <v/>
      </c>
      <c r="S754" s="144" t="str">
        <f>IF(OR(AND(OR($J754="Retired",$J754="Permanent Low-Use"),$K754&lt;=2027),(AND($J754="New",$K754&gt;2027))),"N/A",IF($N754=0,0,IF(ISERROR(VLOOKUP($E754,'Source Data'!$B$29:$J$60, MATCH($L754, 'Source Data'!$B$26:$J$26,1),TRUE))=TRUE,"",VLOOKUP($E754,'Source Data'!$B$29:$J$60,MATCH($L754, 'Source Data'!$B$26:$J$26,1),TRUE))))</f>
        <v/>
      </c>
      <c r="T754" s="144" t="str">
        <f>IF(OR(AND(OR($J754="Retired",$J754="Permanent Low-Use"),$K754&lt;=2028),(AND($J754="New",$K754&gt;2028))),"N/A",IF($N754=0,0,IF(ISERROR(VLOOKUP($E754,'Source Data'!$B$29:$J$60, MATCH($L754, 'Source Data'!$B$26:$J$26,1),TRUE))=TRUE,"",VLOOKUP($E754,'Source Data'!$B$29:$J$60,MATCH($L754, 'Source Data'!$B$26:$J$26,1),TRUE))))</f>
        <v/>
      </c>
      <c r="U754" s="144" t="str">
        <f>IF(OR(AND(OR($J754="Retired",$J754="Permanent Low-Use"),$K754&lt;=2029),(AND($J754="New",$K754&gt;2029))),"N/A",IF($N754=0,0,IF(ISERROR(VLOOKUP($E754,'Source Data'!$B$29:$J$60, MATCH($L754, 'Source Data'!$B$26:$J$26,1),TRUE))=TRUE,"",VLOOKUP($E754,'Source Data'!$B$29:$J$60,MATCH($L754, 'Source Data'!$B$26:$J$26,1),TRUE))))</f>
        <v/>
      </c>
      <c r="V754" s="144" t="str">
        <f>IF(OR(AND(OR($J754="Retired",$J754="Permanent Low-Use"),$K754&lt;=2030),(AND($J754="New",$K754&gt;2030))),"N/A",IF($N754=0,0,IF(ISERROR(VLOOKUP($E754,'Source Data'!$B$29:$J$60, MATCH($L754, 'Source Data'!$B$26:$J$26,1),TRUE))=TRUE,"",VLOOKUP($E754,'Source Data'!$B$29:$J$60,MATCH($L754, 'Source Data'!$B$26:$J$26,1),TRUE))))</f>
        <v/>
      </c>
      <c r="W754" s="144" t="str">
        <f>IF(OR(AND(OR($J754="Retired",$J754="Permanent Low-Use"),$K754&lt;=2031),(AND($J754="New",$K754&gt;2031))),"N/A",IF($N754=0,0,IF(ISERROR(VLOOKUP($E754,'Source Data'!$B$29:$J$60, MATCH($L754, 'Source Data'!$B$26:$J$26,1),TRUE))=TRUE,"",VLOOKUP($E754,'Source Data'!$B$29:$J$60,MATCH($L754, 'Source Data'!$B$26:$J$26,1),TRUE))))</f>
        <v/>
      </c>
      <c r="X754" s="144" t="str">
        <f>IF(OR(AND(OR($J754="Retired",$J754="Permanent Low-Use"),$K754&lt;=2032),(AND($J754="New",$K754&gt;2032))),"N/A",IF($N754=0,0,IF(ISERROR(VLOOKUP($E754,'Source Data'!$B$29:$J$60, MATCH($L754, 'Source Data'!$B$26:$J$26,1),TRUE))=TRUE,"",VLOOKUP($E754,'Source Data'!$B$29:$J$60,MATCH($L754, 'Source Data'!$B$26:$J$26,1),TRUE))))</f>
        <v/>
      </c>
      <c r="Y754" s="144" t="str">
        <f>IF(OR(AND(OR($J754="Retired",$J754="Permanent Low-Use"),$K754&lt;=2033),(AND($J754="New",$K754&gt;2033))),"N/A",IF($N754=0,0,IF(ISERROR(VLOOKUP($E754,'Source Data'!$B$29:$J$60, MATCH($L754, 'Source Data'!$B$26:$J$26,1),TRUE))=TRUE,"",VLOOKUP($E754,'Source Data'!$B$29:$J$60,MATCH($L754, 'Source Data'!$B$26:$J$26,1),TRUE))))</f>
        <v/>
      </c>
      <c r="Z754" s="145" t="str">
        <f>IF(ISNUMBER($L754),IF(OR(AND(OR($J754="Retired",$J754="Permanent Low-Use"),$K754&lt;=2023),(AND($J754="New",$K754&gt;2023))),"N/A",VLOOKUP($F754,'Source Data'!$B$15:$I$22,7)),"")</f>
        <v/>
      </c>
      <c r="AA754" s="145" t="str">
        <f>IF(ISNUMBER($L754),IF(OR(AND(OR($J754="Retired",$J754="Permanent Low-Use"),$K754&lt;=2024),(AND($J754="New",$K754&gt;2024))),"N/A",VLOOKUP($F754,'Source Data'!$B$15:$I$22,7)),"")</f>
        <v/>
      </c>
      <c r="AB754" s="145" t="str">
        <f>IF(ISNUMBER($L754),IF(OR(AND(OR($J754="Retired",$J754="Permanent Low-Use"),$K754&lt;=2025),(AND($J754="New",$K754&gt;2025))),"N/A",VLOOKUP($F754,'Source Data'!$B$15:$I$22,5)),"")</f>
        <v/>
      </c>
      <c r="AC754" s="145" t="str">
        <f>IF(ISNUMBER($L754),IF(OR(AND(OR($J754="Retired",$J754="Permanent Low-Use"),$K754&lt;=2026),(AND($J754="New",$K754&gt;2026))),"N/A",VLOOKUP($F754,'Source Data'!$B$15:$I$22,5)),"")</f>
        <v/>
      </c>
      <c r="AD754" s="147"/>
      <c r="AE754" s="145" t="str">
        <f>IF(ISNUMBER($L754),IF(OR(AND(OR($J754="Retired",$J754="Permanent Low-Use"),$K754&lt;=2028),(AND($J754="New",$K754&gt;2028))),"N/A",VLOOKUP($F754,'Source Data'!$B$15:$I$22,5)),"")</f>
        <v/>
      </c>
      <c r="AF754" s="145" t="str">
        <f>IF(ISNUMBER($L754),IF(OR(AND(OR($J754="Retired",$J754="Permanent Low-Use"),$K754&lt;=2029),(AND($J754="New",$K754&gt;2029))),"N/A",VLOOKUP($F754,'Source Data'!$B$15:$I$22,5)),"")</f>
        <v/>
      </c>
      <c r="AG754" s="145" t="str">
        <f>IF(ISNUMBER($L754),IF(OR(AND(OR($J754="Retired",$J754="Permanent Low-Use"),$K754&lt;=2030),(AND($J754="New",$K754&gt;2030))),"N/A",VLOOKUP($F754,'Source Data'!$B$15:$I$22,5)),"")</f>
        <v/>
      </c>
      <c r="AH754" s="145" t="str">
        <f>IF(ISNUMBER($L754),IF(OR(AND(OR($J754="Retired",$J754="Permanent Low-Use"),$K754&lt;=2031),(AND($J754="New",$K754&gt;2031))),"N/A",VLOOKUP($F754,'Source Data'!$B$15:$I$22,5)),"")</f>
        <v/>
      </c>
      <c r="AI754" s="145" t="str">
        <f>IF(ISNUMBER($L754),IF(OR(AND(OR($J754="Retired",$J754="Permanent Low-Use"),$K754&lt;=2032),(AND($J754="New",$K754&gt;2032))),"N/A",VLOOKUP($F754,'Source Data'!$B$15:$I$22,5)),"")</f>
        <v/>
      </c>
      <c r="AJ754" s="145" t="str">
        <f>IF(ISNUMBER($L754),IF(OR(AND(OR($J754="Retired",$J754="Permanent Low-Use"),$K754&lt;=2033),(AND($J754="New",$K754&gt;2033))),"N/A",VLOOKUP($F754,'Source Data'!$B$15:$I$22,5)),"")</f>
        <v/>
      </c>
      <c r="AK754" s="145" t="str">
        <f>IF($N754= 0, "N/A", IF(ISERROR(VLOOKUP($F754, 'Source Data'!$B$4:$C$11,2)), "", VLOOKUP($F754, 'Source Data'!$B$4:$C$11,2)))</f>
        <v/>
      </c>
      <c r="AL754" s="158"/>
    </row>
    <row r="755" spans="1:38">
      <c r="A755" s="158"/>
      <c r="B755" s="78"/>
      <c r="C755" s="78"/>
      <c r="D755" s="78"/>
      <c r="E755" s="78"/>
      <c r="F755" s="78"/>
      <c r="G755" s="78"/>
      <c r="H755" s="78"/>
      <c r="I755" s="78"/>
      <c r="J755" s="78"/>
      <c r="K755" s="78"/>
      <c r="L755" s="142" t="str">
        <f t="shared" si="28"/>
        <v/>
      </c>
      <c r="M755" s="142"/>
      <c r="N755" s="143" t="str">
        <f t="shared" si="29"/>
        <v/>
      </c>
      <c r="O755" s="144" t="str">
        <f>IF(OR(AND(OR($J755="Retired",$J755="Permanent Low-Use"),$K755&lt;=2023),(AND($J755="New",$K755&gt;2023))),"N/A",IF($N755=0,0,IF(ISERROR(VLOOKUP($E755,'Source Data'!$B$29:$J$60, MATCH($L755, 'Source Data'!$B$26:$J$26,1),TRUE))=TRUE,"",VLOOKUP($E755,'Source Data'!$B$29:$J$60,MATCH($L755, 'Source Data'!$B$26:$J$26,1),TRUE))))</f>
        <v/>
      </c>
      <c r="P755" s="144" t="str">
        <f>IF(OR(AND(OR($J755="Retired",$J755="Permanent Low-Use"),$K755&lt;=2024),(AND($J755="New",$K755&gt;2024))),"N/A",IF($N755=0,0,IF(ISERROR(VLOOKUP($E755,'Source Data'!$B$29:$J$60, MATCH($L755, 'Source Data'!$B$26:$J$26,1),TRUE))=TRUE,"",VLOOKUP($E755,'Source Data'!$B$29:$J$60,MATCH($L755, 'Source Data'!$B$26:$J$26,1),TRUE))))</f>
        <v/>
      </c>
      <c r="Q755" s="144" t="str">
        <f>IF(OR(AND(OR($J755="Retired",$J755="Permanent Low-Use"),$K755&lt;=2025),(AND($J755="New",$K755&gt;2025))),"N/A",IF($N755=0,0,IF(ISERROR(VLOOKUP($E755,'Source Data'!$B$29:$J$60, MATCH($L755, 'Source Data'!$B$26:$J$26,1),TRUE))=TRUE,"",VLOOKUP($E755,'Source Data'!$B$29:$J$60,MATCH($L755, 'Source Data'!$B$26:$J$26,1),TRUE))))</f>
        <v/>
      </c>
      <c r="R755" s="144" t="str">
        <f>IF(OR(AND(OR($J755="Retired",$J755="Permanent Low-Use"),$K755&lt;=2026),(AND($J755="New",$K755&gt;2026))),"N/A",IF($N755=0,0,IF(ISERROR(VLOOKUP($E755,'Source Data'!$B$29:$J$60, MATCH($L755, 'Source Data'!$B$26:$J$26,1),TRUE))=TRUE,"",VLOOKUP($E755,'Source Data'!$B$29:$J$60,MATCH($L755, 'Source Data'!$B$26:$J$26,1),TRUE))))</f>
        <v/>
      </c>
      <c r="S755" s="144" t="str">
        <f>IF(OR(AND(OR($J755="Retired",$J755="Permanent Low-Use"),$K755&lt;=2027),(AND($J755="New",$K755&gt;2027))),"N/A",IF($N755=0,0,IF(ISERROR(VLOOKUP($E755,'Source Data'!$B$29:$J$60, MATCH($L755, 'Source Data'!$B$26:$J$26,1),TRUE))=TRUE,"",VLOOKUP($E755,'Source Data'!$B$29:$J$60,MATCH($L755, 'Source Data'!$B$26:$J$26,1),TRUE))))</f>
        <v/>
      </c>
      <c r="T755" s="144" t="str">
        <f>IF(OR(AND(OR($J755="Retired",$J755="Permanent Low-Use"),$K755&lt;=2028),(AND($J755="New",$K755&gt;2028))),"N/A",IF($N755=0,0,IF(ISERROR(VLOOKUP($E755,'Source Data'!$B$29:$J$60, MATCH($L755, 'Source Data'!$B$26:$J$26,1),TRUE))=TRUE,"",VLOOKUP($E755,'Source Data'!$B$29:$J$60,MATCH($L755, 'Source Data'!$B$26:$J$26,1),TRUE))))</f>
        <v/>
      </c>
      <c r="U755" s="144" t="str">
        <f>IF(OR(AND(OR($J755="Retired",$J755="Permanent Low-Use"),$K755&lt;=2029),(AND($J755="New",$K755&gt;2029))),"N/A",IF($N755=0,0,IF(ISERROR(VLOOKUP($E755,'Source Data'!$B$29:$J$60, MATCH($L755, 'Source Data'!$B$26:$J$26,1),TRUE))=TRUE,"",VLOOKUP($E755,'Source Data'!$B$29:$J$60,MATCH($L755, 'Source Data'!$B$26:$J$26,1),TRUE))))</f>
        <v/>
      </c>
      <c r="V755" s="144" t="str">
        <f>IF(OR(AND(OR($J755="Retired",$J755="Permanent Low-Use"),$K755&lt;=2030),(AND($J755="New",$K755&gt;2030))),"N/A",IF($N755=0,0,IF(ISERROR(VLOOKUP($E755,'Source Data'!$B$29:$J$60, MATCH($L755, 'Source Data'!$B$26:$J$26,1),TRUE))=TRUE,"",VLOOKUP($E755,'Source Data'!$B$29:$J$60,MATCH($L755, 'Source Data'!$B$26:$J$26,1),TRUE))))</f>
        <v/>
      </c>
      <c r="W755" s="144" t="str">
        <f>IF(OR(AND(OR($J755="Retired",$J755="Permanent Low-Use"),$K755&lt;=2031),(AND($J755="New",$K755&gt;2031))),"N/A",IF($N755=0,0,IF(ISERROR(VLOOKUP($E755,'Source Data'!$B$29:$J$60, MATCH($L755, 'Source Data'!$B$26:$J$26,1),TRUE))=TRUE,"",VLOOKUP($E755,'Source Data'!$B$29:$J$60,MATCH($L755, 'Source Data'!$B$26:$J$26,1),TRUE))))</f>
        <v/>
      </c>
      <c r="X755" s="144" t="str">
        <f>IF(OR(AND(OR($J755="Retired",$J755="Permanent Low-Use"),$K755&lt;=2032),(AND($J755="New",$K755&gt;2032))),"N/A",IF($N755=0,0,IF(ISERROR(VLOOKUP($E755,'Source Data'!$B$29:$J$60, MATCH($L755, 'Source Data'!$B$26:$J$26,1),TRUE))=TRUE,"",VLOOKUP($E755,'Source Data'!$B$29:$J$60,MATCH($L755, 'Source Data'!$B$26:$J$26,1),TRUE))))</f>
        <v/>
      </c>
      <c r="Y755" s="144" t="str">
        <f>IF(OR(AND(OR($J755="Retired",$J755="Permanent Low-Use"),$K755&lt;=2033),(AND($J755="New",$K755&gt;2033))),"N/A",IF($N755=0,0,IF(ISERROR(VLOOKUP($E755,'Source Data'!$B$29:$J$60, MATCH($L755, 'Source Data'!$B$26:$J$26,1),TRUE))=TRUE,"",VLOOKUP($E755,'Source Data'!$B$29:$J$60,MATCH($L755, 'Source Data'!$B$26:$J$26,1),TRUE))))</f>
        <v/>
      </c>
      <c r="Z755" s="145" t="str">
        <f>IF(ISNUMBER($L755),IF(OR(AND(OR($J755="Retired",$J755="Permanent Low-Use"),$K755&lt;=2023),(AND($J755="New",$K755&gt;2023))),"N/A",VLOOKUP($F755,'Source Data'!$B$15:$I$22,7)),"")</f>
        <v/>
      </c>
      <c r="AA755" s="145" t="str">
        <f>IF(ISNUMBER($L755),IF(OR(AND(OR($J755="Retired",$J755="Permanent Low-Use"),$K755&lt;=2024),(AND($J755="New",$K755&gt;2024))),"N/A",VLOOKUP($F755,'Source Data'!$B$15:$I$22,7)),"")</f>
        <v/>
      </c>
      <c r="AB755" s="145" t="str">
        <f>IF(ISNUMBER($L755),IF(OR(AND(OR($J755="Retired",$J755="Permanent Low-Use"),$K755&lt;=2025),(AND($J755="New",$K755&gt;2025))),"N/A",VLOOKUP($F755,'Source Data'!$B$15:$I$22,5)),"")</f>
        <v/>
      </c>
      <c r="AC755" s="145" t="str">
        <f>IF(ISNUMBER($L755),IF(OR(AND(OR($J755="Retired",$J755="Permanent Low-Use"),$K755&lt;=2026),(AND($J755="New",$K755&gt;2026))),"N/A",VLOOKUP($F755,'Source Data'!$B$15:$I$22,5)),"")</f>
        <v/>
      </c>
      <c r="AD755" s="147"/>
      <c r="AE755" s="145" t="str">
        <f>IF(ISNUMBER($L755),IF(OR(AND(OR($J755="Retired",$J755="Permanent Low-Use"),$K755&lt;=2028),(AND($J755="New",$K755&gt;2028))),"N/A",VLOOKUP($F755,'Source Data'!$B$15:$I$22,5)),"")</f>
        <v/>
      </c>
      <c r="AF755" s="145" t="str">
        <f>IF(ISNUMBER($L755),IF(OR(AND(OR($J755="Retired",$J755="Permanent Low-Use"),$K755&lt;=2029),(AND($J755="New",$K755&gt;2029))),"N/A",VLOOKUP($F755,'Source Data'!$B$15:$I$22,5)),"")</f>
        <v/>
      </c>
      <c r="AG755" s="145" t="str">
        <f>IF(ISNUMBER($L755),IF(OR(AND(OR($J755="Retired",$J755="Permanent Low-Use"),$K755&lt;=2030),(AND($J755="New",$K755&gt;2030))),"N/A",VLOOKUP($F755,'Source Data'!$B$15:$I$22,5)),"")</f>
        <v/>
      </c>
      <c r="AH755" s="145" t="str">
        <f>IF(ISNUMBER($L755),IF(OR(AND(OR($J755="Retired",$J755="Permanent Low-Use"),$K755&lt;=2031),(AND($J755="New",$K755&gt;2031))),"N/A",VLOOKUP($F755,'Source Data'!$B$15:$I$22,5)),"")</f>
        <v/>
      </c>
      <c r="AI755" s="145" t="str">
        <f>IF(ISNUMBER($L755),IF(OR(AND(OR($J755="Retired",$J755="Permanent Low-Use"),$K755&lt;=2032),(AND($J755="New",$K755&gt;2032))),"N/A",VLOOKUP($F755,'Source Data'!$B$15:$I$22,5)),"")</f>
        <v/>
      </c>
      <c r="AJ755" s="145" t="str">
        <f>IF(ISNUMBER($L755),IF(OR(AND(OR($J755="Retired",$J755="Permanent Low-Use"),$K755&lt;=2033),(AND($J755="New",$K755&gt;2033))),"N/A",VLOOKUP($F755,'Source Data'!$B$15:$I$22,5)),"")</f>
        <v/>
      </c>
      <c r="AK755" s="145" t="str">
        <f>IF($N755= 0, "N/A", IF(ISERROR(VLOOKUP($F755, 'Source Data'!$B$4:$C$11,2)), "", VLOOKUP($F755, 'Source Data'!$B$4:$C$11,2)))</f>
        <v/>
      </c>
      <c r="AL755" s="158"/>
    </row>
    <row r="756" spans="1:38">
      <c r="A756" s="158"/>
      <c r="B756" s="78"/>
      <c r="C756" s="78"/>
      <c r="D756" s="78"/>
      <c r="E756" s="78"/>
      <c r="F756" s="78"/>
      <c r="G756" s="78"/>
      <c r="H756" s="78"/>
      <c r="I756" s="78"/>
      <c r="J756" s="78"/>
      <c r="K756" s="78"/>
      <c r="L756" s="142" t="str">
        <f t="shared" si="28"/>
        <v/>
      </c>
      <c r="M756" s="142"/>
      <c r="N756" s="143" t="str">
        <f t="shared" si="29"/>
        <v/>
      </c>
      <c r="O756" s="144" t="str">
        <f>IF(OR(AND(OR($J756="Retired",$J756="Permanent Low-Use"),$K756&lt;=2023),(AND($J756="New",$K756&gt;2023))),"N/A",IF($N756=0,0,IF(ISERROR(VLOOKUP($E756,'Source Data'!$B$29:$J$60, MATCH($L756, 'Source Data'!$B$26:$J$26,1),TRUE))=TRUE,"",VLOOKUP($E756,'Source Data'!$B$29:$J$60,MATCH($L756, 'Source Data'!$B$26:$J$26,1),TRUE))))</f>
        <v/>
      </c>
      <c r="P756" s="144" t="str">
        <f>IF(OR(AND(OR($J756="Retired",$J756="Permanent Low-Use"),$K756&lt;=2024),(AND($J756="New",$K756&gt;2024))),"N/A",IF($N756=0,0,IF(ISERROR(VLOOKUP($E756,'Source Data'!$B$29:$J$60, MATCH($L756, 'Source Data'!$B$26:$J$26,1),TRUE))=TRUE,"",VLOOKUP($E756,'Source Data'!$B$29:$J$60,MATCH($L756, 'Source Data'!$B$26:$J$26,1),TRUE))))</f>
        <v/>
      </c>
      <c r="Q756" s="144" t="str">
        <f>IF(OR(AND(OR($J756="Retired",$J756="Permanent Low-Use"),$K756&lt;=2025),(AND($J756="New",$K756&gt;2025))),"N/A",IF($N756=0,0,IF(ISERROR(VLOOKUP($E756,'Source Data'!$B$29:$J$60, MATCH($L756, 'Source Data'!$B$26:$J$26,1),TRUE))=TRUE,"",VLOOKUP($E756,'Source Data'!$B$29:$J$60,MATCH($L756, 'Source Data'!$B$26:$J$26,1),TRUE))))</f>
        <v/>
      </c>
      <c r="R756" s="144" t="str">
        <f>IF(OR(AND(OR($J756="Retired",$J756="Permanent Low-Use"),$K756&lt;=2026),(AND($J756="New",$K756&gt;2026))),"N/A",IF($N756=0,0,IF(ISERROR(VLOOKUP($E756,'Source Data'!$B$29:$J$60, MATCH($L756, 'Source Data'!$B$26:$J$26,1),TRUE))=TRUE,"",VLOOKUP($E756,'Source Data'!$B$29:$J$60,MATCH($L756, 'Source Data'!$B$26:$J$26,1),TRUE))))</f>
        <v/>
      </c>
      <c r="S756" s="144" t="str">
        <f>IF(OR(AND(OR($J756="Retired",$J756="Permanent Low-Use"),$K756&lt;=2027),(AND($J756="New",$K756&gt;2027))),"N/A",IF($N756=0,0,IF(ISERROR(VLOOKUP($E756,'Source Data'!$B$29:$J$60, MATCH($L756, 'Source Data'!$B$26:$J$26,1),TRUE))=TRUE,"",VLOOKUP($E756,'Source Data'!$B$29:$J$60,MATCH($L756, 'Source Data'!$B$26:$J$26,1),TRUE))))</f>
        <v/>
      </c>
      <c r="T756" s="144" t="str">
        <f>IF(OR(AND(OR($J756="Retired",$J756="Permanent Low-Use"),$K756&lt;=2028),(AND($J756="New",$K756&gt;2028))),"N/A",IF($N756=0,0,IF(ISERROR(VLOOKUP($E756,'Source Data'!$B$29:$J$60, MATCH($L756, 'Source Data'!$B$26:$J$26,1),TRUE))=TRUE,"",VLOOKUP($E756,'Source Data'!$B$29:$J$60,MATCH($L756, 'Source Data'!$B$26:$J$26,1),TRUE))))</f>
        <v/>
      </c>
      <c r="U756" s="144" t="str">
        <f>IF(OR(AND(OR($J756="Retired",$J756="Permanent Low-Use"),$K756&lt;=2029),(AND($J756="New",$K756&gt;2029))),"N/A",IF($N756=0,0,IF(ISERROR(VLOOKUP($E756,'Source Data'!$B$29:$J$60, MATCH($L756, 'Source Data'!$B$26:$J$26,1),TRUE))=TRUE,"",VLOOKUP($E756,'Source Data'!$B$29:$J$60,MATCH($L756, 'Source Data'!$B$26:$J$26,1),TRUE))))</f>
        <v/>
      </c>
      <c r="V756" s="144" t="str">
        <f>IF(OR(AND(OR($J756="Retired",$J756="Permanent Low-Use"),$K756&lt;=2030),(AND($J756="New",$K756&gt;2030))),"N/A",IF($N756=0,0,IF(ISERROR(VLOOKUP($E756,'Source Data'!$B$29:$J$60, MATCH($L756, 'Source Data'!$B$26:$J$26,1),TRUE))=TRUE,"",VLOOKUP($E756,'Source Data'!$B$29:$J$60,MATCH($L756, 'Source Data'!$B$26:$J$26,1),TRUE))))</f>
        <v/>
      </c>
      <c r="W756" s="144" t="str">
        <f>IF(OR(AND(OR($J756="Retired",$J756="Permanent Low-Use"),$K756&lt;=2031),(AND($J756="New",$K756&gt;2031))),"N/A",IF($N756=0,0,IF(ISERROR(VLOOKUP($E756,'Source Data'!$B$29:$J$60, MATCH($L756, 'Source Data'!$B$26:$J$26,1),TRUE))=TRUE,"",VLOOKUP($E756,'Source Data'!$B$29:$J$60,MATCH($L756, 'Source Data'!$B$26:$J$26,1),TRUE))))</f>
        <v/>
      </c>
      <c r="X756" s="144" t="str">
        <f>IF(OR(AND(OR($J756="Retired",$J756="Permanent Low-Use"),$K756&lt;=2032),(AND($J756="New",$K756&gt;2032))),"N/A",IF($N756=0,0,IF(ISERROR(VLOOKUP($E756,'Source Data'!$B$29:$J$60, MATCH($L756, 'Source Data'!$B$26:$J$26,1),TRUE))=TRUE,"",VLOOKUP($E756,'Source Data'!$B$29:$J$60,MATCH($L756, 'Source Data'!$B$26:$J$26,1),TRUE))))</f>
        <v/>
      </c>
      <c r="Y756" s="144" t="str">
        <f>IF(OR(AND(OR($J756="Retired",$J756="Permanent Low-Use"),$K756&lt;=2033),(AND($J756="New",$K756&gt;2033))),"N/A",IF($N756=0,0,IF(ISERROR(VLOOKUP($E756,'Source Data'!$B$29:$J$60, MATCH($L756, 'Source Data'!$B$26:$J$26,1),TRUE))=TRUE,"",VLOOKUP($E756,'Source Data'!$B$29:$J$60,MATCH($L756, 'Source Data'!$B$26:$J$26,1),TRUE))))</f>
        <v/>
      </c>
      <c r="Z756" s="145" t="str">
        <f>IF(ISNUMBER($L756),IF(OR(AND(OR($J756="Retired",$J756="Permanent Low-Use"),$K756&lt;=2023),(AND($J756="New",$K756&gt;2023))),"N/A",VLOOKUP($F756,'Source Data'!$B$15:$I$22,7)),"")</f>
        <v/>
      </c>
      <c r="AA756" s="145" t="str">
        <f>IF(ISNUMBER($L756),IF(OR(AND(OR($J756="Retired",$J756="Permanent Low-Use"),$K756&lt;=2024),(AND($J756="New",$K756&gt;2024))),"N/A",VLOOKUP($F756,'Source Data'!$B$15:$I$22,7)),"")</f>
        <v/>
      </c>
      <c r="AB756" s="145" t="str">
        <f>IF(ISNUMBER($L756),IF(OR(AND(OR($J756="Retired",$J756="Permanent Low-Use"),$K756&lt;=2025),(AND($J756="New",$K756&gt;2025))),"N/A",VLOOKUP($F756,'Source Data'!$B$15:$I$22,5)),"")</f>
        <v/>
      </c>
      <c r="AC756" s="145" t="str">
        <f>IF(ISNUMBER($L756),IF(OR(AND(OR($J756="Retired",$J756="Permanent Low-Use"),$K756&lt;=2026),(AND($J756="New",$K756&gt;2026))),"N/A",VLOOKUP($F756,'Source Data'!$B$15:$I$22,5)),"")</f>
        <v/>
      </c>
      <c r="AD756" s="147"/>
      <c r="AE756" s="145" t="str">
        <f>IF(ISNUMBER($L756),IF(OR(AND(OR($J756="Retired",$J756="Permanent Low-Use"),$K756&lt;=2028),(AND($J756="New",$K756&gt;2028))),"N/A",VLOOKUP($F756,'Source Data'!$B$15:$I$22,5)),"")</f>
        <v/>
      </c>
      <c r="AF756" s="145" t="str">
        <f>IF(ISNUMBER($L756),IF(OR(AND(OR($J756="Retired",$J756="Permanent Low-Use"),$K756&lt;=2029),(AND($J756="New",$K756&gt;2029))),"N/A",VLOOKUP($F756,'Source Data'!$B$15:$I$22,5)),"")</f>
        <v/>
      </c>
      <c r="AG756" s="145" t="str">
        <f>IF(ISNUMBER($L756),IF(OR(AND(OR($J756="Retired",$J756="Permanent Low-Use"),$K756&lt;=2030),(AND($J756="New",$K756&gt;2030))),"N/A",VLOOKUP($F756,'Source Data'!$B$15:$I$22,5)),"")</f>
        <v/>
      </c>
      <c r="AH756" s="145" t="str">
        <f>IF(ISNUMBER($L756),IF(OR(AND(OR($J756="Retired",$J756="Permanent Low-Use"),$K756&lt;=2031),(AND($J756="New",$K756&gt;2031))),"N/A",VLOOKUP($F756,'Source Data'!$B$15:$I$22,5)),"")</f>
        <v/>
      </c>
      <c r="AI756" s="145" t="str">
        <f>IF(ISNUMBER($L756),IF(OR(AND(OR($J756="Retired",$J756="Permanent Low-Use"),$K756&lt;=2032),(AND($J756="New",$K756&gt;2032))),"N/A",VLOOKUP($F756,'Source Data'!$B$15:$I$22,5)),"")</f>
        <v/>
      </c>
      <c r="AJ756" s="145" t="str">
        <f>IF(ISNUMBER($L756),IF(OR(AND(OR($J756="Retired",$J756="Permanent Low-Use"),$K756&lt;=2033),(AND($J756="New",$K756&gt;2033))),"N/A",VLOOKUP($F756,'Source Data'!$B$15:$I$22,5)),"")</f>
        <v/>
      </c>
      <c r="AK756" s="145" t="str">
        <f>IF($N756= 0, "N/A", IF(ISERROR(VLOOKUP($F756, 'Source Data'!$B$4:$C$11,2)), "", VLOOKUP($F756, 'Source Data'!$B$4:$C$11,2)))</f>
        <v/>
      </c>
      <c r="AL756" s="158"/>
    </row>
    <row r="757" spans="1:38">
      <c r="A757" s="158"/>
      <c r="B757" s="78"/>
      <c r="C757" s="78"/>
      <c r="D757" s="78"/>
      <c r="E757" s="78"/>
      <c r="F757" s="78"/>
      <c r="G757" s="78"/>
      <c r="H757" s="78"/>
      <c r="I757" s="78"/>
      <c r="J757" s="78"/>
      <c r="K757" s="78"/>
      <c r="L757" s="142" t="str">
        <f t="shared" si="28"/>
        <v/>
      </c>
      <c r="M757" s="142"/>
      <c r="N757" s="143" t="str">
        <f t="shared" si="29"/>
        <v/>
      </c>
      <c r="O757" s="144" t="str">
        <f>IF(OR(AND(OR($J757="Retired",$J757="Permanent Low-Use"),$K757&lt;=2023),(AND($J757="New",$K757&gt;2023))),"N/A",IF($N757=0,0,IF(ISERROR(VLOOKUP($E757,'Source Data'!$B$29:$J$60, MATCH($L757, 'Source Data'!$B$26:$J$26,1),TRUE))=TRUE,"",VLOOKUP($E757,'Source Data'!$B$29:$J$60,MATCH($L757, 'Source Data'!$B$26:$J$26,1),TRUE))))</f>
        <v/>
      </c>
      <c r="P757" s="144" t="str">
        <f>IF(OR(AND(OR($J757="Retired",$J757="Permanent Low-Use"),$K757&lt;=2024),(AND($J757="New",$K757&gt;2024))),"N/A",IF($N757=0,0,IF(ISERROR(VLOOKUP($E757,'Source Data'!$B$29:$J$60, MATCH($L757, 'Source Data'!$B$26:$J$26,1),TRUE))=TRUE,"",VLOOKUP($E757,'Source Data'!$B$29:$J$60,MATCH($L757, 'Source Data'!$B$26:$J$26,1),TRUE))))</f>
        <v/>
      </c>
      <c r="Q757" s="144" t="str">
        <f>IF(OR(AND(OR($J757="Retired",$J757="Permanent Low-Use"),$K757&lt;=2025),(AND($J757="New",$K757&gt;2025))),"N/A",IF($N757=0,0,IF(ISERROR(VLOOKUP($E757,'Source Data'!$B$29:$J$60, MATCH($L757, 'Source Data'!$B$26:$J$26,1),TRUE))=TRUE,"",VLOOKUP($E757,'Source Data'!$B$29:$J$60,MATCH($L757, 'Source Data'!$B$26:$J$26,1),TRUE))))</f>
        <v/>
      </c>
      <c r="R757" s="144" t="str">
        <f>IF(OR(AND(OR($J757="Retired",$J757="Permanent Low-Use"),$K757&lt;=2026),(AND($J757="New",$K757&gt;2026))),"N/A",IF($N757=0,0,IF(ISERROR(VLOOKUP($E757,'Source Data'!$B$29:$J$60, MATCH($L757, 'Source Data'!$B$26:$J$26,1),TRUE))=TRUE,"",VLOOKUP($E757,'Source Data'!$B$29:$J$60,MATCH($L757, 'Source Data'!$B$26:$J$26,1),TRUE))))</f>
        <v/>
      </c>
      <c r="S757" s="144" t="str">
        <f>IF(OR(AND(OR($J757="Retired",$J757="Permanent Low-Use"),$K757&lt;=2027),(AND($J757="New",$K757&gt;2027))),"N/A",IF($N757=0,0,IF(ISERROR(VLOOKUP($E757,'Source Data'!$B$29:$J$60, MATCH($L757, 'Source Data'!$B$26:$J$26,1),TRUE))=TRUE,"",VLOOKUP($E757,'Source Data'!$B$29:$J$60,MATCH($L757, 'Source Data'!$B$26:$J$26,1),TRUE))))</f>
        <v/>
      </c>
      <c r="T757" s="144" t="str">
        <f>IF(OR(AND(OR($J757="Retired",$J757="Permanent Low-Use"),$K757&lt;=2028),(AND($J757="New",$K757&gt;2028))),"N/A",IF($N757=0,0,IF(ISERROR(VLOOKUP($E757,'Source Data'!$B$29:$J$60, MATCH($L757, 'Source Data'!$B$26:$J$26,1),TRUE))=TRUE,"",VLOOKUP($E757,'Source Data'!$B$29:$J$60,MATCH($L757, 'Source Data'!$B$26:$J$26,1),TRUE))))</f>
        <v/>
      </c>
      <c r="U757" s="144" t="str">
        <f>IF(OR(AND(OR($J757="Retired",$J757="Permanent Low-Use"),$K757&lt;=2029),(AND($J757="New",$K757&gt;2029))),"N/A",IF($N757=0,0,IF(ISERROR(VLOOKUP($E757,'Source Data'!$B$29:$J$60, MATCH($L757, 'Source Data'!$B$26:$J$26,1),TRUE))=TRUE,"",VLOOKUP($E757,'Source Data'!$B$29:$J$60,MATCH($L757, 'Source Data'!$B$26:$J$26,1),TRUE))))</f>
        <v/>
      </c>
      <c r="V757" s="144" t="str">
        <f>IF(OR(AND(OR($J757="Retired",$J757="Permanent Low-Use"),$K757&lt;=2030),(AND($J757="New",$K757&gt;2030))),"N/A",IF($N757=0,0,IF(ISERROR(VLOOKUP($E757,'Source Data'!$B$29:$J$60, MATCH($L757, 'Source Data'!$B$26:$J$26,1),TRUE))=TRUE,"",VLOOKUP($E757,'Source Data'!$B$29:$J$60,MATCH($L757, 'Source Data'!$B$26:$J$26,1),TRUE))))</f>
        <v/>
      </c>
      <c r="W757" s="144" t="str">
        <f>IF(OR(AND(OR($J757="Retired",$J757="Permanent Low-Use"),$K757&lt;=2031),(AND($J757="New",$K757&gt;2031))),"N/A",IF($N757=0,0,IF(ISERROR(VLOOKUP($E757,'Source Data'!$B$29:$J$60, MATCH($L757, 'Source Data'!$B$26:$J$26,1),TRUE))=TRUE,"",VLOOKUP($E757,'Source Data'!$B$29:$J$60,MATCH($L757, 'Source Data'!$B$26:$J$26,1),TRUE))))</f>
        <v/>
      </c>
      <c r="X757" s="144" t="str">
        <f>IF(OR(AND(OR($J757="Retired",$J757="Permanent Low-Use"),$K757&lt;=2032),(AND($J757="New",$K757&gt;2032))),"N/A",IF($N757=0,0,IF(ISERROR(VLOOKUP($E757,'Source Data'!$B$29:$J$60, MATCH($L757, 'Source Data'!$B$26:$J$26,1),TRUE))=TRUE,"",VLOOKUP($E757,'Source Data'!$B$29:$J$60,MATCH($L757, 'Source Data'!$B$26:$J$26,1),TRUE))))</f>
        <v/>
      </c>
      <c r="Y757" s="144" t="str">
        <f>IF(OR(AND(OR($J757="Retired",$J757="Permanent Low-Use"),$K757&lt;=2033),(AND($J757="New",$K757&gt;2033))),"N/A",IF($N757=0,0,IF(ISERROR(VLOOKUP($E757,'Source Data'!$B$29:$J$60, MATCH($L757, 'Source Data'!$B$26:$J$26,1),TRUE))=TRUE,"",VLOOKUP($E757,'Source Data'!$B$29:$J$60,MATCH($L757, 'Source Data'!$B$26:$J$26,1),TRUE))))</f>
        <v/>
      </c>
      <c r="Z757" s="145" t="str">
        <f>IF(ISNUMBER($L757),IF(OR(AND(OR($J757="Retired",$J757="Permanent Low-Use"),$K757&lt;=2023),(AND($J757="New",$K757&gt;2023))),"N/A",VLOOKUP($F757,'Source Data'!$B$15:$I$22,7)),"")</f>
        <v/>
      </c>
      <c r="AA757" s="145" t="str">
        <f>IF(ISNUMBER($L757),IF(OR(AND(OR($J757="Retired",$J757="Permanent Low-Use"),$K757&lt;=2024),(AND($J757="New",$K757&gt;2024))),"N/A",VLOOKUP($F757,'Source Data'!$B$15:$I$22,7)),"")</f>
        <v/>
      </c>
      <c r="AB757" s="145" t="str">
        <f>IF(ISNUMBER($L757),IF(OR(AND(OR($J757="Retired",$J757="Permanent Low-Use"),$K757&lt;=2025),(AND($J757="New",$K757&gt;2025))),"N/A",VLOOKUP($F757,'Source Data'!$B$15:$I$22,5)),"")</f>
        <v/>
      </c>
      <c r="AC757" s="145" t="str">
        <f>IF(ISNUMBER($L757),IF(OR(AND(OR($J757="Retired",$J757="Permanent Low-Use"),$K757&lt;=2026),(AND($J757="New",$K757&gt;2026))),"N/A",VLOOKUP($F757,'Source Data'!$B$15:$I$22,5)),"")</f>
        <v/>
      </c>
      <c r="AD757" s="147"/>
      <c r="AE757" s="145" t="str">
        <f>IF(ISNUMBER($L757),IF(OR(AND(OR($J757="Retired",$J757="Permanent Low-Use"),$K757&lt;=2028),(AND($J757="New",$K757&gt;2028))),"N/A",VLOOKUP($F757,'Source Data'!$B$15:$I$22,5)),"")</f>
        <v/>
      </c>
      <c r="AF757" s="145" t="str">
        <f>IF(ISNUMBER($L757),IF(OR(AND(OR($J757="Retired",$J757="Permanent Low-Use"),$K757&lt;=2029),(AND($J757="New",$K757&gt;2029))),"N/A",VLOOKUP($F757,'Source Data'!$B$15:$I$22,5)),"")</f>
        <v/>
      </c>
      <c r="AG757" s="145" t="str">
        <f>IF(ISNUMBER($L757),IF(OR(AND(OR($J757="Retired",$J757="Permanent Low-Use"),$K757&lt;=2030),(AND($J757="New",$K757&gt;2030))),"N/A",VLOOKUP($F757,'Source Data'!$B$15:$I$22,5)),"")</f>
        <v/>
      </c>
      <c r="AH757" s="145" t="str">
        <f>IF(ISNUMBER($L757),IF(OR(AND(OR($J757="Retired",$J757="Permanent Low-Use"),$K757&lt;=2031),(AND($J757="New",$K757&gt;2031))),"N/A",VLOOKUP($F757,'Source Data'!$B$15:$I$22,5)),"")</f>
        <v/>
      </c>
      <c r="AI757" s="145" t="str">
        <f>IF(ISNUMBER($L757),IF(OR(AND(OR($J757="Retired",$J757="Permanent Low-Use"),$K757&lt;=2032),(AND($J757="New",$K757&gt;2032))),"N/A",VLOOKUP($F757,'Source Data'!$B$15:$I$22,5)),"")</f>
        <v/>
      </c>
      <c r="AJ757" s="145" t="str">
        <f>IF(ISNUMBER($L757),IF(OR(AND(OR($J757="Retired",$J757="Permanent Low-Use"),$K757&lt;=2033),(AND($J757="New",$K757&gt;2033))),"N/A",VLOOKUP($F757,'Source Data'!$B$15:$I$22,5)),"")</f>
        <v/>
      </c>
      <c r="AK757" s="145" t="str">
        <f>IF($N757= 0, "N/A", IF(ISERROR(VLOOKUP($F757, 'Source Data'!$B$4:$C$11,2)), "", VLOOKUP($F757, 'Source Data'!$B$4:$C$11,2)))</f>
        <v/>
      </c>
      <c r="AL757" s="158"/>
    </row>
    <row r="758" spans="1:38">
      <c r="A758" s="158"/>
      <c r="B758" s="78"/>
      <c r="C758" s="78"/>
      <c r="D758" s="78"/>
      <c r="E758" s="78"/>
      <c r="F758" s="78"/>
      <c r="G758" s="78"/>
      <c r="H758" s="78"/>
      <c r="I758" s="78"/>
      <c r="J758" s="78"/>
      <c r="K758" s="78"/>
      <c r="L758" s="142" t="str">
        <f t="shared" si="28"/>
        <v/>
      </c>
      <c r="M758" s="142"/>
      <c r="N758" s="143" t="str">
        <f t="shared" si="29"/>
        <v/>
      </c>
      <c r="O758" s="144" t="str">
        <f>IF(OR(AND(OR($J758="Retired",$J758="Permanent Low-Use"),$K758&lt;=2023),(AND($J758="New",$K758&gt;2023))),"N/A",IF($N758=0,0,IF(ISERROR(VLOOKUP($E758,'Source Data'!$B$29:$J$60, MATCH($L758, 'Source Data'!$B$26:$J$26,1),TRUE))=TRUE,"",VLOOKUP($E758,'Source Data'!$B$29:$J$60,MATCH($L758, 'Source Data'!$B$26:$J$26,1),TRUE))))</f>
        <v/>
      </c>
      <c r="P758" s="144" t="str">
        <f>IF(OR(AND(OR($J758="Retired",$J758="Permanent Low-Use"),$K758&lt;=2024),(AND($J758="New",$K758&gt;2024))),"N/A",IF($N758=0,0,IF(ISERROR(VLOOKUP($E758,'Source Data'!$B$29:$J$60, MATCH($L758, 'Source Data'!$B$26:$J$26,1),TRUE))=TRUE,"",VLOOKUP($E758,'Source Data'!$B$29:$J$60,MATCH($L758, 'Source Data'!$B$26:$J$26,1),TRUE))))</f>
        <v/>
      </c>
      <c r="Q758" s="144" t="str">
        <f>IF(OR(AND(OR($J758="Retired",$J758="Permanent Low-Use"),$K758&lt;=2025),(AND($J758="New",$K758&gt;2025))),"N/A",IF($N758=0,0,IF(ISERROR(VLOOKUP($E758,'Source Data'!$B$29:$J$60, MATCH($L758, 'Source Data'!$B$26:$J$26,1),TRUE))=TRUE,"",VLOOKUP($E758,'Source Data'!$B$29:$J$60,MATCH($L758, 'Source Data'!$B$26:$J$26,1),TRUE))))</f>
        <v/>
      </c>
      <c r="R758" s="144" t="str">
        <f>IF(OR(AND(OR($J758="Retired",$J758="Permanent Low-Use"),$K758&lt;=2026),(AND($J758="New",$K758&gt;2026))),"N/A",IF($N758=0,0,IF(ISERROR(VLOOKUP($E758,'Source Data'!$B$29:$J$60, MATCH($L758, 'Source Data'!$B$26:$J$26,1),TRUE))=TRUE,"",VLOOKUP($E758,'Source Data'!$B$29:$J$60,MATCH($L758, 'Source Data'!$B$26:$J$26,1),TRUE))))</f>
        <v/>
      </c>
      <c r="S758" s="144" t="str">
        <f>IF(OR(AND(OR($J758="Retired",$J758="Permanent Low-Use"),$K758&lt;=2027),(AND($J758="New",$K758&gt;2027))),"N/A",IF($N758=0,0,IF(ISERROR(VLOOKUP($E758,'Source Data'!$B$29:$J$60, MATCH($L758, 'Source Data'!$B$26:$J$26,1),TRUE))=TRUE,"",VLOOKUP($E758,'Source Data'!$B$29:$J$60,MATCH($L758, 'Source Data'!$B$26:$J$26,1),TRUE))))</f>
        <v/>
      </c>
      <c r="T758" s="144" t="str">
        <f>IF(OR(AND(OR($J758="Retired",$J758="Permanent Low-Use"),$K758&lt;=2028),(AND($J758="New",$K758&gt;2028))),"N/A",IF($N758=0,0,IF(ISERROR(VLOOKUP($E758,'Source Data'!$B$29:$J$60, MATCH($L758, 'Source Data'!$B$26:$J$26,1),TRUE))=TRUE,"",VLOOKUP($E758,'Source Data'!$B$29:$J$60,MATCH($L758, 'Source Data'!$B$26:$J$26,1),TRUE))))</f>
        <v/>
      </c>
      <c r="U758" s="144" t="str">
        <f>IF(OR(AND(OR($J758="Retired",$J758="Permanent Low-Use"),$K758&lt;=2029),(AND($J758="New",$K758&gt;2029))),"N/A",IF($N758=0,0,IF(ISERROR(VLOOKUP($E758,'Source Data'!$B$29:$J$60, MATCH($L758, 'Source Data'!$B$26:$J$26,1),TRUE))=TRUE,"",VLOOKUP($E758,'Source Data'!$B$29:$J$60,MATCH($L758, 'Source Data'!$B$26:$J$26,1),TRUE))))</f>
        <v/>
      </c>
      <c r="V758" s="144" t="str">
        <f>IF(OR(AND(OR($J758="Retired",$J758="Permanent Low-Use"),$K758&lt;=2030),(AND($J758="New",$K758&gt;2030))),"N/A",IF($N758=0,0,IF(ISERROR(VLOOKUP($E758,'Source Data'!$B$29:$J$60, MATCH($L758, 'Source Data'!$B$26:$J$26,1),TRUE))=TRUE,"",VLOOKUP($E758,'Source Data'!$B$29:$J$60,MATCH($L758, 'Source Data'!$B$26:$J$26,1),TRUE))))</f>
        <v/>
      </c>
      <c r="W758" s="144" t="str">
        <f>IF(OR(AND(OR($J758="Retired",$J758="Permanent Low-Use"),$K758&lt;=2031),(AND($J758="New",$K758&gt;2031))),"N/A",IF($N758=0,0,IF(ISERROR(VLOOKUP($E758,'Source Data'!$B$29:$J$60, MATCH($L758, 'Source Data'!$B$26:$J$26,1),TRUE))=TRUE,"",VLOOKUP($E758,'Source Data'!$B$29:$J$60,MATCH($L758, 'Source Data'!$B$26:$J$26,1),TRUE))))</f>
        <v/>
      </c>
      <c r="X758" s="144" t="str">
        <f>IF(OR(AND(OR($J758="Retired",$J758="Permanent Low-Use"),$K758&lt;=2032),(AND($J758="New",$K758&gt;2032))),"N/A",IF($N758=0,0,IF(ISERROR(VLOOKUP($E758,'Source Data'!$B$29:$J$60, MATCH($L758, 'Source Data'!$B$26:$J$26,1),TRUE))=TRUE,"",VLOOKUP($E758,'Source Data'!$B$29:$J$60,MATCH($L758, 'Source Data'!$B$26:$J$26,1),TRUE))))</f>
        <v/>
      </c>
      <c r="Y758" s="144" t="str">
        <f>IF(OR(AND(OR($J758="Retired",$J758="Permanent Low-Use"),$K758&lt;=2033),(AND($J758="New",$K758&gt;2033))),"N/A",IF($N758=0,0,IF(ISERROR(VLOOKUP($E758,'Source Data'!$B$29:$J$60, MATCH($L758, 'Source Data'!$B$26:$J$26,1),TRUE))=TRUE,"",VLOOKUP($E758,'Source Data'!$B$29:$J$60,MATCH($L758, 'Source Data'!$B$26:$J$26,1),TRUE))))</f>
        <v/>
      </c>
      <c r="Z758" s="145" t="str">
        <f>IF(ISNUMBER($L758),IF(OR(AND(OR($J758="Retired",$J758="Permanent Low-Use"),$K758&lt;=2023),(AND($J758="New",$K758&gt;2023))),"N/A",VLOOKUP($F758,'Source Data'!$B$15:$I$22,7)),"")</f>
        <v/>
      </c>
      <c r="AA758" s="145" t="str">
        <f>IF(ISNUMBER($L758),IF(OR(AND(OR($J758="Retired",$J758="Permanent Low-Use"),$K758&lt;=2024),(AND($J758="New",$K758&gt;2024))),"N/A",VLOOKUP($F758,'Source Data'!$B$15:$I$22,7)),"")</f>
        <v/>
      </c>
      <c r="AB758" s="145" t="str">
        <f>IF(ISNUMBER($L758),IF(OR(AND(OR($J758="Retired",$J758="Permanent Low-Use"),$K758&lt;=2025),(AND($J758="New",$K758&gt;2025))),"N/A",VLOOKUP($F758,'Source Data'!$B$15:$I$22,5)),"")</f>
        <v/>
      </c>
      <c r="AC758" s="145" t="str">
        <f>IF(ISNUMBER($L758),IF(OR(AND(OR($J758="Retired",$J758="Permanent Low-Use"),$K758&lt;=2026),(AND($J758="New",$K758&gt;2026))),"N/A",VLOOKUP($F758,'Source Data'!$B$15:$I$22,5)),"")</f>
        <v/>
      </c>
      <c r="AD758" s="147"/>
      <c r="AE758" s="145" t="str">
        <f>IF(ISNUMBER($L758),IF(OR(AND(OR($J758="Retired",$J758="Permanent Low-Use"),$K758&lt;=2028),(AND($J758="New",$K758&gt;2028))),"N/A",VLOOKUP($F758,'Source Data'!$B$15:$I$22,5)),"")</f>
        <v/>
      </c>
      <c r="AF758" s="145" t="str">
        <f>IF(ISNUMBER($L758),IF(OR(AND(OR($J758="Retired",$J758="Permanent Low-Use"),$K758&lt;=2029),(AND($J758="New",$K758&gt;2029))),"N/A",VLOOKUP($F758,'Source Data'!$B$15:$I$22,5)),"")</f>
        <v/>
      </c>
      <c r="AG758" s="145" t="str">
        <f>IF(ISNUMBER($L758),IF(OR(AND(OR($J758="Retired",$J758="Permanent Low-Use"),$K758&lt;=2030),(AND($J758="New",$K758&gt;2030))),"N/A",VLOOKUP($F758,'Source Data'!$B$15:$I$22,5)),"")</f>
        <v/>
      </c>
      <c r="AH758" s="145" t="str">
        <f>IF(ISNUMBER($L758),IF(OR(AND(OR($J758="Retired",$J758="Permanent Low-Use"),$K758&lt;=2031),(AND($J758="New",$K758&gt;2031))),"N/A",VLOOKUP($F758,'Source Data'!$B$15:$I$22,5)),"")</f>
        <v/>
      </c>
      <c r="AI758" s="145" t="str">
        <f>IF(ISNUMBER($L758),IF(OR(AND(OR($J758="Retired",$J758="Permanent Low-Use"),$K758&lt;=2032),(AND($J758="New",$K758&gt;2032))),"N/A",VLOOKUP($F758,'Source Data'!$B$15:$I$22,5)),"")</f>
        <v/>
      </c>
      <c r="AJ758" s="145" t="str">
        <f>IF(ISNUMBER($L758),IF(OR(AND(OR($J758="Retired",$J758="Permanent Low-Use"),$K758&lt;=2033),(AND($J758="New",$K758&gt;2033))),"N/A",VLOOKUP($F758,'Source Data'!$B$15:$I$22,5)),"")</f>
        <v/>
      </c>
      <c r="AK758" s="145" t="str">
        <f>IF($N758= 0, "N/A", IF(ISERROR(VLOOKUP($F758, 'Source Data'!$B$4:$C$11,2)), "", VLOOKUP($F758, 'Source Data'!$B$4:$C$11,2)))</f>
        <v/>
      </c>
      <c r="AL758" s="158"/>
    </row>
    <row r="759" spans="1:38">
      <c r="A759" s="158"/>
      <c r="B759" s="78"/>
      <c r="C759" s="78"/>
      <c r="D759" s="78"/>
      <c r="E759" s="78"/>
      <c r="F759" s="78"/>
      <c r="G759" s="78"/>
      <c r="H759" s="78"/>
      <c r="I759" s="78"/>
      <c r="J759" s="78"/>
      <c r="K759" s="78"/>
      <c r="L759" s="142" t="str">
        <f t="shared" si="28"/>
        <v/>
      </c>
      <c r="M759" s="142"/>
      <c r="N759" s="143" t="str">
        <f t="shared" si="29"/>
        <v/>
      </c>
      <c r="O759" s="144" t="str">
        <f>IF(OR(AND(OR($J759="Retired",$J759="Permanent Low-Use"),$K759&lt;=2023),(AND($J759="New",$K759&gt;2023))),"N/A",IF($N759=0,0,IF(ISERROR(VLOOKUP($E759,'Source Data'!$B$29:$J$60, MATCH($L759, 'Source Data'!$B$26:$J$26,1),TRUE))=TRUE,"",VLOOKUP($E759,'Source Data'!$B$29:$J$60,MATCH($L759, 'Source Data'!$B$26:$J$26,1),TRUE))))</f>
        <v/>
      </c>
      <c r="P759" s="144" t="str">
        <f>IF(OR(AND(OR($J759="Retired",$J759="Permanent Low-Use"),$K759&lt;=2024),(AND($J759="New",$K759&gt;2024))),"N/A",IF($N759=0,0,IF(ISERROR(VLOOKUP($E759,'Source Data'!$B$29:$J$60, MATCH($L759, 'Source Data'!$B$26:$J$26,1),TRUE))=TRUE,"",VLOOKUP($E759,'Source Data'!$B$29:$J$60,MATCH($L759, 'Source Data'!$B$26:$J$26,1),TRUE))))</f>
        <v/>
      </c>
      <c r="Q759" s="144" t="str">
        <f>IF(OR(AND(OR($J759="Retired",$J759="Permanent Low-Use"),$K759&lt;=2025),(AND($J759="New",$K759&gt;2025))),"N/A",IF($N759=0,0,IF(ISERROR(VLOOKUP($E759,'Source Data'!$B$29:$J$60, MATCH($L759, 'Source Data'!$B$26:$J$26,1),TRUE))=TRUE,"",VLOOKUP($E759,'Source Data'!$B$29:$J$60,MATCH($L759, 'Source Data'!$B$26:$J$26,1),TRUE))))</f>
        <v/>
      </c>
      <c r="R759" s="144" t="str">
        <f>IF(OR(AND(OR($J759="Retired",$J759="Permanent Low-Use"),$K759&lt;=2026),(AND($J759="New",$K759&gt;2026))),"N/A",IF($N759=0,0,IF(ISERROR(VLOOKUP($E759,'Source Data'!$B$29:$J$60, MATCH($L759, 'Source Data'!$B$26:$J$26,1),TRUE))=TRUE,"",VLOOKUP($E759,'Source Data'!$B$29:$J$60,MATCH($L759, 'Source Data'!$B$26:$J$26,1),TRUE))))</f>
        <v/>
      </c>
      <c r="S759" s="144" t="str">
        <f>IF(OR(AND(OR($J759="Retired",$J759="Permanent Low-Use"),$K759&lt;=2027),(AND($J759="New",$K759&gt;2027))),"N/A",IF($N759=0,0,IF(ISERROR(VLOOKUP($E759,'Source Data'!$B$29:$J$60, MATCH($L759, 'Source Data'!$B$26:$J$26,1),TRUE))=TRUE,"",VLOOKUP($E759,'Source Data'!$B$29:$J$60,MATCH($L759, 'Source Data'!$B$26:$J$26,1),TRUE))))</f>
        <v/>
      </c>
      <c r="T759" s="144" t="str">
        <f>IF(OR(AND(OR($J759="Retired",$J759="Permanent Low-Use"),$K759&lt;=2028),(AND($J759="New",$K759&gt;2028))),"N/A",IF($N759=0,0,IF(ISERROR(VLOOKUP($E759,'Source Data'!$B$29:$J$60, MATCH($L759, 'Source Data'!$B$26:$J$26,1),TRUE))=TRUE,"",VLOOKUP($E759,'Source Data'!$B$29:$J$60,MATCH($L759, 'Source Data'!$B$26:$J$26,1),TRUE))))</f>
        <v/>
      </c>
      <c r="U759" s="144" t="str">
        <f>IF(OR(AND(OR($J759="Retired",$J759="Permanent Low-Use"),$K759&lt;=2029),(AND($J759="New",$K759&gt;2029))),"N/A",IF($N759=0,0,IF(ISERROR(VLOOKUP($E759,'Source Data'!$B$29:$J$60, MATCH($L759, 'Source Data'!$B$26:$J$26,1),TRUE))=TRUE,"",VLOOKUP($E759,'Source Data'!$B$29:$J$60,MATCH($L759, 'Source Data'!$B$26:$J$26,1),TRUE))))</f>
        <v/>
      </c>
      <c r="V759" s="144" t="str">
        <f>IF(OR(AND(OR($J759="Retired",$J759="Permanent Low-Use"),$K759&lt;=2030),(AND($J759="New",$K759&gt;2030))),"N/A",IF($N759=0,0,IF(ISERROR(VLOOKUP($E759,'Source Data'!$B$29:$J$60, MATCH($L759, 'Source Data'!$B$26:$J$26,1),TRUE))=TRUE,"",VLOOKUP($E759,'Source Data'!$B$29:$J$60,MATCH($L759, 'Source Data'!$B$26:$J$26,1),TRUE))))</f>
        <v/>
      </c>
      <c r="W759" s="144" t="str">
        <f>IF(OR(AND(OR($J759="Retired",$J759="Permanent Low-Use"),$K759&lt;=2031),(AND($J759="New",$K759&gt;2031))),"N/A",IF($N759=0,0,IF(ISERROR(VLOOKUP($E759,'Source Data'!$B$29:$J$60, MATCH($L759, 'Source Data'!$B$26:$J$26,1),TRUE))=TRUE,"",VLOOKUP($E759,'Source Data'!$B$29:$J$60,MATCH($L759, 'Source Data'!$B$26:$J$26,1),TRUE))))</f>
        <v/>
      </c>
      <c r="X759" s="144" t="str">
        <f>IF(OR(AND(OR($J759="Retired",$J759="Permanent Low-Use"),$K759&lt;=2032),(AND($J759="New",$K759&gt;2032))),"N/A",IF($N759=0,0,IF(ISERROR(VLOOKUP($E759,'Source Data'!$B$29:$J$60, MATCH($L759, 'Source Data'!$B$26:$J$26,1),TRUE))=TRUE,"",VLOOKUP($E759,'Source Data'!$B$29:$J$60,MATCH($L759, 'Source Data'!$B$26:$J$26,1),TRUE))))</f>
        <v/>
      </c>
      <c r="Y759" s="144" t="str">
        <f>IF(OR(AND(OR($J759="Retired",$J759="Permanent Low-Use"),$K759&lt;=2033),(AND($J759="New",$K759&gt;2033))),"N/A",IF($N759=0,0,IF(ISERROR(VLOOKUP($E759,'Source Data'!$B$29:$J$60, MATCH($L759, 'Source Data'!$B$26:$J$26,1),TRUE))=TRUE,"",VLOOKUP($E759,'Source Data'!$B$29:$J$60,MATCH($L759, 'Source Data'!$B$26:$J$26,1),TRUE))))</f>
        <v/>
      </c>
      <c r="Z759" s="145" t="str">
        <f>IF(ISNUMBER($L759),IF(OR(AND(OR($J759="Retired",$J759="Permanent Low-Use"),$K759&lt;=2023),(AND($J759="New",$K759&gt;2023))),"N/A",VLOOKUP($F759,'Source Data'!$B$15:$I$22,7)),"")</f>
        <v/>
      </c>
      <c r="AA759" s="145" t="str">
        <f>IF(ISNUMBER($L759),IF(OR(AND(OR($J759="Retired",$J759="Permanent Low-Use"),$K759&lt;=2024),(AND($J759="New",$K759&gt;2024))),"N/A",VLOOKUP($F759,'Source Data'!$B$15:$I$22,7)),"")</f>
        <v/>
      </c>
      <c r="AB759" s="145" t="str">
        <f>IF(ISNUMBER($L759),IF(OR(AND(OR($J759="Retired",$J759="Permanent Low-Use"),$K759&lt;=2025),(AND($J759="New",$K759&gt;2025))),"N/A",VLOOKUP($F759,'Source Data'!$B$15:$I$22,5)),"")</f>
        <v/>
      </c>
      <c r="AC759" s="145" t="str">
        <f>IF(ISNUMBER($L759),IF(OR(AND(OR($J759="Retired",$J759="Permanent Low-Use"),$K759&lt;=2026),(AND($J759="New",$K759&gt;2026))),"N/A",VLOOKUP($F759,'Source Data'!$B$15:$I$22,5)),"")</f>
        <v/>
      </c>
      <c r="AD759" s="147"/>
      <c r="AE759" s="145" t="str">
        <f>IF(ISNUMBER($L759),IF(OR(AND(OR($J759="Retired",$J759="Permanent Low-Use"),$K759&lt;=2028),(AND($J759="New",$K759&gt;2028))),"N/A",VLOOKUP($F759,'Source Data'!$B$15:$I$22,5)),"")</f>
        <v/>
      </c>
      <c r="AF759" s="145" t="str">
        <f>IF(ISNUMBER($L759),IF(OR(AND(OR($J759="Retired",$J759="Permanent Low-Use"),$K759&lt;=2029),(AND($J759="New",$K759&gt;2029))),"N/A",VLOOKUP($F759,'Source Data'!$B$15:$I$22,5)),"")</f>
        <v/>
      </c>
      <c r="AG759" s="145" t="str">
        <f>IF(ISNUMBER($L759),IF(OR(AND(OR($J759="Retired",$J759="Permanent Low-Use"),$K759&lt;=2030),(AND($J759="New",$K759&gt;2030))),"N/A",VLOOKUP($F759,'Source Data'!$B$15:$I$22,5)),"")</f>
        <v/>
      </c>
      <c r="AH759" s="145" t="str">
        <f>IF(ISNUMBER($L759),IF(OR(AND(OR($J759="Retired",$J759="Permanent Low-Use"),$K759&lt;=2031),(AND($J759="New",$K759&gt;2031))),"N/A",VLOOKUP($F759,'Source Data'!$B$15:$I$22,5)),"")</f>
        <v/>
      </c>
      <c r="AI759" s="145" t="str">
        <f>IF(ISNUMBER($L759),IF(OR(AND(OR($J759="Retired",$J759="Permanent Low-Use"),$K759&lt;=2032),(AND($J759="New",$K759&gt;2032))),"N/A",VLOOKUP($F759,'Source Data'!$B$15:$I$22,5)),"")</f>
        <v/>
      </c>
      <c r="AJ759" s="145" t="str">
        <f>IF(ISNUMBER($L759),IF(OR(AND(OR($J759="Retired",$J759="Permanent Low-Use"),$K759&lt;=2033),(AND($J759="New",$K759&gt;2033))),"N/A",VLOOKUP($F759,'Source Data'!$B$15:$I$22,5)),"")</f>
        <v/>
      </c>
      <c r="AK759" s="145" t="str">
        <f>IF($N759= 0, "N/A", IF(ISERROR(VLOOKUP($F759, 'Source Data'!$B$4:$C$11,2)), "", VLOOKUP($F759, 'Source Data'!$B$4:$C$11,2)))</f>
        <v/>
      </c>
      <c r="AL759" s="158"/>
    </row>
    <row r="760" spans="1:38">
      <c r="A760" s="158"/>
      <c r="B760" s="78"/>
      <c r="C760" s="78"/>
      <c r="D760" s="78"/>
      <c r="E760" s="78"/>
      <c r="F760" s="78"/>
      <c r="G760" s="78"/>
      <c r="H760" s="78"/>
      <c r="I760" s="78"/>
      <c r="J760" s="78"/>
      <c r="K760" s="78"/>
      <c r="L760" s="142" t="str">
        <f t="shared" si="28"/>
        <v/>
      </c>
      <c r="M760" s="142"/>
      <c r="N760" s="143" t="str">
        <f t="shared" si="29"/>
        <v/>
      </c>
      <c r="O760" s="144" t="str">
        <f>IF(OR(AND(OR($J760="Retired",$J760="Permanent Low-Use"),$K760&lt;=2023),(AND($J760="New",$K760&gt;2023))),"N/A",IF($N760=0,0,IF(ISERROR(VLOOKUP($E760,'Source Data'!$B$29:$J$60, MATCH($L760, 'Source Data'!$B$26:$J$26,1),TRUE))=TRUE,"",VLOOKUP($E760,'Source Data'!$B$29:$J$60,MATCH($L760, 'Source Data'!$B$26:$J$26,1),TRUE))))</f>
        <v/>
      </c>
      <c r="P760" s="144" t="str">
        <f>IF(OR(AND(OR($J760="Retired",$J760="Permanent Low-Use"),$K760&lt;=2024),(AND($J760="New",$K760&gt;2024))),"N/A",IF($N760=0,0,IF(ISERROR(VLOOKUP($E760,'Source Data'!$B$29:$J$60, MATCH($L760, 'Source Data'!$B$26:$J$26,1),TRUE))=TRUE,"",VLOOKUP($E760,'Source Data'!$B$29:$J$60,MATCH($L760, 'Source Data'!$B$26:$J$26,1),TRUE))))</f>
        <v/>
      </c>
      <c r="Q760" s="144" t="str">
        <f>IF(OR(AND(OR($J760="Retired",$J760="Permanent Low-Use"),$K760&lt;=2025),(AND($J760="New",$K760&gt;2025))),"N/A",IF($N760=0,0,IF(ISERROR(VLOOKUP($E760,'Source Data'!$B$29:$J$60, MATCH($L760, 'Source Data'!$B$26:$J$26,1),TRUE))=TRUE,"",VLOOKUP($E760,'Source Data'!$B$29:$J$60,MATCH($L760, 'Source Data'!$B$26:$J$26,1),TRUE))))</f>
        <v/>
      </c>
      <c r="R760" s="144" t="str">
        <f>IF(OR(AND(OR($J760="Retired",$J760="Permanent Low-Use"),$K760&lt;=2026),(AND($J760="New",$K760&gt;2026))),"N/A",IF($N760=0,0,IF(ISERROR(VLOOKUP($E760,'Source Data'!$B$29:$J$60, MATCH($L760, 'Source Data'!$B$26:$J$26,1),TRUE))=TRUE,"",VLOOKUP($E760,'Source Data'!$B$29:$J$60,MATCH($L760, 'Source Data'!$B$26:$J$26,1),TRUE))))</f>
        <v/>
      </c>
      <c r="S760" s="144" t="str">
        <f>IF(OR(AND(OR($J760="Retired",$J760="Permanent Low-Use"),$K760&lt;=2027),(AND($J760="New",$K760&gt;2027))),"N/A",IF($N760=0,0,IF(ISERROR(VLOOKUP($E760,'Source Data'!$B$29:$J$60, MATCH($L760, 'Source Data'!$B$26:$J$26,1),TRUE))=TRUE,"",VLOOKUP($E760,'Source Data'!$B$29:$J$60,MATCH($L760, 'Source Data'!$B$26:$J$26,1),TRUE))))</f>
        <v/>
      </c>
      <c r="T760" s="144" t="str">
        <f>IF(OR(AND(OR($J760="Retired",$J760="Permanent Low-Use"),$K760&lt;=2028),(AND($J760="New",$K760&gt;2028))),"N/A",IF($N760=0,0,IF(ISERROR(VLOOKUP($E760,'Source Data'!$B$29:$J$60, MATCH($L760, 'Source Data'!$B$26:$J$26,1),TRUE))=TRUE,"",VLOOKUP($E760,'Source Data'!$B$29:$J$60,MATCH($L760, 'Source Data'!$B$26:$J$26,1),TRUE))))</f>
        <v/>
      </c>
      <c r="U760" s="144" t="str">
        <f>IF(OR(AND(OR($J760="Retired",$J760="Permanent Low-Use"),$K760&lt;=2029),(AND($J760="New",$K760&gt;2029))),"N/A",IF($N760=0,0,IF(ISERROR(VLOOKUP($E760,'Source Data'!$B$29:$J$60, MATCH($L760, 'Source Data'!$B$26:$J$26,1),TRUE))=TRUE,"",VLOOKUP($E760,'Source Data'!$B$29:$J$60,MATCH($L760, 'Source Data'!$B$26:$J$26,1),TRUE))))</f>
        <v/>
      </c>
      <c r="V760" s="144" t="str">
        <f>IF(OR(AND(OR($J760="Retired",$J760="Permanent Low-Use"),$K760&lt;=2030),(AND($J760="New",$K760&gt;2030))),"N/A",IF($N760=0,0,IF(ISERROR(VLOOKUP($E760,'Source Data'!$B$29:$J$60, MATCH($L760, 'Source Data'!$B$26:$J$26,1),TRUE))=TRUE,"",VLOOKUP($E760,'Source Data'!$B$29:$J$60,MATCH($L760, 'Source Data'!$B$26:$J$26,1),TRUE))))</f>
        <v/>
      </c>
      <c r="W760" s="144" t="str">
        <f>IF(OR(AND(OR($J760="Retired",$J760="Permanent Low-Use"),$K760&lt;=2031),(AND($J760="New",$K760&gt;2031))),"N/A",IF($N760=0,0,IF(ISERROR(VLOOKUP($E760,'Source Data'!$B$29:$J$60, MATCH($L760, 'Source Data'!$B$26:$J$26,1),TRUE))=TRUE,"",VLOOKUP($E760,'Source Data'!$B$29:$J$60,MATCH($L760, 'Source Data'!$B$26:$J$26,1),TRUE))))</f>
        <v/>
      </c>
      <c r="X760" s="144" t="str">
        <f>IF(OR(AND(OR($J760="Retired",$J760="Permanent Low-Use"),$K760&lt;=2032),(AND($J760="New",$K760&gt;2032))),"N/A",IF($N760=0,0,IF(ISERROR(VLOOKUP($E760,'Source Data'!$B$29:$J$60, MATCH($L760, 'Source Data'!$B$26:$J$26,1),TRUE))=TRUE,"",VLOOKUP($E760,'Source Data'!$B$29:$J$60,MATCH($L760, 'Source Data'!$B$26:$J$26,1),TRUE))))</f>
        <v/>
      </c>
      <c r="Y760" s="144" t="str">
        <f>IF(OR(AND(OR($J760="Retired",$J760="Permanent Low-Use"),$K760&lt;=2033),(AND($J760="New",$K760&gt;2033))),"N/A",IF($N760=0,0,IF(ISERROR(VLOOKUP($E760,'Source Data'!$B$29:$J$60, MATCH($L760, 'Source Data'!$B$26:$J$26,1),TRUE))=TRUE,"",VLOOKUP($E760,'Source Data'!$B$29:$J$60,MATCH($L760, 'Source Data'!$B$26:$J$26,1),TRUE))))</f>
        <v/>
      </c>
      <c r="Z760" s="145" t="str">
        <f>IF(ISNUMBER($L760),IF(OR(AND(OR($J760="Retired",$J760="Permanent Low-Use"),$K760&lt;=2023),(AND($J760="New",$K760&gt;2023))),"N/A",VLOOKUP($F760,'Source Data'!$B$15:$I$22,7)),"")</f>
        <v/>
      </c>
      <c r="AA760" s="145" t="str">
        <f>IF(ISNUMBER($L760),IF(OR(AND(OR($J760="Retired",$J760="Permanent Low-Use"),$K760&lt;=2024),(AND($J760="New",$K760&gt;2024))),"N/A",VLOOKUP($F760,'Source Data'!$B$15:$I$22,7)),"")</f>
        <v/>
      </c>
      <c r="AB760" s="145" t="str">
        <f>IF(ISNUMBER($L760),IF(OR(AND(OR($J760="Retired",$J760="Permanent Low-Use"),$K760&lt;=2025),(AND($J760="New",$K760&gt;2025))),"N/A",VLOOKUP($F760,'Source Data'!$B$15:$I$22,5)),"")</f>
        <v/>
      </c>
      <c r="AC760" s="145" t="str">
        <f>IF(ISNUMBER($L760),IF(OR(AND(OR($J760="Retired",$J760="Permanent Low-Use"),$K760&lt;=2026),(AND($J760="New",$K760&gt;2026))),"N/A",VLOOKUP($F760,'Source Data'!$B$15:$I$22,5)),"")</f>
        <v/>
      </c>
      <c r="AD760" s="147"/>
      <c r="AE760" s="145" t="str">
        <f>IF(ISNUMBER($L760),IF(OR(AND(OR($J760="Retired",$J760="Permanent Low-Use"),$K760&lt;=2028),(AND($J760="New",$K760&gt;2028))),"N/A",VLOOKUP($F760,'Source Data'!$B$15:$I$22,5)),"")</f>
        <v/>
      </c>
      <c r="AF760" s="145" t="str">
        <f>IF(ISNUMBER($L760),IF(OR(AND(OR($J760="Retired",$J760="Permanent Low-Use"),$K760&lt;=2029),(AND($J760="New",$K760&gt;2029))),"N/A",VLOOKUP($F760,'Source Data'!$B$15:$I$22,5)),"")</f>
        <v/>
      </c>
      <c r="AG760" s="145" t="str">
        <f>IF(ISNUMBER($L760),IF(OR(AND(OR($J760="Retired",$J760="Permanent Low-Use"),$K760&lt;=2030),(AND($J760="New",$K760&gt;2030))),"N/A",VLOOKUP($F760,'Source Data'!$B$15:$I$22,5)),"")</f>
        <v/>
      </c>
      <c r="AH760" s="145" t="str">
        <f>IF(ISNUMBER($L760),IF(OR(AND(OR($J760="Retired",$J760="Permanent Low-Use"),$K760&lt;=2031),(AND($J760="New",$K760&gt;2031))),"N/A",VLOOKUP($F760,'Source Data'!$B$15:$I$22,5)),"")</f>
        <v/>
      </c>
      <c r="AI760" s="145" t="str">
        <f>IF(ISNUMBER($L760),IF(OR(AND(OR($J760="Retired",$J760="Permanent Low-Use"),$K760&lt;=2032),(AND($J760="New",$K760&gt;2032))),"N/A",VLOOKUP($F760,'Source Data'!$B$15:$I$22,5)),"")</f>
        <v/>
      </c>
      <c r="AJ760" s="145" t="str">
        <f>IF(ISNUMBER($L760),IF(OR(AND(OR($J760="Retired",$J760="Permanent Low-Use"),$K760&lt;=2033),(AND($J760="New",$K760&gt;2033))),"N/A",VLOOKUP($F760,'Source Data'!$B$15:$I$22,5)),"")</f>
        <v/>
      </c>
      <c r="AK760" s="145" t="str">
        <f>IF($N760= 0, "N/A", IF(ISERROR(VLOOKUP($F760, 'Source Data'!$B$4:$C$11,2)), "", VLOOKUP($F760, 'Source Data'!$B$4:$C$11,2)))</f>
        <v/>
      </c>
      <c r="AL760" s="158"/>
    </row>
    <row r="761" spans="1:38">
      <c r="A761" s="158"/>
      <c r="B761" s="78"/>
      <c r="C761" s="78"/>
      <c r="D761" s="78"/>
      <c r="E761" s="78"/>
      <c r="F761" s="78"/>
      <c r="G761" s="78"/>
      <c r="H761" s="78"/>
      <c r="I761" s="78"/>
      <c r="J761" s="78"/>
      <c r="K761" s="78"/>
      <c r="L761" s="142" t="str">
        <f t="shared" si="28"/>
        <v/>
      </c>
      <c r="M761" s="142"/>
      <c r="N761" s="143" t="str">
        <f t="shared" si="29"/>
        <v/>
      </c>
      <c r="O761" s="144" t="str">
        <f>IF(OR(AND(OR($J761="Retired",$J761="Permanent Low-Use"),$K761&lt;=2023),(AND($J761="New",$K761&gt;2023))),"N/A",IF($N761=0,0,IF(ISERROR(VLOOKUP($E761,'Source Data'!$B$29:$J$60, MATCH($L761, 'Source Data'!$B$26:$J$26,1),TRUE))=TRUE,"",VLOOKUP($E761,'Source Data'!$B$29:$J$60,MATCH($L761, 'Source Data'!$B$26:$J$26,1),TRUE))))</f>
        <v/>
      </c>
      <c r="P761" s="144" t="str">
        <f>IF(OR(AND(OR($J761="Retired",$J761="Permanent Low-Use"),$K761&lt;=2024),(AND($J761="New",$K761&gt;2024))),"N/A",IF($N761=0,0,IF(ISERROR(VLOOKUP($E761,'Source Data'!$B$29:$J$60, MATCH($L761, 'Source Data'!$B$26:$J$26,1),TRUE))=TRUE,"",VLOOKUP($E761,'Source Data'!$B$29:$J$60,MATCH($L761, 'Source Data'!$B$26:$J$26,1),TRUE))))</f>
        <v/>
      </c>
      <c r="Q761" s="144" t="str">
        <f>IF(OR(AND(OR($J761="Retired",$J761="Permanent Low-Use"),$K761&lt;=2025),(AND($J761="New",$K761&gt;2025))),"N/A",IF($N761=0,0,IF(ISERROR(VLOOKUP($E761,'Source Data'!$B$29:$J$60, MATCH($L761, 'Source Data'!$B$26:$J$26,1),TRUE))=TRUE,"",VLOOKUP($E761,'Source Data'!$B$29:$J$60,MATCH($L761, 'Source Data'!$B$26:$J$26,1),TRUE))))</f>
        <v/>
      </c>
      <c r="R761" s="144" t="str">
        <f>IF(OR(AND(OR($J761="Retired",$J761="Permanent Low-Use"),$K761&lt;=2026),(AND($J761="New",$K761&gt;2026))),"N/A",IF($N761=0,0,IF(ISERROR(VLOOKUP($E761,'Source Data'!$B$29:$J$60, MATCH($L761, 'Source Data'!$B$26:$J$26,1),TRUE))=TRUE,"",VLOOKUP($E761,'Source Data'!$B$29:$J$60,MATCH($L761, 'Source Data'!$B$26:$J$26,1),TRUE))))</f>
        <v/>
      </c>
      <c r="S761" s="144" t="str">
        <f>IF(OR(AND(OR($J761="Retired",$J761="Permanent Low-Use"),$K761&lt;=2027),(AND($J761="New",$K761&gt;2027))),"N/A",IF($N761=0,0,IF(ISERROR(VLOOKUP($E761,'Source Data'!$B$29:$J$60, MATCH($L761, 'Source Data'!$B$26:$J$26,1),TRUE))=TRUE,"",VLOOKUP($E761,'Source Data'!$B$29:$J$60,MATCH($L761, 'Source Data'!$B$26:$J$26,1),TRUE))))</f>
        <v/>
      </c>
      <c r="T761" s="144" t="str">
        <f>IF(OR(AND(OR($J761="Retired",$J761="Permanent Low-Use"),$K761&lt;=2028),(AND($J761="New",$K761&gt;2028))),"N/A",IF($N761=0,0,IF(ISERROR(VLOOKUP($E761,'Source Data'!$B$29:$J$60, MATCH($L761, 'Source Data'!$B$26:$J$26,1),TRUE))=TRUE,"",VLOOKUP($E761,'Source Data'!$B$29:$J$60,MATCH($L761, 'Source Data'!$B$26:$J$26,1),TRUE))))</f>
        <v/>
      </c>
      <c r="U761" s="144" t="str">
        <f>IF(OR(AND(OR($J761="Retired",$J761="Permanent Low-Use"),$K761&lt;=2029),(AND($J761="New",$K761&gt;2029))),"N/A",IF($N761=0,0,IF(ISERROR(VLOOKUP($E761,'Source Data'!$B$29:$J$60, MATCH($L761, 'Source Data'!$B$26:$J$26,1),TRUE))=TRUE,"",VLOOKUP($E761,'Source Data'!$B$29:$J$60,MATCH($L761, 'Source Data'!$B$26:$J$26,1),TRUE))))</f>
        <v/>
      </c>
      <c r="V761" s="144" t="str">
        <f>IF(OR(AND(OR($J761="Retired",$J761="Permanent Low-Use"),$K761&lt;=2030),(AND($J761="New",$K761&gt;2030))),"N/A",IF($N761=0,0,IF(ISERROR(VLOOKUP($E761,'Source Data'!$B$29:$J$60, MATCH($L761, 'Source Data'!$B$26:$J$26,1),TRUE))=TRUE,"",VLOOKUP($E761,'Source Data'!$B$29:$J$60,MATCH($L761, 'Source Data'!$B$26:$J$26,1),TRUE))))</f>
        <v/>
      </c>
      <c r="W761" s="144" t="str">
        <f>IF(OR(AND(OR($J761="Retired",$J761="Permanent Low-Use"),$K761&lt;=2031),(AND($J761="New",$K761&gt;2031))),"N/A",IF($N761=0,0,IF(ISERROR(VLOOKUP($E761,'Source Data'!$B$29:$J$60, MATCH($L761, 'Source Data'!$B$26:$J$26,1),TRUE))=TRUE,"",VLOOKUP($E761,'Source Data'!$B$29:$J$60,MATCH($L761, 'Source Data'!$B$26:$J$26,1),TRUE))))</f>
        <v/>
      </c>
      <c r="X761" s="144" t="str">
        <f>IF(OR(AND(OR($J761="Retired",$J761="Permanent Low-Use"),$K761&lt;=2032),(AND($J761="New",$K761&gt;2032))),"N/A",IF($N761=0,0,IF(ISERROR(VLOOKUP($E761,'Source Data'!$B$29:$J$60, MATCH($L761, 'Source Data'!$B$26:$J$26,1),TRUE))=TRUE,"",VLOOKUP($E761,'Source Data'!$B$29:$J$60,MATCH($L761, 'Source Data'!$B$26:$J$26,1),TRUE))))</f>
        <v/>
      </c>
      <c r="Y761" s="144" t="str">
        <f>IF(OR(AND(OR($J761="Retired",$J761="Permanent Low-Use"),$K761&lt;=2033),(AND($J761="New",$K761&gt;2033))),"N/A",IF($N761=0,0,IF(ISERROR(VLOOKUP($E761,'Source Data'!$B$29:$J$60, MATCH($L761, 'Source Data'!$B$26:$J$26,1),TRUE))=TRUE,"",VLOOKUP($E761,'Source Data'!$B$29:$J$60,MATCH($L761, 'Source Data'!$B$26:$J$26,1),TRUE))))</f>
        <v/>
      </c>
      <c r="Z761" s="145" t="str">
        <f>IF(ISNUMBER($L761),IF(OR(AND(OR($J761="Retired",$J761="Permanent Low-Use"),$K761&lt;=2023),(AND($J761="New",$K761&gt;2023))),"N/A",VLOOKUP($F761,'Source Data'!$B$15:$I$22,7)),"")</f>
        <v/>
      </c>
      <c r="AA761" s="145" t="str">
        <f>IF(ISNUMBER($L761),IF(OR(AND(OR($J761="Retired",$J761="Permanent Low-Use"),$K761&lt;=2024),(AND($J761="New",$K761&gt;2024))),"N/A",VLOOKUP($F761,'Source Data'!$B$15:$I$22,7)),"")</f>
        <v/>
      </c>
      <c r="AB761" s="145" t="str">
        <f>IF(ISNUMBER($L761),IF(OR(AND(OR($J761="Retired",$J761="Permanent Low-Use"),$K761&lt;=2025),(AND($J761="New",$K761&gt;2025))),"N/A",VLOOKUP($F761,'Source Data'!$B$15:$I$22,5)),"")</f>
        <v/>
      </c>
      <c r="AC761" s="145" t="str">
        <f>IF(ISNUMBER($L761),IF(OR(AND(OR($J761="Retired",$J761="Permanent Low-Use"),$K761&lt;=2026),(AND($J761="New",$K761&gt;2026))),"N/A",VLOOKUP($F761,'Source Data'!$B$15:$I$22,5)),"")</f>
        <v/>
      </c>
      <c r="AD761" s="147"/>
      <c r="AE761" s="145" t="str">
        <f>IF(ISNUMBER($L761),IF(OR(AND(OR($J761="Retired",$J761="Permanent Low-Use"),$K761&lt;=2028),(AND($J761="New",$K761&gt;2028))),"N/A",VLOOKUP($F761,'Source Data'!$B$15:$I$22,5)),"")</f>
        <v/>
      </c>
      <c r="AF761" s="145" t="str">
        <f>IF(ISNUMBER($L761),IF(OR(AND(OR($J761="Retired",$J761="Permanent Low-Use"),$K761&lt;=2029),(AND($J761="New",$K761&gt;2029))),"N/A",VLOOKUP($F761,'Source Data'!$B$15:$I$22,5)),"")</f>
        <v/>
      </c>
      <c r="AG761" s="145" t="str">
        <f>IF(ISNUMBER($L761),IF(OR(AND(OR($J761="Retired",$J761="Permanent Low-Use"),$K761&lt;=2030),(AND($J761="New",$K761&gt;2030))),"N/A",VLOOKUP($F761,'Source Data'!$B$15:$I$22,5)),"")</f>
        <v/>
      </c>
      <c r="AH761" s="145" t="str">
        <f>IF(ISNUMBER($L761),IF(OR(AND(OR($J761="Retired",$J761="Permanent Low-Use"),$K761&lt;=2031),(AND($J761="New",$K761&gt;2031))),"N/A",VLOOKUP($F761,'Source Data'!$B$15:$I$22,5)),"")</f>
        <v/>
      </c>
      <c r="AI761" s="145" t="str">
        <f>IF(ISNUMBER($L761),IF(OR(AND(OR($J761="Retired",$J761="Permanent Low-Use"),$K761&lt;=2032),(AND($J761="New",$K761&gt;2032))),"N/A",VLOOKUP($F761,'Source Data'!$B$15:$I$22,5)),"")</f>
        <v/>
      </c>
      <c r="AJ761" s="145" t="str">
        <f>IF(ISNUMBER($L761),IF(OR(AND(OR($J761="Retired",$J761="Permanent Low-Use"),$K761&lt;=2033),(AND($J761="New",$K761&gt;2033))),"N/A",VLOOKUP($F761,'Source Data'!$B$15:$I$22,5)),"")</f>
        <v/>
      </c>
      <c r="AK761" s="145" t="str">
        <f>IF($N761= 0, "N/A", IF(ISERROR(VLOOKUP($F761, 'Source Data'!$B$4:$C$11,2)), "", VLOOKUP($F761, 'Source Data'!$B$4:$C$11,2)))</f>
        <v/>
      </c>
      <c r="AL761" s="158"/>
    </row>
    <row r="762" spans="1:38">
      <c r="A762" s="158"/>
      <c r="B762" s="78"/>
      <c r="C762" s="78"/>
      <c r="D762" s="78"/>
      <c r="E762" s="78"/>
      <c r="F762" s="78"/>
      <c r="G762" s="78"/>
      <c r="H762" s="78"/>
      <c r="I762" s="78"/>
      <c r="J762" s="78"/>
      <c r="K762" s="78"/>
      <c r="L762" s="142" t="str">
        <f t="shared" si="28"/>
        <v/>
      </c>
      <c r="M762" s="142"/>
      <c r="N762" s="143" t="str">
        <f t="shared" si="29"/>
        <v/>
      </c>
      <c r="O762" s="144" t="str">
        <f>IF(OR(AND(OR($J762="Retired",$J762="Permanent Low-Use"),$K762&lt;=2023),(AND($J762="New",$K762&gt;2023))),"N/A",IF($N762=0,0,IF(ISERROR(VLOOKUP($E762,'Source Data'!$B$29:$J$60, MATCH($L762, 'Source Data'!$B$26:$J$26,1),TRUE))=TRUE,"",VLOOKUP($E762,'Source Data'!$B$29:$J$60,MATCH($L762, 'Source Data'!$B$26:$J$26,1),TRUE))))</f>
        <v/>
      </c>
      <c r="P762" s="144" t="str">
        <f>IF(OR(AND(OR($J762="Retired",$J762="Permanent Low-Use"),$K762&lt;=2024),(AND($J762="New",$K762&gt;2024))),"N/A",IF($N762=0,0,IF(ISERROR(VLOOKUP($E762,'Source Data'!$B$29:$J$60, MATCH($L762, 'Source Data'!$B$26:$J$26,1),TRUE))=TRUE,"",VLOOKUP($E762,'Source Data'!$B$29:$J$60,MATCH($L762, 'Source Data'!$B$26:$J$26,1),TRUE))))</f>
        <v/>
      </c>
      <c r="Q762" s="144" t="str">
        <f>IF(OR(AND(OR($J762="Retired",$J762="Permanent Low-Use"),$K762&lt;=2025),(AND($J762="New",$K762&gt;2025))),"N/A",IF($N762=0,0,IF(ISERROR(VLOOKUP($E762,'Source Data'!$B$29:$J$60, MATCH($L762, 'Source Data'!$B$26:$J$26,1),TRUE))=TRUE,"",VLOOKUP($E762,'Source Data'!$B$29:$J$60,MATCH($L762, 'Source Data'!$B$26:$J$26,1),TRUE))))</f>
        <v/>
      </c>
      <c r="R762" s="144" t="str">
        <f>IF(OR(AND(OR($J762="Retired",$J762="Permanent Low-Use"),$K762&lt;=2026),(AND($J762="New",$K762&gt;2026))),"N/A",IF($N762=0,0,IF(ISERROR(VLOOKUP($E762,'Source Data'!$B$29:$J$60, MATCH($L762, 'Source Data'!$B$26:$J$26,1),TRUE))=TRUE,"",VLOOKUP($E762,'Source Data'!$B$29:$J$60,MATCH($L762, 'Source Data'!$B$26:$J$26,1),TRUE))))</f>
        <v/>
      </c>
      <c r="S762" s="144" t="str">
        <f>IF(OR(AND(OR($J762="Retired",$J762="Permanent Low-Use"),$K762&lt;=2027),(AND($J762="New",$K762&gt;2027))),"N/A",IF($N762=0,0,IF(ISERROR(VLOOKUP($E762,'Source Data'!$B$29:$J$60, MATCH($L762, 'Source Data'!$B$26:$J$26,1),TRUE))=TRUE,"",VLOOKUP($E762,'Source Data'!$B$29:$J$60,MATCH($L762, 'Source Data'!$B$26:$J$26,1),TRUE))))</f>
        <v/>
      </c>
      <c r="T762" s="144" t="str">
        <f>IF(OR(AND(OR($J762="Retired",$J762="Permanent Low-Use"),$K762&lt;=2028),(AND($J762="New",$K762&gt;2028))),"N/A",IF($N762=0,0,IF(ISERROR(VLOOKUP($E762,'Source Data'!$B$29:$J$60, MATCH($L762, 'Source Data'!$B$26:$J$26,1),TRUE))=TRUE,"",VLOOKUP($E762,'Source Data'!$B$29:$J$60,MATCH($L762, 'Source Data'!$B$26:$J$26,1),TRUE))))</f>
        <v/>
      </c>
      <c r="U762" s="144" t="str">
        <f>IF(OR(AND(OR($J762="Retired",$J762="Permanent Low-Use"),$K762&lt;=2029),(AND($J762="New",$K762&gt;2029))),"N/A",IF($N762=0,0,IF(ISERROR(VLOOKUP($E762,'Source Data'!$B$29:$J$60, MATCH($L762, 'Source Data'!$B$26:$J$26,1),TRUE))=TRUE,"",VLOOKUP($E762,'Source Data'!$B$29:$J$60,MATCH($L762, 'Source Data'!$B$26:$J$26,1),TRUE))))</f>
        <v/>
      </c>
      <c r="V762" s="144" t="str">
        <f>IF(OR(AND(OR($J762="Retired",$J762="Permanent Low-Use"),$K762&lt;=2030),(AND($J762="New",$K762&gt;2030))),"N/A",IF($N762=0,0,IF(ISERROR(VLOOKUP($E762,'Source Data'!$B$29:$J$60, MATCH($L762, 'Source Data'!$B$26:$J$26,1),TRUE))=TRUE,"",VLOOKUP($E762,'Source Data'!$B$29:$J$60,MATCH($L762, 'Source Data'!$B$26:$J$26,1),TRUE))))</f>
        <v/>
      </c>
      <c r="W762" s="144" t="str">
        <f>IF(OR(AND(OR($J762="Retired",$J762="Permanent Low-Use"),$K762&lt;=2031),(AND($J762="New",$K762&gt;2031))),"N/A",IF($N762=0,0,IF(ISERROR(VLOOKUP($E762,'Source Data'!$B$29:$J$60, MATCH($L762, 'Source Data'!$B$26:$J$26,1),TRUE))=TRUE,"",VLOOKUP($E762,'Source Data'!$B$29:$J$60,MATCH($L762, 'Source Data'!$B$26:$J$26,1),TRUE))))</f>
        <v/>
      </c>
      <c r="X762" s="144" t="str">
        <f>IF(OR(AND(OR($J762="Retired",$J762="Permanent Low-Use"),$K762&lt;=2032),(AND($J762="New",$K762&gt;2032))),"N/A",IF($N762=0,0,IF(ISERROR(VLOOKUP($E762,'Source Data'!$B$29:$J$60, MATCH($L762, 'Source Data'!$B$26:$J$26,1),TRUE))=TRUE,"",VLOOKUP($E762,'Source Data'!$B$29:$J$60,MATCH($L762, 'Source Data'!$B$26:$J$26,1),TRUE))))</f>
        <v/>
      </c>
      <c r="Y762" s="144" t="str">
        <f>IF(OR(AND(OR($J762="Retired",$J762="Permanent Low-Use"),$K762&lt;=2033),(AND($J762="New",$K762&gt;2033))),"N/A",IF($N762=0,0,IF(ISERROR(VLOOKUP($E762,'Source Data'!$B$29:$J$60, MATCH($L762, 'Source Data'!$B$26:$J$26,1),TRUE))=TRUE,"",VLOOKUP($E762,'Source Data'!$B$29:$J$60,MATCH($L762, 'Source Data'!$B$26:$J$26,1),TRUE))))</f>
        <v/>
      </c>
      <c r="Z762" s="145" t="str">
        <f>IF(ISNUMBER($L762),IF(OR(AND(OR($J762="Retired",$J762="Permanent Low-Use"),$K762&lt;=2023),(AND($J762="New",$K762&gt;2023))),"N/A",VLOOKUP($F762,'Source Data'!$B$15:$I$22,7)),"")</f>
        <v/>
      </c>
      <c r="AA762" s="145" t="str">
        <f>IF(ISNUMBER($L762),IF(OR(AND(OR($J762="Retired",$J762="Permanent Low-Use"),$K762&lt;=2024),(AND($J762="New",$K762&gt;2024))),"N/A",VLOOKUP($F762,'Source Data'!$B$15:$I$22,7)),"")</f>
        <v/>
      </c>
      <c r="AB762" s="145" t="str">
        <f>IF(ISNUMBER($L762),IF(OR(AND(OR($J762="Retired",$J762="Permanent Low-Use"),$K762&lt;=2025),(AND($J762="New",$K762&gt;2025))),"N/A",VLOOKUP($F762,'Source Data'!$B$15:$I$22,5)),"")</f>
        <v/>
      </c>
      <c r="AC762" s="145" t="str">
        <f>IF(ISNUMBER($L762),IF(OR(AND(OR($J762="Retired",$J762="Permanent Low-Use"),$K762&lt;=2026),(AND($J762="New",$K762&gt;2026))),"N/A",VLOOKUP($F762,'Source Data'!$B$15:$I$22,5)),"")</f>
        <v/>
      </c>
      <c r="AD762" s="147"/>
      <c r="AE762" s="145" t="str">
        <f>IF(ISNUMBER($L762),IF(OR(AND(OR($J762="Retired",$J762="Permanent Low-Use"),$K762&lt;=2028),(AND($J762="New",$K762&gt;2028))),"N/A",VLOOKUP($F762,'Source Data'!$B$15:$I$22,5)),"")</f>
        <v/>
      </c>
      <c r="AF762" s="145" t="str">
        <f>IF(ISNUMBER($L762),IF(OR(AND(OR($J762="Retired",$J762="Permanent Low-Use"),$K762&lt;=2029),(AND($J762="New",$K762&gt;2029))),"N/A",VLOOKUP($F762,'Source Data'!$B$15:$I$22,5)),"")</f>
        <v/>
      </c>
      <c r="AG762" s="145" t="str">
        <f>IF(ISNUMBER($L762),IF(OR(AND(OR($J762="Retired",$J762="Permanent Low-Use"),$K762&lt;=2030),(AND($J762="New",$K762&gt;2030))),"N/A",VLOOKUP($F762,'Source Data'!$B$15:$I$22,5)),"")</f>
        <v/>
      </c>
      <c r="AH762" s="145" t="str">
        <f>IF(ISNUMBER($L762),IF(OR(AND(OR($J762="Retired",$J762="Permanent Low-Use"),$K762&lt;=2031),(AND($J762="New",$K762&gt;2031))),"N/A",VLOOKUP($F762,'Source Data'!$B$15:$I$22,5)),"")</f>
        <v/>
      </c>
      <c r="AI762" s="145" t="str">
        <f>IF(ISNUMBER($L762),IF(OR(AND(OR($J762="Retired",$J762="Permanent Low-Use"),$K762&lt;=2032),(AND($J762="New",$K762&gt;2032))),"N/A",VLOOKUP($F762,'Source Data'!$B$15:$I$22,5)),"")</f>
        <v/>
      </c>
      <c r="AJ762" s="145" t="str">
        <f>IF(ISNUMBER($L762),IF(OR(AND(OR($J762="Retired",$J762="Permanent Low-Use"),$K762&lt;=2033),(AND($J762="New",$K762&gt;2033))),"N/A",VLOOKUP($F762,'Source Data'!$B$15:$I$22,5)),"")</f>
        <v/>
      </c>
      <c r="AK762" s="145" t="str">
        <f>IF($N762= 0, "N/A", IF(ISERROR(VLOOKUP($F762, 'Source Data'!$B$4:$C$11,2)), "", VLOOKUP($F762, 'Source Data'!$B$4:$C$11,2)))</f>
        <v/>
      </c>
      <c r="AL762" s="158"/>
    </row>
    <row r="763" spans="1:38">
      <c r="A763" s="158"/>
      <c r="B763" s="78"/>
      <c r="C763" s="78"/>
      <c r="D763" s="78"/>
      <c r="E763" s="78"/>
      <c r="F763" s="78"/>
      <c r="G763" s="78"/>
      <c r="H763" s="78"/>
      <c r="I763" s="78"/>
      <c r="J763" s="78"/>
      <c r="K763" s="78"/>
      <c r="L763" s="142" t="str">
        <f t="shared" si="28"/>
        <v/>
      </c>
      <c r="M763" s="142"/>
      <c r="N763" s="143" t="str">
        <f t="shared" si="29"/>
        <v/>
      </c>
      <c r="O763" s="144" t="str">
        <f>IF(OR(AND(OR($J763="Retired",$J763="Permanent Low-Use"),$K763&lt;=2023),(AND($J763="New",$K763&gt;2023))),"N/A",IF($N763=0,0,IF(ISERROR(VLOOKUP($E763,'Source Data'!$B$29:$J$60, MATCH($L763, 'Source Data'!$B$26:$J$26,1),TRUE))=TRUE,"",VLOOKUP($E763,'Source Data'!$B$29:$J$60,MATCH($L763, 'Source Data'!$B$26:$J$26,1),TRUE))))</f>
        <v/>
      </c>
      <c r="P763" s="144" t="str">
        <f>IF(OR(AND(OR($J763="Retired",$J763="Permanent Low-Use"),$K763&lt;=2024),(AND($J763="New",$K763&gt;2024))),"N/A",IF($N763=0,0,IF(ISERROR(VLOOKUP($E763,'Source Data'!$B$29:$J$60, MATCH($L763, 'Source Data'!$B$26:$J$26,1),TRUE))=TRUE,"",VLOOKUP($E763,'Source Data'!$B$29:$J$60,MATCH($L763, 'Source Data'!$B$26:$J$26,1),TRUE))))</f>
        <v/>
      </c>
      <c r="Q763" s="144" t="str">
        <f>IF(OR(AND(OR($J763="Retired",$J763="Permanent Low-Use"),$K763&lt;=2025),(AND($J763="New",$K763&gt;2025))),"N/A",IF($N763=0,0,IF(ISERROR(VLOOKUP($E763,'Source Data'!$B$29:$J$60, MATCH($L763, 'Source Data'!$B$26:$J$26,1),TRUE))=TRUE,"",VLOOKUP($E763,'Source Data'!$B$29:$J$60,MATCH($L763, 'Source Data'!$B$26:$J$26,1),TRUE))))</f>
        <v/>
      </c>
      <c r="R763" s="144" t="str">
        <f>IF(OR(AND(OR($J763="Retired",$J763="Permanent Low-Use"),$K763&lt;=2026),(AND($J763="New",$K763&gt;2026))),"N/A",IF($N763=0,0,IF(ISERROR(VLOOKUP($E763,'Source Data'!$B$29:$J$60, MATCH($L763, 'Source Data'!$B$26:$J$26,1),TRUE))=TRUE,"",VLOOKUP($E763,'Source Data'!$B$29:$J$60,MATCH($L763, 'Source Data'!$B$26:$J$26,1),TRUE))))</f>
        <v/>
      </c>
      <c r="S763" s="144" t="str">
        <f>IF(OR(AND(OR($J763="Retired",$J763="Permanent Low-Use"),$K763&lt;=2027),(AND($J763="New",$K763&gt;2027))),"N/A",IF($N763=0,0,IF(ISERROR(VLOOKUP($E763,'Source Data'!$B$29:$J$60, MATCH($L763, 'Source Data'!$B$26:$J$26,1),TRUE))=TRUE,"",VLOOKUP($E763,'Source Data'!$B$29:$J$60,MATCH($L763, 'Source Data'!$B$26:$J$26,1),TRUE))))</f>
        <v/>
      </c>
      <c r="T763" s="144" t="str">
        <f>IF(OR(AND(OR($J763="Retired",$J763="Permanent Low-Use"),$K763&lt;=2028),(AND($J763="New",$K763&gt;2028))),"N/A",IF($N763=0,0,IF(ISERROR(VLOOKUP($E763,'Source Data'!$B$29:$J$60, MATCH($L763, 'Source Data'!$B$26:$J$26,1),TRUE))=TRUE,"",VLOOKUP($E763,'Source Data'!$B$29:$J$60,MATCH($L763, 'Source Data'!$B$26:$J$26,1),TRUE))))</f>
        <v/>
      </c>
      <c r="U763" s="144" t="str">
        <f>IF(OR(AND(OR($J763="Retired",$J763="Permanent Low-Use"),$K763&lt;=2029),(AND($J763="New",$K763&gt;2029))),"N/A",IF($N763=0,0,IF(ISERROR(VLOOKUP($E763,'Source Data'!$B$29:$J$60, MATCH($L763, 'Source Data'!$B$26:$J$26,1),TRUE))=TRUE,"",VLOOKUP($E763,'Source Data'!$B$29:$J$60,MATCH($L763, 'Source Data'!$B$26:$J$26,1),TRUE))))</f>
        <v/>
      </c>
      <c r="V763" s="144" t="str">
        <f>IF(OR(AND(OR($J763="Retired",$J763="Permanent Low-Use"),$K763&lt;=2030),(AND($J763="New",$K763&gt;2030))),"N/A",IF($N763=0,0,IF(ISERROR(VLOOKUP($E763,'Source Data'!$B$29:$J$60, MATCH($L763, 'Source Data'!$B$26:$J$26,1),TRUE))=TRUE,"",VLOOKUP($E763,'Source Data'!$B$29:$J$60,MATCH($L763, 'Source Data'!$B$26:$J$26,1),TRUE))))</f>
        <v/>
      </c>
      <c r="W763" s="144" t="str">
        <f>IF(OR(AND(OR($J763="Retired",$J763="Permanent Low-Use"),$K763&lt;=2031),(AND($J763="New",$K763&gt;2031))),"N/A",IF($N763=0,0,IF(ISERROR(VLOOKUP($E763,'Source Data'!$B$29:$J$60, MATCH($L763, 'Source Data'!$B$26:$J$26,1),TRUE))=TRUE,"",VLOOKUP($E763,'Source Data'!$B$29:$J$60,MATCH($L763, 'Source Data'!$B$26:$J$26,1),TRUE))))</f>
        <v/>
      </c>
      <c r="X763" s="144" t="str">
        <f>IF(OR(AND(OR($J763="Retired",$J763="Permanent Low-Use"),$K763&lt;=2032),(AND($J763="New",$K763&gt;2032))),"N/A",IF($N763=0,0,IF(ISERROR(VLOOKUP($E763,'Source Data'!$B$29:$J$60, MATCH($L763, 'Source Data'!$B$26:$J$26,1),TRUE))=TRUE,"",VLOOKUP($E763,'Source Data'!$B$29:$J$60,MATCH($L763, 'Source Data'!$B$26:$J$26,1),TRUE))))</f>
        <v/>
      </c>
      <c r="Y763" s="144" t="str">
        <f>IF(OR(AND(OR($J763="Retired",$J763="Permanent Low-Use"),$K763&lt;=2033),(AND($J763="New",$K763&gt;2033))),"N/A",IF($N763=0,0,IF(ISERROR(VLOOKUP($E763,'Source Data'!$B$29:$J$60, MATCH($L763, 'Source Data'!$B$26:$J$26,1),TRUE))=TRUE,"",VLOOKUP($E763,'Source Data'!$B$29:$J$60,MATCH($L763, 'Source Data'!$B$26:$J$26,1),TRUE))))</f>
        <v/>
      </c>
      <c r="Z763" s="145" t="str">
        <f>IF(ISNUMBER($L763),IF(OR(AND(OR($J763="Retired",$J763="Permanent Low-Use"),$K763&lt;=2023),(AND($J763="New",$K763&gt;2023))),"N/A",VLOOKUP($F763,'Source Data'!$B$15:$I$22,7)),"")</f>
        <v/>
      </c>
      <c r="AA763" s="145" t="str">
        <f>IF(ISNUMBER($L763),IF(OR(AND(OR($J763="Retired",$J763="Permanent Low-Use"),$K763&lt;=2024),(AND($J763="New",$K763&gt;2024))),"N/A",VLOOKUP($F763,'Source Data'!$B$15:$I$22,7)),"")</f>
        <v/>
      </c>
      <c r="AB763" s="145" t="str">
        <f>IF(ISNUMBER($L763),IF(OR(AND(OR($J763="Retired",$J763="Permanent Low-Use"),$K763&lt;=2025),(AND($J763="New",$K763&gt;2025))),"N/A",VLOOKUP($F763,'Source Data'!$B$15:$I$22,5)),"")</f>
        <v/>
      </c>
      <c r="AC763" s="145" t="str">
        <f>IF(ISNUMBER($L763),IF(OR(AND(OR($J763="Retired",$J763="Permanent Low-Use"),$K763&lt;=2026),(AND($J763="New",$K763&gt;2026))),"N/A",VLOOKUP($F763,'Source Data'!$B$15:$I$22,5)),"")</f>
        <v/>
      </c>
      <c r="AD763" s="147"/>
      <c r="AE763" s="145" t="str">
        <f>IF(ISNUMBER($L763),IF(OR(AND(OR($J763="Retired",$J763="Permanent Low-Use"),$K763&lt;=2028),(AND($J763="New",$K763&gt;2028))),"N/A",VLOOKUP($F763,'Source Data'!$B$15:$I$22,5)),"")</f>
        <v/>
      </c>
      <c r="AF763" s="145" t="str">
        <f>IF(ISNUMBER($L763),IF(OR(AND(OR($J763="Retired",$J763="Permanent Low-Use"),$K763&lt;=2029),(AND($J763="New",$K763&gt;2029))),"N/A",VLOOKUP($F763,'Source Data'!$B$15:$I$22,5)),"")</f>
        <v/>
      </c>
      <c r="AG763" s="145" t="str">
        <f>IF(ISNUMBER($L763),IF(OR(AND(OR($J763="Retired",$J763="Permanent Low-Use"),$K763&lt;=2030),(AND($J763="New",$K763&gt;2030))),"N/A",VLOOKUP($F763,'Source Data'!$B$15:$I$22,5)),"")</f>
        <v/>
      </c>
      <c r="AH763" s="145" t="str">
        <f>IF(ISNUMBER($L763),IF(OR(AND(OR($J763="Retired",$J763="Permanent Low-Use"),$K763&lt;=2031),(AND($J763="New",$K763&gt;2031))),"N/A",VLOOKUP($F763,'Source Data'!$B$15:$I$22,5)),"")</f>
        <v/>
      </c>
      <c r="AI763" s="145" t="str">
        <f>IF(ISNUMBER($L763),IF(OR(AND(OR($J763="Retired",$J763="Permanent Low-Use"),$K763&lt;=2032),(AND($J763="New",$K763&gt;2032))),"N/A",VLOOKUP($F763,'Source Data'!$B$15:$I$22,5)),"")</f>
        <v/>
      </c>
      <c r="AJ763" s="145" t="str">
        <f>IF(ISNUMBER($L763),IF(OR(AND(OR($J763="Retired",$J763="Permanent Low-Use"),$K763&lt;=2033),(AND($J763="New",$K763&gt;2033))),"N/A",VLOOKUP($F763,'Source Data'!$B$15:$I$22,5)),"")</f>
        <v/>
      </c>
      <c r="AK763" s="145" t="str">
        <f>IF($N763= 0, "N/A", IF(ISERROR(VLOOKUP($F763, 'Source Data'!$B$4:$C$11,2)), "", VLOOKUP($F763, 'Source Data'!$B$4:$C$11,2)))</f>
        <v/>
      </c>
      <c r="AL763" s="158"/>
    </row>
    <row r="764" spans="1:38">
      <c r="A764" s="158"/>
      <c r="B764" s="78"/>
      <c r="C764" s="78"/>
      <c r="D764" s="78"/>
      <c r="E764" s="78"/>
      <c r="F764" s="78"/>
      <c r="G764" s="78"/>
      <c r="H764" s="78"/>
      <c r="I764" s="78"/>
      <c r="J764" s="78"/>
      <c r="K764" s="78"/>
      <c r="L764" s="142" t="str">
        <f t="shared" si="28"/>
        <v/>
      </c>
      <c r="M764" s="142"/>
      <c r="N764" s="143" t="str">
        <f t="shared" si="29"/>
        <v/>
      </c>
      <c r="O764" s="144" t="str">
        <f>IF(OR(AND(OR($J764="Retired",$J764="Permanent Low-Use"),$K764&lt;=2023),(AND($J764="New",$K764&gt;2023))),"N/A",IF($N764=0,0,IF(ISERROR(VLOOKUP($E764,'Source Data'!$B$29:$J$60, MATCH($L764, 'Source Data'!$B$26:$J$26,1),TRUE))=TRUE,"",VLOOKUP($E764,'Source Data'!$B$29:$J$60,MATCH($L764, 'Source Data'!$B$26:$J$26,1),TRUE))))</f>
        <v/>
      </c>
      <c r="P764" s="144" t="str">
        <f>IF(OR(AND(OR($J764="Retired",$J764="Permanent Low-Use"),$K764&lt;=2024),(AND($J764="New",$K764&gt;2024))),"N/A",IF($N764=0,0,IF(ISERROR(VLOOKUP($E764,'Source Data'!$B$29:$J$60, MATCH($L764, 'Source Data'!$B$26:$J$26,1),TRUE))=TRUE,"",VLOOKUP($E764,'Source Data'!$B$29:$J$60,MATCH($L764, 'Source Data'!$B$26:$J$26,1),TRUE))))</f>
        <v/>
      </c>
      <c r="Q764" s="144" t="str">
        <f>IF(OR(AND(OR($J764="Retired",$J764="Permanent Low-Use"),$K764&lt;=2025),(AND($J764="New",$K764&gt;2025))),"N/A",IF($N764=0,0,IF(ISERROR(VLOOKUP($E764,'Source Data'!$B$29:$J$60, MATCH($L764, 'Source Data'!$B$26:$J$26,1),TRUE))=TRUE,"",VLOOKUP($E764,'Source Data'!$B$29:$J$60,MATCH($L764, 'Source Data'!$B$26:$J$26,1),TRUE))))</f>
        <v/>
      </c>
      <c r="R764" s="144" t="str">
        <f>IF(OR(AND(OR($J764="Retired",$J764="Permanent Low-Use"),$K764&lt;=2026),(AND($J764="New",$K764&gt;2026))),"N/A",IF($N764=0,0,IF(ISERROR(VLOOKUP($E764,'Source Data'!$B$29:$J$60, MATCH($L764, 'Source Data'!$B$26:$J$26,1),TRUE))=TRUE,"",VLOOKUP($E764,'Source Data'!$B$29:$J$60,MATCH($L764, 'Source Data'!$B$26:$J$26,1),TRUE))))</f>
        <v/>
      </c>
      <c r="S764" s="144" t="str">
        <f>IF(OR(AND(OR($J764="Retired",$J764="Permanent Low-Use"),$K764&lt;=2027),(AND($J764="New",$K764&gt;2027))),"N/A",IF($N764=0,0,IF(ISERROR(VLOOKUP($E764,'Source Data'!$B$29:$J$60, MATCH($L764, 'Source Data'!$B$26:$J$26,1),TRUE))=TRUE,"",VLOOKUP($E764,'Source Data'!$B$29:$J$60,MATCH($L764, 'Source Data'!$B$26:$J$26,1),TRUE))))</f>
        <v/>
      </c>
      <c r="T764" s="144" t="str">
        <f>IF(OR(AND(OR($J764="Retired",$J764="Permanent Low-Use"),$K764&lt;=2028),(AND($J764="New",$K764&gt;2028))),"N/A",IF($N764=0,0,IF(ISERROR(VLOOKUP($E764,'Source Data'!$B$29:$J$60, MATCH($L764, 'Source Data'!$B$26:$J$26,1),TRUE))=TRUE,"",VLOOKUP($E764,'Source Data'!$B$29:$J$60,MATCH($L764, 'Source Data'!$B$26:$J$26,1),TRUE))))</f>
        <v/>
      </c>
      <c r="U764" s="144" t="str">
        <f>IF(OR(AND(OR($J764="Retired",$J764="Permanent Low-Use"),$K764&lt;=2029),(AND($J764="New",$K764&gt;2029))),"N/A",IF($N764=0,0,IF(ISERROR(VLOOKUP($E764,'Source Data'!$B$29:$J$60, MATCH($L764, 'Source Data'!$B$26:$J$26,1),TRUE))=TRUE,"",VLOOKUP($E764,'Source Data'!$B$29:$J$60,MATCH($L764, 'Source Data'!$B$26:$J$26,1),TRUE))))</f>
        <v/>
      </c>
      <c r="V764" s="144" t="str">
        <f>IF(OR(AND(OR($J764="Retired",$J764="Permanent Low-Use"),$K764&lt;=2030),(AND($J764="New",$K764&gt;2030))),"N/A",IF($N764=0,0,IF(ISERROR(VLOOKUP($E764,'Source Data'!$B$29:$J$60, MATCH($L764, 'Source Data'!$B$26:$J$26,1),TRUE))=TRUE,"",VLOOKUP($E764,'Source Data'!$B$29:$J$60,MATCH($L764, 'Source Data'!$B$26:$J$26,1),TRUE))))</f>
        <v/>
      </c>
      <c r="W764" s="144" t="str">
        <f>IF(OR(AND(OR($J764="Retired",$J764="Permanent Low-Use"),$K764&lt;=2031),(AND($J764="New",$K764&gt;2031))),"N/A",IF($N764=0,0,IF(ISERROR(VLOOKUP($E764,'Source Data'!$B$29:$J$60, MATCH($L764, 'Source Data'!$B$26:$J$26,1),TRUE))=TRUE,"",VLOOKUP($E764,'Source Data'!$B$29:$J$60,MATCH($L764, 'Source Data'!$B$26:$J$26,1),TRUE))))</f>
        <v/>
      </c>
      <c r="X764" s="144" t="str">
        <f>IF(OR(AND(OR($J764="Retired",$J764="Permanent Low-Use"),$K764&lt;=2032),(AND($J764="New",$K764&gt;2032))),"N/A",IF($N764=0,0,IF(ISERROR(VLOOKUP($E764,'Source Data'!$B$29:$J$60, MATCH($L764, 'Source Data'!$B$26:$J$26,1),TRUE))=TRUE,"",VLOOKUP($E764,'Source Data'!$B$29:$J$60,MATCH($L764, 'Source Data'!$B$26:$J$26,1),TRUE))))</f>
        <v/>
      </c>
      <c r="Y764" s="144" t="str">
        <f>IF(OR(AND(OR($J764="Retired",$J764="Permanent Low-Use"),$K764&lt;=2033),(AND($J764="New",$K764&gt;2033))),"N/A",IF($N764=0,0,IF(ISERROR(VLOOKUP($E764,'Source Data'!$B$29:$J$60, MATCH($L764, 'Source Data'!$B$26:$J$26,1),TRUE))=TRUE,"",VLOOKUP($E764,'Source Data'!$B$29:$J$60,MATCH($L764, 'Source Data'!$B$26:$J$26,1),TRUE))))</f>
        <v/>
      </c>
      <c r="Z764" s="145" t="str">
        <f>IF(ISNUMBER($L764),IF(OR(AND(OR($J764="Retired",$J764="Permanent Low-Use"),$K764&lt;=2023),(AND($J764="New",$K764&gt;2023))),"N/A",VLOOKUP($F764,'Source Data'!$B$15:$I$22,7)),"")</f>
        <v/>
      </c>
      <c r="AA764" s="145" t="str">
        <f>IF(ISNUMBER($L764),IF(OR(AND(OR($J764="Retired",$J764="Permanent Low-Use"),$K764&lt;=2024),(AND($J764="New",$K764&gt;2024))),"N/A",VLOOKUP($F764,'Source Data'!$B$15:$I$22,7)),"")</f>
        <v/>
      </c>
      <c r="AB764" s="145" t="str">
        <f>IF(ISNUMBER($L764),IF(OR(AND(OR($J764="Retired",$J764="Permanent Low-Use"),$K764&lt;=2025),(AND($J764="New",$K764&gt;2025))),"N/A",VLOOKUP($F764,'Source Data'!$B$15:$I$22,5)),"")</f>
        <v/>
      </c>
      <c r="AC764" s="145" t="str">
        <f>IF(ISNUMBER($L764),IF(OR(AND(OR($J764="Retired",$J764="Permanent Low-Use"),$K764&lt;=2026),(AND($J764="New",$K764&gt;2026))),"N/A",VLOOKUP($F764,'Source Data'!$B$15:$I$22,5)),"")</f>
        <v/>
      </c>
      <c r="AD764" s="147"/>
      <c r="AE764" s="145" t="str">
        <f>IF(ISNUMBER($L764),IF(OR(AND(OR($J764="Retired",$J764="Permanent Low-Use"),$K764&lt;=2028),(AND($J764="New",$K764&gt;2028))),"N/A",VLOOKUP($F764,'Source Data'!$B$15:$I$22,5)),"")</f>
        <v/>
      </c>
      <c r="AF764" s="145" t="str">
        <f>IF(ISNUMBER($L764),IF(OR(AND(OR($J764="Retired",$J764="Permanent Low-Use"),$K764&lt;=2029),(AND($J764="New",$K764&gt;2029))),"N/A",VLOOKUP($F764,'Source Data'!$B$15:$I$22,5)),"")</f>
        <v/>
      </c>
      <c r="AG764" s="145" t="str">
        <f>IF(ISNUMBER($L764),IF(OR(AND(OR($J764="Retired",$J764="Permanent Low-Use"),$K764&lt;=2030),(AND($J764="New",$K764&gt;2030))),"N/A",VLOOKUP($F764,'Source Data'!$B$15:$I$22,5)),"")</f>
        <v/>
      </c>
      <c r="AH764" s="145" t="str">
        <f>IF(ISNUMBER($L764),IF(OR(AND(OR($J764="Retired",$J764="Permanent Low-Use"),$K764&lt;=2031),(AND($J764="New",$K764&gt;2031))),"N/A",VLOOKUP($F764,'Source Data'!$B$15:$I$22,5)),"")</f>
        <v/>
      </c>
      <c r="AI764" s="145" t="str">
        <f>IF(ISNUMBER($L764),IF(OR(AND(OR($J764="Retired",$J764="Permanent Low-Use"),$K764&lt;=2032),(AND($J764="New",$K764&gt;2032))),"N/A",VLOOKUP($F764,'Source Data'!$B$15:$I$22,5)),"")</f>
        <v/>
      </c>
      <c r="AJ764" s="145" t="str">
        <f>IF(ISNUMBER($L764),IF(OR(AND(OR($J764="Retired",$J764="Permanent Low-Use"),$K764&lt;=2033),(AND($J764="New",$K764&gt;2033))),"N/A",VLOOKUP($F764,'Source Data'!$B$15:$I$22,5)),"")</f>
        <v/>
      </c>
      <c r="AK764" s="145" t="str">
        <f>IF($N764= 0, "N/A", IF(ISERROR(VLOOKUP($F764, 'Source Data'!$B$4:$C$11,2)), "", VLOOKUP($F764, 'Source Data'!$B$4:$C$11,2)))</f>
        <v/>
      </c>
      <c r="AL764" s="158"/>
    </row>
    <row r="765" spans="1:38">
      <c r="A765" s="158"/>
      <c r="B765" s="78"/>
      <c r="C765" s="78"/>
      <c r="D765" s="78"/>
      <c r="E765" s="78"/>
      <c r="F765" s="78"/>
      <c r="G765" s="78"/>
      <c r="H765" s="78"/>
      <c r="I765" s="78"/>
      <c r="J765" s="78"/>
      <c r="K765" s="78"/>
      <c r="L765" s="142" t="str">
        <f t="shared" si="28"/>
        <v/>
      </c>
      <c r="M765" s="142"/>
      <c r="N765" s="143" t="str">
        <f t="shared" si="29"/>
        <v/>
      </c>
      <c r="O765" s="144" t="str">
        <f>IF(OR(AND(OR($J765="Retired",$J765="Permanent Low-Use"),$K765&lt;=2023),(AND($J765="New",$K765&gt;2023))),"N/A",IF($N765=0,0,IF(ISERROR(VLOOKUP($E765,'Source Data'!$B$29:$J$60, MATCH($L765, 'Source Data'!$B$26:$J$26,1),TRUE))=TRUE,"",VLOOKUP($E765,'Source Data'!$B$29:$J$60,MATCH($L765, 'Source Data'!$B$26:$J$26,1),TRUE))))</f>
        <v/>
      </c>
      <c r="P765" s="144" t="str">
        <f>IF(OR(AND(OR($J765="Retired",$J765="Permanent Low-Use"),$K765&lt;=2024),(AND($J765="New",$K765&gt;2024))),"N/A",IF($N765=0,0,IF(ISERROR(VLOOKUP($E765,'Source Data'!$B$29:$J$60, MATCH($L765, 'Source Data'!$B$26:$J$26,1),TRUE))=TRUE,"",VLOOKUP($E765,'Source Data'!$B$29:$J$60,MATCH($L765, 'Source Data'!$B$26:$J$26,1),TRUE))))</f>
        <v/>
      </c>
      <c r="Q765" s="144" t="str">
        <f>IF(OR(AND(OR($J765="Retired",$J765="Permanent Low-Use"),$K765&lt;=2025),(AND($J765="New",$K765&gt;2025))),"N/A",IF($N765=0,0,IF(ISERROR(VLOOKUP($E765,'Source Data'!$B$29:$J$60, MATCH($L765, 'Source Data'!$B$26:$J$26,1),TRUE))=TRUE,"",VLOOKUP($E765,'Source Data'!$B$29:$J$60,MATCH($L765, 'Source Data'!$B$26:$J$26,1),TRUE))))</f>
        <v/>
      </c>
      <c r="R765" s="144" t="str">
        <f>IF(OR(AND(OR($J765="Retired",$J765="Permanent Low-Use"),$K765&lt;=2026),(AND($J765="New",$K765&gt;2026))),"N/A",IF($N765=0,0,IF(ISERROR(VLOOKUP($E765,'Source Data'!$B$29:$J$60, MATCH($L765, 'Source Data'!$B$26:$J$26,1),TRUE))=TRUE,"",VLOOKUP($E765,'Source Data'!$B$29:$J$60,MATCH($L765, 'Source Data'!$B$26:$J$26,1),TRUE))))</f>
        <v/>
      </c>
      <c r="S765" s="144" t="str">
        <f>IF(OR(AND(OR($J765="Retired",$J765="Permanent Low-Use"),$K765&lt;=2027),(AND($J765="New",$K765&gt;2027))),"N/A",IF($N765=0,0,IF(ISERROR(VLOOKUP($E765,'Source Data'!$B$29:$J$60, MATCH($L765, 'Source Data'!$B$26:$J$26,1),TRUE))=TRUE,"",VLOOKUP($E765,'Source Data'!$B$29:$J$60,MATCH($L765, 'Source Data'!$B$26:$J$26,1),TRUE))))</f>
        <v/>
      </c>
      <c r="T765" s="144" t="str">
        <f>IF(OR(AND(OR($J765="Retired",$J765="Permanent Low-Use"),$K765&lt;=2028),(AND($J765="New",$K765&gt;2028))),"N/A",IF($N765=0,0,IF(ISERROR(VLOOKUP($E765,'Source Data'!$B$29:$J$60, MATCH($L765, 'Source Data'!$B$26:$J$26,1),TRUE))=TRUE,"",VLOOKUP($E765,'Source Data'!$B$29:$J$60,MATCH($L765, 'Source Data'!$B$26:$J$26,1),TRUE))))</f>
        <v/>
      </c>
      <c r="U765" s="144" t="str">
        <f>IF(OR(AND(OR($J765="Retired",$J765="Permanent Low-Use"),$K765&lt;=2029),(AND($J765="New",$K765&gt;2029))),"N/A",IF($N765=0,0,IF(ISERROR(VLOOKUP($E765,'Source Data'!$B$29:$J$60, MATCH($L765, 'Source Data'!$B$26:$J$26,1),TRUE))=TRUE,"",VLOOKUP($E765,'Source Data'!$B$29:$J$60,MATCH($L765, 'Source Data'!$B$26:$J$26,1),TRUE))))</f>
        <v/>
      </c>
      <c r="V765" s="144" t="str">
        <f>IF(OR(AND(OR($J765="Retired",$J765="Permanent Low-Use"),$K765&lt;=2030),(AND($J765="New",$K765&gt;2030))),"N/A",IF($N765=0,0,IF(ISERROR(VLOOKUP($E765,'Source Data'!$B$29:$J$60, MATCH($L765, 'Source Data'!$B$26:$J$26,1),TRUE))=TRUE,"",VLOOKUP($E765,'Source Data'!$B$29:$J$60,MATCH($L765, 'Source Data'!$B$26:$J$26,1),TRUE))))</f>
        <v/>
      </c>
      <c r="W765" s="144" t="str">
        <f>IF(OR(AND(OR($J765="Retired",$J765="Permanent Low-Use"),$K765&lt;=2031),(AND($J765="New",$K765&gt;2031))),"N/A",IF($N765=0,0,IF(ISERROR(VLOOKUP($E765,'Source Data'!$B$29:$J$60, MATCH($L765, 'Source Data'!$B$26:$J$26,1),TRUE))=TRUE,"",VLOOKUP($E765,'Source Data'!$B$29:$J$60,MATCH($L765, 'Source Data'!$B$26:$J$26,1),TRUE))))</f>
        <v/>
      </c>
      <c r="X765" s="144" t="str">
        <f>IF(OR(AND(OR($J765="Retired",$J765="Permanent Low-Use"),$K765&lt;=2032),(AND($J765="New",$K765&gt;2032))),"N/A",IF($N765=0,0,IF(ISERROR(VLOOKUP($E765,'Source Data'!$B$29:$J$60, MATCH($L765, 'Source Data'!$B$26:$J$26,1),TRUE))=TRUE,"",VLOOKUP($E765,'Source Data'!$B$29:$J$60,MATCH($L765, 'Source Data'!$B$26:$J$26,1),TRUE))))</f>
        <v/>
      </c>
      <c r="Y765" s="144" t="str">
        <f>IF(OR(AND(OR($J765="Retired",$J765="Permanent Low-Use"),$K765&lt;=2033),(AND($J765="New",$K765&gt;2033))),"N/A",IF($N765=0,0,IF(ISERROR(VLOOKUP($E765,'Source Data'!$B$29:$J$60, MATCH($L765, 'Source Data'!$B$26:$J$26,1),TRUE))=TRUE,"",VLOOKUP($E765,'Source Data'!$B$29:$J$60,MATCH($L765, 'Source Data'!$B$26:$J$26,1),TRUE))))</f>
        <v/>
      </c>
      <c r="Z765" s="145" t="str">
        <f>IF(ISNUMBER($L765),IF(OR(AND(OR($J765="Retired",$J765="Permanent Low-Use"),$K765&lt;=2023),(AND($J765="New",$K765&gt;2023))),"N/A",VLOOKUP($F765,'Source Data'!$B$15:$I$22,7)),"")</f>
        <v/>
      </c>
      <c r="AA765" s="145" t="str">
        <f>IF(ISNUMBER($L765),IF(OR(AND(OR($J765="Retired",$J765="Permanent Low-Use"),$K765&lt;=2024),(AND($J765="New",$K765&gt;2024))),"N/A",VLOOKUP($F765,'Source Data'!$B$15:$I$22,7)),"")</f>
        <v/>
      </c>
      <c r="AB765" s="145" t="str">
        <f>IF(ISNUMBER($L765),IF(OR(AND(OR($J765="Retired",$J765="Permanent Low-Use"),$K765&lt;=2025),(AND($J765="New",$K765&gt;2025))),"N/A",VLOOKUP($F765,'Source Data'!$B$15:$I$22,5)),"")</f>
        <v/>
      </c>
      <c r="AC765" s="145" t="str">
        <f>IF(ISNUMBER($L765),IF(OR(AND(OR($J765="Retired",$J765="Permanent Low-Use"),$K765&lt;=2026),(AND($J765="New",$K765&gt;2026))),"N/A",VLOOKUP($F765,'Source Data'!$B$15:$I$22,5)),"")</f>
        <v/>
      </c>
      <c r="AD765" s="147"/>
      <c r="AE765" s="145" t="str">
        <f>IF(ISNUMBER($L765),IF(OR(AND(OR($J765="Retired",$J765="Permanent Low-Use"),$K765&lt;=2028),(AND($J765="New",$K765&gt;2028))),"N/A",VLOOKUP($F765,'Source Data'!$B$15:$I$22,5)),"")</f>
        <v/>
      </c>
      <c r="AF765" s="145" t="str">
        <f>IF(ISNUMBER($L765),IF(OR(AND(OR($J765="Retired",$J765="Permanent Low-Use"),$K765&lt;=2029),(AND($J765="New",$K765&gt;2029))),"N/A",VLOOKUP($F765,'Source Data'!$B$15:$I$22,5)),"")</f>
        <v/>
      </c>
      <c r="AG765" s="145" t="str">
        <f>IF(ISNUMBER($L765),IF(OR(AND(OR($J765="Retired",$J765="Permanent Low-Use"),$K765&lt;=2030),(AND($J765="New",$K765&gt;2030))),"N/A",VLOOKUP($F765,'Source Data'!$B$15:$I$22,5)),"")</f>
        <v/>
      </c>
      <c r="AH765" s="145" t="str">
        <f>IF(ISNUMBER($L765),IF(OR(AND(OR($J765="Retired",$J765="Permanent Low-Use"),$K765&lt;=2031),(AND($J765="New",$K765&gt;2031))),"N/A",VLOOKUP($F765,'Source Data'!$B$15:$I$22,5)),"")</f>
        <v/>
      </c>
      <c r="AI765" s="145" t="str">
        <f>IF(ISNUMBER($L765),IF(OR(AND(OR($J765="Retired",$J765="Permanent Low-Use"),$K765&lt;=2032),(AND($J765="New",$K765&gt;2032))),"N/A",VLOOKUP($F765,'Source Data'!$B$15:$I$22,5)),"")</f>
        <v/>
      </c>
      <c r="AJ765" s="145" t="str">
        <f>IF(ISNUMBER($L765),IF(OR(AND(OR($J765="Retired",$J765="Permanent Low-Use"),$K765&lt;=2033),(AND($J765="New",$K765&gt;2033))),"N/A",VLOOKUP($F765,'Source Data'!$B$15:$I$22,5)),"")</f>
        <v/>
      </c>
      <c r="AK765" s="145" t="str">
        <f>IF($N765= 0, "N/A", IF(ISERROR(VLOOKUP($F765, 'Source Data'!$B$4:$C$11,2)), "", VLOOKUP($F765, 'Source Data'!$B$4:$C$11,2)))</f>
        <v/>
      </c>
      <c r="AL765" s="158"/>
    </row>
    <row r="766" spans="1:38">
      <c r="A766" s="158"/>
      <c r="B766" s="78"/>
      <c r="C766" s="78"/>
      <c r="D766" s="78"/>
      <c r="E766" s="78"/>
      <c r="F766" s="78"/>
      <c r="G766" s="78"/>
      <c r="H766" s="78"/>
      <c r="I766" s="78"/>
      <c r="J766" s="78"/>
      <c r="K766" s="78"/>
      <c r="L766" s="142" t="str">
        <f t="shared" si="28"/>
        <v/>
      </c>
      <c r="M766" s="142"/>
      <c r="N766" s="143" t="str">
        <f t="shared" si="29"/>
        <v/>
      </c>
      <c r="O766" s="144" t="str">
        <f>IF(OR(AND(OR($J766="Retired",$J766="Permanent Low-Use"),$K766&lt;=2023),(AND($J766="New",$K766&gt;2023))),"N/A",IF($N766=0,0,IF(ISERROR(VLOOKUP($E766,'Source Data'!$B$29:$J$60, MATCH($L766, 'Source Data'!$B$26:$J$26,1),TRUE))=TRUE,"",VLOOKUP($E766,'Source Data'!$B$29:$J$60,MATCH($L766, 'Source Data'!$B$26:$J$26,1),TRUE))))</f>
        <v/>
      </c>
      <c r="P766" s="144" t="str">
        <f>IF(OR(AND(OR($J766="Retired",$J766="Permanent Low-Use"),$K766&lt;=2024),(AND($J766="New",$K766&gt;2024))),"N/A",IF($N766=0,0,IF(ISERROR(VLOOKUP($E766,'Source Data'!$B$29:$J$60, MATCH($L766, 'Source Data'!$B$26:$J$26,1),TRUE))=TRUE,"",VLOOKUP($E766,'Source Data'!$B$29:$J$60,MATCH($L766, 'Source Data'!$B$26:$J$26,1),TRUE))))</f>
        <v/>
      </c>
      <c r="Q766" s="144" t="str">
        <f>IF(OR(AND(OR($J766="Retired",$J766="Permanent Low-Use"),$K766&lt;=2025),(AND($J766="New",$K766&gt;2025))),"N/A",IF($N766=0,0,IF(ISERROR(VLOOKUP($E766,'Source Data'!$B$29:$J$60, MATCH($L766, 'Source Data'!$B$26:$J$26,1),TRUE))=TRUE,"",VLOOKUP($E766,'Source Data'!$B$29:$J$60,MATCH($L766, 'Source Data'!$B$26:$J$26,1),TRUE))))</f>
        <v/>
      </c>
      <c r="R766" s="144" t="str">
        <f>IF(OR(AND(OR($J766="Retired",$J766="Permanent Low-Use"),$K766&lt;=2026),(AND($J766="New",$K766&gt;2026))),"N/A",IF($N766=0,0,IF(ISERROR(VLOOKUP($E766,'Source Data'!$B$29:$J$60, MATCH($L766, 'Source Data'!$B$26:$J$26,1),TRUE))=TRUE,"",VLOOKUP($E766,'Source Data'!$B$29:$J$60,MATCH($L766, 'Source Data'!$B$26:$J$26,1),TRUE))))</f>
        <v/>
      </c>
      <c r="S766" s="144" t="str">
        <f>IF(OR(AND(OR($J766="Retired",$J766="Permanent Low-Use"),$K766&lt;=2027),(AND($J766="New",$K766&gt;2027))),"N/A",IF($N766=0,0,IF(ISERROR(VLOOKUP($E766,'Source Data'!$B$29:$J$60, MATCH($L766, 'Source Data'!$B$26:$J$26,1),TRUE))=TRUE,"",VLOOKUP($E766,'Source Data'!$B$29:$J$60,MATCH($L766, 'Source Data'!$B$26:$J$26,1),TRUE))))</f>
        <v/>
      </c>
      <c r="T766" s="144" t="str">
        <f>IF(OR(AND(OR($J766="Retired",$J766="Permanent Low-Use"),$K766&lt;=2028),(AND($J766="New",$K766&gt;2028))),"N/A",IF($N766=0,0,IF(ISERROR(VLOOKUP($E766,'Source Data'!$B$29:$J$60, MATCH($L766, 'Source Data'!$B$26:$J$26,1),TRUE))=TRUE,"",VLOOKUP($E766,'Source Data'!$B$29:$J$60,MATCH($L766, 'Source Data'!$B$26:$J$26,1),TRUE))))</f>
        <v/>
      </c>
      <c r="U766" s="144" t="str">
        <f>IF(OR(AND(OR($J766="Retired",$J766="Permanent Low-Use"),$K766&lt;=2029),(AND($J766="New",$K766&gt;2029))),"N/A",IF($N766=0,0,IF(ISERROR(VLOOKUP($E766,'Source Data'!$B$29:$J$60, MATCH($L766, 'Source Data'!$B$26:$J$26,1),TRUE))=TRUE,"",VLOOKUP($E766,'Source Data'!$B$29:$J$60,MATCH($L766, 'Source Data'!$B$26:$J$26,1),TRUE))))</f>
        <v/>
      </c>
      <c r="V766" s="144" t="str">
        <f>IF(OR(AND(OR($J766="Retired",$J766="Permanent Low-Use"),$K766&lt;=2030),(AND($J766="New",$K766&gt;2030))),"N/A",IF($N766=0,0,IF(ISERROR(VLOOKUP($E766,'Source Data'!$B$29:$J$60, MATCH($L766, 'Source Data'!$B$26:$J$26,1),TRUE))=TRUE,"",VLOOKUP($E766,'Source Data'!$B$29:$J$60,MATCH($L766, 'Source Data'!$B$26:$J$26,1),TRUE))))</f>
        <v/>
      </c>
      <c r="W766" s="144" t="str">
        <f>IF(OR(AND(OR($J766="Retired",$J766="Permanent Low-Use"),$K766&lt;=2031),(AND($J766="New",$K766&gt;2031))),"N/A",IF($N766=0,0,IF(ISERROR(VLOOKUP($E766,'Source Data'!$B$29:$J$60, MATCH($L766, 'Source Data'!$B$26:$J$26,1),TRUE))=TRUE,"",VLOOKUP($E766,'Source Data'!$B$29:$J$60,MATCH($L766, 'Source Data'!$B$26:$J$26,1),TRUE))))</f>
        <v/>
      </c>
      <c r="X766" s="144" t="str">
        <f>IF(OR(AND(OR($J766="Retired",$J766="Permanent Low-Use"),$K766&lt;=2032),(AND($J766="New",$K766&gt;2032))),"N/A",IF($N766=0,0,IF(ISERROR(VLOOKUP($E766,'Source Data'!$B$29:$J$60, MATCH($L766, 'Source Data'!$B$26:$J$26,1),TRUE))=TRUE,"",VLOOKUP($E766,'Source Data'!$B$29:$J$60,MATCH($L766, 'Source Data'!$B$26:$J$26,1),TRUE))))</f>
        <v/>
      </c>
      <c r="Y766" s="144" t="str">
        <f>IF(OR(AND(OR($J766="Retired",$J766="Permanent Low-Use"),$K766&lt;=2033),(AND($J766="New",$K766&gt;2033))),"N/A",IF($N766=0,0,IF(ISERROR(VLOOKUP($E766,'Source Data'!$B$29:$J$60, MATCH($L766, 'Source Data'!$B$26:$J$26,1),TRUE))=TRUE,"",VLOOKUP($E766,'Source Data'!$B$29:$J$60,MATCH($L766, 'Source Data'!$B$26:$J$26,1),TRUE))))</f>
        <v/>
      </c>
      <c r="Z766" s="145" t="str">
        <f>IF(ISNUMBER($L766),IF(OR(AND(OR($J766="Retired",$J766="Permanent Low-Use"),$K766&lt;=2023),(AND($J766="New",$K766&gt;2023))),"N/A",VLOOKUP($F766,'Source Data'!$B$15:$I$22,7)),"")</f>
        <v/>
      </c>
      <c r="AA766" s="145" t="str">
        <f>IF(ISNUMBER($L766),IF(OR(AND(OR($J766="Retired",$J766="Permanent Low-Use"),$K766&lt;=2024),(AND($J766="New",$K766&gt;2024))),"N/A",VLOOKUP($F766,'Source Data'!$B$15:$I$22,7)),"")</f>
        <v/>
      </c>
      <c r="AB766" s="145" t="str">
        <f>IF(ISNUMBER($L766),IF(OR(AND(OR($J766="Retired",$J766="Permanent Low-Use"),$K766&lt;=2025),(AND($J766="New",$K766&gt;2025))),"N/A",VLOOKUP($F766,'Source Data'!$B$15:$I$22,5)),"")</f>
        <v/>
      </c>
      <c r="AC766" s="145" t="str">
        <f>IF(ISNUMBER($L766),IF(OR(AND(OR($J766="Retired",$J766="Permanent Low-Use"),$K766&lt;=2026),(AND($J766="New",$K766&gt;2026))),"N/A",VLOOKUP($F766,'Source Data'!$B$15:$I$22,5)),"")</f>
        <v/>
      </c>
      <c r="AD766" s="147"/>
      <c r="AE766" s="145" t="str">
        <f>IF(ISNUMBER($L766),IF(OR(AND(OR($J766="Retired",$J766="Permanent Low-Use"),$K766&lt;=2028),(AND($J766="New",$K766&gt;2028))),"N/A",VLOOKUP($F766,'Source Data'!$B$15:$I$22,5)),"")</f>
        <v/>
      </c>
      <c r="AF766" s="145" t="str">
        <f>IF(ISNUMBER($L766),IF(OR(AND(OR($J766="Retired",$J766="Permanent Low-Use"),$K766&lt;=2029),(AND($J766="New",$K766&gt;2029))),"N/A",VLOOKUP($F766,'Source Data'!$B$15:$I$22,5)),"")</f>
        <v/>
      </c>
      <c r="AG766" s="145" t="str">
        <f>IF(ISNUMBER($L766),IF(OR(AND(OR($J766="Retired",$J766="Permanent Low-Use"),$K766&lt;=2030),(AND($J766="New",$K766&gt;2030))),"N/A",VLOOKUP($F766,'Source Data'!$B$15:$I$22,5)),"")</f>
        <v/>
      </c>
      <c r="AH766" s="145" t="str">
        <f>IF(ISNUMBER($L766),IF(OR(AND(OR($J766="Retired",$J766="Permanent Low-Use"),$K766&lt;=2031),(AND($J766="New",$K766&gt;2031))),"N/A",VLOOKUP($F766,'Source Data'!$B$15:$I$22,5)),"")</f>
        <v/>
      </c>
      <c r="AI766" s="145" t="str">
        <f>IF(ISNUMBER($L766),IF(OR(AND(OR($J766="Retired",$J766="Permanent Low-Use"),$K766&lt;=2032),(AND($J766="New",$K766&gt;2032))),"N/A",VLOOKUP($F766,'Source Data'!$B$15:$I$22,5)),"")</f>
        <v/>
      </c>
      <c r="AJ766" s="145" t="str">
        <f>IF(ISNUMBER($L766),IF(OR(AND(OR($J766="Retired",$J766="Permanent Low-Use"),$K766&lt;=2033),(AND($J766="New",$K766&gt;2033))),"N/A",VLOOKUP($F766,'Source Data'!$B$15:$I$22,5)),"")</f>
        <v/>
      </c>
      <c r="AK766" s="145" t="str">
        <f>IF($N766= 0, "N/A", IF(ISERROR(VLOOKUP($F766, 'Source Data'!$B$4:$C$11,2)), "", VLOOKUP($F766, 'Source Data'!$B$4:$C$11,2)))</f>
        <v/>
      </c>
      <c r="AL766" s="158"/>
    </row>
    <row r="767" spans="1:38">
      <c r="A767" s="158"/>
      <c r="B767" s="78"/>
      <c r="C767" s="78"/>
      <c r="D767" s="78"/>
      <c r="E767" s="78"/>
      <c r="F767" s="78"/>
      <c r="G767" s="78"/>
      <c r="H767" s="78"/>
      <c r="I767" s="78"/>
      <c r="J767" s="78"/>
      <c r="K767" s="78"/>
      <c r="L767" s="142" t="str">
        <f t="shared" si="28"/>
        <v/>
      </c>
      <c r="M767" s="142"/>
      <c r="N767" s="143" t="str">
        <f t="shared" si="29"/>
        <v/>
      </c>
      <c r="O767" s="144" t="str">
        <f>IF(OR(AND(OR($J767="Retired",$J767="Permanent Low-Use"),$K767&lt;=2023),(AND($J767="New",$K767&gt;2023))),"N/A",IF($N767=0,0,IF(ISERROR(VLOOKUP($E767,'Source Data'!$B$29:$J$60, MATCH($L767, 'Source Data'!$B$26:$J$26,1),TRUE))=TRUE,"",VLOOKUP($E767,'Source Data'!$B$29:$J$60,MATCH($L767, 'Source Data'!$B$26:$J$26,1),TRUE))))</f>
        <v/>
      </c>
      <c r="P767" s="144" t="str">
        <f>IF(OR(AND(OR($J767="Retired",$J767="Permanent Low-Use"),$K767&lt;=2024),(AND($J767="New",$K767&gt;2024))),"N/A",IF($N767=0,0,IF(ISERROR(VLOOKUP($E767,'Source Data'!$B$29:$J$60, MATCH($L767, 'Source Data'!$B$26:$J$26,1),TRUE))=TRUE,"",VLOOKUP($E767,'Source Data'!$B$29:$J$60,MATCH($L767, 'Source Data'!$B$26:$J$26,1),TRUE))))</f>
        <v/>
      </c>
      <c r="Q767" s="144" t="str">
        <f>IF(OR(AND(OR($J767="Retired",$J767="Permanent Low-Use"),$K767&lt;=2025),(AND($J767="New",$K767&gt;2025))),"N/A",IF($N767=0,0,IF(ISERROR(VLOOKUP($E767,'Source Data'!$B$29:$J$60, MATCH($L767, 'Source Data'!$B$26:$J$26,1),TRUE))=TRUE,"",VLOOKUP($E767,'Source Data'!$B$29:$J$60,MATCH($L767, 'Source Data'!$B$26:$J$26,1),TRUE))))</f>
        <v/>
      </c>
      <c r="R767" s="144" t="str">
        <f>IF(OR(AND(OR($J767="Retired",$J767="Permanent Low-Use"),$K767&lt;=2026),(AND($J767="New",$K767&gt;2026))),"N/A",IF($N767=0,0,IF(ISERROR(VLOOKUP($E767,'Source Data'!$B$29:$J$60, MATCH($L767, 'Source Data'!$B$26:$J$26,1),TRUE))=TRUE,"",VLOOKUP($E767,'Source Data'!$B$29:$J$60,MATCH($L767, 'Source Data'!$B$26:$J$26,1),TRUE))))</f>
        <v/>
      </c>
      <c r="S767" s="144" t="str">
        <f>IF(OR(AND(OR($J767="Retired",$J767="Permanent Low-Use"),$K767&lt;=2027),(AND($J767="New",$K767&gt;2027))),"N/A",IF($N767=0,0,IF(ISERROR(VLOOKUP($E767,'Source Data'!$B$29:$J$60, MATCH($L767, 'Source Data'!$B$26:$J$26,1),TRUE))=TRUE,"",VLOOKUP($E767,'Source Data'!$B$29:$J$60,MATCH($L767, 'Source Data'!$B$26:$J$26,1),TRUE))))</f>
        <v/>
      </c>
      <c r="T767" s="144" t="str">
        <f>IF(OR(AND(OR($J767="Retired",$J767="Permanent Low-Use"),$K767&lt;=2028),(AND($J767="New",$K767&gt;2028))),"N/A",IF($N767=0,0,IF(ISERROR(VLOOKUP($E767,'Source Data'!$B$29:$J$60, MATCH($L767, 'Source Data'!$B$26:$J$26,1),TRUE))=TRUE,"",VLOOKUP($E767,'Source Data'!$B$29:$J$60,MATCH($L767, 'Source Data'!$B$26:$J$26,1),TRUE))))</f>
        <v/>
      </c>
      <c r="U767" s="144" t="str">
        <f>IF(OR(AND(OR($J767="Retired",$J767="Permanent Low-Use"),$K767&lt;=2029),(AND($J767="New",$K767&gt;2029))),"N/A",IF($N767=0,0,IF(ISERROR(VLOOKUP($E767,'Source Data'!$B$29:$J$60, MATCH($L767, 'Source Data'!$B$26:$J$26,1),TRUE))=TRUE,"",VLOOKUP($E767,'Source Data'!$B$29:$J$60,MATCH($L767, 'Source Data'!$B$26:$J$26,1),TRUE))))</f>
        <v/>
      </c>
      <c r="V767" s="144" t="str">
        <f>IF(OR(AND(OR($J767="Retired",$J767="Permanent Low-Use"),$K767&lt;=2030),(AND($J767="New",$K767&gt;2030))),"N/A",IF($N767=0,0,IF(ISERROR(VLOOKUP($E767,'Source Data'!$B$29:$J$60, MATCH($L767, 'Source Data'!$B$26:$J$26,1),TRUE))=TRUE,"",VLOOKUP($E767,'Source Data'!$B$29:$J$60,MATCH($L767, 'Source Data'!$B$26:$J$26,1),TRUE))))</f>
        <v/>
      </c>
      <c r="W767" s="144" t="str">
        <f>IF(OR(AND(OR($J767="Retired",$J767="Permanent Low-Use"),$K767&lt;=2031),(AND($J767="New",$K767&gt;2031))),"N/A",IF($N767=0,0,IF(ISERROR(VLOOKUP($E767,'Source Data'!$B$29:$J$60, MATCH($L767, 'Source Data'!$B$26:$J$26,1),TRUE))=TRUE,"",VLOOKUP($E767,'Source Data'!$B$29:$J$60,MATCH($L767, 'Source Data'!$B$26:$J$26,1),TRUE))))</f>
        <v/>
      </c>
      <c r="X767" s="144" t="str">
        <f>IF(OR(AND(OR($J767="Retired",$J767="Permanent Low-Use"),$K767&lt;=2032),(AND($J767="New",$K767&gt;2032))),"N/A",IF($N767=0,0,IF(ISERROR(VLOOKUP($E767,'Source Data'!$B$29:$J$60, MATCH($L767, 'Source Data'!$B$26:$J$26,1),TRUE))=TRUE,"",VLOOKUP($E767,'Source Data'!$B$29:$J$60,MATCH($L767, 'Source Data'!$B$26:$J$26,1),TRUE))))</f>
        <v/>
      </c>
      <c r="Y767" s="144" t="str">
        <f>IF(OR(AND(OR($J767="Retired",$J767="Permanent Low-Use"),$K767&lt;=2033),(AND($J767="New",$K767&gt;2033))),"N/A",IF($N767=0,0,IF(ISERROR(VLOOKUP($E767,'Source Data'!$B$29:$J$60, MATCH($L767, 'Source Data'!$B$26:$J$26,1),TRUE))=TRUE,"",VLOOKUP($E767,'Source Data'!$B$29:$J$60,MATCH($L767, 'Source Data'!$B$26:$J$26,1),TRUE))))</f>
        <v/>
      </c>
      <c r="Z767" s="145" t="str">
        <f>IF(ISNUMBER($L767),IF(OR(AND(OR($J767="Retired",$J767="Permanent Low-Use"),$K767&lt;=2023),(AND($J767="New",$K767&gt;2023))),"N/A",VLOOKUP($F767,'Source Data'!$B$15:$I$22,7)),"")</f>
        <v/>
      </c>
      <c r="AA767" s="145" t="str">
        <f>IF(ISNUMBER($L767),IF(OR(AND(OR($J767="Retired",$J767="Permanent Low-Use"),$K767&lt;=2024),(AND($J767="New",$K767&gt;2024))),"N/A",VLOOKUP($F767,'Source Data'!$B$15:$I$22,7)),"")</f>
        <v/>
      </c>
      <c r="AB767" s="145" t="str">
        <f>IF(ISNUMBER($L767),IF(OR(AND(OR($J767="Retired",$J767="Permanent Low-Use"),$K767&lt;=2025),(AND($J767="New",$K767&gt;2025))),"N/A",VLOOKUP($F767,'Source Data'!$B$15:$I$22,5)),"")</f>
        <v/>
      </c>
      <c r="AC767" s="145" t="str">
        <f>IF(ISNUMBER($L767),IF(OR(AND(OR($J767="Retired",$J767="Permanent Low-Use"),$K767&lt;=2026),(AND($J767="New",$K767&gt;2026))),"N/A",VLOOKUP($F767,'Source Data'!$B$15:$I$22,5)),"")</f>
        <v/>
      </c>
      <c r="AD767" s="147"/>
      <c r="AE767" s="145" t="str">
        <f>IF(ISNUMBER($L767),IF(OR(AND(OR($J767="Retired",$J767="Permanent Low-Use"),$K767&lt;=2028),(AND($J767="New",$K767&gt;2028))),"N/A",VLOOKUP($F767,'Source Data'!$B$15:$I$22,5)),"")</f>
        <v/>
      </c>
      <c r="AF767" s="145" t="str">
        <f>IF(ISNUMBER($L767),IF(OR(AND(OR($J767="Retired",$J767="Permanent Low-Use"),$K767&lt;=2029),(AND($J767="New",$K767&gt;2029))),"N/A",VLOOKUP($F767,'Source Data'!$B$15:$I$22,5)),"")</f>
        <v/>
      </c>
      <c r="AG767" s="145" t="str">
        <f>IF(ISNUMBER($L767),IF(OR(AND(OR($J767="Retired",$J767="Permanent Low-Use"),$K767&lt;=2030),(AND($J767="New",$K767&gt;2030))),"N/A",VLOOKUP($F767,'Source Data'!$B$15:$I$22,5)),"")</f>
        <v/>
      </c>
      <c r="AH767" s="145" t="str">
        <f>IF(ISNUMBER($L767),IF(OR(AND(OR($J767="Retired",$J767="Permanent Low-Use"),$K767&lt;=2031),(AND($J767="New",$K767&gt;2031))),"N/A",VLOOKUP($F767,'Source Data'!$B$15:$I$22,5)),"")</f>
        <v/>
      </c>
      <c r="AI767" s="145" t="str">
        <f>IF(ISNUMBER($L767),IF(OR(AND(OR($J767="Retired",$J767="Permanent Low-Use"),$K767&lt;=2032),(AND($J767="New",$K767&gt;2032))),"N/A",VLOOKUP($F767,'Source Data'!$B$15:$I$22,5)),"")</f>
        <v/>
      </c>
      <c r="AJ767" s="145" t="str">
        <f>IF(ISNUMBER($L767),IF(OR(AND(OR($J767="Retired",$J767="Permanent Low-Use"),$K767&lt;=2033),(AND($J767="New",$K767&gt;2033))),"N/A",VLOOKUP($F767,'Source Data'!$B$15:$I$22,5)),"")</f>
        <v/>
      </c>
      <c r="AK767" s="145" t="str">
        <f>IF($N767= 0, "N/A", IF(ISERROR(VLOOKUP($F767, 'Source Data'!$B$4:$C$11,2)), "", VLOOKUP($F767, 'Source Data'!$B$4:$C$11,2)))</f>
        <v/>
      </c>
      <c r="AL767" s="158"/>
    </row>
    <row r="768" spans="1:38">
      <c r="A768" s="158"/>
      <c r="B768" s="78"/>
      <c r="C768" s="78"/>
      <c r="D768" s="78"/>
      <c r="E768" s="78"/>
      <c r="F768" s="78"/>
      <c r="G768" s="78"/>
      <c r="H768" s="78"/>
      <c r="I768" s="78"/>
      <c r="J768" s="78"/>
      <c r="K768" s="78"/>
      <c r="L768" s="142" t="str">
        <f t="shared" si="28"/>
        <v/>
      </c>
      <c r="M768" s="142"/>
      <c r="N768" s="143" t="str">
        <f t="shared" si="29"/>
        <v/>
      </c>
      <c r="O768" s="144" t="str">
        <f>IF(OR(AND(OR($J768="Retired",$J768="Permanent Low-Use"),$K768&lt;=2023),(AND($J768="New",$K768&gt;2023))),"N/A",IF($N768=0,0,IF(ISERROR(VLOOKUP($E768,'Source Data'!$B$29:$J$60, MATCH($L768, 'Source Data'!$B$26:$J$26,1),TRUE))=TRUE,"",VLOOKUP($E768,'Source Data'!$B$29:$J$60,MATCH($L768, 'Source Data'!$B$26:$J$26,1),TRUE))))</f>
        <v/>
      </c>
      <c r="P768" s="144" t="str">
        <f>IF(OR(AND(OR($J768="Retired",$J768="Permanent Low-Use"),$K768&lt;=2024),(AND($J768="New",$K768&gt;2024))),"N/A",IF($N768=0,0,IF(ISERROR(VLOOKUP($E768,'Source Data'!$B$29:$J$60, MATCH($L768, 'Source Data'!$B$26:$J$26,1),TRUE))=TRUE,"",VLOOKUP($E768,'Source Data'!$B$29:$J$60,MATCH($L768, 'Source Data'!$B$26:$J$26,1),TRUE))))</f>
        <v/>
      </c>
      <c r="Q768" s="144" t="str">
        <f>IF(OR(AND(OR($J768="Retired",$J768="Permanent Low-Use"),$K768&lt;=2025),(AND($J768="New",$K768&gt;2025))),"N/A",IF($N768=0,0,IF(ISERROR(VLOOKUP($E768,'Source Data'!$B$29:$J$60, MATCH($L768, 'Source Data'!$B$26:$J$26,1),TRUE))=TRUE,"",VLOOKUP($E768,'Source Data'!$B$29:$J$60,MATCH($L768, 'Source Data'!$B$26:$J$26,1),TRUE))))</f>
        <v/>
      </c>
      <c r="R768" s="144" t="str">
        <f>IF(OR(AND(OR($J768="Retired",$J768="Permanent Low-Use"),$K768&lt;=2026),(AND($J768="New",$K768&gt;2026))),"N/A",IF($N768=0,0,IF(ISERROR(VLOOKUP($E768,'Source Data'!$B$29:$J$60, MATCH($L768, 'Source Data'!$B$26:$J$26,1),TRUE))=TRUE,"",VLOOKUP($E768,'Source Data'!$B$29:$J$60,MATCH($L768, 'Source Data'!$B$26:$J$26,1),TRUE))))</f>
        <v/>
      </c>
      <c r="S768" s="144" t="str">
        <f>IF(OR(AND(OR($J768="Retired",$J768="Permanent Low-Use"),$K768&lt;=2027),(AND($J768="New",$K768&gt;2027))),"N/A",IF($N768=0,0,IF(ISERROR(VLOOKUP($E768,'Source Data'!$B$29:$J$60, MATCH($L768, 'Source Data'!$B$26:$J$26,1),TRUE))=TRUE,"",VLOOKUP($E768,'Source Data'!$B$29:$J$60,MATCH($L768, 'Source Data'!$B$26:$J$26,1),TRUE))))</f>
        <v/>
      </c>
      <c r="T768" s="144" t="str">
        <f>IF(OR(AND(OR($J768="Retired",$J768="Permanent Low-Use"),$K768&lt;=2028),(AND($J768="New",$K768&gt;2028))),"N/A",IF($N768=0,0,IF(ISERROR(VLOOKUP($E768,'Source Data'!$B$29:$J$60, MATCH($L768, 'Source Data'!$B$26:$J$26,1),TRUE))=TRUE,"",VLOOKUP($E768,'Source Data'!$B$29:$J$60,MATCH($L768, 'Source Data'!$B$26:$J$26,1),TRUE))))</f>
        <v/>
      </c>
      <c r="U768" s="144" t="str">
        <f>IF(OR(AND(OR($J768="Retired",$J768="Permanent Low-Use"),$K768&lt;=2029),(AND($J768="New",$K768&gt;2029))),"N/A",IF($N768=0,0,IF(ISERROR(VLOOKUP($E768,'Source Data'!$B$29:$J$60, MATCH($L768, 'Source Data'!$B$26:$J$26,1),TRUE))=TRUE,"",VLOOKUP($E768,'Source Data'!$B$29:$J$60,MATCH($L768, 'Source Data'!$B$26:$J$26,1),TRUE))))</f>
        <v/>
      </c>
      <c r="V768" s="144" t="str">
        <f>IF(OR(AND(OR($J768="Retired",$J768="Permanent Low-Use"),$K768&lt;=2030),(AND($J768="New",$K768&gt;2030))),"N/A",IF($N768=0,0,IF(ISERROR(VLOOKUP($E768,'Source Data'!$B$29:$J$60, MATCH($L768, 'Source Data'!$B$26:$J$26,1),TRUE))=TRUE,"",VLOOKUP($E768,'Source Data'!$B$29:$J$60,MATCH($L768, 'Source Data'!$B$26:$J$26,1),TRUE))))</f>
        <v/>
      </c>
      <c r="W768" s="144" t="str">
        <f>IF(OR(AND(OR($J768="Retired",$J768="Permanent Low-Use"),$K768&lt;=2031),(AND($J768="New",$K768&gt;2031))),"N/A",IF($N768=0,0,IF(ISERROR(VLOOKUP($E768,'Source Data'!$B$29:$J$60, MATCH($L768, 'Source Data'!$B$26:$J$26,1),TRUE))=TRUE,"",VLOOKUP($E768,'Source Data'!$B$29:$J$60,MATCH($L768, 'Source Data'!$B$26:$J$26,1),TRUE))))</f>
        <v/>
      </c>
      <c r="X768" s="144" t="str">
        <f>IF(OR(AND(OR($J768="Retired",$J768="Permanent Low-Use"),$K768&lt;=2032),(AND($J768="New",$K768&gt;2032))),"N/A",IF($N768=0,0,IF(ISERROR(VLOOKUP($E768,'Source Data'!$B$29:$J$60, MATCH($L768, 'Source Data'!$B$26:$J$26,1),TRUE))=TRUE,"",VLOOKUP($E768,'Source Data'!$B$29:$J$60,MATCH($L768, 'Source Data'!$B$26:$J$26,1),TRUE))))</f>
        <v/>
      </c>
      <c r="Y768" s="144" t="str">
        <f>IF(OR(AND(OR($J768="Retired",$J768="Permanent Low-Use"),$K768&lt;=2033),(AND($J768="New",$K768&gt;2033))),"N/A",IF($N768=0,0,IF(ISERROR(VLOOKUP($E768,'Source Data'!$B$29:$J$60, MATCH($L768, 'Source Data'!$B$26:$J$26,1),TRUE))=TRUE,"",VLOOKUP($E768,'Source Data'!$B$29:$J$60,MATCH($L768, 'Source Data'!$B$26:$J$26,1),TRUE))))</f>
        <v/>
      </c>
      <c r="Z768" s="145" t="str">
        <f>IF(ISNUMBER($L768),IF(OR(AND(OR($J768="Retired",$J768="Permanent Low-Use"),$K768&lt;=2023),(AND($J768="New",$K768&gt;2023))),"N/A",VLOOKUP($F768,'Source Data'!$B$15:$I$22,7)),"")</f>
        <v/>
      </c>
      <c r="AA768" s="145" t="str">
        <f>IF(ISNUMBER($L768),IF(OR(AND(OR($J768="Retired",$J768="Permanent Low-Use"),$K768&lt;=2024),(AND($J768="New",$K768&gt;2024))),"N/A",VLOOKUP($F768,'Source Data'!$B$15:$I$22,7)),"")</f>
        <v/>
      </c>
      <c r="AB768" s="145" t="str">
        <f>IF(ISNUMBER($L768),IF(OR(AND(OR($J768="Retired",$J768="Permanent Low-Use"),$K768&lt;=2025),(AND($J768="New",$K768&gt;2025))),"N/A",VLOOKUP($F768,'Source Data'!$B$15:$I$22,5)),"")</f>
        <v/>
      </c>
      <c r="AC768" s="145" t="str">
        <f>IF(ISNUMBER($L768),IF(OR(AND(OR($J768="Retired",$J768="Permanent Low-Use"),$K768&lt;=2026),(AND($J768="New",$K768&gt;2026))),"N/A",VLOOKUP($F768,'Source Data'!$B$15:$I$22,5)),"")</f>
        <v/>
      </c>
      <c r="AD768" s="147"/>
      <c r="AE768" s="145" t="str">
        <f>IF(ISNUMBER($L768),IF(OR(AND(OR($J768="Retired",$J768="Permanent Low-Use"),$K768&lt;=2028),(AND($J768="New",$K768&gt;2028))),"N/A",VLOOKUP($F768,'Source Data'!$B$15:$I$22,5)),"")</f>
        <v/>
      </c>
      <c r="AF768" s="145" t="str">
        <f>IF(ISNUMBER($L768),IF(OR(AND(OR($J768="Retired",$J768="Permanent Low-Use"),$K768&lt;=2029),(AND($J768="New",$K768&gt;2029))),"N/A",VLOOKUP($F768,'Source Data'!$B$15:$I$22,5)),"")</f>
        <v/>
      </c>
      <c r="AG768" s="145" t="str">
        <f>IF(ISNUMBER($L768),IF(OR(AND(OR($J768="Retired",$J768="Permanent Low-Use"),$K768&lt;=2030),(AND($J768="New",$K768&gt;2030))),"N/A",VLOOKUP($F768,'Source Data'!$B$15:$I$22,5)),"")</f>
        <v/>
      </c>
      <c r="AH768" s="145" t="str">
        <f>IF(ISNUMBER($L768),IF(OR(AND(OR($J768="Retired",$J768="Permanent Low-Use"),$K768&lt;=2031),(AND($J768="New",$K768&gt;2031))),"N/A",VLOOKUP($F768,'Source Data'!$B$15:$I$22,5)),"")</f>
        <v/>
      </c>
      <c r="AI768" s="145" t="str">
        <f>IF(ISNUMBER($L768),IF(OR(AND(OR($J768="Retired",$J768="Permanent Low-Use"),$K768&lt;=2032),(AND($J768="New",$K768&gt;2032))),"N/A",VLOOKUP($F768,'Source Data'!$B$15:$I$22,5)),"")</f>
        <v/>
      </c>
      <c r="AJ768" s="145" t="str">
        <f>IF(ISNUMBER($L768),IF(OR(AND(OR($J768="Retired",$J768="Permanent Low-Use"),$K768&lt;=2033),(AND($J768="New",$K768&gt;2033))),"N/A",VLOOKUP($F768,'Source Data'!$B$15:$I$22,5)),"")</f>
        <v/>
      </c>
      <c r="AK768" s="145" t="str">
        <f>IF($N768= 0, "N/A", IF(ISERROR(VLOOKUP($F768, 'Source Data'!$B$4:$C$11,2)), "", VLOOKUP($F768, 'Source Data'!$B$4:$C$11,2)))</f>
        <v/>
      </c>
      <c r="AL768" s="158"/>
    </row>
    <row r="769" spans="1:38">
      <c r="A769" s="158"/>
      <c r="B769" s="78"/>
      <c r="C769" s="78"/>
      <c r="D769" s="78"/>
      <c r="E769" s="78"/>
      <c r="F769" s="78"/>
      <c r="G769" s="78"/>
      <c r="H769" s="78"/>
      <c r="I769" s="78"/>
      <c r="J769" s="78"/>
      <c r="K769" s="78"/>
      <c r="L769" s="142" t="str">
        <f t="shared" si="28"/>
        <v/>
      </c>
      <c r="M769" s="142"/>
      <c r="N769" s="143" t="str">
        <f t="shared" si="29"/>
        <v/>
      </c>
      <c r="O769" s="144" t="str">
        <f>IF(OR(AND(OR($J769="Retired",$J769="Permanent Low-Use"),$K769&lt;=2023),(AND($J769="New",$K769&gt;2023))),"N/A",IF($N769=0,0,IF(ISERROR(VLOOKUP($E769,'Source Data'!$B$29:$J$60, MATCH($L769, 'Source Data'!$B$26:$J$26,1),TRUE))=TRUE,"",VLOOKUP($E769,'Source Data'!$B$29:$J$60,MATCH($L769, 'Source Data'!$B$26:$J$26,1),TRUE))))</f>
        <v/>
      </c>
      <c r="P769" s="144" t="str">
        <f>IF(OR(AND(OR($J769="Retired",$J769="Permanent Low-Use"),$K769&lt;=2024),(AND($J769="New",$K769&gt;2024))),"N/A",IF($N769=0,0,IF(ISERROR(VLOOKUP($E769,'Source Data'!$B$29:$J$60, MATCH($L769, 'Source Data'!$B$26:$J$26,1),TRUE))=TRUE,"",VLOOKUP($E769,'Source Data'!$B$29:$J$60,MATCH($L769, 'Source Data'!$B$26:$J$26,1),TRUE))))</f>
        <v/>
      </c>
      <c r="Q769" s="144" t="str">
        <f>IF(OR(AND(OR($J769="Retired",$J769="Permanent Low-Use"),$K769&lt;=2025),(AND($J769="New",$K769&gt;2025))),"N/A",IF($N769=0,0,IF(ISERROR(VLOOKUP($E769,'Source Data'!$B$29:$J$60, MATCH($L769, 'Source Data'!$B$26:$J$26,1),TRUE))=TRUE,"",VLOOKUP($E769,'Source Data'!$B$29:$J$60,MATCH($L769, 'Source Data'!$B$26:$J$26,1),TRUE))))</f>
        <v/>
      </c>
      <c r="R769" s="144" t="str">
        <f>IF(OR(AND(OR($J769="Retired",$J769="Permanent Low-Use"),$K769&lt;=2026),(AND($J769="New",$K769&gt;2026))),"N/A",IF($N769=0,0,IF(ISERROR(VLOOKUP($E769,'Source Data'!$B$29:$J$60, MATCH($L769, 'Source Data'!$B$26:$J$26,1),TRUE))=TRUE,"",VLOOKUP($E769,'Source Data'!$B$29:$J$60,MATCH($L769, 'Source Data'!$B$26:$J$26,1),TRUE))))</f>
        <v/>
      </c>
      <c r="S769" s="144" t="str">
        <f>IF(OR(AND(OR($J769="Retired",$J769="Permanent Low-Use"),$K769&lt;=2027),(AND($J769="New",$K769&gt;2027))),"N/A",IF($N769=0,0,IF(ISERROR(VLOOKUP($E769,'Source Data'!$B$29:$J$60, MATCH($L769, 'Source Data'!$B$26:$J$26,1),TRUE))=TRUE,"",VLOOKUP($E769,'Source Data'!$B$29:$J$60,MATCH($L769, 'Source Data'!$B$26:$J$26,1),TRUE))))</f>
        <v/>
      </c>
      <c r="T769" s="144" t="str">
        <f>IF(OR(AND(OR($J769="Retired",$J769="Permanent Low-Use"),$K769&lt;=2028),(AND($J769="New",$K769&gt;2028))),"N/A",IF($N769=0,0,IF(ISERROR(VLOOKUP($E769,'Source Data'!$B$29:$J$60, MATCH($L769, 'Source Data'!$B$26:$J$26,1),TRUE))=TRUE,"",VLOOKUP($E769,'Source Data'!$B$29:$J$60,MATCH($L769, 'Source Data'!$B$26:$J$26,1),TRUE))))</f>
        <v/>
      </c>
      <c r="U769" s="144" t="str">
        <f>IF(OR(AND(OR($J769="Retired",$J769="Permanent Low-Use"),$K769&lt;=2029),(AND($J769="New",$K769&gt;2029))),"N/A",IF($N769=0,0,IF(ISERROR(VLOOKUP($E769,'Source Data'!$B$29:$J$60, MATCH($L769, 'Source Data'!$B$26:$J$26,1),TRUE))=TRUE,"",VLOOKUP($E769,'Source Data'!$B$29:$J$60,MATCH($L769, 'Source Data'!$B$26:$J$26,1),TRUE))))</f>
        <v/>
      </c>
      <c r="V769" s="144" t="str">
        <f>IF(OR(AND(OR($J769="Retired",$J769="Permanent Low-Use"),$K769&lt;=2030),(AND($J769="New",$K769&gt;2030))),"N/A",IF($N769=0,0,IF(ISERROR(VLOOKUP($E769,'Source Data'!$B$29:$J$60, MATCH($L769, 'Source Data'!$B$26:$J$26,1),TRUE))=TRUE,"",VLOOKUP($E769,'Source Data'!$B$29:$J$60,MATCH($L769, 'Source Data'!$B$26:$J$26,1),TRUE))))</f>
        <v/>
      </c>
      <c r="W769" s="144" t="str">
        <f>IF(OR(AND(OR($J769="Retired",$J769="Permanent Low-Use"),$K769&lt;=2031),(AND($J769="New",$K769&gt;2031))),"N/A",IF($N769=0,0,IF(ISERROR(VLOOKUP($E769,'Source Data'!$B$29:$J$60, MATCH($L769, 'Source Data'!$B$26:$J$26,1),TRUE))=TRUE,"",VLOOKUP($E769,'Source Data'!$B$29:$J$60,MATCH($L769, 'Source Data'!$B$26:$J$26,1),TRUE))))</f>
        <v/>
      </c>
      <c r="X769" s="144" t="str">
        <f>IF(OR(AND(OR($J769="Retired",$J769="Permanent Low-Use"),$K769&lt;=2032),(AND($J769="New",$K769&gt;2032))),"N/A",IF($N769=0,0,IF(ISERROR(VLOOKUP($E769,'Source Data'!$B$29:$J$60, MATCH($L769, 'Source Data'!$B$26:$J$26,1),TRUE))=TRUE,"",VLOOKUP($E769,'Source Data'!$B$29:$J$60,MATCH($L769, 'Source Data'!$B$26:$J$26,1),TRUE))))</f>
        <v/>
      </c>
      <c r="Y769" s="144" t="str">
        <f>IF(OR(AND(OR($J769="Retired",$J769="Permanent Low-Use"),$K769&lt;=2033),(AND($J769="New",$K769&gt;2033))),"N/A",IF($N769=0,0,IF(ISERROR(VLOOKUP($E769,'Source Data'!$B$29:$J$60, MATCH($L769, 'Source Data'!$B$26:$J$26,1),TRUE))=TRUE,"",VLOOKUP($E769,'Source Data'!$B$29:$J$60,MATCH($L769, 'Source Data'!$B$26:$J$26,1),TRUE))))</f>
        <v/>
      </c>
      <c r="Z769" s="145" t="str">
        <f>IF(ISNUMBER($L769),IF(OR(AND(OR($J769="Retired",$J769="Permanent Low-Use"),$K769&lt;=2023),(AND($J769="New",$K769&gt;2023))),"N/A",VLOOKUP($F769,'Source Data'!$B$15:$I$22,7)),"")</f>
        <v/>
      </c>
      <c r="AA769" s="145" t="str">
        <f>IF(ISNUMBER($L769),IF(OR(AND(OR($J769="Retired",$J769="Permanent Low-Use"),$K769&lt;=2024),(AND($J769="New",$K769&gt;2024))),"N/A",VLOOKUP($F769,'Source Data'!$B$15:$I$22,7)),"")</f>
        <v/>
      </c>
      <c r="AB769" s="145" t="str">
        <f>IF(ISNUMBER($L769),IF(OR(AND(OR($J769="Retired",$J769="Permanent Low-Use"),$K769&lt;=2025),(AND($J769="New",$K769&gt;2025))),"N/A",VLOOKUP($F769,'Source Data'!$B$15:$I$22,5)),"")</f>
        <v/>
      </c>
      <c r="AC769" s="145" t="str">
        <f>IF(ISNUMBER($L769),IF(OR(AND(OR($J769="Retired",$J769="Permanent Low-Use"),$K769&lt;=2026),(AND($J769="New",$K769&gt;2026))),"N/A",VLOOKUP($F769,'Source Data'!$B$15:$I$22,5)),"")</f>
        <v/>
      </c>
      <c r="AD769" s="147"/>
      <c r="AE769" s="145" t="str">
        <f>IF(ISNUMBER($L769),IF(OR(AND(OR($J769="Retired",$J769="Permanent Low-Use"),$K769&lt;=2028),(AND($J769="New",$K769&gt;2028))),"N/A",VLOOKUP($F769,'Source Data'!$B$15:$I$22,5)),"")</f>
        <v/>
      </c>
      <c r="AF769" s="145" t="str">
        <f>IF(ISNUMBER($L769),IF(OR(AND(OR($J769="Retired",$J769="Permanent Low-Use"),$K769&lt;=2029),(AND($J769="New",$K769&gt;2029))),"N/A",VLOOKUP($F769,'Source Data'!$B$15:$I$22,5)),"")</f>
        <v/>
      </c>
      <c r="AG769" s="145" t="str">
        <f>IF(ISNUMBER($L769),IF(OR(AND(OR($J769="Retired",$J769="Permanent Low-Use"),$K769&lt;=2030),(AND($J769="New",$K769&gt;2030))),"N/A",VLOOKUP($F769,'Source Data'!$B$15:$I$22,5)),"")</f>
        <v/>
      </c>
      <c r="AH769" s="145" t="str">
        <f>IF(ISNUMBER($L769),IF(OR(AND(OR($J769="Retired",$J769="Permanent Low-Use"),$K769&lt;=2031),(AND($J769="New",$K769&gt;2031))),"N/A",VLOOKUP($F769,'Source Data'!$B$15:$I$22,5)),"")</f>
        <v/>
      </c>
      <c r="AI769" s="145" t="str">
        <f>IF(ISNUMBER($L769),IF(OR(AND(OR($J769="Retired",$J769="Permanent Low-Use"),$K769&lt;=2032),(AND($J769="New",$K769&gt;2032))),"N/A",VLOOKUP($F769,'Source Data'!$B$15:$I$22,5)),"")</f>
        <v/>
      </c>
      <c r="AJ769" s="145" t="str">
        <f>IF(ISNUMBER($L769),IF(OR(AND(OR($J769="Retired",$J769="Permanent Low-Use"),$K769&lt;=2033),(AND($J769="New",$K769&gt;2033))),"N/A",VLOOKUP($F769,'Source Data'!$B$15:$I$22,5)),"")</f>
        <v/>
      </c>
      <c r="AK769" s="145" t="str">
        <f>IF($N769= 0, "N/A", IF(ISERROR(VLOOKUP($F769, 'Source Data'!$B$4:$C$11,2)), "", VLOOKUP($F769, 'Source Data'!$B$4:$C$11,2)))</f>
        <v/>
      </c>
      <c r="AL769" s="158"/>
    </row>
    <row r="770" spans="1:38">
      <c r="A770" s="158"/>
      <c r="B770" s="78"/>
      <c r="C770" s="78"/>
      <c r="D770" s="78"/>
      <c r="E770" s="78"/>
      <c r="F770" s="78"/>
      <c r="G770" s="78"/>
      <c r="H770" s="78"/>
      <c r="I770" s="78"/>
      <c r="J770" s="78"/>
      <c r="K770" s="78"/>
      <c r="L770" s="142" t="str">
        <f t="shared" si="28"/>
        <v/>
      </c>
      <c r="M770" s="142"/>
      <c r="N770" s="143" t="str">
        <f t="shared" si="29"/>
        <v/>
      </c>
      <c r="O770" s="144" t="str">
        <f>IF(OR(AND(OR($J770="Retired",$J770="Permanent Low-Use"),$K770&lt;=2023),(AND($J770="New",$K770&gt;2023))),"N/A",IF($N770=0,0,IF(ISERROR(VLOOKUP($E770,'Source Data'!$B$29:$J$60, MATCH($L770, 'Source Data'!$B$26:$J$26,1),TRUE))=TRUE,"",VLOOKUP($E770,'Source Data'!$B$29:$J$60,MATCH($L770, 'Source Data'!$B$26:$J$26,1),TRUE))))</f>
        <v/>
      </c>
      <c r="P770" s="144" t="str">
        <f>IF(OR(AND(OR($J770="Retired",$J770="Permanent Low-Use"),$K770&lt;=2024),(AND($J770="New",$K770&gt;2024))),"N/A",IF($N770=0,0,IF(ISERROR(VLOOKUP($E770,'Source Data'!$B$29:$J$60, MATCH($L770, 'Source Data'!$B$26:$J$26,1),TRUE))=TRUE,"",VLOOKUP($E770,'Source Data'!$B$29:$J$60,MATCH($L770, 'Source Data'!$B$26:$J$26,1),TRUE))))</f>
        <v/>
      </c>
      <c r="Q770" s="144" t="str">
        <f>IF(OR(AND(OR($J770="Retired",$J770="Permanent Low-Use"),$K770&lt;=2025),(AND($J770="New",$K770&gt;2025))),"N/A",IF($N770=0,0,IF(ISERROR(VLOOKUP($E770,'Source Data'!$B$29:$J$60, MATCH($L770, 'Source Data'!$B$26:$J$26,1),TRUE))=TRUE,"",VLOOKUP($E770,'Source Data'!$B$29:$J$60,MATCH($L770, 'Source Data'!$B$26:$J$26,1),TRUE))))</f>
        <v/>
      </c>
      <c r="R770" s="144" t="str">
        <f>IF(OR(AND(OR($J770="Retired",$J770="Permanent Low-Use"),$K770&lt;=2026),(AND($J770="New",$K770&gt;2026))),"N/A",IF($N770=0,0,IF(ISERROR(VLOOKUP($E770,'Source Data'!$B$29:$J$60, MATCH($L770, 'Source Data'!$B$26:$J$26,1),TRUE))=TRUE,"",VLOOKUP($E770,'Source Data'!$B$29:$J$60,MATCH($L770, 'Source Data'!$B$26:$J$26,1),TRUE))))</f>
        <v/>
      </c>
      <c r="S770" s="144" t="str">
        <f>IF(OR(AND(OR($J770="Retired",$J770="Permanent Low-Use"),$K770&lt;=2027),(AND($J770="New",$K770&gt;2027))),"N/A",IF($N770=0,0,IF(ISERROR(VLOOKUP($E770,'Source Data'!$B$29:$J$60, MATCH($L770, 'Source Data'!$B$26:$J$26,1),TRUE))=TRUE,"",VLOOKUP($E770,'Source Data'!$B$29:$J$60,MATCH($L770, 'Source Data'!$B$26:$J$26,1),TRUE))))</f>
        <v/>
      </c>
      <c r="T770" s="144" t="str">
        <f>IF(OR(AND(OR($J770="Retired",$J770="Permanent Low-Use"),$K770&lt;=2028),(AND($J770="New",$K770&gt;2028))),"N/A",IF($N770=0,0,IF(ISERROR(VLOOKUP($E770,'Source Data'!$B$29:$J$60, MATCH($L770, 'Source Data'!$B$26:$J$26,1),TRUE))=TRUE,"",VLOOKUP($E770,'Source Data'!$B$29:$J$60,MATCH($L770, 'Source Data'!$B$26:$J$26,1),TRUE))))</f>
        <v/>
      </c>
      <c r="U770" s="144" t="str">
        <f>IF(OR(AND(OR($J770="Retired",$J770="Permanent Low-Use"),$K770&lt;=2029),(AND($J770="New",$K770&gt;2029))),"N/A",IF($N770=0,0,IF(ISERROR(VLOOKUP($E770,'Source Data'!$B$29:$J$60, MATCH($L770, 'Source Data'!$B$26:$J$26,1),TRUE))=TRUE,"",VLOOKUP($E770,'Source Data'!$B$29:$J$60,MATCH($L770, 'Source Data'!$B$26:$J$26,1),TRUE))))</f>
        <v/>
      </c>
      <c r="V770" s="144" t="str">
        <f>IF(OR(AND(OR($J770="Retired",$J770="Permanent Low-Use"),$K770&lt;=2030),(AND($J770="New",$K770&gt;2030))),"N/A",IF($N770=0,0,IF(ISERROR(VLOOKUP($E770,'Source Data'!$B$29:$J$60, MATCH($L770, 'Source Data'!$B$26:$J$26,1),TRUE))=TRUE,"",VLOOKUP($E770,'Source Data'!$B$29:$J$60,MATCH($L770, 'Source Data'!$B$26:$J$26,1),TRUE))))</f>
        <v/>
      </c>
      <c r="W770" s="144" t="str">
        <f>IF(OR(AND(OR($J770="Retired",$J770="Permanent Low-Use"),$K770&lt;=2031),(AND($J770="New",$K770&gt;2031))),"N/A",IF($N770=0,0,IF(ISERROR(VLOOKUP($E770,'Source Data'!$B$29:$J$60, MATCH($L770, 'Source Data'!$B$26:$J$26,1),TRUE))=TRUE,"",VLOOKUP($E770,'Source Data'!$B$29:$J$60,MATCH($L770, 'Source Data'!$B$26:$J$26,1),TRUE))))</f>
        <v/>
      </c>
      <c r="X770" s="144" t="str">
        <f>IF(OR(AND(OR($J770="Retired",$J770="Permanent Low-Use"),$K770&lt;=2032),(AND($J770="New",$K770&gt;2032))),"N/A",IF($N770=0,0,IF(ISERROR(VLOOKUP($E770,'Source Data'!$B$29:$J$60, MATCH($L770, 'Source Data'!$B$26:$J$26,1),TRUE))=TRUE,"",VLOOKUP($E770,'Source Data'!$B$29:$J$60,MATCH($L770, 'Source Data'!$B$26:$J$26,1),TRUE))))</f>
        <v/>
      </c>
      <c r="Y770" s="144" t="str">
        <f>IF(OR(AND(OR($J770="Retired",$J770="Permanent Low-Use"),$K770&lt;=2033),(AND($J770="New",$K770&gt;2033))),"N/A",IF($N770=0,0,IF(ISERROR(VLOOKUP($E770,'Source Data'!$B$29:$J$60, MATCH($L770, 'Source Data'!$B$26:$J$26,1),TRUE))=TRUE,"",VLOOKUP($E770,'Source Data'!$B$29:$J$60,MATCH($L770, 'Source Data'!$B$26:$J$26,1),TRUE))))</f>
        <v/>
      </c>
      <c r="Z770" s="145" t="str">
        <f>IF(ISNUMBER($L770),IF(OR(AND(OR($J770="Retired",$J770="Permanent Low-Use"),$K770&lt;=2023),(AND($J770="New",$K770&gt;2023))),"N/A",VLOOKUP($F770,'Source Data'!$B$15:$I$22,7)),"")</f>
        <v/>
      </c>
      <c r="AA770" s="145" t="str">
        <f>IF(ISNUMBER($L770),IF(OR(AND(OR($J770="Retired",$J770="Permanent Low-Use"),$K770&lt;=2024),(AND($J770="New",$K770&gt;2024))),"N/A",VLOOKUP($F770,'Source Data'!$B$15:$I$22,7)),"")</f>
        <v/>
      </c>
      <c r="AB770" s="145" t="str">
        <f>IF(ISNUMBER($L770),IF(OR(AND(OR($J770="Retired",$J770="Permanent Low-Use"),$K770&lt;=2025),(AND($J770="New",$K770&gt;2025))),"N/A",VLOOKUP($F770,'Source Data'!$B$15:$I$22,5)),"")</f>
        <v/>
      </c>
      <c r="AC770" s="145" t="str">
        <f>IF(ISNUMBER($L770),IF(OR(AND(OR($J770="Retired",$J770="Permanent Low-Use"),$K770&lt;=2026),(AND($J770="New",$K770&gt;2026))),"N/A",VLOOKUP($F770,'Source Data'!$B$15:$I$22,5)),"")</f>
        <v/>
      </c>
      <c r="AD770" s="147"/>
      <c r="AE770" s="145" t="str">
        <f>IF(ISNUMBER($L770),IF(OR(AND(OR($J770="Retired",$J770="Permanent Low-Use"),$K770&lt;=2028),(AND($J770="New",$K770&gt;2028))),"N/A",VLOOKUP($F770,'Source Data'!$B$15:$I$22,5)),"")</f>
        <v/>
      </c>
      <c r="AF770" s="145" t="str">
        <f>IF(ISNUMBER($L770),IF(OR(AND(OR($J770="Retired",$J770="Permanent Low-Use"),$K770&lt;=2029),(AND($J770="New",$K770&gt;2029))),"N/A",VLOOKUP($F770,'Source Data'!$B$15:$I$22,5)),"")</f>
        <v/>
      </c>
      <c r="AG770" s="145" t="str">
        <f>IF(ISNUMBER($L770),IF(OR(AND(OR($J770="Retired",$J770="Permanent Low-Use"),$K770&lt;=2030),(AND($J770="New",$K770&gt;2030))),"N/A",VLOOKUP($F770,'Source Data'!$B$15:$I$22,5)),"")</f>
        <v/>
      </c>
      <c r="AH770" s="145" t="str">
        <f>IF(ISNUMBER($L770),IF(OR(AND(OR($J770="Retired",$J770="Permanent Low-Use"),$K770&lt;=2031),(AND($J770="New",$K770&gt;2031))),"N/A",VLOOKUP($F770,'Source Data'!$B$15:$I$22,5)),"")</f>
        <v/>
      </c>
      <c r="AI770" s="145" t="str">
        <f>IF(ISNUMBER($L770),IF(OR(AND(OR($J770="Retired",$J770="Permanent Low-Use"),$K770&lt;=2032),(AND($J770="New",$K770&gt;2032))),"N/A",VLOOKUP($F770,'Source Data'!$B$15:$I$22,5)),"")</f>
        <v/>
      </c>
      <c r="AJ770" s="145" t="str">
        <f>IF(ISNUMBER($L770),IF(OR(AND(OR($J770="Retired",$J770="Permanent Low-Use"),$K770&lt;=2033),(AND($J770="New",$K770&gt;2033))),"N/A",VLOOKUP($F770,'Source Data'!$B$15:$I$22,5)),"")</f>
        <v/>
      </c>
      <c r="AK770" s="145" t="str">
        <f>IF($N770= 0, "N/A", IF(ISERROR(VLOOKUP($F770, 'Source Data'!$B$4:$C$11,2)), "", VLOOKUP($F770, 'Source Data'!$B$4:$C$11,2)))</f>
        <v/>
      </c>
      <c r="AL770" s="158"/>
    </row>
    <row r="771" spans="1:38">
      <c r="A771" s="158"/>
      <c r="B771" s="78"/>
      <c r="C771" s="78"/>
      <c r="D771" s="78"/>
      <c r="E771" s="78"/>
      <c r="F771" s="78"/>
      <c r="G771" s="78"/>
      <c r="H771" s="78"/>
      <c r="I771" s="78"/>
      <c r="J771" s="78"/>
      <c r="K771" s="78"/>
      <c r="L771" s="142" t="str">
        <f t="shared" si="28"/>
        <v/>
      </c>
      <c r="M771" s="142"/>
      <c r="N771" s="143" t="str">
        <f t="shared" si="29"/>
        <v/>
      </c>
      <c r="O771" s="144" t="str">
        <f>IF(OR(AND(OR($J771="Retired",$J771="Permanent Low-Use"),$K771&lt;=2023),(AND($J771="New",$K771&gt;2023))),"N/A",IF($N771=0,0,IF(ISERROR(VLOOKUP($E771,'Source Data'!$B$29:$J$60, MATCH($L771, 'Source Data'!$B$26:$J$26,1),TRUE))=TRUE,"",VLOOKUP($E771,'Source Data'!$B$29:$J$60,MATCH($L771, 'Source Data'!$B$26:$J$26,1),TRUE))))</f>
        <v/>
      </c>
      <c r="P771" s="144" t="str">
        <f>IF(OR(AND(OR($J771="Retired",$J771="Permanent Low-Use"),$K771&lt;=2024),(AND($J771="New",$K771&gt;2024))),"N/A",IF($N771=0,0,IF(ISERROR(VLOOKUP($E771,'Source Data'!$B$29:$J$60, MATCH($L771, 'Source Data'!$B$26:$J$26,1),TRUE))=TRUE,"",VLOOKUP($E771,'Source Data'!$B$29:$J$60,MATCH($L771, 'Source Data'!$B$26:$J$26,1),TRUE))))</f>
        <v/>
      </c>
      <c r="Q771" s="144" t="str">
        <f>IF(OR(AND(OR($J771="Retired",$J771="Permanent Low-Use"),$K771&lt;=2025),(AND($J771="New",$K771&gt;2025))),"N/A",IF($N771=0,0,IF(ISERROR(VLOOKUP($E771,'Source Data'!$B$29:$J$60, MATCH($L771, 'Source Data'!$B$26:$J$26,1),TRUE))=TRUE,"",VLOOKUP($E771,'Source Data'!$B$29:$J$60,MATCH($L771, 'Source Data'!$B$26:$J$26,1),TRUE))))</f>
        <v/>
      </c>
      <c r="R771" s="144" t="str">
        <f>IF(OR(AND(OR($J771="Retired",$J771="Permanent Low-Use"),$K771&lt;=2026),(AND($J771="New",$K771&gt;2026))),"N/A",IF($N771=0,0,IF(ISERROR(VLOOKUP($E771,'Source Data'!$B$29:$J$60, MATCH($L771, 'Source Data'!$B$26:$J$26,1),TRUE))=TRUE,"",VLOOKUP($E771,'Source Data'!$B$29:$J$60,MATCH($L771, 'Source Data'!$B$26:$J$26,1),TRUE))))</f>
        <v/>
      </c>
      <c r="S771" s="144" t="str">
        <f>IF(OR(AND(OR($J771="Retired",$J771="Permanent Low-Use"),$K771&lt;=2027),(AND($J771="New",$K771&gt;2027))),"N/A",IF($N771=0,0,IF(ISERROR(VLOOKUP($E771,'Source Data'!$B$29:$J$60, MATCH($L771, 'Source Data'!$B$26:$J$26,1),TRUE))=TRUE,"",VLOOKUP($E771,'Source Data'!$B$29:$J$60,MATCH($L771, 'Source Data'!$B$26:$J$26,1),TRUE))))</f>
        <v/>
      </c>
      <c r="T771" s="144" t="str">
        <f>IF(OR(AND(OR($J771="Retired",$J771="Permanent Low-Use"),$K771&lt;=2028),(AND($J771="New",$K771&gt;2028))),"N/A",IF($N771=0,0,IF(ISERROR(VLOOKUP($E771,'Source Data'!$B$29:$J$60, MATCH($L771, 'Source Data'!$B$26:$J$26,1),TRUE))=TRUE,"",VLOOKUP($E771,'Source Data'!$B$29:$J$60,MATCH($L771, 'Source Data'!$B$26:$J$26,1),TRUE))))</f>
        <v/>
      </c>
      <c r="U771" s="144" t="str">
        <f>IF(OR(AND(OR($J771="Retired",$J771="Permanent Low-Use"),$K771&lt;=2029),(AND($J771="New",$K771&gt;2029))),"N/A",IF($N771=0,0,IF(ISERROR(VLOOKUP($E771,'Source Data'!$B$29:$J$60, MATCH($L771, 'Source Data'!$B$26:$J$26,1),TRUE))=TRUE,"",VLOOKUP($E771,'Source Data'!$B$29:$J$60,MATCH($L771, 'Source Data'!$B$26:$J$26,1),TRUE))))</f>
        <v/>
      </c>
      <c r="V771" s="144" t="str">
        <f>IF(OR(AND(OR($J771="Retired",$J771="Permanent Low-Use"),$K771&lt;=2030),(AND($J771="New",$K771&gt;2030))),"N/A",IF($N771=0,0,IF(ISERROR(VLOOKUP($E771,'Source Data'!$B$29:$J$60, MATCH($L771, 'Source Data'!$B$26:$J$26,1),TRUE))=TRUE,"",VLOOKUP($E771,'Source Data'!$B$29:$J$60,MATCH($L771, 'Source Data'!$B$26:$J$26,1),TRUE))))</f>
        <v/>
      </c>
      <c r="W771" s="144" t="str">
        <f>IF(OR(AND(OR($J771="Retired",$J771="Permanent Low-Use"),$K771&lt;=2031),(AND($J771="New",$K771&gt;2031))),"N/A",IF($N771=0,0,IF(ISERROR(VLOOKUP($E771,'Source Data'!$B$29:$J$60, MATCH($L771, 'Source Data'!$B$26:$J$26,1),TRUE))=TRUE,"",VLOOKUP($E771,'Source Data'!$B$29:$J$60,MATCH($L771, 'Source Data'!$B$26:$J$26,1),TRUE))))</f>
        <v/>
      </c>
      <c r="X771" s="144" t="str">
        <f>IF(OR(AND(OR($J771="Retired",$J771="Permanent Low-Use"),$K771&lt;=2032),(AND($J771="New",$K771&gt;2032))),"N/A",IF($N771=0,0,IF(ISERROR(VLOOKUP($E771,'Source Data'!$B$29:$J$60, MATCH($L771, 'Source Data'!$B$26:$J$26,1),TRUE))=TRUE,"",VLOOKUP($E771,'Source Data'!$B$29:$J$60,MATCH($L771, 'Source Data'!$B$26:$J$26,1),TRUE))))</f>
        <v/>
      </c>
      <c r="Y771" s="144" t="str">
        <f>IF(OR(AND(OR($J771="Retired",$J771="Permanent Low-Use"),$K771&lt;=2033),(AND($J771="New",$K771&gt;2033))),"N/A",IF($N771=0,0,IF(ISERROR(VLOOKUP($E771,'Source Data'!$B$29:$J$60, MATCH($L771, 'Source Data'!$B$26:$J$26,1),TRUE))=TRUE,"",VLOOKUP($E771,'Source Data'!$B$29:$J$60,MATCH($L771, 'Source Data'!$B$26:$J$26,1),TRUE))))</f>
        <v/>
      </c>
      <c r="Z771" s="145" t="str">
        <f>IF(ISNUMBER($L771),IF(OR(AND(OR($J771="Retired",$J771="Permanent Low-Use"),$K771&lt;=2023),(AND($J771="New",$K771&gt;2023))),"N/A",VLOOKUP($F771,'Source Data'!$B$15:$I$22,7)),"")</f>
        <v/>
      </c>
      <c r="AA771" s="145" t="str">
        <f>IF(ISNUMBER($L771),IF(OR(AND(OR($J771="Retired",$J771="Permanent Low-Use"),$K771&lt;=2024),(AND($J771="New",$K771&gt;2024))),"N/A",VLOOKUP($F771,'Source Data'!$B$15:$I$22,7)),"")</f>
        <v/>
      </c>
      <c r="AB771" s="145" t="str">
        <f>IF(ISNUMBER($L771),IF(OR(AND(OR($J771="Retired",$J771="Permanent Low-Use"),$K771&lt;=2025),(AND($J771="New",$K771&gt;2025))),"N/A",VLOOKUP($F771,'Source Data'!$B$15:$I$22,5)),"")</f>
        <v/>
      </c>
      <c r="AC771" s="145" t="str">
        <f>IF(ISNUMBER($L771),IF(OR(AND(OR($J771="Retired",$J771="Permanent Low-Use"),$K771&lt;=2026),(AND($J771="New",$K771&gt;2026))),"N/A",VLOOKUP($F771,'Source Data'!$B$15:$I$22,5)),"")</f>
        <v/>
      </c>
      <c r="AD771" s="147"/>
      <c r="AE771" s="145" t="str">
        <f>IF(ISNUMBER($L771),IF(OR(AND(OR($J771="Retired",$J771="Permanent Low-Use"),$K771&lt;=2028),(AND($J771="New",$K771&gt;2028))),"N/A",VLOOKUP($F771,'Source Data'!$B$15:$I$22,5)),"")</f>
        <v/>
      </c>
      <c r="AF771" s="145" t="str">
        <f>IF(ISNUMBER($L771),IF(OR(AND(OR($J771="Retired",$J771="Permanent Low-Use"),$K771&lt;=2029),(AND($J771="New",$K771&gt;2029))),"N/A",VLOOKUP($F771,'Source Data'!$B$15:$I$22,5)),"")</f>
        <v/>
      </c>
      <c r="AG771" s="145" t="str">
        <f>IF(ISNUMBER($L771),IF(OR(AND(OR($J771="Retired",$J771="Permanent Low-Use"),$K771&lt;=2030),(AND($J771="New",$K771&gt;2030))),"N/A",VLOOKUP($F771,'Source Data'!$B$15:$I$22,5)),"")</f>
        <v/>
      </c>
      <c r="AH771" s="145" t="str">
        <f>IF(ISNUMBER($L771),IF(OR(AND(OR($J771="Retired",$J771="Permanent Low-Use"),$K771&lt;=2031),(AND($J771="New",$K771&gt;2031))),"N/A",VLOOKUP($F771,'Source Data'!$B$15:$I$22,5)),"")</f>
        <v/>
      </c>
      <c r="AI771" s="145" t="str">
        <f>IF(ISNUMBER($L771),IF(OR(AND(OR($J771="Retired",$J771="Permanent Low-Use"),$K771&lt;=2032),(AND($J771="New",$K771&gt;2032))),"N/A",VLOOKUP($F771,'Source Data'!$B$15:$I$22,5)),"")</f>
        <v/>
      </c>
      <c r="AJ771" s="145" t="str">
        <f>IF(ISNUMBER($L771),IF(OR(AND(OR($J771="Retired",$J771="Permanent Low-Use"),$K771&lt;=2033),(AND($J771="New",$K771&gt;2033))),"N/A",VLOOKUP($F771,'Source Data'!$B$15:$I$22,5)),"")</f>
        <v/>
      </c>
      <c r="AK771" s="145" t="str">
        <f>IF($N771= 0, "N/A", IF(ISERROR(VLOOKUP($F771, 'Source Data'!$B$4:$C$11,2)), "", VLOOKUP($F771, 'Source Data'!$B$4:$C$11,2)))</f>
        <v/>
      </c>
      <c r="AL771" s="158"/>
    </row>
    <row r="772" spans="1:38">
      <c r="A772" s="158"/>
      <c r="B772" s="78"/>
      <c r="C772" s="78"/>
      <c r="D772" s="78"/>
      <c r="E772" s="78"/>
      <c r="F772" s="78"/>
      <c r="G772" s="78"/>
      <c r="H772" s="78"/>
      <c r="I772" s="78"/>
      <c r="J772" s="78"/>
      <c r="K772" s="78"/>
      <c r="L772" s="142" t="str">
        <f t="shared" si="28"/>
        <v/>
      </c>
      <c r="M772" s="142"/>
      <c r="N772" s="143" t="str">
        <f t="shared" si="29"/>
        <v/>
      </c>
      <c r="O772" s="144" t="str">
        <f>IF(OR(AND(OR($J772="Retired",$J772="Permanent Low-Use"),$K772&lt;=2023),(AND($J772="New",$K772&gt;2023))),"N/A",IF($N772=0,0,IF(ISERROR(VLOOKUP($E772,'Source Data'!$B$29:$J$60, MATCH($L772, 'Source Data'!$B$26:$J$26,1),TRUE))=TRUE,"",VLOOKUP($E772,'Source Data'!$B$29:$J$60,MATCH($L772, 'Source Data'!$B$26:$J$26,1),TRUE))))</f>
        <v/>
      </c>
      <c r="P772" s="144" t="str">
        <f>IF(OR(AND(OR($J772="Retired",$J772="Permanent Low-Use"),$K772&lt;=2024),(AND($J772="New",$K772&gt;2024))),"N/A",IF($N772=0,0,IF(ISERROR(VLOOKUP($E772,'Source Data'!$B$29:$J$60, MATCH($L772, 'Source Data'!$B$26:$J$26,1),TRUE))=TRUE,"",VLOOKUP($E772,'Source Data'!$B$29:$J$60,MATCH($L772, 'Source Data'!$B$26:$J$26,1),TRUE))))</f>
        <v/>
      </c>
      <c r="Q772" s="144" t="str">
        <f>IF(OR(AND(OR($J772="Retired",$J772="Permanent Low-Use"),$K772&lt;=2025),(AND($J772="New",$K772&gt;2025))),"N/A",IF($N772=0,0,IF(ISERROR(VLOOKUP($E772,'Source Data'!$B$29:$J$60, MATCH($L772, 'Source Data'!$B$26:$J$26,1),TRUE))=TRUE,"",VLOOKUP($E772,'Source Data'!$B$29:$J$60,MATCH($L772, 'Source Data'!$B$26:$J$26,1),TRUE))))</f>
        <v/>
      </c>
      <c r="R772" s="144" t="str">
        <f>IF(OR(AND(OR($J772="Retired",$J772="Permanent Low-Use"),$K772&lt;=2026),(AND($J772="New",$K772&gt;2026))),"N/A",IF($N772=0,0,IF(ISERROR(VLOOKUP($E772,'Source Data'!$B$29:$J$60, MATCH($L772, 'Source Data'!$B$26:$J$26,1),TRUE))=TRUE,"",VLOOKUP($E772,'Source Data'!$B$29:$J$60,MATCH($L772, 'Source Data'!$B$26:$J$26,1),TRUE))))</f>
        <v/>
      </c>
      <c r="S772" s="144" t="str">
        <f>IF(OR(AND(OR($J772="Retired",$J772="Permanent Low-Use"),$K772&lt;=2027),(AND($J772="New",$K772&gt;2027))),"N/A",IF($N772=0,0,IF(ISERROR(VLOOKUP($E772,'Source Data'!$B$29:$J$60, MATCH($L772, 'Source Data'!$B$26:$J$26,1),TRUE))=TRUE,"",VLOOKUP($E772,'Source Data'!$B$29:$J$60,MATCH($L772, 'Source Data'!$B$26:$J$26,1),TRUE))))</f>
        <v/>
      </c>
      <c r="T772" s="144" t="str">
        <f>IF(OR(AND(OR($J772="Retired",$J772="Permanent Low-Use"),$K772&lt;=2028),(AND($J772="New",$K772&gt;2028))),"N/A",IF($N772=0,0,IF(ISERROR(VLOOKUP($E772,'Source Data'!$B$29:$J$60, MATCH($L772, 'Source Data'!$B$26:$J$26,1),TRUE))=TRUE,"",VLOOKUP($E772,'Source Data'!$B$29:$J$60,MATCH($L772, 'Source Data'!$B$26:$J$26,1),TRUE))))</f>
        <v/>
      </c>
      <c r="U772" s="144" t="str">
        <f>IF(OR(AND(OR($J772="Retired",$J772="Permanent Low-Use"),$K772&lt;=2029),(AND($J772="New",$K772&gt;2029))),"N/A",IF($N772=0,0,IF(ISERROR(VLOOKUP($E772,'Source Data'!$B$29:$J$60, MATCH($L772, 'Source Data'!$B$26:$J$26,1),TRUE))=TRUE,"",VLOOKUP($E772,'Source Data'!$B$29:$J$60,MATCH($L772, 'Source Data'!$B$26:$J$26,1),TRUE))))</f>
        <v/>
      </c>
      <c r="V772" s="144" t="str">
        <f>IF(OR(AND(OR($J772="Retired",$J772="Permanent Low-Use"),$K772&lt;=2030),(AND($J772="New",$K772&gt;2030))),"N/A",IF($N772=0,0,IF(ISERROR(VLOOKUP($E772,'Source Data'!$B$29:$J$60, MATCH($L772, 'Source Data'!$B$26:$J$26,1),TRUE))=TRUE,"",VLOOKUP($E772,'Source Data'!$B$29:$J$60,MATCH($L772, 'Source Data'!$B$26:$J$26,1),TRUE))))</f>
        <v/>
      </c>
      <c r="W772" s="144" t="str">
        <f>IF(OR(AND(OR($J772="Retired",$J772="Permanent Low-Use"),$K772&lt;=2031),(AND($J772="New",$K772&gt;2031))),"N/A",IF($N772=0,0,IF(ISERROR(VLOOKUP($E772,'Source Data'!$B$29:$J$60, MATCH($L772, 'Source Data'!$B$26:$J$26,1),TRUE))=TRUE,"",VLOOKUP($E772,'Source Data'!$B$29:$J$60,MATCH($L772, 'Source Data'!$B$26:$J$26,1),TRUE))))</f>
        <v/>
      </c>
      <c r="X772" s="144" t="str">
        <f>IF(OR(AND(OR($J772="Retired",$J772="Permanent Low-Use"),$K772&lt;=2032),(AND($J772="New",$K772&gt;2032))),"N/A",IF($N772=0,0,IF(ISERROR(VLOOKUP($E772,'Source Data'!$B$29:$J$60, MATCH($L772, 'Source Data'!$B$26:$J$26,1),TRUE))=TRUE,"",VLOOKUP($E772,'Source Data'!$B$29:$J$60,MATCH($L772, 'Source Data'!$B$26:$J$26,1),TRUE))))</f>
        <v/>
      </c>
      <c r="Y772" s="144" t="str">
        <f>IF(OR(AND(OR($J772="Retired",$J772="Permanent Low-Use"),$K772&lt;=2033),(AND($J772="New",$K772&gt;2033))),"N/A",IF($N772=0,0,IF(ISERROR(VLOOKUP($E772,'Source Data'!$B$29:$J$60, MATCH($L772, 'Source Data'!$B$26:$J$26,1),TRUE))=TRUE,"",VLOOKUP($E772,'Source Data'!$B$29:$J$60,MATCH($L772, 'Source Data'!$B$26:$J$26,1),TRUE))))</f>
        <v/>
      </c>
      <c r="Z772" s="145" t="str">
        <f>IF(ISNUMBER($L772),IF(OR(AND(OR($J772="Retired",$J772="Permanent Low-Use"),$K772&lt;=2023),(AND($J772="New",$K772&gt;2023))),"N/A",VLOOKUP($F772,'Source Data'!$B$15:$I$22,7)),"")</f>
        <v/>
      </c>
      <c r="AA772" s="145" t="str">
        <f>IF(ISNUMBER($L772),IF(OR(AND(OR($J772="Retired",$J772="Permanent Low-Use"),$K772&lt;=2024),(AND($J772="New",$K772&gt;2024))),"N/A",VLOOKUP($F772,'Source Data'!$B$15:$I$22,7)),"")</f>
        <v/>
      </c>
      <c r="AB772" s="145" t="str">
        <f>IF(ISNUMBER($L772),IF(OR(AND(OR($J772="Retired",$J772="Permanent Low-Use"),$K772&lt;=2025),(AND($J772="New",$K772&gt;2025))),"N/A",VLOOKUP($F772,'Source Data'!$B$15:$I$22,5)),"")</f>
        <v/>
      </c>
      <c r="AC772" s="145" t="str">
        <f>IF(ISNUMBER($L772),IF(OR(AND(OR($J772="Retired",$J772="Permanent Low-Use"),$K772&lt;=2026),(AND($J772="New",$K772&gt;2026))),"N/A",VLOOKUP($F772,'Source Data'!$B$15:$I$22,5)),"")</f>
        <v/>
      </c>
      <c r="AD772" s="147"/>
      <c r="AE772" s="145" t="str">
        <f>IF(ISNUMBER($L772),IF(OR(AND(OR($J772="Retired",$J772="Permanent Low-Use"),$K772&lt;=2028),(AND($J772="New",$K772&gt;2028))),"N/A",VLOOKUP($F772,'Source Data'!$B$15:$I$22,5)),"")</f>
        <v/>
      </c>
      <c r="AF772" s="145" t="str">
        <f>IF(ISNUMBER($L772),IF(OR(AND(OR($J772="Retired",$J772="Permanent Low-Use"),$K772&lt;=2029),(AND($J772="New",$K772&gt;2029))),"N/A",VLOOKUP($F772,'Source Data'!$B$15:$I$22,5)),"")</f>
        <v/>
      </c>
      <c r="AG772" s="145" t="str">
        <f>IF(ISNUMBER($L772),IF(OR(AND(OR($J772="Retired",$J772="Permanent Low-Use"),$K772&lt;=2030),(AND($J772="New",$K772&gt;2030))),"N/A",VLOOKUP($F772,'Source Data'!$B$15:$I$22,5)),"")</f>
        <v/>
      </c>
      <c r="AH772" s="145" t="str">
        <f>IF(ISNUMBER($L772),IF(OR(AND(OR($J772="Retired",$J772="Permanent Low-Use"),$K772&lt;=2031),(AND($J772="New",$K772&gt;2031))),"N/A",VLOOKUP($F772,'Source Data'!$B$15:$I$22,5)),"")</f>
        <v/>
      </c>
      <c r="AI772" s="145" t="str">
        <f>IF(ISNUMBER($L772),IF(OR(AND(OR($J772="Retired",$J772="Permanent Low-Use"),$K772&lt;=2032),(AND($J772="New",$K772&gt;2032))),"N/A",VLOOKUP($F772,'Source Data'!$B$15:$I$22,5)),"")</f>
        <v/>
      </c>
      <c r="AJ772" s="145" t="str">
        <f>IF(ISNUMBER($L772),IF(OR(AND(OR($J772="Retired",$J772="Permanent Low-Use"),$K772&lt;=2033),(AND($J772="New",$K772&gt;2033))),"N/A",VLOOKUP($F772,'Source Data'!$B$15:$I$22,5)),"")</f>
        <v/>
      </c>
      <c r="AK772" s="145" t="str">
        <f>IF($N772= 0, "N/A", IF(ISERROR(VLOOKUP($F772, 'Source Data'!$B$4:$C$11,2)), "", VLOOKUP($F772, 'Source Data'!$B$4:$C$11,2)))</f>
        <v/>
      </c>
      <c r="AL772" s="158"/>
    </row>
    <row r="773" spans="1:38">
      <c r="A773" s="158"/>
      <c r="B773" s="78"/>
      <c r="C773" s="78"/>
      <c r="D773" s="78"/>
      <c r="E773" s="78"/>
      <c r="F773" s="78"/>
      <c r="G773" s="78"/>
      <c r="H773" s="78"/>
      <c r="I773" s="78"/>
      <c r="J773" s="78"/>
      <c r="K773" s="78"/>
      <c r="L773" s="142" t="str">
        <f t="shared" si="28"/>
        <v/>
      </c>
      <c r="M773" s="142"/>
      <c r="N773" s="143" t="str">
        <f t="shared" si="29"/>
        <v/>
      </c>
      <c r="O773" s="144" t="str">
        <f>IF(OR(AND(OR($J773="Retired",$J773="Permanent Low-Use"),$K773&lt;=2023),(AND($J773="New",$K773&gt;2023))),"N/A",IF($N773=0,0,IF(ISERROR(VLOOKUP($E773,'Source Data'!$B$29:$J$60, MATCH($L773, 'Source Data'!$B$26:$J$26,1),TRUE))=TRUE,"",VLOOKUP($E773,'Source Data'!$B$29:$J$60,MATCH($L773, 'Source Data'!$B$26:$J$26,1),TRUE))))</f>
        <v/>
      </c>
      <c r="P773" s="144" t="str">
        <f>IF(OR(AND(OR($J773="Retired",$J773="Permanent Low-Use"),$K773&lt;=2024),(AND($J773="New",$K773&gt;2024))),"N/A",IF($N773=0,0,IF(ISERROR(VLOOKUP($E773,'Source Data'!$B$29:$J$60, MATCH($L773, 'Source Data'!$B$26:$J$26,1),TRUE))=TRUE,"",VLOOKUP($E773,'Source Data'!$B$29:$J$60,MATCH($L773, 'Source Data'!$B$26:$J$26,1),TRUE))))</f>
        <v/>
      </c>
      <c r="Q773" s="144" t="str">
        <f>IF(OR(AND(OR($J773="Retired",$J773="Permanent Low-Use"),$K773&lt;=2025),(AND($J773="New",$K773&gt;2025))),"N/A",IF($N773=0,0,IF(ISERROR(VLOOKUP($E773,'Source Data'!$B$29:$J$60, MATCH($L773, 'Source Data'!$B$26:$J$26,1),TRUE))=TRUE,"",VLOOKUP($E773,'Source Data'!$B$29:$J$60,MATCH($L773, 'Source Data'!$B$26:$J$26,1),TRUE))))</f>
        <v/>
      </c>
      <c r="R773" s="144" t="str">
        <f>IF(OR(AND(OR($J773="Retired",$J773="Permanent Low-Use"),$K773&lt;=2026),(AND($J773="New",$K773&gt;2026))),"N/A",IF($N773=0,0,IF(ISERROR(VLOOKUP($E773,'Source Data'!$B$29:$J$60, MATCH($L773, 'Source Data'!$B$26:$J$26,1),TRUE))=TRUE,"",VLOOKUP($E773,'Source Data'!$B$29:$J$60,MATCH($L773, 'Source Data'!$B$26:$J$26,1),TRUE))))</f>
        <v/>
      </c>
      <c r="S773" s="144" t="str">
        <f>IF(OR(AND(OR($J773="Retired",$J773="Permanent Low-Use"),$K773&lt;=2027),(AND($J773="New",$K773&gt;2027))),"N/A",IF($N773=0,0,IF(ISERROR(VLOOKUP($E773,'Source Data'!$B$29:$J$60, MATCH($L773, 'Source Data'!$B$26:$J$26,1),TRUE))=TRUE,"",VLOOKUP($E773,'Source Data'!$B$29:$J$60,MATCH($L773, 'Source Data'!$B$26:$J$26,1),TRUE))))</f>
        <v/>
      </c>
      <c r="T773" s="144" t="str">
        <f>IF(OR(AND(OR($J773="Retired",$J773="Permanent Low-Use"),$K773&lt;=2028),(AND($J773="New",$K773&gt;2028))),"N/A",IF($N773=0,0,IF(ISERROR(VLOOKUP($E773,'Source Data'!$B$29:$J$60, MATCH($L773, 'Source Data'!$B$26:$J$26,1),TRUE))=TRUE,"",VLOOKUP($E773,'Source Data'!$B$29:$J$60,MATCH($L773, 'Source Data'!$B$26:$J$26,1),TRUE))))</f>
        <v/>
      </c>
      <c r="U773" s="144" t="str">
        <f>IF(OR(AND(OR($J773="Retired",$J773="Permanent Low-Use"),$K773&lt;=2029),(AND($J773="New",$K773&gt;2029))),"N/A",IF($N773=0,0,IF(ISERROR(VLOOKUP($E773,'Source Data'!$B$29:$J$60, MATCH($L773, 'Source Data'!$B$26:$J$26,1),TRUE))=TRUE,"",VLOOKUP($E773,'Source Data'!$B$29:$J$60,MATCH($L773, 'Source Data'!$B$26:$J$26,1),TRUE))))</f>
        <v/>
      </c>
      <c r="V773" s="144" t="str">
        <f>IF(OR(AND(OR($J773="Retired",$J773="Permanent Low-Use"),$K773&lt;=2030),(AND($J773="New",$K773&gt;2030))),"N/A",IF($N773=0,0,IF(ISERROR(VLOOKUP($E773,'Source Data'!$B$29:$J$60, MATCH($L773, 'Source Data'!$B$26:$J$26,1),TRUE))=TRUE,"",VLOOKUP($E773,'Source Data'!$B$29:$J$60,MATCH($L773, 'Source Data'!$B$26:$J$26,1),TRUE))))</f>
        <v/>
      </c>
      <c r="W773" s="144" t="str">
        <f>IF(OR(AND(OR($J773="Retired",$J773="Permanent Low-Use"),$K773&lt;=2031),(AND($J773="New",$K773&gt;2031))),"N/A",IF($N773=0,0,IF(ISERROR(VLOOKUP($E773,'Source Data'!$B$29:$J$60, MATCH($L773, 'Source Data'!$B$26:$J$26,1),TRUE))=TRUE,"",VLOOKUP($E773,'Source Data'!$B$29:$J$60,MATCH($L773, 'Source Data'!$B$26:$J$26,1),TRUE))))</f>
        <v/>
      </c>
      <c r="X773" s="144" t="str">
        <f>IF(OR(AND(OR($J773="Retired",$J773="Permanent Low-Use"),$K773&lt;=2032),(AND($J773="New",$K773&gt;2032))),"N/A",IF($N773=0,0,IF(ISERROR(VLOOKUP($E773,'Source Data'!$B$29:$J$60, MATCH($L773, 'Source Data'!$B$26:$J$26,1),TRUE))=TRUE,"",VLOOKUP($E773,'Source Data'!$B$29:$J$60,MATCH($L773, 'Source Data'!$B$26:$J$26,1),TRUE))))</f>
        <v/>
      </c>
      <c r="Y773" s="144" t="str">
        <f>IF(OR(AND(OR($J773="Retired",$J773="Permanent Low-Use"),$K773&lt;=2033),(AND($J773="New",$K773&gt;2033))),"N/A",IF($N773=0,0,IF(ISERROR(VLOOKUP($E773,'Source Data'!$B$29:$J$60, MATCH($L773, 'Source Data'!$B$26:$J$26,1),TRUE))=TRUE,"",VLOOKUP($E773,'Source Data'!$B$29:$J$60,MATCH($L773, 'Source Data'!$B$26:$J$26,1),TRUE))))</f>
        <v/>
      </c>
      <c r="Z773" s="145" t="str">
        <f>IF(ISNUMBER($L773),IF(OR(AND(OR($J773="Retired",$J773="Permanent Low-Use"),$K773&lt;=2023),(AND($J773="New",$K773&gt;2023))),"N/A",VLOOKUP($F773,'Source Data'!$B$15:$I$22,7)),"")</f>
        <v/>
      </c>
      <c r="AA773" s="145" t="str">
        <f>IF(ISNUMBER($L773),IF(OR(AND(OR($J773="Retired",$J773="Permanent Low-Use"),$K773&lt;=2024),(AND($J773="New",$K773&gt;2024))),"N/A",VLOOKUP($F773,'Source Data'!$B$15:$I$22,7)),"")</f>
        <v/>
      </c>
      <c r="AB773" s="145" t="str">
        <f>IF(ISNUMBER($L773),IF(OR(AND(OR($J773="Retired",$J773="Permanent Low-Use"),$K773&lt;=2025),(AND($J773="New",$K773&gt;2025))),"N/A",VLOOKUP($F773,'Source Data'!$B$15:$I$22,5)),"")</f>
        <v/>
      </c>
      <c r="AC773" s="145" t="str">
        <f>IF(ISNUMBER($L773),IF(OR(AND(OR($J773="Retired",$J773="Permanent Low-Use"),$K773&lt;=2026),(AND($J773="New",$K773&gt;2026))),"N/A",VLOOKUP($F773,'Source Data'!$B$15:$I$22,5)),"")</f>
        <v/>
      </c>
      <c r="AD773" s="147"/>
      <c r="AE773" s="145" t="str">
        <f>IF(ISNUMBER($L773),IF(OR(AND(OR($J773="Retired",$J773="Permanent Low-Use"),$K773&lt;=2028),(AND($J773="New",$K773&gt;2028))),"N/A",VLOOKUP($F773,'Source Data'!$B$15:$I$22,5)),"")</f>
        <v/>
      </c>
      <c r="AF773" s="145" t="str">
        <f>IF(ISNUMBER($L773),IF(OR(AND(OR($J773="Retired",$J773="Permanent Low-Use"),$K773&lt;=2029),(AND($J773="New",$K773&gt;2029))),"N/A",VLOOKUP($F773,'Source Data'!$B$15:$I$22,5)),"")</f>
        <v/>
      </c>
      <c r="AG773" s="145" t="str">
        <f>IF(ISNUMBER($L773),IF(OR(AND(OR($J773="Retired",$J773="Permanent Low-Use"),$K773&lt;=2030),(AND($J773="New",$K773&gt;2030))),"N/A",VLOOKUP($F773,'Source Data'!$B$15:$I$22,5)),"")</f>
        <v/>
      </c>
      <c r="AH773" s="145" t="str">
        <f>IF(ISNUMBER($L773),IF(OR(AND(OR($J773="Retired",$J773="Permanent Low-Use"),$K773&lt;=2031),(AND($J773="New",$K773&gt;2031))),"N/A",VLOOKUP($F773,'Source Data'!$B$15:$I$22,5)),"")</f>
        <v/>
      </c>
      <c r="AI773" s="145" t="str">
        <f>IF(ISNUMBER($L773),IF(OR(AND(OR($J773="Retired",$J773="Permanent Low-Use"),$K773&lt;=2032),(AND($J773="New",$K773&gt;2032))),"N/A",VLOOKUP($F773,'Source Data'!$B$15:$I$22,5)),"")</f>
        <v/>
      </c>
      <c r="AJ773" s="145" t="str">
        <f>IF(ISNUMBER($L773),IF(OR(AND(OR($J773="Retired",$J773="Permanent Low-Use"),$K773&lt;=2033),(AND($J773="New",$K773&gt;2033))),"N/A",VLOOKUP($F773,'Source Data'!$B$15:$I$22,5)),"")</f>
        <v/>
      </c>
      <c r="AK773" s="145" t="str">
        <f>IF($N773= 0, "N/A", IF(ISERROR(VLOOKUP($F773, 'Source Data'!$B$4:$C$11,2)), "", VLOOKUP($F773, 'Source Data'!$B$4:$C$11,2)))</f>
        <v/>
      </c>
      <c r="AL773" s="158"/>
    </row>
    <row r="774" spans="1:38">
      <c r="A774" s="158"/>
      <c r="B774" s="78"/>
      <c r="C774" s="78"/>
      <c r="D774" s="78"/>
      <c r="E774" s="78"/>
      <c r="F774" s="78"/>
      <c r="G774" s="78"/>
      <c r="H774" s="78"/>
      <c r="I774" s="78"/>
      <c r="J774" s="78"/>
      <c r="K774" s="78"/>
      <c r="L774" s="142" t="str">
        <f t="shared" si="28"/>
        <v/>
      </c>
      <c r="M774" s="142"/>
      <c r="N774" s="143" t="str">
        <f t="shared" si="29"/>
        <v/>
      </c>
      <c r="O774" s="144" t="str">
        <f>IF(OR(AND(OR($J774="Retired",$J774="Permanent Low-Use"),$K774&lt;=2023),(AND($J774="New",$K774&gt;2023))),"N/A",IF($N774=0,0,IF(ISERROR(VLOOKUP($E774,'Source Data'!$B$29:$J$60, MATCH($L774, 'Source Data'!$B$26:$J$26,1),TRUE))=TRUE,"",VLOOKUP($E774,'Source Data'!$B$29:$J$60,MATCH($L774, 'Source Data'!$B$26:$J$26,1),TRUE))))</f>
        <v/>
      </c>
      <c r="P774" s="144" t="str">
        <f>IF(OR(AND(OR($J774="Retired",$J774="Permanent Low-Use"),$K774&lt;=2024),(AND($J774="New",$K774&gt;2024))),"N/A",IF($N774=0,0,IF(ISERROR(VLOOKUP($E774,'Source Data'!$B$29:$J$60, MATCH($L774, 'Source Data'!$B$26:$J$26,1),TRUE))=TRUE,"",VLOOKUP($E774,'Source Data'!$B$29:$J$60,MATCH($L774, 'Source Data'!$B$26:$J$26,1),TRUE))))</f>
        <v/>
      </c>
      <c r="Q774" s="144" t="str">
        <f>IF(OR(AND(OR($J774="Retired",$J774="Permanent Low-Use"),$K774&lt;=2025),(AND($J774="New",$K774&gt;2025))),"N/A",IF($N774=0,0,IF(ISERROR(VLOOKUP($E774,'Source Data'!$B$29:$J$60, MATCH($L774, 'Source Data'!$B$26:$J$26,1),TRUE))=TRUE,"",VLOOKUP($E774,'Source Data'!$B$29:$J$60,MATCH($L774, 'Source Data'!$B$26:$J$26,1),TRUE))))</f>
        <v/>
      </c>
      <c r="R774" s="144" t="str">
        <f>IF(OR(AND(OR($J774="Retired",$J774="Permanent Low-Use"),$K774&lt;=2026),(AND($J774="New",$K774&gt;2026))),"N/A",IF($N774=0,0,IF(ISERROR(VLOOKUP($E774,'Source Data'!$B$29:$J$60, MATCH($L774, 'Source Data'!$B$26:$J$26,1),TRUE))=TRUE,"",VLOOKUP($E774,'Source Data'!$B$29:$J$60,MATCH($L774, 'Source Data'!$B$26:$J$26,1),TRUE))))</f>
        <v/>
      </c>
      <c r="S774" s="144" t="str">
        <f>IF(OR(AND(OR($J774="Retired",$J774="Permanent Low-Use"),$K774&lt;=2027),(AND($J774="New",$K774&gt;2027))),"N/A",IF($N774=0,0,IF(ISERROR(VLOOKUP($E774,'Source Data'!$B$29:$J$60, MATCH($L774, 'Source Data'!$B$26:$J$26,1),TRUE))=TRUE,"",VLOOKUP($E774,'Source Data'!$B$29:$J$60,MATCH($L774, 'Source Data'!$B$26:$J$26,1),TRUE))))</f>
        <v/>
      </c>
      <c r="T774" s="144" t="str">
        <f>IF(OR(AND(OR($J774="Retired",$J774="Permanent Low-Use"),$K774&lt;=2028),(AND($J774="New",$K774&gt;2028))),"N/A",IF($N774=0,0,IF(ISERROR(VLOOKUP($E774,'Source Data'!$B$29:$J$60, MATCH($L774, 'Source Data'!$B$26:$J$26,1),TRUE))=TRUE,"",VLOOKUP($E774,'Source Data'!$B$29:$J$60,MATCH($L774, 'Source Data'!$B$26:$J$26,1),TRUE))))</f>
        <v/>
      </c>
      <c r="U774" s="144" t="str">
        <f>IF(OR(AND(OR($J774="Retired",$J774="Permanent Low-Use"),$K774&lt;=2029),(AND($J774="New",$K774&gt;2029))),"N/A",IF($N774=0,0,IF(ISERROR(VLOOKUP($E774,'Source Data'!$B$29:$J$60, MATCH($L774, 'Source Data'!$B$26:$J$26,1),TRUE))=TRUE,"",VLOOKUP($E774,'Source Data'!$B$29:$J$60,MATCH($L774, 'Source Data'!$B$26:$J$26,1),TRUE))))</f>
        <v/>
      </c>
      <c r="V774" s="144" t="str">
        <f>IF(OR(AND(OR($J774="Retired",$J774="Permanent Low-Use"),$K774&lt;=2030),(AND($J774="New",$K774&gt;2030))),"N/A",IF($N774=0,0,IF(ISERROR(VLOOKUP($E774,'Source Data'!$B$29:$J$60, MATCH($L774, 'Source Data'!$B$26:$J$26,1),TRUE))=TRUE,"",VLOOKUP($E774,'Source Data'!$B$29:$J$60,MATCH($L774, 'Source Data'!$B$26:$J$26,1),TRUE))))</f>
        <v/>
      </c>
      <c r="W774" s="144" t="str">
        <f>IF(OR(AND(OR($J774="Retired",$J774="Permanent Low-Use"),$K774&lt;=2031),(AND($J774="New",$K774&gt;2031))),"N/A",IF($N774=0,0,IF(ISERROR(VLOOKUP($E774,'Source Data'!$B$29:$J$60, MATCH($L774, 'Source Data'!$B$26:$J$26,1),TRUE))=TRUE,"",VLOOKUP($E774,'Source Data'!$B$29:$J$60,MATCH($L774, 'Source Data'!$B$26:$J$26,1),TRUE))))</f>
        <v/>
      </c>
      <c r="X774" s="144" t="str">
        <f>IF(OR(AND(OR($J774="Retired",$J774="Permanent Low-Use"),$K774&lt;=2032),(AND($J774="New",$K774&gt;2032))),"N/A",IF($N774=0,0,IF(ISERROR(VLOOKUP($E774,'Source Data'!$B$29:$J$60, MATCH($L774, 'Source Data'!$B$26:$J$26,1),TRUE))=TRUE,"",VLOOKUP($E774,'Source Data'!$B$29:$J$60,MATCH($L774, 'Source Data'!$B$26:$J$26,1),TRUE))))</f>
        <v/>
      </c>
      <c r="Y774" s="144" t="str">
        <f>IF(OR(AND(OR($J774="Retired",$J774="Permanent Low-Use"),$K774&lt;=2033),(AND($J774="New",$K774&gt;2033))),"N/A",IF($N774=0,0,IF(ISERROR(VLOOKUP($E774,'Source Data'!$B$29:$J$60, MATCH($L774, 'Source Data'!$B$26:$J$26,1),TRUE))=TRUE,"",VLOOKUP($E774,'Source Data'!$B$29:$J$60,MATCH($L774, 'Source Data'!$B$26:$J$26,1),TRUE))))</f>
        <v/>
      </c>
      <c r="Z774" s="145" t="str">
        <f>IF(ISNUMBER($L774),IF(OR(AND(OR($J774="Retired",$J774="Permanent Low-Use"),$K774&lt;=2023),(AND($J774="New",$K774&gt;2023))),"N/A",VLOOKUP($F774,'Source Data'!$B$15:$I$22,7)),"")</f>
        <v/>
      </c>
      <c r="AA774" s="145" t="str">
        <f>IF(ISNUMBER($L774),IF(OR(AND(OR($J774="Retired",$J774="Permanent Low-Use"),$K774&lt;=2024),(AND($J774="New",$K774&gt;2024))),"N/A",VLOOKUP($F774,'Source Data'!$B$15:$I$22,7)),"")</f>
        <v/>
      </c>
      <c r="AB774" s="145" t="str">
        <f>IF(ISNUMBER($L774),IF(OR(AND(OR($J774="Retired",$J774="Permanent Low-Use"),$K774&lt;=2025),(AND($J774="New",$K774&gt;2025))),"N/A",VLOOKUP($F774,'Source Data'!$B$15:$I$22,5)),"")</f>
        <v/>
      </c>
      <c r="AC774" s="145" t="str">
        <f>IF(ISNUMBER($L774),IF(OR(AND(OR($J774="Retired",$J774="Permanent Low-Use"),$K774&lt;=2026),(AND($J774="New",$K774&gt;2026))),"N/A",VLOOKUP($F774,'Source Data'!$B$15:$I$22,5)),"")</f>
        <v/>
      </c>
      <c r="AD774" s="147"/>
      <c r="AE774" s="145" t="str">
        <f>IF(ISNUMBER($L774),IF(OR(AND(OR($J774="Retired",$J774="Permanent Low-Use"),$K774&lt;=2028),(AND($J774="New",$K774&gt;2028))),"N/A",VLOOKUP($F774,'Source Data'!$B$15:$I$22,5)),"")</f>
        <v/>
      </c>
      <c r="AF774" s="145" t="str">
        <f>IF(ISNUMBER($L774),IF(OR(AND(OR($J774="Retired",$J774="Permanent Low-Use"),$K774&lt;=2029),(AND($J774="New",$K774&gt;2029))),"N/A",VLOOKUP($F774,'Source Data'!$B$15:$I$22,5)),"")</f>
        <v/>
      </c>
      <c r="AG774" s="145" t="str">
        <f>IF(ISNUMBER($L774),IF(OR(AND(OR($J774="Retired",$J774="Permanent Low-Use"),$K774&lt;=2030),(AND($J774="New",$K774&gt;2030))),"N/A",VLOOKUP($F774,'Source Data'!$B$15:$I$22,5)),"")</f>
        <v/>
      </c>
      <c r="AH774" s="145" t="str">
        <f>IF(ISNUMBER($L774),IF(OR(AND(OR($J774="Retired",$J774="Permanent Low-Use"),$K774&lt;=2031),(AND($J774="New",$K774&gt;2031))),"N/A",VLOOKUP($F774,'Source Data'!$B$15:$I$22,5)),"")</f>
        <v/>
      </c>
      <c r="AI774" s="145" t="str">
        <f>IF(ISNUMBER($L774),IF(OR(AND(OR($J774="Retired",$J774="Permanent Low-Use"),$K774&lt;=2032),(AND($J774="New",$K774&gt;2032))),"N/A",VLOOKUP($F774,'Source Data'!$B$15:$I$22,5)),"")</f>
        <v/>
      </c>
      <c r="AJ774" s="145" t="str">
        <f>IF(ISNUMBER($L774),IF(OR(AND(OR($J774="Retired",$J774="Permanent Low-Use"),$K774&lt;=2033),(AND($J774="New",$K774&gt;2033))),"N/A",VLOOKUP($F774,'Source Data'!$B$15:$I$22,5)),"")</f>
        <v/>
      </c>
      <c r="AK774" s="145" t="str">
        <f>IF($N774= 0, "N/A", IF(ISERROR(VLOOKUP($F774, 'Source Data'!$B$4:$C$11,2)), "", VLOOKUP($F774, 'Source Data'!$B$4:$C$11,2)))</f>
        <v/>
      </c>
      <c r="AL774" s="158"/>
    </row>
    <row r="775" spans="1:38">
      <c r="A775" s="158"/>
      <c r="B775" s="78"/>
      <c r="C775" s="78"/>
      <c r="D775" s="78"/>
      <c r="E775" s="78"/>
      <c r="F775" s="78"/>
      <c r="G775" s="78"/>
      <c r="H775" s="78"/>
      <c r="I775" s="78"/>
      <c r="J775" s="78"/>
      <c r="K775" s="78"/>
      <c r="L775" s="142" t="str">
        <f t="shared" si="28"/>
        <v/>
      </c>
      <c r="M775" s="142"/>
      <c r="N775" s="143" t="str">
        <f t="shared" si="29"/>
        <v/>
      </c>
      <c r="O775" s="144" t="str">
        <f>IF(OR(AND(OR($J775="Retired",$J775="Permanent Low-Use"),$K775&lt;=2023),(AND($J775="New",$K775&gt;2023))),"N/A",IF($N775=0,0,IF(ISERROR(VLOOKUP($E775,'Source Data'!$B$29:$J$60, MATCH($L775, 'Source Data'!$B$26:$J$26,1),TRUE))=TRUE,"",VLOOKUP($E775,'Source Data'!$B$29:$J$60,MATCH($L775, 'Source Data'!$B$26:$J$26,1),TRUE))))</f>
        <v/>
      </c>
      <c r="P775" s="144" t="str">
        <f>IF(OR(AND(OR($J775="Retired",$J775="Permanent Low-Use"),$K775&lt;=2024),(AND($J775="New",$K775&gt;2024))),"N/A",IF($N775=0,0,IF(ISERROR(VLOOKUP($E775,'Source Data'!$B$29:$J$60, MATCH($L775, 'Source Data'!$B$26:$J$26,1),TRUE))=TRUE,"",VLOOKUP($E775,'Source Data'!$B$29:$J$60,MATCH($L775, 'Source Data'!$B$26:$J$26,1),TRUE))))</f>
        <v/>
      </c>
      <c r="Q775" s="144" t="str">
        <f>IF(OR(AND(OR($J775="Retired",$J775="Permanent Low-Use"),$K775&lt;=2025),(AND($J775="New",$K775&gt;2025))),"N/A",IF($N775=0,0,IF(ISERROR(VLOOKUP($E775,'Source Data'!$B$29:$J$60, MATCH($L775, 'Source Data'!$B$26:$J$26,1),TRUE))=TRUE,"",VLOOKUP($E775,'Source Data'!$B$29:$J$60,MATCH($L775, 'Source Data'!$B$26:$J$26,1),TRUE))))</f>
        <v/>
      </c>
      <c r="R775" s="144" t="str">
        <f>IF(OR(AND(OR($J775="Retired",$J775="Permanent Low-Use"),$K775&lt;=2026),(AND($J775="New",$K775&gt;2026))),"N/A",IF($N775=0,0,IF(ISERROR(VLOOKUP($E775,'Source Data'!$B$29:$J$60, MATCH($L775, 'Source Data'!$B$26:$J$26,1),TRUE))=TRUE,"",VLOOKUP($E775,'Source Data'!$B$29:$J$60,MATCH($L775, 'Source Data'!$B$26:$J$26,1),TRUE))))</f>
        <v/>
      </c>
      <c r="S775" s="144" t="str">
        <f>IF(OR(AND(OR($J775="Retired",$J775="Permanent Low-Use"),$K775&lt;=2027),(AND($J775="New",$K775&gt;2027))),"N/A",IF($N775=0,0,IF(ISERROR(VLOOKUP($E775,'Source Data'!$B$29:$J$60, MATCH($L775, 'Source Data'!$B$26:$J$26,1),TRUE))=TRUE,"",VLOOKUP($E775,'Source Data'!$B$29:$J$60,MATCH($L775, 'Source Data'!$B$26:$J$26,1),TRUE))))</f>
        <v/>
      </c>
      <c r="T775" s="144" t="str">
        <f>IF(OR(AND(OR($J775="Retired",$J775="Permanent Low-Use"),$K775&lt;=2028),(AND($J775="New",$K775&gt;2028))),"N/A",IF($N775=0,0,IF(ISERROR(VLOOKUP($E775,'Source Data'!$B$29:$J$60, MATCH($L775, 'Source Data'!$B$26:$J$26,1),TRUE))=TRUE,"",VLOOKUP($E775,'Source Data'!$B$29:$J$60,MATCH($L775, 'Source Data'!$B$26:$J$26,1),TRUE))))</f>
        <v/>
      </c>
      <c r="U775" s="144" t="str">
        <f>IF(OR(AND(OR($J775="Retired",$J775="Permanent Low-Use"),$K775&lt;=2029),(AND($J775="New",$K775&gt;2029))),"N/A",IF($N775=0,0,IF(ISERROR(VLOOKUP($E775,'Source Data'!$B$29:$J$60, MATCH($L775, 'Source Data'!$B$26:$J$26,1),TRUE))=TRUE,"",VLOOKUP($E775,'Source Data'!$B$29:$J$60,MATCH($L775, 'Source Data'!$B$26:$J$26,1),TRUE))))</f>
        <v/>
      </c>
      <c r="V775" s="144" t="str">
        <f>IF(OR(AND(OR($J775="Retired",$J775="Permanent Low-Use"),$K775&lt;=2030),(AND($J775="New",$K775&gt;2030))),"N/A",IF($N775=0,0,IF(ISERROR(VLOOKUP($E775,'Source Data'!$B$29:$J$60, MATCH($L775, 'Source Data'!$B$26:$J$26,1),TRUE))=TRUE,"",VLOOKUP($E775,'Source Data'!$B$29:$J$60,MATCH($L775, 'Source Data'!$B$26:$J$26,1),TRUE))))</f>
        <v/>
      </c>
      <c r="W775" s="144" t="str">
        <f>IF(OR(AND(OR($J775="Retired",$J775="Permanent Low-Use"),$K775&lt;=2031),(AND($J775="New",$K775&gt;2031))),"N/A",IF($N775=0,0,IF(ISERROR(VLOOKUP($E775,'Source Data'!$B$29:$J$60, MATCH($L775, 'Source Data'!$B$26:$J$26,1),TRUE))=TRUE,"",VLOOKUP($E775,'Source Data'!$B$29:$J$60,MATCH($L775, 'Source Data'!$B$26:$J$26,1),TRUE))))</f>
        <v/>
      </c>
      <c r="X775" s="144" t="str">
        <f>IF(OR(AND(OR($J775="Retired",$J775="Permanent Low-Use"),$K775&lt;=2032),(AND($J775="New",$K775&gt;2032))),"N/A",IF($N775=0,0,IF(ISERROR(VLOOKUP($E775,'Source Data'!$B$29:$J$60, MATCH($L775, 'Source Data'!$B$26:$J$26,1),TRUE))=TRUE,"",VLOOKUP($E775,'Source Data'!$B$29:$J$60,MATCH($L775, 'Source Data'!$B$26:$J$26,1),TRUE))))</f>
        <v/>
      </c>
      <c r="Y775" s="144" t="str">
        <f>IF(OR(AND(OR($J775="Retired",$J775="Permanent Low-Use"),$K775&lt;=2033),(AND($J775="New",$K775&gt;2033))),"N/A",IF($N775=0,0,IF(ISERROR(VLOOKUP($E775,'Source Data'!$B$29:$J$60, MATCH($L775, 'Source Data'!$B$26:$J$26,1),TRUE))=TRUE,"",VLOOKUP($E775,'Source Data'!$B$29:$J$60,MATCH($L775, 'Source Data'!$B$26:$J$26,1),TRUE))))</f>
        <v/>
      </c>
      <c r="Z775" s="145" t="str">
        <f>IF(ISNUMBER($L775),IF(OR(AND(OR($J775="Retired",$J775="Permanent Low-Use"),$K775&lt;=2023),(AND($J775="New",$K775&gt;2023))),"N/A",VLOOKUP($F775,'Source Data'!$B$15:$I$22,7)),"")</f>
        <v/>
      </c>
      <c r="AA775" s="145" t="str">
        <f>IF(ISNUMBER($L775),IF(OR(AND(OR($J775="Retired",$J775="Permanent Low-Use"),$K775&lt;=2024),(AND($J775="New",$K775&gt;2024))),"N/A",VLOOKUP($F775,'Source Data'!$B$15:$I$22,7)),"")</f>
        <v/>
      </c>
      <c r="AB775" s="145" t="str">
        <f>IF(ISNUMBER($L775),IF(OR(AND(OR($J775="Retired",$J775="Permanent Low-Use"),$K775&lt;=2025),(AND($J775="New",$K775&gt;2025))),"N/A",VLOOKUP($F775,'Source Data'!$B$15:$I$22,5)),"")</f>
        <v/>
      </c>
      <c r="AC775" s="145" t="str">
        <f>IF(ISNUMBER($L775),IF(OR(AND(OR($J775="Retired",$J775="Permanent Low-Use"),$K775&lt;=2026),(AND($J775="New",$K775&gt;2026))),"N/A",VLOOKUP($F775,'Source Data'!$B$15:$I$22,5)),"")</f>
        <v/>
      </c>
      <c r="AD775" s="147"/>
      <c r="AE775" s="145" t="str">
        <f>IF(ISNUMBER($L775),IF(OR(AND(OR($J775="Retired",$J775="Permanent Low-Use"),$K775&lt;=2028),(AND($J775="New",$K775&gt;2028))),"N/A",VLOOKUP($F775,'Source Data'!$B$15:$I$22,5)),"")</f>
        <v/>
      </c>
      <c r="AF775" s="145" t="str">
        <f>IF(ISNUMBER($L775),IF(OR(AND(OR($J775="Retired",$J775="Permanent Low-Use"),$K775&lt;=2029),(AND($J775="New",$K775&gt;2029))),"N/A",VLOOKUP($F775,'Source Data'!$B$15:$I$22,5)),"")</f>
        <v/>
      </c>
      <c r="AG775" s="145" t="str">
        <f>IF(ISNUMBER($L775),IF(OR(AND(OR($J775="Retired",$J775="Permanent Low-Use"),$K775&lt;=2030),(AND($J775="New",$K775&gt;2030))),"N/A",VLOOKUP($F775,'Source Data'!$B$15:$I$22,5)),"")</f>
        <v/>
      </c>
      <c r="AH775" s="145" t="str">
        <f>IF(ISNUMBER($L775),IF(OR(AND(OR($J775="Retired",$J775="Permanent Low-Use"),$K775&lt;=2031),(AND($J775="New",$K775&gt;2031))),"N/A",VLOOKUP($F775,'Source Data'!$B$15:$I$22,5)),"")</f>
        <v/>
      </c>
      <c r="AI775" s="145" t="str">
        <f>IF(ISNUMBER($L775),IF(OR(AND(OR($J775="Retired",$J775="Permanent Low-Use"),$K775&lt;=2032),(AND($J775="New",$K775&gt;2032))),"N/A",VLOOKUP($F775,'Source Data'!$B$15:$I$22,5)),"")</f>
        <v/>
      </c>
      <c r="AJ775" s="145" t="str">
        <f>IF(ISNUMBER($L775),IF(OR(AND(OR($J775="Retired",$J775="Permanent Low-Use"),$K775&lt;=2033),(AND($J775="New",$K775&gt;2033))),"N/A",VLOOKUP($F775,'Source Data'!$B$15:$I$22,5)),"")</f>
        <v/>
      </c>
      <c r="AK775" s="145" t="str">
        <f>IF($N775= 0, "N/A", IF(ISERROR(VLOOKUP($F775, 'Source Data'!$B$4:$C$11,2)), "", VLOOKUP($F775, 'Source Data'!$B$4:$C$11,2)))</f>
        <v/>
      </c>
      <c r="AL775" s="158"/>
    </row>
    <row r="776" spans="1:38">
      <c r="A776" s="158"/>
      <c r="B776" s="78"/>
      <c r="C776" s="78"/>
      <c r="D776" s="78"/>
      <c r="E776" s="78"/>
      <c r="F776" s="78"/>
      <c r="G776" s="78"/>
      <c r="H776" s="78"/>
      <c r="I776" s="78"/>
      <c r="J776" s="78"/>
      <c r="K776" s="78"/>
      <c r="L776" s="142" t="str">
        <f t="shared" si="28"/>
        <v/>
      </c>
      <c r="M776" s="142"/>
      <c r="N776" s="143" t="str">
        <f t="shared" si="29"/>
        <v/>
      </c>
      <c r="O776" s="144" t="str">
        <f>IF(OR(AND(OR($J776="Retired",$J776="Permanent Low-Use"),$K776&lt;=2023),(AND($J776="New",$K776&gt;2023))),"N/A",IF($N776=0,0,IF(ISERROR(VLOOKUP($E776,'Source Data'!$B$29:$J$60, MATCH($L776, 'Source Data'!$B$26:$J$26,1),TRUE))=TRUE,"",VLOOKUP($E776,'Source Data'!$B$29:$J$60,MATCH($L776, 'Source Data'!$B$26:$J$26,1),TRUE))))</f>
        <v/>
      </c>
      <c r="P776" s="144" t="str">
        <f>IF(OR(AND(OR($J776="Retired",$J776="Permanent Low-Use"),$K776&lt;=2024),(AND($J776="New",$K776&gt;2024))),"N/A",IF($N776=0,0,IF(ISERROR(VLOOKUP($E776,'Source Data'!$B$29:$J$60, MATCH($L776, 'Source Data'!$B$26:$J$26,1),TRUE))=TRUE,"",VLOOKUP($E776,'Source Data'!$B$29:$J$60,MATCH($L776, 'Source Data'!$B$26:$J$26,1),TRUE))))</f>
        <v/>
      </c>
      <c r="Q776" s="144" t="str">
        <f>IF(OR(AND(OR($J776="Retired",$J776="Permanent Low-Use"),$K776&lt;=2025),(AND($J776="New",$K776&gt;2025))),"N/A",IF($N776=0,0,IF(ISERROR(VLOOKUP($E776,'Source Data'!$B$29:$J$60, MATCH($L776, 'Source Data'!$B$26:$J$26,1),TRUE))=TRUE,"",VLOOKUP($E776,'Source Data'!$B$29:$J$60,MATCH($L776, 'Source Data'!$B$26:$J$26,1),TRUE))))</f>
        <v/>
      </c>
      <c r="R776" s="144" t="str">
        <f>IF(OR(AND(OR($J776="Retired",$J776="Permanent Low-Use"),$K776&lt;=2026),(AND($J776="New",$K776&gt;2026))),"N/A",IF($N776=0,0,IF(ISERROR(VLOOKUP($E776,'Source Data'!$B$29:$J$60, MATCH($L776, 'Source Data'!$B$26:$J$26,1),TRUE))=TRUE,"",VLOOKUP($E776,'Source Data'!$B$29:$J$60,MATCH($L776, 'Source Data'!$B$26:$J$26,1),TRUE))))</f>
        <v/>
      </c>
      <c r="S776" s="144" t="str">
        <f>IF(OR(AND(OR($J776="Retired",$J776="Permanent Low-Use"),$K776&lt;=2027),(AND($J776="New",$K776&gt;2027))),"N/A",IF($N776=0,0,IF(ISERROR(VLOOKUP($E776,'Source Data'!$B$29:$J$60, MATCH($L776, 'Source Data'!$B$26:$J$26,1),TRUE))=TRUE,"",VLOOKUP($E776,'Source Data'!$B$29:$J$60,MATCH($L776, 'Source Data'!$B$26:$J$26,1),TRUE))))</f>
        <v/>
      </c>
      <c r="T776" s="144" t="str">
        <f>IF(OR(AND(OR($J776="Retired",$J776="Permanent Low-Use"),$K776&lt;=2028),(AND($J776="New",$K776&gt;2028))),"N/A",IF($N776=0,0,IF(ISERROR(VLOOKUP($E776,'Source Data'!$B$29:$J$60, MATCH($L776, 'Source Data'!$B$26:$J$26,1),TRUE))=TRUE,"",VLOOKUP($E776,'Source Data'!$B$29:$J$60,MATCH($L776, 'Source Data'!$B$26:$J$26,1),TRUE))))</f>
        <v/>
      </c>
      <c r="U776" s="144" t="str">
        <f>IF(OR(AND(OR($J776="Retired",$J776="Permanent Low-Use"),$K776&lt;=2029),(AND($J776="New",$K776&gt;2029))),"N/A",IF($N776=0,0,IF(ISERROR(VLOOKUP($E776,'Source Data'!$B$29:$J$60, MATCH($L776, 'Source Data'!$B$26:$J$26,1),TRUE))=TRUE,"",VLOOKUP($E776,'Source Data'!$B$29:$J$60,MATCH($L776, 'Source Data'!$B$26:$J$26,1),TRUE))))</f>
        <v/>
      </c>
      <c r="V776" s="144" t="str">
        <f>IF(OR(AND(OR($J776="Retired",$J776="Permanent Low-Use"),$K776&lt;=2030),(AND($J776="New",$K776&gt;2030))),"N/A",IF($N776=0,0,IF(ISERROR(VLOOKUP($E776,'Source Data'!$B$29:$J$60, MATCH($L776, 'Source Data'!$B$26:$J$26,1),TRUE))=TRUE,"",VLOOKUP($E776,'Source Data'!$B$29:$J$60,MATCH($L776, 'Source Data'!$B$26:$J$26,1),TRUE))))</f>
        <v/>
      </c>
      <c r="W776" s="144" t="str">
        <f>IF(OR(AND(OR($J776="Retired",$J776="Permanent Low-Use"),$K776&lt;=2031),(AND($J776="New",$K776&gt;2031))),"N/A",IF($N776=0,0,IF(ISERROR(VLOOKUP($E776,'Source Data'!$B$29:$J$60, MATCH($L776, 'Source Data'!$B$26:$J$26,1),TRUE))=TRUE,"",VLOOKUP($E776,'Source Data'!$B$29:$J$60,MATCH($L776, 'Source Data'!$B$26:$J$26,1),TRUE))))</f>
        <v/>
      </c>
      <c r="X776" s="144" t="str">
        <f>IF(OR(AND(OR($J776="Retired",$J776="Permanent Low-Use"),$K776&lt;=2032),(AND($J776="New",$K776&gt;2032))),"N/A",IF($N776=0,0,IF(ISERROR(VLOOKUP($E776,'Source Data'!$B$29:$J$60, MATCH($L776, 'Source Data'!$B$26:$J$26,1),TRUE))=TRUE,"",VLOOKUP($E776,'Source Data'!$B$29:$J$60,MATCH($L776, 'Source Data'!$B$26:$J$26,1),TRUE))))</f>
        <v/>
      </c>
      <c r="Y776" s="144" t="str">
        <f>IF(OR(AND(OR($J776="Retired",$J776="Permanent Low-Use"),$K776&lt;=2033),(AND($J776="New",$K776&gt;2033))),"N/A",IF($N776=0,0,IF(ISERROR(VLOOKUP($E776,'Source Data'!$B$29:$J$60, MATCH($L776, 'Source Data'!$B$26:$J$26,1),TRUE))=TRUE,"",VLOOKUP($E776,'Source Data'!$B$29:$J$60,MATCH($L776, 'Source Data'!$B$26:$J$26,1),TRUE))))</f>
        <v/>
      </c>
      <c r="Z776" s="145" t="str">
        <f>IF(ISNUMBER($L776),IF(OR(AND(OR($J776="Retired",$J776="Permanent Low-Use"),$K776&lt;=2023),(AND($J776="New",$K776&gt;2023))),"N/A",VLOOKUP($F776,'Source Data'!$B$15:$I$22,7)),"")</f>
        <v/>
      </c>
      <c r="AA776" s="145" t="str">
        <f>IF(ISNUMBER($L776),IF(OR(AND(OR($J776="Retired",$J776="Permanent Low-Use"),$K776&lt;=2024),(AND($J776="New",$K776&gt;2024))),"N/A",VLOOKUP($F776,'Source Data'!$B$15:$I$22,7)),"")</f>
        <v/>
      </c>
      <c r="AB776" s="145" t="str">
        <f>IF(ISNUMBER($L776),IF(OR(AND(OR($J776="Retired",$J776="Permanent Low-Use"),$K776&lt;=2025),(AND($J776="New",$K776&gt;2025))),"N/A",VLOOKUP($F776,'Source Data'!$B$15:$I$22,5)),"")</f>
        <v/>
      </c>
      <c r="AC776" s="145" t="str">
        <f>IF(ISNUMBER($L776),IF(OR(AND(OR($J776="Retired",$J776="Permanent Low-Use"),$K776&lt;=2026),(AND($J776="New",$K776&gt;2026))),"N/A",VLOOKUP($F776,'Source Data'!$B$15:$I$22,5)),"")</f>
        <v/>
      </c>
      <c r="AD776" s="147"/>
      <c r="AE776" s="145" t="str">
        <f>IF(ISNUMBER($L776),IF(OR(AND(OR($J776="Retired",$J776="Permanent Low-Use"),$K776&lt;=2028),(AND($J776="New",$K776&gt;2028))),"N/A",VLOOKUP($F776,'Source Data'!$B$15:$I$22,5)),"")</f>
        <v/>
      </c>
      <c r="AF776" s="145" t="str">
        <f>IF(ISNUMBER($L776),IF(OR(AND(OR($J776="Retired",$J776="Permanent Low-Use"),$K776&lt;=2029),(AND($J776="New",$K776&gt;2029))),"N/A",VLOOKUP($F776,'Source Data'!$B$15:$I$22,5)),"")</f>
        <v/>
      </c>
      <c r="AG776" s="145" t="str">
        <f>IF(ISNUMBER($L776),IF(OR(AND(OR($J776="Retired",$J776="Permanent Low-Use"),$K776&lt;=2030),(AND($J776="New",$K776&gt;2030))),"N/A",VLOOKUP($F776,'Source Data'!$B$15:$I$22,5)),"")</f>
        <v/>
      </c>
      <c r="AH776" s="145" t="str">
        <f>IF(ISNUMBER($L776),IF(OR(AND(OR($J776="Retired",$J776="Permanent Low-Use"),$K776&lt;=2031),(AND($J776="New",$K776&gt;2031))),"N/A",VLOOKUP($F776,'Source Data'!$B$15:$I$22,5)),"")</f>
        <v/>
      </c>
      <c r="AI776" s="145" t="str">
        <f>IF(ISNUMBER($L776),IF(OR(AND(OR($J776="Retired",$J776="Permanent Low-Use"),$K776&lt;=2032),(AND($J776="New",$K776&gt;2032))),"N/A",VLOOKUP($F776,'Source Data'!$B$15:$I$22,5)),"")</f>
        <v/>
      </c>
      <c r="AJ776" s="145" t="str">
        <f>IF(ISNUMBER($L776),IF(OR(AND(OR($J776="Retired",$J776="Permanent Low-Use"),$K776&lt;=2033),(AND($J776="New",$K776&gt;2033))),"N/A",VLOOKUP($F776,'Source Data'!$B$15:$I$22,5)),"")</f>
        <v/>
      </c>
      <c r="AK776" s="145" t="str">
        <f>IF($N776= 0, "N/A", IF(ISERROR(VLOOKUP($F776, 'Source Data'!$B$4:$C$11,2)), "", VLOOKUP($F776, 'Source Data'!$B$4:$C$11,2)))</f>
        <v/>
      </c>
      <c r="AL776" s="158"/>
    </row>
    <row r="777" spans="1:38">
      <c r="A777" s="158"/>
      <c r="B777" s="78"/>
      <c r="C777" s="78"/>
      <c r="D777" s="78"/>
      <c r="E777" s="78"/>
      <c r="F777" s="78"/>
      <c r="G777" s="78"/>
      <c r="H777" s="78"/>
      <c r="I777" s="78"/>
      <c r="J777" s="78"/>
      <c r="K777" s="78"/>
      <c r="L777" s="142" t="str">
        <f t="shared" si="28"/>
        <v/>
      </c>
      <c r="M777" s="142"/>
      <c r="N777" s="143" t="str">
        <f t="shared" si="29"/>
        <v/>
      </c>
      <c r="O777" s="144" t="str">
        <f>IF(OR(AND(OR($J777="Retired",$J777="Permanent Low-Use"),$K777&lt;=2023),(AND($J777="New",$K777&gt;2023))),"N/A",IF($N777=0,0,IF(ISERROR(VLOOKUP($E777,'Source Data'!$B$29:$J$60, MATCH($L777, 'Source Data'!$B$26:$J$26,1),TRUE))=TRUE,"",VLOOKUP($E777,'Source Data'!$B$29:$J$60,MATCH($L777, 'Source Data'!$B$26:$J$26,1),TRUE))))</f>
        <v/>
      </c>
      <c r="P777" s="144" t="str">
        <f>IF(OR(AND(OR($J777="Retired",$J777="Permanent Low-Use"),$K777&lt;=2024),(AND($J777="New",$K777&gt;2024))),"N/A",IF($N777=0,0,IF(ISERROR(VLOOKUP($E777,'Source Data'!$B$29:$J$60, MATCH($L777, 'Source Data'!$B$26:$J$26,1),TRUE))=TRUE,"",VLOOKUP($E777,'Source Data'!$B$29:$J$60,MATCH($L777, 'Source Data'!$B$26:$J$26,1),TRUE))))</f>
        <v/>
      </c>
      <c r="Q777" s="144" t="str">
        <f>IF(OR(AND(OR($J777="Retired",$J777="Permanent Low-Use"),$K777&lt;=2025),(AND($J777="New",$K777&gt;2025))),"N/A",IF($N777=0,0,IF(ISERROR(VLOOKUP($E777,'Source Data'!$B$29:$J$60, MATCH($L777, 'Source Data'!$B$26:$J$26,1),TRUE))=TRUE,"",VLOOKUP($E777,'Source Data'!$B$29:$J$60,MATCH($L777, 'Source Data'!$B$26:$J$26,1),TRUE))))</f>
        <v/>
      </c>
      <c r="R777" s="144" t="str">
        <f>IF(OR(AND(OR($J777="Retired",$J777="Permanent Low-Use"),$K777&lt;=2026),(AND($J777="New",$K777&gt;2026))),"N/A",IF($N777=0,0,IF(ISERROR(VLOOKUP($E777,'Source Data'!$B$29:$J$60, MATCH($L777, 'Source Data'!$B$26:$J$26,1),TRUE))=TRUE,"",VLOOKUP($E777,'Source Data'!$B$29:$J$60,MATCH($L777, 'Source Data'!$B$26:$J$26,1),TRUE))))</f>
        <v/>
      </c>
      <c r="S777" s="144" t="str">
        <f>IF(OR(AND(OR($J777="Retired",$J777="Permanent Low-Use"),$K777&lt;=2027),(AND($J777="New",$K777&gt;2027))),"N/A",IF($N777=0,0,IF(ISERROR(VLOOKUP($E777,'Source Data'!$B$29:$J$60, MATCH($L777, 'Source Data'!$B$26:$J$26,1),TRUE))=TRUE,"",VLOOKUP($E777,'Source Data'!$B$29:$J$60,MATCH($L777, 'Source Data'!$B$26:$J$26,1),TRUE))))</f>
        <v/>
      </c>
      <c r="T777" s="144" t="str">
        <f>IF(OR(AND(OR($J777="Retired",$J777="Permanent Low-Use"),$K777&lt;=2028),(AND($J777="New",$K777&gt;2028))),"N/A",IF($N777=0,0,IF(ISERROR(VLOOKUP($E777,'Source Data'!$B$29:$J$60, MATCH($L777, 'Source Data'!$B$26:$J$26,1),TRUE))=TRUE,"",VLOOKUP($E777,'Source Data'!$B$29:$J$60,MATCH($L777, 'Source Data'!$B$26:$J$26,1),TRUE))))</f>
        <v/>
      </c>
      <c r="U777" s="144" t="str">
        <f>IF(OR(AND(OR($J777="Retired",$J777="Permanent Low-Use"),$K777&lt;=2029),(AND($J777="New",$K777&gt;2029))),"N/A",IF($N777=0,0,IF(ISERROR(VLOOKUP($E777,'Source Data'!$B$29:$J$60, MATCH($L777, 'Source Data'!$B$26:$J$26,1),TRUE))=TRUE,"",VLOOKUP($E777,'Source Data'!$B$29:$J$60,MATCH($L777, 'Source Data'!$B$26:$J$26,1),TRUE))))</f>
        <v/>
      </c>
      <c r="V777" s="144" t="str">
        <f>IF(OR(AND(OR($J777="Retired",$J777="Permanent Low-Use"),$K777&lt;=2030),(AND($J777="New",$K777&gt;2030))),"N/A",IF($N777=0,0,IF(ISERROR(VLOOKUP($E777,'Source Data'!$B$29:$J$60, MATCH($L777, 'Source Data'!$B$26:$J$26,1),TRUE))=TRUE,"",VLOOKUP($E777,'Source Data'!$B$29:$J$60,MATCH($L777, 'Source Data'!$B$26:$J$26,1),TRUE))))</f>
        <v/>
      </c>
      <c r="W777" s="144" t="str">
        <f>IF(OR(AND(OR($J777="Retired",$J777="Permanent Low-Use"),$K777&lt;=2031),(AND($J777="New",$K777&gt;2031))),"N/A",IF($N777=0,0,IF(ISERROR(VLOOKUP($E777,'Source Data'!$B$29:$J$60, MATCH($L777, 'Source Data'!$B$26:$J$26,1),TRUE))=TRUE,"",VLOOKUP($E777,'Source Data'!$B$29:$J$60,MATCH($L777, 'Source Data'!$B$26:$J$26,1),TRUE))))</f>
        <v/>
      </c>
      <c r="X777" s="144" t="str">
        <f>IF(OR(AND(OR($J777="Retired",$J777="Permanent Low-Use"),$K777&lt;=2032),(AND($J777="New",$K777&gt;2032))),"N/A",IF($N777=0,0,IF(ISERROR(VLOOKUP($E777,'Source Data'!$B$29:$J$60, MATCH($L777, 'Source Data'!$B$26:$J$26,1),TRUE))=TRUE,"",VLOOKUP($E777,'Source Data'!$B$29:$J$60,MATCH($L777, 'Source Data'!$B$26:$J$26,1),TRUE))))</f>
        <v/>
      </c>
      <c r="Y777" s="144" t="str">
        <f>IF(OR(AND(OR($J777="Retired",$J777="Permanent Low-Use"),$K777&lt;=2033),(AND($J777="New",$K777&gt;2033))),"N/A",IF($N777=0,0,IF(ISERROR(VLOOKUP($E777,'Source Data'!$B$29:$J$60, MATCH($L777, 'Source Data'!$B$26:$J$26,1),TRUE))=TRUE,"",VLOOKUP($E777,'Source Data'!$B$29:$J$60,MATCH($L777, 'Source Data'!$B$26:$J$26,1),TRUE))))</f>
        <v/>
      </c>
      <c r="Z777" s="145" t="str">
        <f>IF(ISNUMBER($L777),IF(OR(AND(OR($J777="Retired",$J777="Permanent Low-Use"),$K777&lt;=2023),(AND($J777="New",$K777&gt;2023))),"N/A",VLOOKUP($F777,'Source Data'!$B$15:$I$22,7)),"")</f>
        <v/>
      </c>
      <c r="AA777" s="145" t="str">
        <f>IF(ISNUMBER($L777),IF(OR(AND(OR($J777="Retired",$J777="Permanent Low-Use"),$K777&lt;=2024),(AND($J777="New",$K777&gt;2024))),"N/A",VLOOKUP($F777,'Source Data'!$B$15:$I$22,7)),"")</f>
        <v/>
      </c>
      <c r="AB777" s="145" t="str">
        <f>IF(ISNUMBER($L777),IF(OR(AND(OR($J777="Retired",$J777="Permanent Low-Use"),$K777&lt;=2025),(AND($J777="New",$K777&gt;2025))),"N/A",VLOOKUP($F777,'Source Data'!$B$15:$I$22,5)),"")</f>
        <v/>
      </c>
      <c r="AC777" s="145" t="str">
        <f>IF(ISNUMBER($L777),IF(OR(AND(OR($J777="Retired",$J777="Permanent Low-Use"),$K777&lt;=2026),(AND($J777="New",$K777&gt;2026))),"N/A",VLOOKUP($F777,'Source Data'!$B$15:$I$22,5)),"")</f>
        <v/>
      </c>
      <c r="AD777" s="147"/>
      <c r="AE777" s="145" t="str">
        <f>IF(ISNUMBER($L777),IF(OR(AND(OR($J777="Retired",$J777="Permanent Low-Use"),$K777&lt;=2028),(AND($J777="New",$K777&gt;2028))),"N/A",VLOOKUP($F777,'Source Data'!$B$15:$I$22,5)),"")</f>
        <v/>
      </c>
      <c r="AF777" s="145" t="str">
        <f>IF(ISNUMBER($L777),IF(OR(AND(OR($J777="Retired",$J777="Permanent Low-Use"),$K777&lt;=2029),(AND($J777="New",$K777&gt;2029))),"N/A",VLOOKUP($F777,'Source Data'!$B$15:$I$22,5)),"")</f>
        <v/>
      </c>
      <c r="AG777" s="145" t="str">
        <f>IF(ISNUMBER($L777),IF(OR(AND(OR($J777="Retired",$J777="Permanent Low-Use"),$K777&lt;=2030),(AND($J777="New",$K777&gt;2030))),"N/A",VLOOKUP($F777,'Source Data'!$B$15:$I$22,5)),"")</f>
        <v/>
      </c>
      <c r="AH777" s="145" t="str">
        <f>IF(ISNUMBER($L777),IF(OR(AND(OR($J777="Retired",$J777="Permanent Low-Use"),$K777&lt;=2031),(AND($J777="New",$K777&gt;2031))),"N/A",VLOOKUP($F777,'Source Data'!$B$15:$I$22,5)),"")</f>
        <v/>
      </c>
      <c r="AI777" s="145" t="str">
        <f>IF(ISNUMBER($L777),IF(OR(AND(OR($J777="Retired",$J777="Permanent Low-Use"),$K777&lt;=2032),(AND($J777="New",$K777&gt;2032))),"N/A",VLOOKUP($F777,'Source Data'!$B$15:$I$22,5)),"")</f>
        <v/>
      </c>
      <c r="AJ777" s="145" t="str">
        <f>IF(ISNUMBER($L777),IF(OR(AND(OR($J777="Retired",$J777="Permanent Low-Use"),$K777&lt;=2033),(AND($J777="New",$K777&gt;2033))),"N/A",VLOOKUP($F777,'Source Data'!$B$15:$I$22,5)),"")</f>
        <v/>
      </c>
      <c r="AK777" s="145" t="str">
        <f>IF($N777= 0, "N/A", IF(ISERROR(VLOOKUP($F777, 'Source Data'!$B$4:$C$11,2)), "", VLOOKUP($F777, 'Source Data'!$B$4:$C$11,2)))</f>
        <v/>
      </c>
      <c r="AL777" s="158"/>
    </row>
    <row r="778" spans="1:38">
      <c r="A778" s="158"/>
      <c r="B778" s="78"/>
      <c r="C778" s="78"/>
      <c r="D778" s="78"/>
      <c r="E778" s="78"/>
      <c r="F778" s="78"/>
      <c r="G778" s="78"/>
      <c r="H778" s="78"/>
      <c r="I778" s="78"/>
      <c r="J778" s="78"/>
      <c r="K778" s="78"/>
      <c r="L778" s="142" t="str">
        <f t="shared" si="28"/>
        <v/>
      </c>
      <c r="M778" s="142"/>
      <c r="N778" s="143" t="str">
        <f t="shared" si="29"/>
        <v/>
      </c>
      <c r="O778" s="144" t="str">
        <f>IF(OR(AND(OR($J778="Retired",$J778="Permanent Low-Use"),$K778&lt;=2023),(AND($J778="New",$K778&gt;2023))),"N/A",IF($N778=0,0,IF(ISERROR(VLOOKUP($E778,'Source Data'!$B$29:$J$60, MATCH($L778, 'Source Data'!$B$26:$J$26,1),TRUE))=TRUE,"",VLOOKUP($E778,'Source Data'!$B$29:$J$60,MATCH($L778, 'Source Data'!$B$26:$J$26,1),TRUE))))</f>
        <v/>
      </c>
      <c r="P778" s="144" t="str">
        <f>IF(OR(AND(OR($J778="Retired",$J778="Permanent Low-Use"),$K778&lt;=2024),(AND($J778="New",$K778&gt;2024))),"N/A",IF($N778=0,0,IF(ISERROR(VLOOKUP($E778,'Source Data'!$B$29:$J$60, MATCH($L778, 'Source Data'!$B$26:$J$26,1),TRUE))=TRUE,"",VLOOKUP($E778,'Source Data'!$B$29:$J$60,MATCH($L778, 'Source Data'!$B$26:$J$26,1),TRUE))))</f>
        <v/>
      </c>
      <c r="Q778" s="144" t="str">
        <f>IF(OR(AND(OR($J778="Retired",$J778="Permanent Low-Use"),$K778&lt;=2025),(AND($J778="New",$K778&gt;2025))),"N/A",IF($N778=0,0,IF(ISERROR(VLOOKUP($E778,'Source Data'!$B$29:$J$60, MATCH($L778, 'Source Data'!$B$26:$J$26,1),TRUE))=TRUE,"",VLOOKUP($E778,'Source Data'!$B$29:$J$60,MATCH($L778, 'Source Data'!$B$26:$J$26,1),TRUE))))</f>
        <v/>
      </c>
      <c r="R778" s="144" t="str">
        <f>IF(OR(AND(OR($J778="Retired",$J778="Permanent Low-Use"),$K778&lt;=2026),(AND($J778="New",$K778&gt;2026))),"N/A",IF($N778=0,0,IF(ISERROR(VLOOKUP($E778,'Source Data'!$B$29:$J$60, MATCH($L778, 'Source Data'!$B$26:$J$26,1),TRUE))=TRUE,"",VLOOKUP($E778,'Source Data'!$B$29:$J$60,MATCH($L778, 'Source Data'!$B$26:$J$26,1),TRUE))))</f>
        <v/>
      </c>
      <c r="S778" s="144" t="str">
        <f>IF(OR(AND(OR($J778="Retired",$J778="Permanent Low-Use"),$K778&lt;=2027),(AND($J778="New",$K778&gt;2027))),"N/A",IF($N778=0,0,IF(ISERROR(VLOOKUP($E778,'Source Data'!$B$29:$J$60, MATCH($L778, 'Source Data'!$B$26:$J$26,1),TRUE))=TRUE,"",VLOOKUP($E778,'Source Data'!$B$29:$J$60,MATCH($L778, 'Source Data'!$B$26:$J$26,1),TRUE))))</f>
        <v/>
      </c>
      <c r="T778" s="144" t="str">
        <f>IF(OR(AND(OR($J778="Retired",$J778="Permanent Low-Use"),$K778&lt;=2028),(AND($J778="New",$K778&gt;2028))),"N/A",IF($N778=0,0,IF(ISERROR(VLOOKUP($E778,'Source Data'!$B$29:$J$60, MATCH($L778, 'Source Data'!$B$26:$J$26,1),TRUE))=TRUE,"",VLOOKUP($E778,'Source Data'!$B$29:$J$60,MATCH($L778, 'Source Data'!$B$26:$J$26,1),TRUE))))</f>
        <v/>
      </c>
      <c r="U778" s="144" t="str">
        <f>IF(OR(AND(OR($J778="Retired",$J778="Permanent Low-Use"),$K778&lt;=2029),(AND($J778="New",$K778&gt;2029))),"N/A",IF($N778=0,0,IF(ISERROR(VLOOKUP($E778,'Source Data'!$B$29:$J$60, MATCH($L778, 'Source Data'!$B$26:$J$26,1),TRUE))=TRUE,"",VLOOKUP($E778,'Source Data'!$B$29:$J$60,MATCH($L778, 'Source Data'!$B$26:$J$26,1),TRUE))))</f>
        <v/>
      </c>
      <c r="V778" s="144" t="str">
        <f>IF(OR(AND(OR($J778="Retired",$J778="Permanent Low-Use"),$K778&lt;=2030),(AND($J778="New",$K778&gt;2030))),"N/A",IF($N778=0,0,IF(ISERROR(VLOOKUP($E778,'Source Data'!$B$29:$J$60, MATCH($L778, 'Source Data'!$B$26:$J$26,1),TRUE))=TRUE,"",VLOOKUP($E778,'Source Data'!$B$29:$J$60,MATCH($L778, 'Source Data'!$B$26:$J$26,1),TRUE))))</f>
        <v/>
      </c>
      <c r="W778" s="144" t="str">
        <f>IF(OR(AND(OR($J778="Retired",$J778="Permanent Low-Use"),$K778&lt;=2031),(AND($J778="New",$K778&gt;2031))),"N/A",IF($N778=0,0,IF(ISERROR(VLOOKUP($E778,'Source Data'!$B$29:$J$60, MATCH($L778, 'Source Data'!$B$26:$J$26,1),TRUE))=TRUE,"",VLOOKUP($E778,'Source Data'!$B$29:$J$60,MATCH($L778, 'Source Data'!$B$26:$J$26,1),TRUE))))</f>
        <v/>
      </c>
      <c r="X778" s="144" t="str">
        <f>IF(OR(AND(OR($J778="Retired",$J778="Permanent Low-Use"),$K778&lt;=2032),(AND($J778="New",$K778&gt;2032))),"N/A",IF($N778=0,0,IF(ISERROR(VLOOKUP($E778,'Source Data'!$B$29:$J$60, MATCH($L778, 'Source Data'!$B$26:$J$26,1),TRUE))=TRUE,"",VLOOKUP($E778,'Source Data'!$B$29:$J$60,MATCH($L778, 'Source Data'!$B$26:$J$26,1),TRUE))))</f>
        <v/>
      </c>
      <c r="Y778" s="144" t="str">
        <f>IF(OR(AND(OR($J778="Retired",$J778="Permanent Low-Use"),$K778&lt;=2033),(AND($J778="New",$K778&gt;2033))),"N/A",IF($N778=0,0,IF(ISERROR(VLOOKUP($E778,'Source Data'!$B$29:$J$60, MATCH($L778, 'Source Data'!$B$26:$J$26,1),TRUE))=TRUE,"",VLOOKUP($E778,'Source Data'!$B$29:$J$60,MATCH($L778, 'Source Data'!$B$26:$J$26,1),TRUE))))</f>
        <v/>
      </c>
      <c r="Z778" s="145" t="str">
        <f>IF(ISNUMBER($L778),IF(OR(AND(OR($J778="Retired",$J778="Permanent Low-Use"),$K778&lt;=2023),(AND($J778="New",$K778&gt;2023))),"N/A",VLOOKUP($F778,'Source Data'!$B$15:$I$22,7)),"")</f>
        <v/>
      </c>
      <c r="AA778" s="145" t="str">
        <f>IF(ISNUMBER($L778),IF(OR(AND(OR($J778="Retired",$J778="Permanent Low-Use"),$K778&lt;=2024),(AND($J778="New",$K778&gt;2024))),"N/A",VLOOKUP($F778,'Source Data'!$B$15:$I$22,7)),"")</f>
        <v/>
      </c>
      <c r="AB778" s="145" t="str">
        <f>IF(ISNUMBER($L778),IF(OR(AND(OR($J778="Retired",$J778="Permanent Low-Use"),$K778&lt;=2025),(AND($J778="New",$K778&gt;2025))),"N/A",VLOOKUP($F778,'Source Data'!$B$15:$I$22,5)),"")</f>
        <v/>
      </c>
      <c r="AC778" s="145" t="str">
        <f>IF(ISNUMBER($L778),IF(OR(AND(OR($J778="Retired",$J778="Permanent Low-Use"),$K778&lt;=2026),(AND($J778="New",$K778&gt;2026))),"N/A",VLOOKUP($F778,'Source Data'!$B$15:$I$22,5)),"")</f>
        <v/>
      </c>
      <c r="AD778" s="147"/>
      <c r="AE778" s="145" t="str">
        <f>IF(ISNUMBER($L778),IF(OR(AND(OR($J778="Retired",$J778="Permanent Low-Use"),$K778&lt;=2028),(AND($J778="New",$K778&gt;2028))),"N/A",VLOOKUP($F778,'Source Data'!$B$15:$I$22,5)),"")</f>
        <v/>
      </c>
      <c r="AF778" s="145" t="str">
        <f>IF(ISNUMBER($L778),IF(OR(AND(OR($J778="Retired",$J778="Permanent Low-Use"),$K778&lt;=2029),(AND($J778="New",$K778&gt;2029))),"N/A",VLOOKUP($F778,'Source Data'!$B$15:$I$22,5)),"")</f>
        <v/>
      </c>
      <c r="AG778" s="145" t="str">
        <f>IF(ISNUMBER($L778),IF(OR(AND(OR($J778="Retired",$J778="Permanent Low-Use"),$K778&lt;=2030),(AND($J778="New",$K778&gt;2030))),"N/A",VLOOKUP($F778,'Source Data'!$B$15:$I$22,5)),"")</f>
        <v/>
      </c>
      <c r="AH778" s="145" t="str">
        <f>IF(ISNUMBER($L778),IF(OR(AND(OR($J778="Retired",$J778="Permanent Low-Use"),$K778&lt;=2031),(AND($J778="New",$K778&gt;2031))),"N/A",VLOOKUP($F778,'Source Data'!$B$15:$I$22,5)),"")</f>
        <v/>
      </c>
      <c r="AI778" s="145" t="str">
        <f>IF(ISNUMBER($L778),IF(OR(AND(OR($J778="Retired",$J778="Permanent Low-Use"),$K778&lt;=2032),(AND($J778="New",$K778&gt;2032))),"N/A",VLOOKUP($F778,'Source Data'!$B$15:$I$22,5)),"")</f>
        <v/>
      </c>
      <c r="AJ778" s="145" t="str">
        <f>IF(ISNUMBER($L778),IF(OR(AND(OR($J778="Retired",$J778="Permanent Low-Use"),$K778&lt;=2033),(AND($J778="New",$K778&gt;2033))),"N/A",VLOOKUP($F778,'Source Data'!$B$15:$I$22,5)),"")</f>
        <v/>
      </c>
      <c r="AK778" s="145" t="str">
        <f>IF($N778= 0, "N/A", IF(ISERROR(VLOOKUP($F778, 'Source Data'!$B$4:$C$11,2)), "", VLOOKUP($F778, 'Source Data'!$B$4:$C$11,2)))</f>
        <v/>
      </c>
      <c r="AL778" s="158"/>
    </row>
    <row r="779" spans="1:38">
      <c r="A779" s="158"/>
      <c r="B779" s="78"/>
      <c r="C779" s="78"/>
      <c r="D779" s="78"/>
      <c r="E779" s="78"/>
      <c r="F779" s="78"/>
      <c r="G779" s="78"/>
      <c r="H779" s="78"/>
      <c r="I779" s="78"/>
      <c r="J779" s="78"/>
      <c r="K779" s="78"/>
      <c r="L779" s="142" t="str">
        <f t="shared" si="28"/>
        <v/>
      </c>
      <c r="M779" s="142"/>
      <c r="N779" s="143" t="str">
        <f t="shared" si="29"/>
        <v/>
      </c>
      <c r="O779" s="144" t="str">
        <f>IF(OR(AND(OR($J779="Retired",$J779="Permanent Low-Use"),$K779&lt;=2023),(AND($J779="New",$K779&gt;2023))),"N/A",IF($N779=0,0,IF(ISERROR(VLOOKUP($E779,'Source Data'!$B$29:$J$60, MATCH($L779, 'Source Data'!$B$26:$J$26,1),TRUE))=TRUE,"",VLOOKUP($E779,'Source Data'!$B$29:$J$60,MATCH($L779, 'Source Data'!$B$26:$J$26,1),TRUE))))</f>
        <v/>
      </c>
      <c r="P779" s="144" t="str">
        <f>IF(OR(AND(OR($J779="Retired",$J779="Permanent Low-Use"),$K779&lt;=2024),(AND($J779="New",$K779&gt;2024))),"N/A",IF($N779=0,0,IF(ISERROR(VLOOKUP($E779,'Source Data'!$B$29:$J$60, MATCH($L779, 'Source Data'!$B$26:$J$26,1),TRUE))=TRUE,"",VLOOKUP($E779,'Source Data'!$B$29:$J$60,MATCH($L779, 'Source Data'!$B$26:$J$26,1),TRUE))))</f>
        <v/>
      </c>
      <c r="Q779" s="144" t="str">
        <f>IF(OR(AND(OR($J779="Retired",$J779="Permanent Low-Use"),$K779&lt;=2025),(AND($J779="New",$K779&gt;2025))),"N/A",IF($N779=0,0,IF(ISERROR(VLOOKUP($E779,'Source Data'!$B$29:$J$60, MATCH($L779, 'Source Data'!$B$26:$J$26,1),TRUE))=TRUE,"",VLOOKUP($E779,'Source Data'!$B$29:$J$60,MATCH($L779, 'Source Data'!$B$26:$J$26,1),TRUE))))</f>
        <v/>
      </c>
      <c r="R779" s="144" t="str">
        <f>IF(OR(AND(OR($J779="Retired",$J779="Permanent Low-Use"),$K779&lt;=2026),(AND($J779="New",$K779&gt;2026))),"N/A",IF($N779=0,0,IF(ISERROR(VLOOKUP($E779,'Source Data'!$B$29:$J$60, MATCH($L779, 'Source Data'!$B$26:$J$26,1),TRUE))=TRUE,"",VLOOKUP($E779,'Source Data'!$B$29:$J$60,MATCH($L779, 'Source Data'!$B$26:$J$26,1),TRUE))))</f>
        <v/>
      </c>
      <c r="S779" s="144" t="str">
        <f>IF(OR(AND(OR($J779="Retired",$J779="Permanent Low-Use"),$K779&lt;=2027),(AND($J779="New",$K779&gt;2027))),"N/A",IF($N779=0,0,IF(ISERROR(VLOOKUP($E779,'Source Data'!$B$29:$J$60, MATCH($L779, 'Source Data'!$B$26:$J$26,1),TRUE))=TRUE,"",VLOOKUP($E779,'Source Data'!$B$29:$J$60,MATCH($L779, 'Source Data'!$B$26:$J$26,1),TRUE))))</f>
        <v/>
      </c>
      <c r="T779" s="144" t="str">
        <f>IF(OR(AND(OR($J779="Retired",$J779="Permanent Low-Use"),$K779&lt;=2028),(AND($J779="New",$K779&gt;2028))),"N/A",IF($N779=0,0,IF(ISERROR(VLOOKUP($E779,'Source Data'!$B$29:$J$60, MATCH($L779, 'Source Data'!$B$26:$J$26,1),TRUE))=TRUE,"",VLOOKUP($E779,'Source Data'!$B$29:$J$60,MATCH($L779, 'Source Data'!$B$26:$J$26,1),TRUE))))</f>
        <v/>
      </c>
      <c r="U779" s="144" t="str">
        <f>IF(OR(AND(OR($J779="Retired",$J779="Permanent Low-Use"),$K779&lt;=2029),(AND($J779="New",$K779&gt;2029))),"N/A",IF($N779=0,0,IF(ISERROR(VLOOKUP($E779,'Source Data'!$B$29:$J$60, MATCH($L779, 'Source Data'!$B$26:$J$26,1),TRUE))=TRUE,"",VLOOKUP($E779,'Source Data'!$B$29:$J$60,MATCH($L779, 'Source Data'!$B$26:$J$26,1),TRUE))))</f>
        <v/>
      </c>
      <c r="V779" s="144" t="str">
        <f>IF(OR(AND(OR($J779="Retired",$J779="Permanent Low-Use"),$K779&lt;=2030),(AND($J779="New",$K779&gt;2030))),"N/A",IF($N779=0,0,IF(ISERROR(VLOOKUP($E779,'Source Data'!$B$29:$J$60, MATCH($L779, 'Source Data'!$B$26:$J$26,1),TRUE))=TRUE,"",VLOOKUP($E779,'Source Data'!$B$29:$J$60,MATCH($L779, 'Source Data'!$B$26:$J$26,1),TRUE))))</f>
        <v/>
      </c>
      <c r="W779" s="144" t="str">
        <f>IF(OR(AND(OR($J779="Retired",$J779="Permanent Low-Use"),$K779&lt;=2031),(AND($J779="New",$K779&gt;2031))),"N/A",IF($N779=0,0,IF(ISERROR(VLOOKUP($E779,'Source Data'!$B$29:$J$60, MATCH($L779, 'Source Data'!$B$26:$J$26,1),TRUE))=TRUE,"",VLOOKUP($E779,'Source Data'!$B$29:$J$60,MATCH($L779, 'Source Data'!$B$26:$J$26,1),TRUE))))</f>
        <v/>
      </c>
      <c r="X779" s="144" t="str">
        <f>IF(OR(AND(OR($J779="Retired",$J779="Permanent Low-Use"),$K779&lt;=2032),(AND($J779="New",$K779&gt;2032))),"N/A",IF($N779=0,0,IF(ISERROR(VLOOKUP($E779,'Source Data'!$B$29:$J$60, MATCH($L779, 'Source Data'!$B$26:$J$26,1),TRUE))=TRUE,"",VLOOKUP($E779,'Source Data'!$B$29:$J$60,MATCH($L779, 'Source Data'!$B$26:$J$26,1),TRUE))))</f>
        <v/>
      </c>
      <c r="Y779" s="144" t="str">
        <f>IF(OR(AND(OR($J779="Retired",$J779="Permanent Low-Use"),$K779&lt;=2033),(AND($J779="New",$K779&gt;2033))),"N/A",IF($N779=0,0,IF(ISERROR(VLOOKUP($E779,'Source Data'!$B$29:$J$60, MATCH($L779, 'Source Data'!$B$26:$J$26,1),TRUE))=TRUE,"",VLOOKUP($E779,'Source Data'!$B$29:$J$60,MATCH($L779, 'Source Data'!$B$26:$J$26,1),TRUE))))</f>
        <v/>
      </c>
      <c r="Z779" s="145" t="str">
        <f>IF(ISNUMBER($L779),IF(OR(AND(OR($J779="Retired",$J779="Permanent Low-Use"),$K779&lt;=2023),(AND($J779="New",$K779&gt;2023))),"N/A",VLOOKUP($F779,'Source Data'!$B$15:$I$22,7)),"")</f>
        <v/>
      </c>
      <c r="AA779" s="145" t="str">
        <f>IF(ISNUMBER($L779),IF(OR(AND(OR($J779="Retired",$J779="Permanent Low-Use"),$K779&lt;=2024),(AND($J779="New",$K779&gt;2024))),"N/A",VLOOKUP($F779,'Source Data'!$B$15:$I$22,7)),"")</f>
        <v/>
      </c>
      <c r="AB779" s="145" t="str">
        <f>IF(ISNUMBER($L779),IF(OR(AND(OR($J779="Retired",$J779="Permanent Low-Use"),$K779&lt;=2025),(AND($J779="New",$K779&gt;2025))),"N/A",VLOOKUP($F779,'Source Data'!$B$15:$I$22,5)),"")</f>
        <v/>
      </c>
      <c r="AC779" s="145" t="str">
        <f>IF(ISNUMBER($L779),IF(OR(AND(OR($J779="Retired",$J779="Permanent Low-Use"),$K779&lt;=2026),(AND($J779="New",$K779&gt;2026))),"N/A",VLOOKUP($F779,'Source Data'!$B$15:$I$22,5)),"")</f>
        <v/>
      </c>
      <c r="AD779" s="147"/>
      <c r="AE779" s="145" t="str">
        <f>IF(ISNUMBER($L779),IF(OR(AND(OR($J779="Retired",$J779="Permanent Low-Use"),$K779&lt;=2028),(AND($J779="New",$K779&gt;2028))),"N/A",VLOOKUP($F779,'Source Data'!$B$15:$I$22,5)),"")</f>
        <v/>
      </c>
      <c r="AF779" s="145" t="str">
        <f>IF(ISNUMBER($L779),IF(OR(AND(OR($J779="Retired",$J779="Permanent Low-Use"),$K779&lt;=2029),(AND($J779="New",$K779&gt;2029))),"N/A",VLOOKUP($F779,'Source Data'!$B$15:$I$22,5)),"")</f>
        <v/>
      </c>
      <c r="AG779" s="145" t="str">
        <f>IF(ISNUMBER($L779),IF(OR(AND(OR($J779="Retired",$J779="Permanent Low-Use"),$K779&lt;=2030),(AND($J779="New",$K779&gt;2030))),"N/A",VLOOKUP($F779,'Source Data'!$B$15:$I$22,5)),"")</f>
        <v/>
      </c>
      <c r="AH779" s="145" t="str">
        <f>IF(ISNUMBER($L779),IF(OR(AND(OR($J779="Retired",$J779="Permanent Low-Use"),$K779&lt;=2031),(AND($J779="New",$K779&gt;2031))),"N/A",VLOOKUP($F779,'Source Data'!$B$15:$I$22,5)),"")</f>
        <v/>
      </c>
      <c r="AI779" s="145" t="str">
        <f>IF(ISNUMBER($L779),IF(OR(AND(OR($J779="Retired",$J779="Permanent Low-Use"),$K779&lt;=2032),(AND($J779="New",$K779&gt;2032))),"N/A",VLOOKUP($F779,'Source Data'!$B$15:$I$22,5)),"")</f>
        <v/>
      </c>
      <c r="AJ779" s="145" t="str">
        <f>IF(ISNUMBER($L779),IF(OR(AND(OR($J779="Retired",$J779="Permanent Low-Use"),$K779&lt;=2033),(AND($J779="New",$K779&gt;2033))),"N/A",VLOOKUP($F779,'Source Data'!$B$15:$I$22,5)),"")</f>
        <v/>
      </c>
      <c r="AK779" s="145" t="str">
        <f>IF($N779= 0, "N/A", IF(ISERROR(VLOOKUP($F779, 'Source Data'!$B$4:$C$11,2)), "", VLOOKUP($F779, 'Source Data'!$B$4:$C$11,2)))</f>
        <v/>
      </c>
      <c r="AL779" s="158"/>
    </row>
    <row r="780" spans="1:38">
      <c r="A780" s="158"/>
      <c r="B780" s="78"/>
      <c r="C780" s="78"/>
      <c r="D780" s="78"/>
      <c r="E780" s="78"/>
      <c r="F780" s="78"/>
      <c r="G780" s="78"/>
      <c r="H780" s="78"/>
      <c r="I780" s="78"/>
      <c r="J780" s="78"/>
      <c r="K780" s="78"/>
      <c r="L780" s="142" t="str">
        <f t="shared" si="28"/>
        <v/>
      </c>
      <c r="M780" s="142"/>
      <c r="N780" s="143" t="str">
        <f t="shared" si="29"/>
        <v/>
      </c>
      <c r="O780" s="144" t="str">
        <f>IF(OR(AND(OR($J780="Retired",$J780="Permanent Low-Use"),$K780&lt;=2023),(AND($J780="New",$K780&gt;2023))),"N/A",IF($N780=0,0,IF(ISERROR(VLOOKUP($E780,'Source Data'!$B$29:$J$60, MATCH($L780, 'Source Data'!$B$26:$J$26,1),TRUE))=TRUE,"",VLOOKUP($E780,'Source Data'!$B$29:$J$60,MATCH($L780, 'Source Data'!$B$26:$J$26,1),TRUE))))</f>
        <v/>
      </c>
      <c r="P780" s="144" t="str">
        <f>IF(OR(AND(OR($J780="Retired",$J780="Permanent Low-Use"),$K780&lt;=2024),(AND($J780="New",$K780&gt;2024))),"N/A",IF($N780=0,0,IF(ISERROR(VLOOKUP($E780,'Source Data'!$B$29:$J$60, MATCH($L780, 'Source Data'!$B$26:$J$26,1),TRUE))=TRUE,"",VLOOKUP($E780,'Source Data'!$B$29:$J$60,MATCH($L780, 'Source Data'!$B$26:$J$26,1),TRUE))))</f>
        <v/>
      </c>
      <c r="Q780" s="144" t="str">
        <f>IF(OR(AND(OR($J780="Retired",$J780="Permanent Low-Use"),$K780&lt;=2025),(AND($J780="New",$K780&gt;2025))),"N/A",IF($N780=0,0,IF(ISERROR(VLOOKUP($E780,'Source Data'!$B$29:$J$60, MATCH($L780, 'Source Data'!$B$26:$J$26,1),TRUE))=TRUE,"",VLOOKUP($E780,'Source Data'!$B$29:$J$60,MATCH($L780, 'Source Data'!$B$26:$J$26,1),TRUE))))</f>
        <v/>
      </c>
      <c r="R780" s="144" t="str">
        <f>IF(OR(AND(OR($J780="Retired",$J780="Permanent Low-Use"),$K780&lt;=2026),(AND($J780="New",$K780&gt;2026))),"N/A",IF($N780=0,0,IF(ISERROR(VLOOKUP($E780,'Source Data'!$B$29:$J$60, MATCH($L780, 'Source Data'!$B$26:$J$26,1),TRUE))=TRUE,"",VLOOKUP($E780,'Source Data'!$B$29:$J$60,MATCH($L780, 'Source Data'!$B$26:$J$26,1),TRUE))))</f>
        <v/>
      </c>
      <c r="S780" s="144" t="str">
        <f>IF(OR(AND(OR($J780="Retired",$J780="Permanent Low-Use"),$K780&lt;=2027),(AND($J780="New",$K780&gt;2027))),"N/A",IF($N780=0,0,IF(ISERROR(VLOOKUP($E780,'Source Data'!$B$29:$J$60, MATCH($L780, 'Source Data'!$B$26:$J$26,1),TRUE))=TRUE,"",VLOOKUP($E780,'Source Data'!$B$29:$J$60,MATCH($L780, 'Source Data'!$B$26:$J$26,1),TRUE))))</f>
        <v/>
      </c>
      <c r="T780" s="144" t="str">
        <f>IF(OR(AND(OR($J780="Retired",$J780="Permanent Low-Use"),$K780&lt;=2028),(AND($J780="New",$K780&gt;2028))),"N/A",IF($N780=0,0,IF(ISERROR(VLOOKUP($E780,'Source Data'!$B$29:$J$60, MATCH($L780, 'Source Data'!$B$26:$J$26,1),TRUE))=TRUE,"",VLOOKUP($E780,'Source Data'!$B$29:$J$60,MATCH($L780, 'Source Data'!$B$26:$J$26,1),TRUE))))</f>
        <v/>
      </c>
      <c r="U780" s="144" t="str">
        <f>IF(OR(AND(OR($J780="Retired",$J780="Permanent Low-Use"),$K780&lt;=2029),(AND($J780="New",$K780&gt;2029))),"N/A",IF($N780=0,0,IF(ISERROR(VLOOKUP($E780,'Source Data'!$B$29:$J$60, MATCH($L780, 'Source Data'!$B$26:$J$26,1),TRUE))=TRUE,"",VLOOKUP($E780,'Source Data'!$B$29:$J$60,MATCH($L780, 'Source Data'!$B$26:$J$26,1),TRUE))))</f>
        <v/>
      </c>
      <c r="V780" s="144" t="str">
        <f>IF(OR(AND(OR($J780="Retired",$J780="Permanent Low-Use"),$K780&lt;=2030),(AND($J780="New",$K780&gt;2030))),"N/A",IF($N780=0,0,IF(ISERROR(VLOOKUP($E780,'Source Data'!$B$29:$J$60, MATCH($L780, 'Source Data'!$B$26:$J$26,1),TRUE))=TRUE,"",VLOOKUP($E780,'Source Data'!$B$29:$J$60,MATCH($L780, 'Source Data'!$B$26:$J$26,1),TRUE))))</f>
        <v/>
      </c>
      <c r="W780" s="144" t="str">
        <f>IF(OR(AND(OR($J780="Retired",$J780="Permanent Low-Use"),$K780&lt;=2031),(AND($J780="New",$K780&gt;2031))),"N/A",IF($N780=0,0,IF(ISERROR(VLOOKUP($E780,'Source Data'!$B$29:$J$60, MATCH($L780, 'Source Data'!$B$26:$J$26,1),TRUE))=TRUE,"",VLOOKUP($E780,'Source Data'!$B$29:$J$60,MATCH($L780, 'Source Data'!$B$26:$J$26,1),TRUE))))</f>
        <v/>
      </c>
      <c r="X780" s="144" t="str">
        <f>IF(OR(AND(OR($J780="Retired",$J780="Permanent Low-Use"),$K780&lt;=2032),(AND($J780="New",$K780&gt;2032))),"N/A",IF($N780=0,0,IF(ISERROR(VLOOKUP($E780,'Source Data'!$B$29:$J$60, MATCH($L780, 'Source Data'!$B$26:$J$26,1),TRUE))=TRUE,"",VLOOKUP($E780,'Source Data'!$B$29:$J$60,MATCH($L780, 'Source Data'!$B$26:$J$26,1),TRUE))))</f>
        <v/>
      </c>
      <c r="Y780" s="144" t="str">
        <f>IF(OR(AND(OR($J780="Retired",$J780="Permanent Low-Use"),$K780&lt;=2033),(AND($J780="New",$K780&gt;2033))),"N/A",IF($N780=0,0,IF(ISERROR(VLOOKUP($E780,'Source Data'!$B$29:$J$60, MATCH($L780, 'Source Data'!$B$26:$J$26,1),TRUE))=TRUE,"",VLOOKUP($E780,'Source Data'!$B$29:$J$60,MATCH($L780, 'Source Data'!$B$26:$J$26,1),TRUE))))</f>
        <v/>
      </c>
      <c r="Z780" s="145" t="str">
        <f>IF(ISNUMBER($L780),IF(OR(AND(OR($J780="Retired",$J780="Permanent Low-Use"),$K780&lt;=2023),(AND($J780="New",$K780&gt;2023))),"N/A",VLOOKUP($F780,'Source Data'!$B$15:$I$22,7)),"")</f>
        <v/>
      </c>
      <c r="AA780" s="145" t="str">
        <f>IF(ISNUMBER($L780),IF(OR(AND(OR($J780="Retired",$J780="Permanent Low-Use"),$K780&lt;=2024),(AND($J780="New",$K780&gt;2024))),"N/A",VLOOKUP($F780,'Source Data'!$B$15:$I$22,7)),"")</f>
        <v/>
      </c>
      <c r="AB780" s="145" t="str">
        <f>IF(ISNUMBER($L780),IF(OR(AND(OR($J780="Retired",$J780="Permanent Low-Use"),$K780&lt;=2025),(AND($J780="New",$K780&gt;2025))),"N/A",VLOOKUP($F780,'Source Data'!$B$15:$I$22,5)),"")</f>
        <v/>
      </c>
      <c r="AC780" s="145" t="str">
        <f>IF(ISNUMBER($L780),IF(OR(AND(OR($J780="Retired",$J780="Permanent Low-Use"),$K780&lt;=2026),(AND($J780="New",$K780&gt;2026))),"N/A",VLOOKUP($F780,'Source Data'!$B$15:$I$22,5)),"")</f>
        <v/>
      </c>
      <c r="AD780" s="147"/>
      <c r="AE780" s="145" t="str">
        <f>IF(ISNUMBER($L780),IF(OR(AND(OR($J780="Retired",$J780="Permanent Low-Use"),$K780&lt;=2028),(AND($J780="New",$K780&gt;2028))),"N/A",VLOOKUP($F780,'Source Data'!$B$15:$I$22,5)),"")</f>
        <v/>
      </c>
      <c r="AF780" s="145" t="str">
        <f>IF(ISNUMBER($L780),IF(OR(AND(OR($J780="Retired",$J780="Permanent Low-Use"),$K780&lt;=2029),(AND($J780="New",$K780&gt;2029))),"N/A",VLOOKUP($F780,'Source Data'!$B$15:$I$22,5)),"")</f>
        <v/>
      </c>
      <c r="AG780" s="145" t="str">
        <f>IF(ISNUMBER($L780),IF(OR(AND(OR($J780="Retired",$J780="Permanent Low-Use"),$K780&lt;=2030),(AND($J780="New",$K780&gt;2030))),"N/A",VLOOKUP($F780,'Source Data'!$B$15:$I$22,5)),"")</f>
        <v/>
      </c>
      <c r="AH780" s="145" t="str">
        <f>IF(ISNUMBER($L780),IF(OR(AND(OR($J780="Retired",$J780="Permanent Low-Use"),$K780&lt;=2031),(AND($J780="New",$K780&gt;2031))),"N/A",VLOOKUP($F780,'Source Data'!$B$15:$I$22,5)),"")</f>
        <v/>
      </c>
      <c r="AI780" s="145" t="str">
        <f>IF(ISNUMBER($L780),IF(OR(AND(OR($J780="Retired",$J780="Permanent Low-Use"),$K780&lt;=2032),(AND($J780="New",$K780&gt;2032))),"N/A",VLOOKUP($F780,'Source Data'!$B$15:$I$22,5)),"")</f>
        <v/>
      </c>
      <c r="AJ780" s="145" t="str">
        <f>IF(ISNUMBER($L780),IF(OR(AND(OR($J780="Retired",$J780="Permanent Low-Use"),$K780&lt;=2033),(AND($J780="New",$K780&gt;2033))),"N/A",VLOOKUP($F780,'Source Data'!$B$15:$I$22,5)),"")</f>
        <v/>
      </c>
      <c r="AK780" s="145" t="str">
        <f>IF($N780= 0, "N/A", IF(ISERROR(VLOOKUP($F780, 'Source Data'!$B$4:$C$11,2)), "", VLOOKUP($F780, 'Source Data'!$B$4:$C$11,2)))</f>
        <v/>
      </c>
      <c r="AL780" s="158"/>
    </row>
    <row r="781" spans="1:38">
      <c r="A781" s="158"/>
      <c r="B781" s="78"/>
      <c r="C781" s="78"/>
      <c r="D781" s="78"/>
      <c r="E781" s="78"/>
      <c r="F781" s="78"/>
      <c r="G781" s="78"/>
      <c r="H781" s="78"/>
      <c r="I781" s="78"/>
      <c r="J781" s="78"/>
      <c r="K781" s="78"/>
      <c r="L781" s="142" t="str">
        <f t="shared" si="28"/>
        <v/>
      </c>
      <c r="M781" s="142"/>
      <c r="N781" s="143" t="str">
        <f t="shared" si="29"/>
        <v/>
      </c>
      <c r="O781" s="144" t="str">
        <f>IF(OR(AND(OR($J781="Retired",$J781="Permanent Low-Use"),$K781&lt;=2023),(AND($J781="New",$K781&gt;2023))),"N/A",IF($N781=0,0,IF(ISERROR(VLOOKUP($E781,'Source Data'!$B$29:$J$60, MATCH($L781, 'Source Data'!$B$26:$J$26,1),TRUE))=TRUE,"",VLOOKUP($E781,'Source Data'!$B$29:$J$60,MATCH($L781, 'Source Data'!$B$26:$J$26,1),TRUE))))</f>
        <v/>
      </c>
      <c r="P781" s="144" t="str">
        <f>IF(OR(AND(OR($J781="Retired",$J781="Permanent Low-Use"),$K781&lt;=2024),(AND($J781="New",$K781&gt;2024))),"N/A",IF($N781=0,0,IF(ISERROR(VLOOKUP($E781,'Source Data'!$B$29:$J$60, MATCH($L781, 'Source Data'!$B$26:$J$26,1),TRUE))=TRUE,"",VLOOKUP($E781,'Source Data'!$B$29:$J$60,MATCH($L781, 'Source Data'!$B$26:$J$26,1),TRUE))))</f>
        <v/>
      </c>
      <c r="Q781" s="144" t="str">
        <f>IF(OR(AND(OR($J781="Retired",$J781="Permanent Low-Use"),$K781&lt;=2025),(AND($J781="New",$K781&gt;2025))),"N/A",IF($N781=0,0,IF(ISERROR(VLOOKUP($E781,'Source Data'!$B$29:$J$60, MATCH($L781, 'Source Data'!$B$26:$J$26,1),TRUE))=TRUE,"",VLOOKUP($E781,'Source Data'!$B$29:$J$60,MATCH($L781, 'Source Data'!$B$26:$J$26,1),TRUE))))</f>
        <v/>
      </c>
      <c r="R781" s="144" t="str">
        <f>IF(OR(AND(OR($J781="Retired",$J781="Permanent Low-Use"),$K781&lt;=2026),(AND($J781="New",$K781&gt;2026))),"N/A",IF($N781=0,0,IF(ISERROR(VLOOKUP($E781,'Source Data'!$B$29:$J$60, MATCH($L781, 'Source Data'!$B$26:$J$26,1),TRUE))=TRUE,"",VLOOKUP($E781,'Source Data'!$B$29:$J$60,MATCH($L781, 'Source Data'!$B$26:$J$26,1),TRUE))))</f>
        <v/>
      </c>
      <c r="S781" s="144" t="str">
        <f>IF(OR(AND(OR($J781="Retired",$J781="Permanent Low-Use"),$K781&lt;=2027),(AND($J781="New",$K781&gt;2027))),"N/A",IF($N781=0,0,IF(ISERROR(VLOOKUP($E781,'Source Data'!$B$29:$J$60, MATCH($L781, 'Source Data'!$B$26:$J$26,1),TRUE))=TRUE,"",VLOOKUP($E781,'Source Data'!$B$29:$J$60,MATCH($L781, 'Source Data'!$B$26:$J$26,1),TRUE))))</f>
        <v/>
      </c>
      <c r="T781" s="144" t="str">
        <f>IF(OR(AND(OR($J781="Retired",$J781="Permanent Low-Use"),$K781&lt;=2028),(AND($J781="New",$K781&gt;2028))),"N/A",IF($N781=0,0,IF(ISERROR(VLOOKUP($E781,'Source Data'!$B$29:$J$60, MATCH($L781, 'Source Data'!$B$26:$J$26,1),TRUE))=TRUE,"",VLOOKUP($E781,'Source Data'!$B$29:$J$60,MATCH($L781, 'Source Data'!$B$26:$J$26,1),TRUE))))</f>
        <v/>
      </c>
      <c r="U781" s="144" t="str">
        <f>IF(OR(AND(OR($J781="Retired",$J781="Permanent Low-Use"),$K781&lt;=2029),(AND($J781="New",$K781&gt;2029))),"N/A",IF($N781=0,0,IF(ISERROR(VLOOKUP($E781,'Source Data'!$B$29:$J$60, MATCH($L781, 'Source Data'!$B$26:$J$26,1),TRUE))=TRUE,"",VLOOKUP($E781,'Source Data'!$B$29:$J$60,MATCH($L781, 'Source Data'!$B$26:$J$26,1),TRUE))))</f>
        <v/>
      </c>
      <c r="V781" s="144" t="str">
        <f>IF(OR(AND(OR($J781="Retired",$J781="Permanent Low-Use"),$K781&lt;=2030),(AND($J781="New",$K781&gt;2030))),"N/A",IF($N781=0,0,IF(ISERROR(VLOOKUP($E781,'Source Data'!$B$29:$J$60, MATCH($L781, 'Source Data'!$B$26:$J$26,1),TRUE))=TRUE,"",VLOOKUP($E781,'Source Data'!$B$29:$J$60,MATCH($L781, 'Source Data'!$B$26:$J$26,1),TRUE))))</f>
        <v/>
      </c>
      <c r="W781" s="144" t="str">
        <f>IF(OR(AND(OR($J781="Retired",$J781="Permanent Low-Use"),$K781&lt;=2031),(AND($J781="New",$K781&gt;2031))),"N/A",IF($N781=0,0,IF(ISERROR(VLOOKUP($E781,'Source Data'!$B$29:$J$60, MATCH($L781, 'Source Data'!$B$26:$J$26,1),TRUE))=TRUE,"",VLOOKUP($E781,'Source Data'!$B$29:$J$60,MATCH($L781, 'Source Data'!$B$26:$J$26,1),TRUE))))</f>
        <v/>
      </c>
      <c r="X781" s="144" t="str">
        <f>IF(OR(AND(OR($J781="Retired",$J781="Permanent Low-Use"),$K781&lt;=2032),(AND($J781="New",$K781&gt;2032))),"N/A",IF($N781=0,0,IF(ISERROR(VLOOKUP($E781,'Source Data'!$B$29:$J$60, MATCH($L781, 'Source Data'!$B$26:$J$26,1),TRUE))=TRUE,"",VLOOKUP($E781,'Source Data'!$B$29:$J$60,MATCH($L781, 'Source Data'!$B$26:$J$26,1),TRUE))))</f>
        <v/>
      </c>
      <c r="Y781" s="144" t="str">
        <f>IF(OR(AND(OR($J781="Retired",$J781="Permanent Low-Use"),$K781&lt;=2033),(AND($J781="New",$K781&gt;2033))),"N/A",IF($N781=0,0,IF(ISERROR(VLOOKUP($E781,'Source Data'!$B$29:$J$60, MATCH($L781, 'Source Data'!$B$26:$J$26,1),TRUE))=TRUE,"",VLOOKUP($E781,'Source Data'!$B$29:$J$60,MATCH($L781, 'Source Data'!$B$26:$J$26,1),TRUE))))</f>
        <v/>
      </c>
      <c r="Z781" s="145" t="str">
        <f>IF(ISNUMBER($L781),IF(OR(AND(OR($J781="Retired",$J781="Permanent Low-Use"),$K781&lt;=2023),(AND($J781="New",$K781&gt;2023))),"N/A",VLOOKUP($F781,'Source Data'!$B$15:$I$22,7)),"")</f>
        <v/>
      </c>
      <c r="AA781" s="145" t="str">
        <f>IF(ISNUMBER($L781),IF(OR(AND(OR($J781="Retired",$J781="Permanent Low-Use"),$K781&lt;=2024),(AND($J781="New",$K781&gt;2024))),"N/A",VLOOKUP($F781,'Source Data'!$B$15:$I$22,7)),"")</f>
        <v/>
      </c>
      <c r="AB781" s="145" t="str">
        <f>IF(ISNUMBER($L781),IF(OR(AND(OR($J781="Retired",$J781="Permanent Low-Use"),$K781&lt;=2025),(AND($J781="New",$K781&gt;2025))),"N/A",VLOOKUP($F781,'Source Data'!$B$15:$I$22,5)),"")</f>
        <v/>
      </c>
      <c r="AC781" s="145" t="str">
        <f>IF(ISNUMBER($L781),IF(OR(AND(OR($J781="Retired",$J781="Permanent Low-Use"),$K781&lt;=2026),(AND($J781="New",$K781&gt;2026))),"N/A",VLOOKUP($F781,'Source Data'!$B$15:$I$22,5)),"")</f>
        <v/>
      </c>
      <c r="AD781" s="147"/>
      <c r="AE781" s="145" t="str">
        <f>IF(ISNUMBER($L781),IF(OR(AND(OR($J781="Retired",$J781="Permanent Low-Use"),$K781&lt;=2028),(AND($J781="New",$K781&gt;2028))),"N/A",VLOOKUP($F781,'Source Data'!$B$15:$I$22,5)),"")</f>
        <v/>
      </c>
      <c r="AF781" s="145" t="str">
        <f>IF(ISNUMBER($L781),IF(OR(AND(OR($J781="Retired",$J781="Permanent Low-Use"),$K781&lt;=2029),(AND($J781="New",$K781&gt;2029))),"N/A",VLOOKUP($F781,'Source Data'!$B$15:$I$22,5)),"")</f>
        <v/>
      </c>
      <c r="AG781" s="145" t="str">
        <f>IF(ISNUMBER($L781),IF(OR(AND(OR($J781="Retired",$J781="Permanent Low-Use"),$K781&lt;=2030),(AND($J781="New",$K781&gt;2030))),"N/A",VLOOKUP($F781,'Source Data'!$B$15:$I$22,5)),"")</f>
        <v/>
      </c>
      <c r="AH781" s="145" t="str">
        <f>IF(ISNUMBER($L781),IF(OR(AND(OR($J781="Retired",$J781="Permanent Low-Use"),$K781&lt;=2031),(AND($J781="New",$K781&gt;2031))),"N/A",VLOOKUP($F781,'Source Data'!$B$15:$I$22,5)),"")</f>
        <v/>
      </c>
      <c r="AI781" s="145" t="str">
        <f>IF(ISNUMBER($L781),IF(OR(AND(OR($J781="Retired",$J781="Permanent Low-Use"),$K781&lt;=2032),(AND($J781="New",$K781&gt;2032))),"N/A",VLOOKUP($F781,'Source Data'!$B$15:$I$22,5)),"")</f>
        <v/>
      </c>
      <c r="AJ781" s="145" t="str">
        <f>IF(ISNUMBER($L781),IF(OR(AND(OR($J781="Retired",$J781="Permanent Low-Use"),$K781&lt;=2033),(AND($J781="New",$K781&gt;2033))),"N/A",VLOOKUP($F781,'Source Data'!$B$15:$I$22,5)),"")</f>
        <v/>
      </c>
      <c r="AK781" s="145" t="str">
        <f>IF($N781= 0, "N/A", IF(ISERROR(VLOOKUP($F781, 'Source Data'!$B$4:$C$11,2)), "", VLOOKUP($F781, 'Source Data'!$B$4:$C$11,2)))</f>
        <v/>
      </c>
      <c r="AL781" s="158"/>
    </row>
    <row r="782" spans="1:38">
      <c r="A782" s="158"/>
      <c r="B782" s="78"/>
      <c r="C782" s="78"/>
      <c r="D782" s="78"/>
      <c r="E782" s="78"/>
      <c r="F782" s="78"/>
      <c r="G782" s="78"/>
      <c r="H782" s="78"/>
      <c r="I782" s="78"/>
      <c r="J782" s="78"/>
      <c r="K782" s="78"/>
      <c r="L782" s="142" t="str">
        <f t="shared" si="28"/>
        <v/>
      </c>
      <c r="M782" s="142"/>
      <c r="N782" s="143" t="str">
        <f t="shared" si="29"/>
        <v/>
      </c>
      <c r="O782" s="144" t="str">
        <f>IF(OR(AND(OR($J782="Retired",$J782="Permanent Low-Use"),$K782&lt;=2023),(AND($J782="New",$K782&gt;2023))),"N/A",IF($N782=0,0,IF(ISERROR(VLOOKUP($E782,'Source Data'!$B$29:$J$60, MATCH($L782, 'Source Data'!$B$26:$J$26,1),TRUE))=TRUE,"",VLOOKUP($E782,'Source Data'!$B$29:$J$60,MATCH($L782, 'Source Data'!$B$26:$J$26,1),TRUE))))</f>
        <v/>
      </c>
      <c r="P782" s="144" t="str">
        <f>IF(OR(AND(OR($J782="Retired",$J782="Permanent Low-Use"),$K782&lt;=2024),(AND($J782="New",$K782&gt;2024))),"N/A",IF($N782=0,0,IF(ISERROR(VLOOKUP($E782,'Source Data'!$B$29:$J$60, MATCH($L782, 'Source Data'!$B$26:$J$26,1),TRUE))=TRUE,"",VLOOKUP($E782,'Source Data'!$B$29:$J$60,MATCH($L782, 'Source Data'!$B$26:$J$26,1),TRUE))))</f>
        <v/>
      </c>
      <c r="Q782" s="144" t="str">
        <f>IF(OR(AND(OR($J782="Retired",$J782="Permanent Low-Use"),$K782&lt;=2025),(AND($J782="New",$K782&gt;2025))),"N/A",IF($N782=0,0,IF(ISERROR(VLOOKUP($E782,'Source Data'!$B$29:$J$60, MATCH($L782, 'Source Data'!$B$26:$J$26,1),TRUE))=TRUE,"",VLOOKUP($E782,'Source Data'!$B$29:$J$60,MATCH($L782, 'Source Data'!$B$26:$J$26,1),TRUE))))</f>
        <v/>
      </c>
      <c r="R782" s="144" t="str">
        <f>IF(OR(AND(OR($J782="Retired",$J782="Permanent Low-Use"),$K782&lt;=2026),(AND($J782="New",$K782&gt;2026))),"N/A",IF($N782=0,0,IF(ISERROR(VLOOKUP($E782,'Source Data'!$B$29:$J$60, MATCH($L782, 'Source Data'!$B$26:$J$26,1),TRUE))=TRUE,"",VLOOKUP($E782,'Source Data'!$B$29:$J$60,MATCH($L782, 'Source Data'!$B$26:$J$26,1),TRUE))))</f>
        <v/>
      </c>
      <c r="S782" s="144" t="str">
        <f>IF(OR(AND(OR($J782="Retired",$J782="Permanent Low-Use"),$K782&lt;=2027),(AND($J782="New",$K782&gt;2027))),"N/A",IF($N782=0,0,IF(ISERROR(VLOOKUP($E782,'Source Data'!$B$29:$J$60, MATCH($L782, 'Source Data'!$B$26:$J$26,1),TRUE))=TRUE,"",VLOOKUP($E782,'Source Data'!$B$29:$J$60,MATCH($L782, 'Source Data'!$B$26:$J$26,1),TRUE))))</f>
        <v/>
      </c>
      <c r="T782" s="144" t="str">
        <f>IF(OR(AND(OR($J782="Retired",$J782="Permanent Low-Use"),$K782&lt;=2028),(AND($J782="New",$K782&gt;2028))),"N/A",IF($N782=0,0,IF(ISERROR(VLOOKUP($E782,'Source Data'!$B$29:$J$60, MATCH($L782, 'Source Data'!$B$26:$J$26,1),TRUE))=TRUE,"",VLOOKUP($E782,'Source Data'!$B$29:$J$60,MATCH($L782, 'Source Data'!$B$26:$J$26,1),TRUE))))</f>
        <v/>
      </c>
      <c r="U782" s="144" t="str">
        <f>IF(OR(AND(OR($J782="Retired",$J782="Permanent Low-Use"),$K782&lt;=2029),(AND($J782="New",$K782&gt;2029))),"N/A",IF($N782=0,0,IF(ISERROR(VLOOKUP($E782,'Source Data'!$B$29:$J$60, MATCH($L782, 'Source Data'!$B$26:$J$26,1),TRUE))=TRUE,"",VLOOKUP($E782,'Source Data'!$B$29:$J$60,MATCH($L782, 'Source Data'!$B$26:$J$26,1),TRUE))))</f>
        <v/>
      </c>
      <c r="V782" s="144" t="str">
        <f>IF(OR(AND(OR($J782="Retired",$J782="Permanent Low-Use"),$K782&lt;=2030),(AND($J782="New",$K782&gt;2030))),"N/A",IF($N782=0,0,IF(ISERROR(VLOOKUP($E782,'Source Data'!$B$29:$J$60, MATCH($L782, 'Source Data'!$B$26:$J$26,1),TRUE))=TRUE,"",VLOOKUP($E782,'Source Data'!$B$29:$J$60,MATCH($L782, 'Source Data'!$B$26:$J$26,1),TRUE))))</f>
        <v/>
      </c>
      <c r="W782" s="144" t="str">
        <f>IF(OR(AND(OR($J782="Retired",$J782="Permanent Low-Use"),$K782&lt;=2031),(AND($J782="New",$K782&gt;2031))),"N/A",IF($N782=0,0,IF(ISERROR(VLOOKUP($E782,'Source Data'!$B$29:$J$60, MATCH($L782, 'Source Data'!$B$26:$J$26,1),TRUE))=TRUE,"",VLOOKUP($E782,'Source Data'!$B$29:$J$60,MATCH($L782, 'Source Data'!$B$26:$J$26,1),TRUE))))</f>
        <v/>
      </c>
      <c r="X782" s="144" t="str">
        <f>IF(OR(AND(OR($J782="Retired",$J782="Permanent Low-Use"),$K782&lt;=2032),(AND($J782="New",$K782&gt;2032))),"N/A",IF($N782=0,0,IF(ISERROR(VLOOKUP($E782,'Source Data'!$B$29:$J$60, MATCH($L782, 'Source Data'!$B$26:$J$26,1),TRUE))=TRUE,"",VLOOKUP($E782,'Source Data'!$B$29:$J$60,MATCH($L782, 'Source Data'!$B$26:$J$26,1),TRUE))))</f>
        <v/>
      </c>
      <c r="Y782" s="144" t="str">
        <f>IF(OR(AND(OR($J782="Retired",$J782="Permanent Low-Use"),$K782&lt;=2033),(AND($J782="New",$K782&gt;2033))),"N/A",IF($N782=0,0,IF(ISERROR(VLOOKUP($E782,'Source Data'!$B$29:$J$60, MATCH($L782, 'Source Data'!$B$26:$J$26,1),TRUE))=TRUE,"",VLOOKUP($E782,'Source Data'!$B$29:$J$60,MATCH($L782, 'Source Data'!$B$26:$J$26,1),TRUE))))</f>
        <v/>
      </c>
      <c r="Z782" s="145" t="str">
        <f>IF(ISNUMBER($L782),IF(OR(AND(OR($J782="Retired",$J782="Permanent Low-Use"),$K782&lt;=2023),(AND($J782="New",$K782&gt;2023))),"N/A",VLOOKUP($F782,'Source Data'!$B$15:$I$22,7)),"")</f>
        <v/>
      </c>
      <c r="AA782" s="145" t="str">
        <f>IF(ISNUMBER($L782),IF(OR(AND(OR($J782="Retired",$J782="Permanent Low-Use"),$K782&lt;=2024),(AND($J782="New",$K782&gt;2024))),"N/A",VLOOKUP($F782,'Source Data'!$B$15:$I$22,7)),"")</f>
        <v/>
      </c>
      <c r="AB782" s="145" t="str">
        <f>IF(ISNUMBER($L782),IF(OR(AND(OR($J782="Retired",$J782="Permanent Low-Use"),$K782&lt;=2025),(AND($J782="New",$K782&gt;2025))),"N/A",VLOOKUP($F782,'Source Data'!$B$15:$I$22,5)),"")</f>
        <v/>
      </c>
      <c r="AC782" s="145" t="str">
        <f>IF(ISNUMBER($L782),IF(OR(AND(OR($J782="Retired",$J782="Permanent Low-Use"),$K782&lt;=2026),(AND($J782="New",$K782&gt;2026))),"N/A",VLOOKUP($F782,'Source Data'!$B$15:$I$22,5)),"")</f>
        <v/>
      </c>
      <c r="AD782" s="147"/>
      <c r="AE782" s="145" t="str">
        <f>IF(ISNUMBER($L782),IF(OR(AND(OR($J782="Retired",$J782="Permanent Low-Use"),$K782&lt;=2028),(AND($J782="New",$K782&gt;2028))),"N/A",VLOOKUP($F782,'Source Data'!$B$15:$I$22,5)),"")</f>
        <v/>
      </c>
      <c r="AF782" s="145" t="str">
        <f>IF(ISNUMBER($L782),IF(OR(AND(OR($J782="Retired",$J782="Permanent Low-Use"),$K782&lt;=2029),(AND($J782="New",$K782&gt;2029))),"N/A",VLOOKUP($F782,'Source Data'!$B$15:$I$22,5)),"")</f>
        <v/>
      </c>
      <c r="AG782" s="145" t="str">
        <f>IF(ISNUMBER($L782),IF(OR(AND(OR($J782="Retired",$J782="Permanent Low-Use"),$K782&lt;=2030),(AND($J782="New",$K782&gt;2030))),"N/A",VLOOKUP($F782,'Source Data'!$B$15:$I$22,5)),"")</f>
        <v/>
      </c>
      <c r="AH782" s="145" t="str">
        <f>IF(ISNUMBER($L782),IF(OR(AND(OR($J782="Retired",$J782="Permanent Low-Use"),$K782&lt;=2031),(AND($J782="New",$K782&gt;2031))),"N/A",VLOOKUP($F782,'Source Data'!$B$15:$I$22,5)),"")</f>
        <v/>
      </c>
      <c r="AI782" s="145" t="str">
        <f>IF(ISNUMBER($L782),IF(OR(AND(OR($J782="Retired",$J782="Permanent Low-Use"),$K782&lt;=2032),(AND($J782="New",$K782&gt;2032))),"N/A",VLOOKUP($F782,'Source Data'!$B$15:$I$22,5)),"")</f>
        <v/>
      </c>
      <c r="AJ782" s="145" t="str">
        <f>IF(ISNUMBER($L782),IF(OR(AND(OR($J782="Retired",$J782="Permanent Low-Use"),$K782&lt;=2033),(AND($J782="New",$K782&gt;2033))),"N/A",VLOOKUP($F782,'Source Data'!$B$15:$I$22,5)),"")</f>
        <v/>
      </c>
      <c r="AK782" s="145" t="str">
        <f>IF($N782= 0, "N/A", IF(ISERROR(VLOOKUP($F782, 'Source Data'!$B$4:$C$11,2)), "", VLOOKUP($F782, 'Source Data'!$B$4:$C$11,2)))</f>
        <v/>
      </c>
      <c r="AL782" s="158"/>
    </row>
    <row r="783" spans="1:38">
      <c r="A783" s="158"/>
      <c r="B783" s="78"/>
      <c r="C783" s="78"/>
      <c r="D783" s="78"/>
      <c r="E783" s="78"/>
      <c r="F783" s="78"/>
      <c r="G783" s="78"/>
      <c r="H783" s="78"/>
      <c r="I783" s="78"/>
      <c r="J783" s="78"/>
      <c r="K783" s="78"/>
      <c r="L783" s="142" t="str">
        <f t="shared" si="28"/>
        <v/>
      </c>
      <c r="M783" s="142"/>
      <c r="N783" s="143" t="str">
        <f t="shared" si="29"/>
        <v/>
      </c>
      <c r="O783" s="144" t="str">
        <f>IF(OR(AND(OR($J783="Retired",$J783="Permanent Low-Use"),$K783&lt;=2023),(AND($J783="New",$K783&gt;2023))),"N/A",IF($N783=0,0,IF(ISERROR(VLOOKUP($E783,'Source Data'!$B$29:$J$60, MATCH($L783, 'Source Data'!$B$26:$J$26,1),TRUE))=TRUE,"",VLOOKUP($E783,'Source Data'!$B$29:$J$60,MATCH($L783, 'Source Data'!$B$26:$J$26,1),TRUE))))</f>
        <v/>
      </c>
      <c r="P783" s="144" t="str">
        <f>IF(OR(AND(OR($J783="Retired",$J783="Permanent Low-Use"),$K783&lt;=2024),(AND($J783="New",$K783&gt;2024))),"N/A",IF($N783=0,0,IF(ISERROR(VLOOKUP($E783,'Source Data'!$B$29:$J$60, MATCH($L783, 'Source Data'!$B$26:$J$26,1),TRUE))=TRUE,"",VLOOKUP($E783,'Source Data'!$B$29:$J$60,MATCH($L783, 'Source Data'!$B$26:$J$26,1),TRUE))))</f>
        <v/>
      </c>
      <c r="Q783" s="144" t="str">
        <f>IF(OR(AND(OR($J783="Retired",$J783="Permanent Low-Use"),$K783&lt;=2025),(AND($J783="New",$K783&gt;2025))),"N/A",IF($N783=0,0,IF(ISERROR(VLOOKUP($E783,'Source Data'!$B$29:$J$60, MATCH($L783, 'Source Data'!$B$26:$J$26,1),TRUE))=TRUE,"",VLOOKUP($E783,'Source Data'!$B$29:$J$60,MATCH($L783, 'Source Data'!$B$26:$J$26,1),TRUE))))</f>
        <v/>
      </c>
      <c r="R783" s="144" t="str">
        <f>IF(OR(AND(OR($J783="Retired",$J783="Permanent Low-Use"),$K783&lt;=2026),(AND($J783="New",$K783&gt;2026))),"N/A",IF($N783=0,0,IF(ISERROR(VLOOKUP($E783,'Source Data'!$B$29:$J$60, MATCH($L783, 'Source Data'!$B$26:$J$26,1),TRUE))=TRUE,"",VLOOKUP($E783,'Source Data'!$B$29:$J$60,MATCH($L783, 'Source Data'!$B$26:$J$26,1),TRUE))))</f>
        <v/>
      </c>
      <c r="S783" s="144" t="str">
        <f>IF(OR(AND(OR($J783="Retired",$J783="Permanent Low-Use"),$K783&lt;=2027),(AND($J783="New",$K783&gt;2027))),"N/A",IF($N783=0,0,IF(ISERROR(VLOOKUP($E783,'Source Data'!$B$29:$J$60, MATCH($L783, 'Source Data'!$B$26:$J$26,1),TRUE))=TRUE,"",VLOOKUP($E783,'Source Data'!$B$29:$J$60,MATCH($L783, 'Source Data'!$B$26:$J$26,1),TRUE))))</f>
        <v/>
      </c>
      <c r="T783" s="144" t="str">
        <f>IF(OR(AND(OR($J783="Retired",$J783="Permanent Low-Use"),$K783&lt;=2028),(AND($J783="New",$K783&gt;2028))),"N/A",IF($N783=0,0,IF(ISERROR(VLOOKUP($E783,'Source Data'!$B$29:$J$60, MATCH($L783, 'Source Data'!$B$26:$J$26,1),TRUE))=TRUE,"",VLOOKUP($E783,'Source Data'!$B$29:$J$60,MATCH($L783, 'Source Data'!$B$26:$J$26,1),TRUE))))</f>
        <v/>
      </c>
      <c r="U783" s="144" t="str">
        <f>IF(OR(AND(OR($J783="Retired",$J783="Permanent Low-Use"),$K783&lt;=2029),(AND($J783="New",$K783&gt;2029))),"N/A",IF($N783=0,0,IF(ISERROR(VLOOKUP($E783,'Source Data'!$B$29:$J$60, MATCH($L783, 'Source Data'!$B$26:$J$26,1),TRUE))=TRUE,"",VLOOKUP($E783,'Source Data'!$B$29:$J$60,MATCH($L783, 'Source Data'!$B$26:$J$26,1),TRUE))))</f>
        <v/>
      </c>
      <c r="V783" s="144" t="str">
        <f>IF(OR(AND(OR($J783="Retired",$J783="Permanent Low-Use"),$K783&lt;=2030),(AND($J783="New",$K783&gt;2030))),"N/A",IF($N783=0,0,IF(ISERROR(VLOOKUP($E783,'Source Data'!$B$29:$J$60, MATCH($L783, 'Source Data'!$B$26:$J$26,1),TRUE))=TRUE,"",VLOOKUP($E783,'Source Data'!$B$29:$J$60,MATCH($L783, 'Source Data'!$B$26:$J$26,1),TRUE))))</f>
        <v/>
      </c>
      <c r="W783" s="144" t="str">
        <f>IF(OR(AND(OR($J783="Retired",$J783="Permanent Low-Use"),$K783&lt;=2031),(AND($J783="New",$K783&gt;2031))),"N/A",IF($N783=0,0,IF(ISERROR(VLOOKUP($E783,'Source Data'!$B$29:$J$60, MATCH($L783, 'Source Data'!$B$26:$J$26,1),TRUE))=TRUE,"",VLOOKUP($E783,'Source Data'!$B$29:$J$60,MATCH($L783, 'Source Data'!$B$26:$J$26,1),TRUE))))</f>
        <v/>
      </c>
      <c r="X783" s="144" t="str">
        <f>IF(OR(AND(OR($J783="Retired",$J783="Permanent Low-Use"),$K783&lt;=2032),(AND($J783="New",$K783&gt;2032))),"N/A",IF($N783=0,0,IF(ISERROR(VLOOKUP($E783,'Source Data'!$B$29:$J$60, MATCH($L783, 'Source Data'!$B$26:$J$26,1),TRUE))=TRUE,"",VLOOKUP($E783,'Source Data'!$B$29:$J$60,MATCH($L783, 'Source Data'!$B$26:$J$26,1),TRUE))))</f>
        <v/>
      </c>
      <c r="Y783" s="144" t="str">
        <f>IF(OR(AND(OR($J783="Retired",$J783="Permanent Low-Use"),$K783&lt;=2033),(AND($J783="New",$K783&gt;2033))),"N/A",IF($N783=0,0,IF(ISERROR(VLOOKUP($E783,'Source Data'!$B$29:$J$60, MATCH($L783, 'Source Data'!$B$26:$J$26,1),TRUE))=TRUE,"",VLOOKUP($E783,'Source Data'!$B$29:$J$60,MATCH($L783, 'Source Data'!$B$26:$J$26,1),TRUE))))</f>
        <v/>
      </c>
      <c r="Z783" s="145" t="str">
        <f>IF(ISNUMBER($L783),IF(OR(AND(OR($J783="Retired",$J783="Permanent Low-Use"),$K783&lt;=2023),(AND($J783="New",$K783&gt;2023))),"N/A",VLOOKUP($F783,'Source Data'!$B$15:$I$22,7)),"")</f>
        <v/>
      </c>
      <c r="AA783" s="145" t="str">
        <f>IF(ISNUMBER($L783),IF(OR(AND(OR($J783="Retired",$J783="Permanent Low-Use"),$K783&lt;=2024),(AND($J783="New",$K783&gt;2024))),"N/A",VLOOKUP($F783,'Source Data'!$B$15:$I$22,7)),"")</f>
        <v/>
      </c>
      <c r="AB783" s="145" t="str">
        <f>IF(ISNUMBER($L783),IF(OR(AND(OR($J783="Retired",$J783="Permanent Low-Use"),$K783&lt;=2025),(AND($J783="New",$K783&gt;2025))),"N/A",VLOOKUP($F783,'Source Data'!$B$15:$I$22,5)),"")</f>
        <v/>
      </c>
      <c r="AC783" s="145" t="str">
        <f>IF(ISNUMBER($L783),IF(OR(AND(OR($J783="Retired",$J783="Permanent Low-Use"),$K783&lt;=2026),(AND($J783="New",$K783&gt;2026))),"N/A",VLOOKUP($F783,'Source Data'!$B$15:$I$22,5)),"")</f>
        <v/>
      </c>
      <c r="AD783" s="147"/>
      <c r="AE783" s="145" t="str">
        <f>IF(ISNUMBER($L783),IF(OR(AND(OR($J783="Retired",$J783="Permanent Low-Use"),$K783&lt;=2028),(AND($J783="New",$K783&gt;2028))),"N/A",VLOOKUP($F783,'Source Data'!$B$15:$I$22,5)),"")</f>
        <v/>
      </c>
      <c r="AF783" s="145" t="str">
        <f>IF(ISNUMBER($L783),IF(OR(AND(OR($J783="Retired",$J783="Permanent Low-Use"),$K783&lt;=2029),(AND($J783="New",$K783&gt;2029))),"N/A",VLOOKUP($F783,'Source Data'!$B$15:$I$22,5)),"")</f>
        <v/>
      </c>
      <c r="AG783" s="145" t="str">
        <f>IF(ISNUMBER($L783),IF(OR(AND(OR($J783="Retired",$J783="Permanent Low-Use"),$K783&lt;=2030),(AND($J783="New",$K783&gt;2030))),"N/A",VLOOKUP($F783,'Source Data'!$B$15:$I$22,5)),"")</f>
        <v/>
      </c>
      <c r="AH783" s="145" t="str">
        <f>IF(ISNUMBER($L783),IF(OR(AND(OR($J783="Retired",$J783="Permanent Low-Use"),$K783&lt;=2031),(AND($J783="New",$K783&gt;2031))),"N/A",VLOOKUP($F783,'Source Data'!$B$15:$I$22,5)),"")</f>
        <v/>
      </c>
      <c r="AI783" s="145" t="str">
        <f>IF(ISNUMBER($L783),IF(OR(AND(OR($J783="Retired",$J783="Permanent Low-Use"),$K783&lt;=2032),(AND($J783="New",$K783&gt;2032))),"N/A",VLOOKUP($F783,'Source Data'!$B$15:$I$22,5)),"")</f>
        <v/>
      </c>
      <c r="AJ783" s="145" t="str">
        <f>IF(ISNUMBER($L783),IF(OR(AND(OR($J783="Retired",$J783="Permanent Low-Use"),$K783&lt;=2033),(AND($J783="New",$K783&gt;2033))),"N/A",VLOOKUP($F783,'Source Data'!$B$15:$I$22,5)),"")</f>
        <v/>
      </c>
      <c r="AK783" s="145" t="str">
        <f>IF($N783= 0, "N/A", IF(ISERROR(VLOOKUP($F783, 'Source Data'!$B$4:$C$11,2)), "", VLOOKUP($F783, 'Source Data'!$B$4:$C$11,2)))</f>
        <v/>
      </c>
      <c r="AL783" s="158"/>
    </row>
    <row r="784" spans="1:38">
      <c r="A784" s="158"/>
      <c r="B784" s="78"/>
      <c r="C784" s="78"/>
      <c r="D784" s="78"/>
      <c r="E784" s="78"/>
      <c r="F784" s="78"/>
      <c r="G784" s="78"/>
      <c r="H784" s="78"/>
      <c r="I784" s="78"/>
      <c r="J784" s="78"/>
      <c r="K784" s="78"/>
      <c r="L784" s="142" t="str">
        <f t="shared" si="28"/>
        <v/>
      </c>
      <c r="M784" s="142"/>
      <c r="N784" s="143" t="str">
        <f t="shared" si="29"/>
        <v/>
      </c>
      <c r="O784" s="144" t="str">
        <f>IF(OR(AND(OR($J784="Retired",$J784="Permanent Low-Use"),$K784&lt;=2023),(AND($J784="New",$K784&gt;2023))),"N/A",IF($N784=0,0,IF(ISERROR(VLOOKUP($E784,'Source Data'!$B$29:$J$60, MATCH($L784, 'Source Data'!$B$26:$J$26,1),TRUE))=TRUE,"",VLOOKUP($E784,'Source Data'!$B$29:$J$60,MATCH($L784, 'Source Data'!$B$26:$J$26,1),TRUE))))</f>
        <v/>
      </c>
      <c r="P784" s="144" t="str">
        <f>IF(OR(AND(OR($J784="Retired",$J784="Permanent Low-Use"),$K784&lt;=2024),(AND($J784="New",$K784&gt;2024))),"N/A",IF($N784=0,0,IF(ISERROR(VLOOKUP($E784,'Source Data'!$B$29:$J$60, MATCH($L784, 'Source Data'!$B$26:$J$26,1),TRUE))=TRUE,"",VLOOKUP($E784,'Source Data'!$B$29:$J$60,MATCH($L784, 'Source Data'!$B$26:$J$26,1),TRUE))))</f>
        <v/>
      </c>
      <c r="Q784" s="144" t="str">
        <f>IF(OR(AND(OR($J784="Retired",$J784="Permanent Low-Use"),$K784&lt;=2025),(AND($J784="New",$K784&gt;2025))),"N/A",IF($N784=0,0,IF(ISERROR(VLOOKUP($E784,'Source Data'!$B$29:$J$60, MATCH($L784, 'Source Data'!$B$26:$J$26,1),TRUE))=TRUE,"",VLOOKUP($E784,'Source Data'!$B$29:$J$60,MATCH($L784, 'Source Data'!$B$26:$J$26,1),TRUE))))</f>
        <v/>
      </c>
      <c r="R784" s="144" t="str">
        <f>IF(OR(AND(OR($J784="Retired",$J784="Permanent Low-Use"),$K784&lt;=2026),(AND($J784="New",$K784&gt;2026))),"N/A",IF($N784=0,0,IF(ISERROR(VLOOKUP($E784,'Source Data'!$B$29:$J$60, MATCH($L784, 'Source Data'!$B$26:$J$26,1),TRUE))=TRUE,"",VLOOKUP($E784,'Source Data'!$B$29:$J$60,MATCH($L784, 'Source Data'!$B$26:$J$26,1),TRUE))))</f>
        <v/>
      </c>
      <c r="S784" s="144" t="str">
        <f>IF(OR(AND(OR($J784="Retired",$J784="Permanent Low-Use"),$K784&lt;=2027),(AND($J784="New",$K784&gt;2027))),"N/A",IF($N784=0,0,IF(ISERROR(VLOOKUP($E784,'Source Data'!$B$29:$J$60, MATCH($L784, 'Source Data'!$B$26:$J$26,1),TRUE))=TRUE,"",VLOOKUP($E784,'Source Data'!$B$29:$J$60,MATCH($L784, 'Source Data'!$B$26:$J$26,1),TRUE))))</f>
        <v/>
      </c>
      <c r="T784" s="144" t="str">
        <f>IF(OR(AND(OR($J784="Retired",$J784="Permanent Low-Use"),$K784&lt;=2028),(AND($J784="New",$K784&gt;2028))),"N/A",IF($N784=0,0,IF(ISERROR(VLOOKUP($E784,'Source Data'!$B$29:$J$60, MATCH($L784, 'Source Data'!$B$26:$J$26,1),TRUE))=TRUE,"",VLOOKUP($E784,'Source Data'!$B$29:$J$60,MATCH($L784, 'Source Data'!$B$26:$J$26,1),TRUE))))</f>
        <v/>
      </c>
      <c r="U784" s="144" t="str">
        <f>IF(OR(AND(OR($J784="Retired",$J784="Permanent Low-Use"),$K784&lt;=2029),(AND($J784="New",$K784&gt;2029))),"N/A",IF($N784=0,0,IF(ISERROR(VLOOKUP($E784,'Source Data'!$B$29:$J$60, MATCH($L784, 'Source Data'!$B$26:$J$26,1),TRUE))=TRUE,"",VLOOKUP($E784,'Source Data'!$B$29:$J$60,MATCH($L784, 'Source Data'!$B$26:$J$26,1),TRUE))))</f>
        <v/>
      </c>
      <c r="V784" s="144" t="str">
        <f>IF(OR(AND(OR($J784="Retired",$J784="Permanent Low-Use"),$K784&lt;=2030),(AND($J784="New",$K784&gt;2030))),"N/A",IF($N784=0,0,IF(ISERROR(VLOOKUP($E784,'Source Data'!$B$29:$J$60, MATCH($L784, 'Source Data'!$B$26:$J$26,1),TRUE))=TRUE,"",VLOOKUP($E784,'Source Data'!$B$29:$J$60,MATCH($L784, 'Source Data'!$B$26:$J$26,1),TRUE))))</f>
        <v/>
      </c>
      <c r="W784" s="144" t="str">
        <f>IF(OR(AND(OR($J784="Retired",$J784="Permanent Low-Use"),$K784&lt;=2031),(AND($J784="New",$K784&gt;2031))),"N/A",IF($N784=0,0,IF(ISERROR(VLOOKUP($E784,'Source Data'!$B$29:$J$60, MATCH($L784, 'Source Data'!$B$26:$J$26,1),TRUE))=TRUE,"",VLOOKUP($E784,'Source Data'!$B$29:$J$60,MATCH($L784, 'Source Data'!$B$26:$J$26,1),TRUE))))</f>
        <v/>
      </c>
      <c r="X784" s="144" t="str">
        <f>IF(OR(AND(OR($J784="Retired",$J784="Permanent Low-Use"),$K784&lt;=2032),(AND($J784="New",$K784&gt;2032))),"N/A",IF($N784=0,0,IF(ISERROR(VLOOKUP($E784,'Source Data'!$B$29:$J$60, MATCH($L784, 'Source Data'!$B$26:$J$26,1),TRUE))=TRUE,"",VLOOKUP($E784,'Source Data'!$B$29:$J$60,MATCH($L784, 'Source Data'!$B$26:$J$26,1),TRUE))))</f>
        <v/>
      </c>
      <c r="Y784" s="144" t="str">
        <f>IF(OR(AND(OR($J784="Retired",$J784="Permanent Low-Use"),$K784&lt;=2033),(AND($J784="New",$K784&gt;2033))),"N/A",IF($N784=0,0,IF(ISERROR(VLOOKUP($E784,'Source Data'!$B$29:$J$60, MATCH($L784, 'Source Data'!$B$26:$J$26,1),TRUE))=TRUE,"",VLOOKUP($E784,'Source Data'!$B$29:$J$60,MATCH($L784, 'Source Data'!$B$26:$J$26,1),TRUE))))</f>
        <v/>
      </c>
      <c r="Z784" s="145" t="str">
        <f>IF(ISNUMBER($L784),IF(OR(AND(OR($J784="Retired",$J784="Permanent Low-Use"),$K784&lt;=2023),(AND($J784="New",$K784&gt;2023))),"N/A",VLOOKUP($F784,'Source Data'!$B$15:$I$22,7)),"")</f>
        <v/>
      </c>
      <c r="AA784" s="145" t="str">
        <f>IF(ISNUMBER($L784),IF(OR(AND(OR($J784="Retired",$J784="Permanent Low-Use"),$K784&lt;=2024),(AND($J784="New",$K784&gt;2024))),"N/A",VLOOKUP($F784,'Source Data'!$B$15:$I$22,7)),"")</f>
        <v/>
      </c>
      <c r="AB784" s="145" t="str">
        <f>IF(ISNUMBER($L784),IF(OR(AND(OR($J784="Retired",$J784="Permanent Low-Use"),$K784&lt;=2025),(AND($J784="New",$K784&gt;2025))),"N/A",VLOOKUP($F784,'Source Data'!$B$15:$I$22,5)),"")</f>
        <v/>
      </c>
      <c r="AC784" s="145" t="str">
        <f>IF(ISNUMBER($L784),IF(OR(AND(OR($J784="Retired",$J784="Permanent Low-Use"),$K784&lt;=2026),(AND($J784="New",$K784&gt;2026))),"N/A",VLOOKUP($F784,'Source Data'!$B$15:$I$22,5)),"")</f>
        <v/>
      </c>
      <c r="AD784" s="147"/>
      <c r="AE784" s="145" t="str">
        <f>IF(ISNUMBER($L784),IF(OR(AND(OR($J784="Retired",$J784="Permanent Low-Use"),$K784&lt;=2028),(AND($J784="New",$K784&gt;2028))),"N/A",VLOOKUP($F784,'Source Data'!$B$15:$I$22,5)),"")</f>
        <v/>
      </c>
      <c r="AF784" s="145" t="str">
        <f>IF(ISNUMBER($L784),IF(OR(AND(OR($J784="Retired",$J784="Permanent Low-Use"),$K784&lt;=2029),(AND($J784="New",$K784&gt;2029))),"N/A",VLOOKUP($F784,'Source Data'!$B$15:$I$22,5)),"")</f>
        <v/>
      </c>
      <c r="AG784" s="145" t="str">
        <f>IF(ISNUMBER($L784),IF(OR(AND(OR($J784="Retired",$J784="Permanent Low-Use"),$K784&lt;=2030),(AND($J784="New",$K784&gt;2030))),"N/A",VLOOKUP($F784,'Source Data'!$B$15:$I$22,5)),"")</f>
        <v/>
      </c>
      <c r="AH784" s="145" t="str">
        <f>IF(ISNUMBER($L784),IF(OR(AND(OR($J784="Retired",$J784="Permanent Low-Use"),$K784&lt;=2031),(AND($J784="New",$K784&gt;2031))),"N/A",VLOOKUP($F784,'Source Data'!$B$15:$I$22,5)),"")</f>
        <v/>
      </c>
      <c r="AI784" s="145" t="str">
        <f>IF(ISNUMBER($L784),IF(OR(AND(OR($J784="Retired",$J784="Permanent Low-Use"),$K784&lt;=2032),(AND($J784="New",$K784&gt;2032))),"N/A",VLOOKUP($F784,'Source Data'!$B$15:$I$22,5)),"")</f>
        <v/>
      </c>
      <c r="AJ784" s="145" t="str">
        <f>IF(ISNUMBER($L784),IF(OR(AND(OR($J784="Retired",$J784="Permanent Low-Use"),$K784&lt;=2033),(AND($J784="New",$K784&gt;2033))),"N/A",VLOOKUP($F784,'Source Data'!$B$15:$I$22,5)),"")</f>
        <v/>
      </c>
      <c r="AK784" s="145" t="str">
        <f>IF($N784= 0, "N/A", IF(ISERROR(VLOOKUP($F784, 'Source Data'!$B$4:$C$11,2)), "", VLOOKUP($F784, 'Source Data'!$B$4:$C$11,2)))</f>
        <v/>
      </c>
      <c r="AL784" s="158"/>
    </row>
    <row r="785" spans="1:38">
      <c r="A785" s="158"/>
      <c r="B785" s="78"/>
      <c r="C785" s="78"/>
      <c r="D785" s="78"/>
      <c r="E785" s="78"/>
      <c r="F785" s="78"/>
      <c r="G785" s="78"/>
      <c r="H785" s="78"/>
      <c r="I785" s="78"/>
      <c r="J785" s="78"/>
      <c r="K785" s="78"/>
      <c r="L785" s="142" t="str">
        <f t="shared" ref="L785:L801" si="30">IF(ISNUMBER(F785), IF($G785="GSE purchased before 2007", $F785*1.2, $F785), "")</f>
        <v/>
      </c>
      <c r="M785" s="142"/>
      <c r="N785" s="143" t="str">
        <f t="shared" si="29"/>
        <v/>
      </c>
      <c r="O785" s="144" t="str">
        <f>IF(OR(AND(OR($J785="Retired",$J785="Permanent Low-Use"),$K785&lt;=2023),(AND($J785="New",$K785&gt;2023))),"N/A",IF($N785=0,0,IF(ISERROR(VLOOKUP($E785,'Source Data'!$B$29:$J$60, MATCH($L785, 'Source Data'!$B$26:$J$26,1),TRUE))=TRUE,"",VLOOKUP($E785,'Source Data'!$B$29:$J$60,MATCH($L785, 'Source Data'!$B$26:$J$26,1),TRUE))))</f>
        <v/>
      </c>
      <c r="P785" s="144" t="str">
        <f>IF(OR(AND(OR($J785="Retired",$J785="Permanent Low-Use"),$K785&lt;=2024),(AND($J785="New",$K785&gt;2024))),"N/A",IF($N785=0,0,IF(ISERROR(VLOOKUP($E785,'Source Data'!$B$29:$J$60, MATCH($L785, 'Source Data'!$B$26:$J$26,1),TRUE))=TRUE,"",VLOOKUP($E785,'Source Data'!$B$29:$J$60,MATCH($L785, 'Source Data'!$B$26:$J$26,1),TRUE))))</f>
        <v/>
      </c>
      <c r="Q785" s="144" t="str">
        <f>IF(OR(AND(OR($J785="Retired",$J785="Permanent Low-Use"),$K785&lt;=2025),(AND($J785="New",$K785&gt;2025))),"N/A",IF($N785=0,0,IF(ISERROR(VLOOKUP($E785,'Source Data'!$B$29:$J$60, MATCH($L785, 'Source Data'!$B$26:$J$26,1),TRUE))=TRUE,"",VLOOKUP($E785,'Source Data'!$B$29:$J$60,MATCH($L785, 'Source Data'!$B$26:$J$26,1),TRUE))))</f>
        <v/>
      </c>
      <c r="R785" s="144" t="str">
        <f>IF(OR(AND(OR($J785="Retired",$J785="Permanent Low-Use"),$K785&lt;=2026),(AND($J785="New",$K785&gt;2026))),"N/A",IF($N785=0,0,IF(ISERROR(VLOOKUP($E785,'Source Data'!$B$29:$J$60, MATCH($L785, 'Source Data'!$B$26:$J$26,1),TRUE))=TRUE,"",VLOOKUP($E785,'Source Data'!$B$29:$J$60,MATCH($L785, 'Source Data'!$B$26:$J$26,1),TRUE))))</f>
        <v/>
      </c>
      <c r="S785" s="144" t="str">
        <f>IF(OR(AND(OR($J785="Retired",$J785="Permanent Low-Use"),$K785&lt;=2027),(AND($J785="New",$K785&gt;2027))),"N/A",IF($N785=0,0,IF(ISERROR(VLOOKUP($E785,'Source Data'!$B$29:$J$60, MATCH($L785, 'Source Data'!$B$26:$J$26,1),TRUE))=TRUE,"",VLOOKUP($E785,'Source Data'!$B$29:$J$60,MATCH($L785, 'Source Data'!$B$26:$J$26,1),TRUE))))</f>
        <v/>
      </c>
      <c r="T785" s="144" t="str">
        <f>IF(OR(AND(OR($J785="Retired",$J785="Permanent Low-Use"),$K785&lt;=2028),(AND($J785="New",$K785&gt;2028))),"N/A",IF($N785=0,0,IF(ISERROR(VLOOKUP($E785,'Source Data'!$B$29:$J$60, MATCH($L785, 'Source Data'!$B$26:$J$26,1),TRUE))=TRUE,"",VLOOKUP($E785,'Source Data'!$B$29:$J$60,MATCH($L785, 'Source Data'!$B$26:$J$26,1),TRUE))))</f>
        <v/>
      </c>
      <c r="U785" s="144" t="str">
        <f>IF(OR(AND(OR($J785="Retired",$J785="Permanent Low-Use"),$K785&lt;=2029),(AND($J785="New",$K785&gt;2029))),"N/A",IF($N785=0,0,IF(ISERROR(VLOOKUP($E785,'Source Data'!$B$29:$J$60, MATCH($L785, 'Source Data'!$B$26:$J$26,1),TRUE))=TRUE,"",VLOOKUP($E785,'Source Data'!$B$29:$J$60,MATCH($L785, 'Source Data'!$B$26:$J$26,1),TRUE))))</f>
        <v/>
      </c>
      <c r="V785" s="144" t="str">
        <f>IF(OR(AND(OR($J785="Retired",$J785="Permanent Low-Use"),$K785&lt;=2030),(AND($J785="New",$K785&gt;2030))),"N/A",IF($N785=0,0,IF(ISERROR(VLOOKUP($E785,'Source Data'!$B$29:$J$60, MATCH($L785, 'Source Data'!$B$26:$J$26,1),TRUE))=TRUE,"",VLOOKUP($E785,'Source Data'!$B$29:$J$60,MATCH($L785, 'Source Data'!$B$26:$J$26,1),TRUE))))</f>
        <v/>
      </c>
      <c r="W785" s="144" t="str">
        <f>IF(OR(AND(OR($J785="Retired",$J785="Permanent Low-Use"),$K785&lt;=2031),(AND($J785="New",$K785&gt;2031))),"N/A",IF($N785=0,0,IF(ISERROR(VLOOKUP($E785,'Source Data'!$B$29:$J$60, MATCH($L785, 'Source Data'!$B$26:$J$26,1),TRUE))=TRUE,"",VLOOKUP($E785,'Source Data'!$B$29:$J$60,MATCH($L785, 'Source Data'!$B$26:$J$26,1),TRUE))))</f>
        <v/>
      </c>
      <c r="X785" s="144" t="str">
        <f>IF(OR(AND(OR($J785="Retired",$J785="Permanent Low-Use"),$K785&lt;=2032),(AND($J785="New",$K785&gt;2032))),"N/A",IF($N785=0,0,IF(ISERROR(VLOOKUP($E785,'Source Data'!$B$29:$J$60, MATCH($L785, 'Source Data'!$B$26:$J$26,1),TRUE))=TRUE,"",VLOOKUP($E785,'Source Data'!$B$29:$J$60,MATCH($L785, 'Source Data'!$B$26:$J$26,1),TRUE))))</f>
        <v/>
      </c>
      <c r="Y785" s="144" t="str">
        <f>IF(OR(AND(OR($J785="Retired",$J785="Permanent Low-Use"),$K785&lt;=2033),(AND($J785="New",$K785&gt;2033))),"N/A",IF($N785=0,0,IF(ISERROR(VLOOKUP($E785,'Source Data'!$B$29:$J$60, MATCH($L785, 'Source Data'!$B$26:$J$26,1),TRUE))=TRUE,"",VLOOKUP($E785,'Source Data'!$B$29:$J$60,MATCH($L785, 'Source Data'!$B$26:$J$26,1),TRUE))))</f>
        <v/>
      </c>
      <c r="Z785" s="145" t="str">
        <f>IF(ISNUMBER($L785),IF(OR(AND(OR($J785="Retired",$J785="Permanent Low-Use"),$K785&lt;=2023),(AND($J785="New",$K785&gt;2023))),"N/A",VLOOKUP($F785,'Source Data'!$B$15:$I$22,7)),"")</f>
        <v/>
      </c>
      <c r="AA785" s="145" t="str">
        <f>IF(ISNUMBER($L785),IF(OR(AND(OR($J785="Retired",$J785="Permanent Low-Use"),$K785&lt;=2024),(AND($J785="New",$K785&gt;2024))),"N/A",VLOOKUP($F785,'Source Data'!$B$15:$I$22,7)),"")</f>
        <v/>
      </c>
      <c r="AB785" s="145" t="str">
        <f>IF(ISNUMBER($L785),IF(OR(AND(OR($J785="Retired",$J785="Permanent Low-Use"),$K785&lt;=2025),(AND($J785="New",$K785&gt;2025))),"N/A",VLOOKUP($F785,'Source Data'!$B$15:$I$22,5)),"")</f>
        <v/>
      </c>
      <c r="AC785" s="145" t="str">
        <f>IF(ISNUMBER($L785),IF(OR(AND(OR($J785="Retired",$J785="Permanent Low-Use"),$K785&lt;=2026),(AND($J785="New",$K785&gt;2026))),"N/A",VLOOKUP($F785,'Source Data'!$B$15:$I$22,5)),"")</f>
        <v/>
      </c>
      <c r="AD785" s="147"/>
      <c r="AE785" s="145" t="str">
        <f>IF(ISNUMBER($L785),IF(OR(AND(OR($J785="Retired",$J785="Permanent Low-Use"),$K785&lt;=2028),(AND($J785="New",$K785&gt;2028))),"N/A",VLOOKUP($F785,'Source Data'!$B$15:$I$22,5)),"")</f>
        <v/>
      </c>
      <c r="AF785" s="145" t="str">
        <f>IF(ISNUMBER($L785),IF(OR(AND(OR($J785="Retired",$J785="Permanent Low-Use"),$K785&lt;=2029),(AND($J785="New",$K785&gt;2029))),"N/A",VLOOKUP($F785,'Source Data'!$B$15:$I$22,5)),"")</f>
        <v/>
      </c>
      <c r="AG785" s="145" t="str">
        <f>IF(ISNUMBER($L785),IF(OR(AND(OR($J785="Retired",$J785="Permanent Low-Use"),$K785&lt;=2030),(AND($J785="New",$K785&gt;2030))),"N/A",VLOOKUP($F785,'Source Data'!$B$15:$I$22,5)),"")</f>
        <v/>
      </c>
      <c r="AH785" s="145" t="str">
        <f>IF(ISNUMBER($L785),IF(OR(AND(OR($J785="Retired",$J785="Permanent Low-Use"),$K785&lt;=2031),(AND($J785="New",$K785&gt;2031))),"N/A",VLOOKUP($F785,'Source Data'!$B$15:$I$22,5)),"")</f>
        <v/>
      </c>
      <c r="AI785" s="145" t="str">
        <f>IF(ISNUMBER($L785),IF(OR(AND(OR($J785="Retired",$J785="Permanent Low-Use"),$K785&lt;=2032),(AND($J785="New",$K785&gt;2032))),"N/A",VLOOKUP($F785,'Source Data'!$B$15:$I$22,5)),"")</f>
        <v/>
      </c>
      <c r="AJ785" s="145" t="str">
        <f>IF(ISNUMBER($L785),IF(OR(AND(OR($J785="Retired",$J785="Permanent Low-Use"),$K785&lt;=2033),(AND($J785="New",$K785&gt;2033))),"N/A",VLOOKUP($F785,'Source Data'!$B$15:$I$22,5)),"")</f>
        <v/>
      </c>
      <c r="AK785" s="145" t="str">
        <f>IF($N785= 0, "N/A", IF(ISERROR(VLOOKUP($F785, 'Source Data'!$B$4:$C$11,2)), "", VLOOKUP($F785, 'Source Data'!$B$4:$C$11,2)))</f>
        <v/>
      </c>
      <c r="AL785" s="158"/>
    </row>
    <row r="786" spans="1:38">
      <c r="A786" s="158"/>
      <c r="B786" s="78"/>
      <c r="C786" s="78"/>
      <c r="D786" s="78"/>
      <c r="E786" s="78"/>
      <c r="F786" s="78"/>
      <c r="G786" s="78"/>
      <c r="H786" s="78"/>
      <c r="I786" s="78"/>
      <c r="J786" s="78"/>
      <c r="K786" s="78"/>
      <c r="L786" s="142" t="str">
        <f t="shared" si="30"/>
        <v/>
      </c>
      <c r="M786" s="142"/>
      <c r="N786" s="143" t="str">
        <f t="shared" ref="N786:N801" si="31">IF(AND($G786= "", ISNUMBER(F786)), 1, IF($G786="", "", IF(AND($G786="VDECS with NOx Reduction Only", ISNUMBER($H786)), 1-($H786/1.7), IF(AND($G786="VDECS Level 2", ISNUMBER($H786)), 1-(0.18+($H786/1.7)), IF($G786="VDECS Level 1",1, IF($G786="VDECS Level 2",0.82, IF($G786="VDECS Highest Level",0.7, IF(OR($G786="GSE purchased before 2007", $G786="Non-GSE purchased before 2007",$G786= "Electric Purchased 2007 or later",$G786= "Electric Purchased 2024 or later"),0))))))))</f>
        <v/>
      </c>
      <c r="O786" s="144" t="str">
        <f>IF(OR(AND(OR($J786="Retired",$J786="Permanent Low-Use"),$K786&lt;=2023),(AND($J786="New",$K786&gt;2023))),"N/A",IF($N786=0,0,IF(ISERROR(VLOOKUP($E786,'Source Data'!$B$29:$J$60, MATCH($L786, 'Source Data'!$B$26:$J$26,1),TRUE))=TRUE,"",VLOOKUP($E786,'Source Data'!$B$29:$J$60,MATCH($L786, 'Source Data'!$B$26:$J$26,1),TRUE))))</f>
        <v/>
      </c>
      <c r="P786" s="144" t="str">
        <f>IF(OR(AND(OR($J786="Retired",$J786="Permanent Low-Use"),$K786&lt;=2024),(AND($J786="New",$K786&gt;2024))),"N/A",IF($N786=0,0,IF(ISERROR(VLOOKUP($E786,'Source Data'!$B$29:$J$60, MATCH($L786, 'Source Data'!$B$26:$J$26,1),TRUE))=TRUE,"",VLOOKUP($E786,'Source Data'!$B$29:$J$60,MATCH($L786, 'Source Data'!$B$26:$J$26,1),TRUE))))</f>
        <v/>
      </c>
      <c r="Q786" s="144" t="str">
        <f>IF(OR(AND(OR($J786="Retired",$J786="Permanent Low-Use"),$K786&lt;=2025),(AND($J786="New",$K786&gt;2025))),"N/A",IF($N786=0,0,IF(ISERROR(VLOOKUP($E786,'Source Data'!$B$29:$J$60, MATCH($L786, 'Source Data'!$B$26:$J$26,1),TRUE))=TRUE,"",VLOOKUP($E786,'Source Data'!$B$29:$J$60,MATCH($L786, 'Source Data'!$B$26:$J$26,1),TRUE))))</f>
        <v/>
      </c>
      <c r="R786" s="144" t="str">
        <f>IF(OR(AND(OR($J786="Retired",$J786="Permanent Low-Use"),$K786&lt;=2026),(AND($J786="New",$K786&gt;2026))),"N/A",IF($N786=0,0,IF(ISERROR(VLOOKUP($E786,'Source Data'!$B$29:$J$60, MATCH($L786, 'Source Data'!$B$26:$J$26,1),TRUE))=TRUE,"",VLOOKUP($E786,'Source Data'!$B$29:$J$60,MATCH($L786, 'Source Data'!$B$26:$J$26,1),TRUE))))</f>
        <v/>
      </c>
      <c r="S786" s="144" t="str">
        <f>IF(OR(AND(OR($J786="Retired",$J786="Permanent Low-Use"),$K786&lt;=2027),(AND($J786="New",$K786&gt;2027))),"N/A",IF($N786=0,0,IF(ISERROR(VLOOKUP($E786,'Source Data'!$B$29:$J$60, MATCH($L786, 'Source Data'!$B$26:$J$26,1),TRUE))=TRUE,"",VLOOKUP($E786,'Source Data'!$B$29:$J$60,MATCH($L786, 'Source Data'!$B$26:$J$26,1),TRUE))))</f>
        <v/>
      </c>
      <c r="T786" s="144" t="str">
        <f>IF(OR(AND(OR($J786="Retired",$J786="Permanent Low-Use"),$K786&lt;=2028),(AND($J786="New",$K786&gt;2028))),"N/A",IF($N786=0,0,IF(ISERROR(VLOOKUP($E786,'Source Data'!$B$29:$J$60, MATCH($L786, 'Source Data'!$B$26:$J$26,1),TRUE))=TRUE,"",VLOOKUP($E786,'Source Data'!$B$29:$J$60,MATCH($L786, 'Source Data'!$B$26:$J$26,1),TRUE))))</f>
        <v/>
      </c>
      <c r="U786" s="144" t="str">
        <f>IF(OR(AND(OR($J786="Retired",$J786="Permanent Low-Use"),$K786&lt;=2029),(AND($J786="New",$K786&gt;2029))),"N/A",IF($N786=0,0,IF(ISERROR(VLOOKUP($E786,'Source Data'!$B$29:$J$60, MATCH($L786, 'Source Data'!$B$26:$J$26,1),TRUE))=TRUE,"",VLOOKUP($E786,'Source Data'!$B$29:$J$60,MATCH($L786, 'Source Data'!$B$26:$J$26,1),TRUE))))</f>
        <v/>
      </c>
      <c r="V786" s="144" t="str">
        <f>IF(OR(AND(OR($J786="Retired",$J786="Permanent Low-Use"),$K786&lt;=2030),(AND($J786="New",$K786&gt;2030))),"N/A",IF($N786=0,0,IF(ISERROR(VLOOKUP($E786,'Source Data'!$B$29:$J$60, MATCH($L786, 'Source Data'!$B$26:$J$26,1),TRUE))=TRUE,"",VLOOKUP($E786,'Source Data'!$B$29:$J$60,MATCH($L786, 'Source Data'!$B$26:$J$26,1),TRUE))))</f>
        <v/>
      </c>
      <c r="W786" s="144" t="str">
        <f>IF(OR(AND(OR($J786="Retired",$J786="Permanent Low-Use"),$K786&lt;=2031),(AND($J786="New",$K786&gt;2031))),"N/A",IF($N786=0,0,IF(ISERROR(VLOOKUP($E786,'Source Data'!$B$29:$J$60, MATCH($L786, 'Source Data'!$B$26:$J$26,1),TRUE))=TRUE,"",VLOOKUP($E786,'Source Data'!$B$29:$J$60,MATCH($L786, 'Source Data'!$B$26:$J$26,1),TRUE))))</f>
        <v/>
      </c>
      <c r="X786" s="144" t="str">
        <f>IF(OR(AND(OR($J786="Retired",$J786="Permanent Low-Use"),$K786&lt;=2032),(AND($J786="New",$K786&gt;2032))),"N/A",IF($N786=0,0,IF(ISERROR(VLOOKUP($E786,'Source Data'!$B$29:$J$60, MATCH($L786, 'Source Data'!$B$26:$J$26,1),TRUE))=TRUE,"",VLOOKUP($E786,'Source Data'!$B$29:$J$60,MATCH($L786, 'Source Data'!$B$26:$J$26,1),TRUE))))</f>
        <v/>
      </c>
      <c r="Y786" s="144" t="str">
        <f>IF(OR(AND(OR($J786="Retired",$J786="Permanent Low-Use"),$K786&lt;=2033),(AND($J786="New",$K786&gt;2033))),"N/A",IF($N786=0,0,IF(ISERROR(VLOOKUP($E786,'Source Data'!$B$29:$J$60, MATCH($L786, 'Source Data'!$B$26:$J$26,1),TRUE))=TRUE,"",VLOOKUP($E786,'Source Data'!$B$29:$J$60,MATCH($L786, 'Source Data'!$B$26:$J$26,1),TRUE))))</f>
        <v/>
      </c>
      <c r="Z786" s="145" t="str">
        <f>IF(ISNUMBER($L786),IF(OR(AND(OR($J786="Retired",$J786="Permanent Low-Use"),$K786&lt;=2023),(AND($J786="New",$K786&gt;2023))),"N/A",VLOOKUP($F786,'Source Data'!$B$15:$I$22,7)),"")</f>
        <v/>
      </c>
      <c r="AA786" s="145" t="str">
        <f>IF(ISNUMBER($L786),IF(OR(AND(OR($J786="Retired",$J786="Permanent Low-Use"),$K786&lt;=2024),(AND($J786="New",$K786&gt;2024))),"N/A",VLOOKUP($F786,'Source Data'!$B$15:$I$22,7)),"")</f>
        <v/>
      </c>
      <c r="AB786" s="145" t="str">
        <f>IF(ISNUMBER($L786),IF(OR(AND(OR($J786="Retired",$J786="Permanent Low-Use"),$K786&lt;=2025),(AND($J786="New",$K786&gt;2025))),"N/A",VLOOKUP($F786,'Source Data'!$B$15:$I$22,5)),"")</f>
        <v/>
      </c>
      <c r="AC786" s="145" t="str">
        <f>IF(ISNUMBER($L786),IF(OR(AND(OR($J786="Retired",$J786="Permanent Low-Use"),$K786&lt;=2026),(AND($J786="New",$K786&gt;2026))),"N/A",VLOOKUP($F786,'Source Data'!$B$15:$I$22,5)),"")</f>
        <v/>
      </c>
      <c r="AD786" s="147"/>
      <c r="AE786" s="145" t="str">
        <f>IF(ISNUMBER($L786),IF(OR(AND(OR($J786="Retired",$J786="Permanent Low-Use"),$K786&lt;=2028),(AND($J786="New",$K786&gt;2028))),"N/A",VLOOKUP($F786,'Source Data'!$B$15:$I$22,5)),"")</f>
        <v/>
      </c>
      <c r="AF786" s="145" t="str">
        <f>IF(ISNUMBER($L786),IF(OR(AND(OR($J786="Retired",$J786="Permanent Low-Use"),$K786&lt;=2029),(AND($J786="New",$K786&gt;2029))),"N/A",VLOOKUP($F786,'Source Data'!$B$15:$I$22,5)),"")</f>
        <v/>
      </c>
      <c r="AG786" s="145" t="str">
        <f>IF(ISNUMBER($L786),IF(OR(AND(OR($J786="Retired",$J786="Permanent Low-Use"),$K786&lt;=2030),(AND($J786="New",$K786&gt;2030))),"N/A",VLOOKUP($F786,'Source Data'!$B$15:$I$22,5)),"")</f>
        <v/>
      </c>
      <c r="AH786" s="145" t="str">
        <f>IF(ISNUMBER($L786),IF(OR(AND(OR($J786="Retired",$J786="Permanent Low-Use"),$K786&lt;=2031),(AND($J786="New",$K786&gt;2031))),"N/A",VLOOKUP($F786,'Source Data'!$B$15:$I$22,5)),"")</f>
        <v/>
      </c>
      <c r="AI786" s="145" t="str">
        <f>IF(ISNUMBER($L786),IF(OR(AND(OR($J786="Retired",$J786="Permanent Low-Use"),$K786&lt;=2032),(AND($J786="New",$K786&gt;2032))),"N/A",VLOOKUP($F786,'Source Data'!$B$15:$I$22,5)),"")</f>
        <v/>
      </c>
      <c r="AJ786" s="145" t="str">
        <f>IF(ISNUMBER($L786),IF(OR(AND(OR($J786="Retired",$J786="Permanent Low-Use"),$K786&lt;=2033),(AND($J786="New",$K786&gt;2033))),"N/A",VLOOKUP($F786,'Source Data'!$B$15:$I$22,5)),"")</f>
        <v/>
      </c>
      <c r="AK786" s="145" t="str">
        <f>IF($N786= 0, "N/A", IF(ISERROR(VLOOKUP($F786, 'Source Data'!$B$4:$C$11,2)), "", VLOOKUP($F786, 'Source Data'!$B$4:$C$11,2)))</f>
        <v/>
      </c>
      <c r="AL786" s="158"/>
    </row>
    <row r="787" spans="1:38">
      <c r="A787" s="158"/>
      <c r="B787" s="78"/>
      <c r="C787" s="78"/>
      <c r="D787" s="78"/>
      <c r="E787" s="78"/>
      <c r="F787" s="78"/>
      <c r="G787" s="78"/>
      <c r="H787" s="78"/>
      <c r="I787" s="78"/>
      <c r="J787" s="78"/>
      <c r="K787" s="78"/>
      <c r="L787" s="142" t="str">
        <f t="shared" si="30"/>
        <v/>
      </c>
      <c r="M787" s="142"/>
      <c r="N787" s="143" t="str">
        <f t="shared" si="31"/>
        <v/>
      </c>
      <c r="O787" s="144" t="str">
        <f>IF(OR(AND(OR($J787="Retired",$J787="Permanent Low-Use"),$K787&lt;=2023),(AND($J787="New",$K787&gt;2023))),"N/A",IF($N787=0,0,IF(ISERROR(VLOOKUP($E787,'Source Data'!$B$29:$J$60, MATCH($L787, 'Source Data'!$B$26:$J$26,1),TRUE))=TRUE,"",VLOOKUP($E787,'Source Data'!$B$29:$J$60,MATCH($L787, 'Source Data'!$B$26:$J$26,1),TRUE))))</f>
        <v/>
      </c>
      <c r="P787" s="144" t="str">
        <f>IF(OR(AND(OR($J787="Retired",$J787="Permanent Low-Use"),$K787&lt;=2024),(AND($J787="New",$K787&gt;2024))),"N/A",IF($N787=0,0,IF(ISERROR(VLOOKUP($E787,'Source Data'!$B$29:$J$60, MATCH($L787, 'Source Data'!$B$26:$J$26,1),TRUE))=TRUE,"",VLOOKUP($E787,'Source Data'!$B$29:$J$60,MATCH($L787, 'Source Data'!$B$26:$J$26,1),TRUE))))</f>
        <v/>
      </c>
      <c r="Q787" s="144" t="str">
        <f>IF(OR(AND(OR($J787="Retired",$J787="Permanent Low-Use"),$K787&lt;=2025),(AND($J787="New",$K787&gt;2025))),"N/A",IF($N787=0,0,IF(ISERROR(VLOOKUP($E787,'Source Data'!$B$29:$J$60, MATCH($L787, 'Source Data'!$B$26:$J$26,1),TRUE))=TRUE,"",VLOOKUP($E787,'Source Data'!$B$29:$J$60,MATCH($L787, 'Source Data'!$B$26:$J$26,1),TRUE))))</f>
        <v/>
      </c>
      <c r="R787" s="144" t="str">
        <f>IF(OR(AND(OR($J787="Retired",$J787="Permanent Low-Use"),$K787&lt;=2026),(AND($J787="New",$K787&gt;2026))),"N/A",IF($N787=0,0,IF(ISERROR(VLOOKUP($E787,'Source Data'!$B$29:$J$60, MATCH($L787, 'Source Data'!$B$26:$J$26,1),TRUE))=TRUE,"",VLOOKUP($E787,'Source Data'!$B$29:$J$60,MATCH($L787, 'Source Data'!$B$26:$J$26,1),TRUE))))</f>
        <v/>
      </c>
      <c r="S787" s="144" t="str">
        <f>IF(OR(AND(OR($J787="Retired",$J787="Permanent Low-Use"),$K787&lt;=2027),(AND($J787="New",$K787&gt;2027))),"N/A",IF($N787=0,0,IF(ISERROR(VLOOKUP($E787,'Source Data'!$B$29:$J$60, MATCH($L787, 'Source Data'!$B$26:$J$26,1),TRUE))=TRUE,"",VLOOKUP($E787,'Source Data'!$B$29:$J$60,MATCH($L787, 'Source Data'!$B$26:$J$26,1),TRUE))))</f>
        <v/>
      </c>
      <c r="T787" s="144" t="str">
        <f>IF(OR(AND(OR($J787="Retired",$J787="Permanent Low-Use"),$K787&lt;=2028),(AND($J787="New",$K787&gt;2028))),"N/A",IF($N787=0,0,IF(ISERROR(VLOOKUP($E787,'Source Data'!$B$29:$J$60, MATCH($L787, 'Source Data'!$B$26:$J$26,1),TRUE))=TRUE,"",VLOOKUP($E787,'Source Data'!$B$29:$J$60,MATCH($L787, 'Source Data'!$B$26:$J$26,1),TRUE))))</f>
        <v/>
      </c>
      <c r="U787" s="144" t="str">
        <f>IF(OR(AND(OR($J787="Retired",$J787="Permanent Low-Use"),$K787&lt;=2029),(AND($J787="New",$K787&gt;2029))),"N/A",IF($N787=0,0,IF(ISERROR(VLOOKUP($E787,'Source Data'!$B$29:$J$60, MATCH($L787, 'Source Data'!$B$26:$J$26,1),TRUE))=TRUE,"",VLOOKUP($E787,'Source Data'!$B$29:$J$60,MATCH($L787, 'Source Data'!$B$26:$J$26,1),TRUE))))</f>
        <v/>
      </c>
      <c r="V787" s="144" t="str">
        <f>IF(OR(AND(OR($J787="Retired",$J787="Permanent Low-Use"),$K787&lt;=2030),(AND($J787="New",$K787&gt;2030))),"N/A",IF($N787=0,0,IF(ISERROR(VLOOKUP($E787,'Source Data'!$B$29:$J$60, MATCH($L787, 'Source Data'!$B$26:$J$26,1),TRUE))=TRUE,"",VLOOKUP($E787,'Source Data'!$B$29:$J$60,MATCH($L787, 'Source Data'!$B$26:$J$26,1),TRUE))))</f>
        <v/>
      </c>
      <c r="W787" s="144" t="str">
        <f>IF(OR(AND(OR($J787="Retired",$J787="Permanent Low-Use"),$K787&lt;=2031),(AND($J787="New",$K787&gt;2031))),"N/A",IF($N787=0,0,IF(ISERROR(VLOOKUP($E787,'Source Data'!$B$29:$J$60, MATCH($L787, 'Source Data'!$B$26:$J$26,1),TRUE))=TRUE,"",VLOOKUP($E787,'Source Data'!$B$29:$J$60,MATCH($L787, 'Source Data'!$B$26:$J$26,1),TRUE))))</f>
        <v/>
      </c>
      <c r="X787" s="144" t="str">
        <f>IF(OR(AND(OR($J787="Retired",$J787="Permanent Low-Use"),$K787&lt;=2032),(AND($J787="New",$K787&gt;2032))),"N/A",IF($N787=0,0,IF(ISERROR(VLOOKUP($E787,'Source Data'!$B$29:$J$60, MATCH($L787, 'Source Data'!$B$26:$J$26,1),TRUE))=TRUE,"",VLOOKUP($E787,'Source Data'!$B$29:$J$60,MATCH($L787, 'Source Data'!$B$26:$J$26,1),TRUE))))</f>
        <v/>
      </c>
      <c r="Y787" s="144" t="str">
        <f>IF(OR(AND(OR($J787="Retired",$J787="Permanent Low-Use"),$K787&lt;=2033),(AND($J787="New",$K787&gt;2033))),"N/A",IF($N787=0,0,IF(ISERROR(VLOOKUP($E787,'Source Data'!$B$29:$J$60, MATCH($L787, 'Source Data'!$B$26:$J$26,1),TRUE))=TRUE,"",VLOOKUP($E787,'Source Data'!$B$29:$J$60,MATCH($L787, 'Source Data'!$B$26:$J$26,1),TRUE))))</f>
        <v/>
      </c>
      <c r="Z787" s="145" t="str">
        <f>IF(ISNUMBER($L787),IF(OR(AND(OR($J787="Retired",$J787="Permanent Low-Use"),$K787&lt;=2023),(AND($J787="New",$K787&gt;2023))),"N/A",VLOOKUP($F787,'Source Data'!$B$15:$I$22,7)),"")</f>
        <v/>
      </c>
      <c r="AA787" s="145" t="str">
        <f>IF(ISNUMBER($L787),IF(OR(AND(OR($J787="Retired",$J787="Permanent Low-Use"),$K787&lt;=2024),(AND($J787="New",$K787&gt;2024))),"N/A",VLOOKUP($F787,'Source Data'!$B$15:$I$22,7)),"")</f>
        <v/>
      </c>
      <c r="AB787" s="145" t="str">
        <f>IF(ISNUMBER($L787),IF(OR(AND(OR($J787="Retired",$J787="Permanent Low-Use"),$K787&lt;=2025),(AND($J787="New",$K787&gt;2025))),"N/A",VLOOKUP($F787,'Source Data'!$B$15:$I$22,5)),"")</f>
        <v/>
      </c>
      <c r="AC787" s="145" t="str">
        <f>IF(ISNUMBER($L787),IF(OR(AND(OR($J787="Retired",$J787="Permanent Low-Use"),$K787&lt;=2026),(AND($J787="New",$K787&gt;2026))),"N/A",VLOOKUP($F787,'Source Data'!$B$15:$I$22,5)),"")</f>
        <v/>
      </c>
      <c r="AD787" s="147"/>
      <c r="AE787" s="145" t="str">
        <f>IF(ISNUMBER($L787),IF(OR(AND(OR($J787="Retired",$J787="Permanent Low-Use"),$K787&lt;=2028),(AND($J787="New",$K787&gt;2028))),"N/A",VLOOKUP($F787,'Source Data'!$B$15:$I$22,5)),"")</f>
        <v/>
      </c>
      <c r="AF787" s="145" t="str">
        <f>IF(ISNUMBER($L787),IF(OR(AND(OR($J787="Retired",$J787="Permanent Low-Use"),$K787&lt;=2029),(AND($J787="New",$K787&gt;2029))),"N/A",VLOOKUP($F787,'Source Data'!$B$15:$I$22,5)),"")</f>
        <v/>
      </c>
      <c r="AG787" s="145" t="str">
        <f>IF(ISNUMBER($L787),IF(OR(AND(OR($J787="Retired",$J787="Permanent Low-Use"),$K787&lt;=2030),(AND($J787="New",$K787&gt;2030))),"N/A",VLOOKUP($F787,'Source Data'!$B$15:$I$22,5)),"")</f>
        <v/>
      </c>
      <c r="AH787" s="145" t="str">
        <f>IF(ISNUMBER($L787),IF(OR(AND(OR($J787="Retired",$J787="Permanent Low-Use"),$K787&lt;=2031),(AND($J787="New",$K787&gt;2031))),"N/A",VLOOKUP($F787,'Source Data'!$B$15:$I$22,5)),"")</f>
        <v/>
      </c>
      <c r="AI787" s="145" t="str">
        <f>IF(ISNUMBER($L787),IF(OR(AND(OR($J787="Retired",$J787="Permanent Low-Use"),$K787&lt;=2032),(AND($J787="New",$K787&gt;2032))),"N/A",VLOOKUP($F787,'Source Data'!$B$15:$I$22,5)),"")</f>
        <v/>
      </c>
      <c r="AJ787" s="145" t="str">
        <f>IF(ISNUMBER($L787),IF(OR(AND(OR($J787="Retired",$J787="Permanent Low-Use"),$K787&lt;=2033),(AND($J787="New",$K787&gt;2033))),"N/A",VLOOKUP($F787,'Source Data'!$B$15:$I$22,5)),"")</f>
        <v/>
      </c>
      <c r="AK787" s="145" t="str">
        <f>IF($N787= 0, "N/A", IF(ISERROR(VLOOKUP($F787, 'Source Data'!$B$4:$C$11,2)), "", VLOOKUP($F787, 'Source Data'!$B$4:$C$11,2)))</f>
        <v/>
      </c>
      <c r="AL787" s="158"/>
    </row>
    <row r="788" spans="1:38">
      <c r="A788" s="158"/>
      <c r="B788" s="78"/>
      <c r="C788" s="78"/>
      <c r="D788" s="78"/>
      <c r="E788" s="78"/>
      <c r="F788" s="78"/>
      <c r="G788" s="78"/>
      <c r="H788" s="78"/>
      <c r="I788" s="78"/>
      <c r="J788" s="78"/>
      <c r="K788" s="78"/>
      <c r="L788" s="142" t="str">
        <f t="shared" si="30"/>
        <v/>
      </c>
      <c r="M788" s="142"/>
      <c r="N788" s="143" t="str">
        <f t="shared" si="31"/>
        <v/>
      </c>
      <c r="O788" s="144" t="str">
        <f>IF(OR(AND(OR($J788="Retired",$J788="Permanent Low-Use"),$K788&lt;=2023),(AND($J788="New",$K788&gt;2023))),"N/A",IF($N788=0,0,IF(ISERROR(VLOOKUP($E788,'Source Data'!$B$29:$J$60, MATCH($L788, 'Source Data'!$B$26:$J$26,1),TRUE))=TRUE,"",VLOOKUP($E788,'Source Data'!$B$29:$J$60,MATCH($L788, 'Source Data'!$B$26:$J$26,1),TRUE))))</f>
        <v/>
      </c>
      <c r="P788" s="144" t="str">
        <f>IF(OR(AND(OR($J788="Retired",$J788="Permanent Low-Use"),$K788&lt;=2024),(AND($J788="New",$K788&gt;2024))),"N/A",IF($N788=0,0,IF(ISERROR(VLOOKUP($E788,'Source Data'!$B$29:$J$60, MATCH($L788, 'Source Data'!$B$26:$J$26,1),TRUE))=TRUE,"",VLOOKUP($E788,'Source Data'!$B$29:$J$60,MATCH($L788, 'Source Data'!$B$26:$J$26,1),TRUE))))</f>
        <v/>
      </c>
      <c r="Q788" s="144" t="str">
        <f>IF(OR(AND(OR($J788="Retired",$J788="Permanent Low-Use"),$K788&lt;=2025),(AND($J788="New",$K788&gt;2025))),"N/A",IF($N788=0,0,IF(ISERROR(VLOOKUP($E788,'Source Data'!$B$29:$J$60, MATCH($L788, 'Source Data'!$B$26:$J$26,1),TRUE))=TRUE,"",VLOOKUP($E788,'Source Data'!$B$29:$J$60,MATCH($L788, 'Source Data'!$B$26:$J$26,1),TRUE))))</f>
        <v/>
      </c>
      <c r="R788" s="144" t="str">
        <f>IF(OR(AND(OR($J788="Retired",$J788="Permanent Low-Use"),$K788&lt;=2026),(AND($J788="New",$K788&gt;2026))),"N/A",IF($N788=0,0,IF(ISERROR(VLOOKUP($E788,'Source Data'!$B$29:$J$60, MATCH($L788, 'Source Data'!$B$26:$J$26,1),TRUE))=TRUE,"",VLOOKUP($E788,'Source Data'!$B$29:$J$60,MATCH($L788, 'Source Data'!$B$26:$J$26,1),TRUE))))</f>
        <v/>
      </c>
      <c r="S788" s="144" t="str">
        <f>IF(OR(AND(OR($J788="Retired",$J788="Permanent Low-Use"),$K788&lt;=2027),(AND($J788="New",$K788&gt;2027))),"N/A",IF($N788=0,0,IF(ISERROR(VLOOKUP($E788,'Source Data'!$B$29:$J$60, MATCH($L788, 'Source Data'!$B$26:$J$26,1),TRUE))=TRUE,"",VLOOKUP($E788,'Source Data'!$B$29:$J$60,MATCH($L788, 'Source Data'!$B$26:$J$26,1),TRUE))))</f>
        <v/>
      </c>
      <c r="T788" s="144" t="str">
        <f>IF(OR(AND(OR($J788="Retired",$J788="Permanent Low-Use"),$K788&lt;=2028),(AND($J788="New",$K788&gt;2028))),"N/A",IF($N788=0,0,IF(ISERROR(VLOOKUP($E788,'Source Data'!$B$29:$J$60, MATCH($L788, 'Source Data'!$B$26:$J$26,1),TRUE))=TRUE,"",VLOOKUP($E788,'Source Data'!$B$29:$J$60,MATCH($L788, 'Source Data'!$B$26:$J$26,1),TRUE))))</f>
        <v/>
      </c>
      <c r="U788" s="144" t="str">
        <f>IF(OR(AND(OR($J788="Retired",$J788="Permanent Low-Use"),$K788&lt;=2029),(AND($J788="New",$K788&gt;2029))),"N/A",IF($N788=0,0,IF(ISERROR(VLOOKUP($E788,'Source Data'!$B$29:$J$60, MATCH($L788, 'Source Data'!$B$26:$J$26,1),TRUE))=TRUE,"",VLOOKUP($E788,'Source Data'!$B$29:$J$60,MATCH($L788, 'Source Data'!$B$26:$J$26,1),TRUE))))</f>
        <v/>
      </c>
      <c r="V788" s="144" t="str">
        <f>IF(OR(AND(OR($J788="Retired",$J788="Permanent Low-Use"),$K788&lt;=2030),(AND($J788="New",$K788&gt;2030))),"N/A",IF($N788=0,0,IF(ISERROR(VLOOKUP($E788,'Source Data'!$B$29:$J$60, MATCH($L788, 'Source Data'!$B$26:$J$26,1),TRUE))=TRUE,"",VLOOKUP($E788,'Source Data'!$B$29:$J$60,MATCH($L788, 'Source Data'!$B$26:$J$26,1),TRUE))))</f>
        <v/>
      </c>
      <c r="W788" s="144" t="str">
        <f>IF(OR(AND(OR($J788="Retired",$J788="Permanent Low-Use"),$K788&lt;=2031),(AND($J788="New",$K788&gt;2031))),"N/A",IF($N788=0,0,IF(ISERROR(VLOOKUP($E788,'Source Data'!$B$29:$J$60, MATCH($L788, 'Source Data'!$B$26:$J$26,1),TRUE))=TRUE,"",VLOOKUP($E788,'Source Data'!$B$29:$J$60,MATCH($L788, 'Source Data'!$B$26:$J$26,1),TRUE))))</f>
        <v/>
      </c>
      <c r="X788" s="144" t="str">
        <f>IF(OR(AND(OR($J788="Retired",$J788="Permanent Low-Use"),$K788&lt;=2032),(AND($J788="New",$K788&gt;2032))),"N/A",IF($N788=0,0,IF(ISERROR(VLOOKUP($E788,'Source Data'!$B$29:$J$60, MATCH($L788, 'Source Data'!$B$26:$J$26,1),TRUE))=TRUE,"",VLOOKUP($E788,'Source Data'!$B$29:$J$60,MATCH($L788, 'Source Data'!$B$26:$J$26,1),TRUE))))</f>
        <v/>
      </c>
      <c r="Y788" s="144" t="str">
        <f>IF(OR(AND(OR($J788="Retired",$J788="Permanent Low-Use"),$K788&lt;=2033),(AND($J788="New",$K788&gt;2033))),"N/A",IF($N788=0,0,IF(ISERROR(VLOOKUP($E788,'Source Data'!$B$29:$J$60, MATCH($L788, 'Source Data'!$B$26:$J$26,1),TRUE))=TRUE,"",VLOOKUP($E788,'Source Data'!$B$29:$J$60,MATCH($L788, 'Source Data'!$B$26:$J$26,1),TRUE))))</f>
        <v/>
      </c>
      <c r="Z788" s="145" t="str">
        <f>IF(ISNUMBER($L788),IF(OR(AND(OR($J788="Retired",$J788="Permanent Low-Use"),$K788&lt;=2023),(AND($J788="New",$K788&gt;2023))),"N/A",VLOOKUP($F788,'Source Data'!$B$15:$I$22,7)),"")</f>
        <v/>
      </c>
      <c r="AA788" s="145" t="str">
        <f>IF(ISNUMBER($L788),IF(OR(AND(OR($J788="Retired",$J788="Permanent Low-Use"),$K788&lt;=2024),(AND($J788="New",$K788&gt;2024))),"N/A",VLOOKUP($F788,'Source Data'!$B$15:$I$22,7)),"")</f>
        <v/>
      </c>
      <c r="AB788" s="145" t="str">
        <f>IF(ISNUMBER($L788),IF(OR(AND(OR($J788="Retired",$J788="Permanent Low-Use"),$K788&lt;=2025),(AND($J788="New",$K788&gt;2025))),"N/A",VLOOKUP($F788,'Source Data'!$B$15:$I$22,5)),"")</f>
        <v/>
      </c>
      <c r="AC788" s="145" t="str">
        <f>IF(ISNUMBER($L788),IF(OR(AND(OR($J788="Retired",$J788="Permanent Low-Use"),$K788&lt;=2026),(AND($J788="New",$K788&gt;2026))),"N/A",VLOOKUP($F788,'Source Data'!$B$15:$I$22,5)),"")</f>
        <v/>
      </c>
      <c r="AD788" s="147"/>
      <c r="AE788" s="145" t="str">
        <f>IF(ISNUMBER($L788),IF(OR(AND(OR($J788="Retired",$J788="Permanent Low-Use"),$K788&lt;=2028),(AND($J788="New",$K788&gt;2028))),"N/A",VLOOKUP($F788,'Source Data'!$B$15:$I$22,5)),"")</f>
        <v/>
      </c>
      <c r="AF788" s="145" t="str">
        <f>IF(ISNUMBER($L788),IF(OR(AND(OR($J788="Retired",$J788="Permanent Low-Use"),$K788&lt;=2029),(AND($J788="New",$K788&gt;2029))),"N/A",VLOOKUP($F788,'Source Data'!$B$15:$I$22,5)),"")</f>
        <v/>
      </c>
      <c r="AG788" s="145" t="str">
        <f>IF(ISNUMBER($L788),IF(OR(AND(OR($J788="Retired",$J788="Permanent Low-Use"),$K788&lt;=2030),(AND($J788="New",$K788&gt;2030))),"N/A",VLOOKUP($F788,'Source Data'!$B$15:$I$22,5)),"")</f>
        <v/>
      </c>
      <c r="AH788" s="145" t="str">
        <f>IF(ISNUMBER($L788),IF(OR(AND(OR($J788="Retired",$J788="Permanent Low-Use"),$K788&lt;=2031),(AND($J788="New",$K788&gt;2031))),"N/A",VLOOKUP($F788,'Source Data'!$B$15:$I$22,5)),"")</f>
        <v/>
      </c>
      <c r="AI788" s="145" t="str">
        <f>IF(ISNUMBER($L788),IF(OR(AND(OR($J788="Retired",$J788="Permanent Low-Use"),$K788&lt;=2032),(AND($J788="New",$K788&gt;2032))),"N/A",VLOOKUP($F788,'Source Data'!$B$15:$I$22,5)),"")</f>
        <v/>
      </c>
      <c r="AJ788" s="145" t="str">
        <f>IF(ISNUMBER($L788),IF(OR(AND(OR($J788="Retired",$J788="Permanent Low-Use"),$K788&lt;=2033),(AND($J788="New",$K788&gt;2033))),"N/A",VLOOKUP($F788,'Source Data'!$B$15:$I$22,5)),"")</f>
        <v/>
      </c>
      <c r="AK788" s="145" t="str">
        <f>IF($N788= 0, "N/A", IF(ISERROR(VLOOKUP($F788, 'Source Data'!$B$4:$C$11,2)), "", VLOOKUP($F788, 'Source Data'!$B$4:$C$11,2)))</f>
        <v/>
      </c>
      <c r="AL788" s="158"/>
    </row>
    <row r="789" spans="1:38">
      <c r="A789" s="158"/>
      <c r="B789" s="78"/>
      <c r="C789" s="78"/>
      <c r="D789" s="78"/>
      <c r="E789" s="78"/>
      <c r="F789" s="78"/>
      <c r="G789" s="78"/>
      <c r="H789" s="78"/>
      <c r="I789" s="78"/>
      <c r="J789" s="78"/>
      <c r="K789" s="78"/>
      <c r="L789" s="142" t="str">
        <f t="shared" si="30"/>
        <v/>
      </c>
      <c r="M789" s="142"/>
      <c r="N789" s="143" t="str">
        <f t="shared" si="31"/>
        <v/>
      </c>
      <c r="O789" s="144" t="str">
        <f>IF(OR(AND(OR($J789="Retired",$J789="Permanent Low-Use"),$K789&lt;=2023),(AND($J789="New",$K789&gt;2023))),"N/A",IF($N789=0,0,IF(ISERROR(VLOOKUP($E789,'Source Data'!$B$29:$J$60, MATCH($L789, 'Source Data'!$B$26:$J$26,1),TRUE))=TRUE,"",VLOOKUP($E789,'Source Data'!$B$29:$J$60,MATCH($L789, 'Source Data'!$B$26:$J$26,1),TRUE))))</f>
        <v/>
      </c>
      <c r="P789" s="144" t="str">
        <f>IF(OR(AND(OR($J789="Retired",$J789="Permanent Low-Use"),$K789&lt;=2024),(AND($J789="New",$K789&gt;2024))),"N/A",IF($N789=0,0,IF(ISERROR(VLOOKUP($E789,'Source Data'!$B$29:$J$60, MATCH($L789, 'Source Data'!$B$26:$J$26,1),TRUE))=TRUE,"",VLOOKUP($E789,'Source Data'!$B$29:$J$60,MATCH($L789, 'Source Data'!$B$26:$J$26,1),TRUE))))</f>
        <v/>
      </c>
      <c r="Q789" s="144" t="str">
        <f>IF(OR(AND(OR($J789="Retired",$J789="Permanent Low-Use"),$K789&lt;=2025),(AND($J789="New",$K789&gt;2025))),"N/A",IF($N789=0,0,IF(ISERROR(VLOOKUP($E789,'Source Data'!$B$29:$J$60, MATCH($L789, 'Source Data'!$B$26:$J$26,1),TRUE))=TRUE,"",VLOOKUP($E789,'Source Data'!$B$29:$J$60,MATCH($L789, 'Source Data'!$B$26:$J$26,1),TRUE))))</f>
        <v/>
      </c>
      <c r="R789" s="144" t="str">
        <f>IF(OR(AND(OR($J789="Retired",$J789="Permanent Low-Use"),$K789&lt;=2026),(AND($J789="New",$K789&gt;2026))),"N/A",IF($N789=0,0,IF(ISERROR(VLOOKUP($E789,'Source Data'!$B$29:$J$60, MATCH($L789, 'Source Data'!$B$26:$J$26,1),TRUE))=TRUE,"",VLOOKUP($E789,'Source Data'!$B$29:$J$60,MATCH($L789, 'Source Data'!$B$26:$J$26,1),TRUE))))</f>
        <v/>
      </c>
      <c r="S789" s="144" t="str">
        <f>IF(OR(AND(OR($J789="Retired",$J789="Permanent Low-Use"),$K789&lt;=2027),(AND($J789="New",$K789&gt;2027))),"N/A",IF($N789=0,0,IF(ISERROR(VLOOKUP($E789,'Source Data'!$B$29:$J$60, MATCH($L789, 'Source Data'!$B$26:$J$26,1),TRUE))=TRUE,"",VLOOKUP($E789,'Source Data'!$B$29:$J$60,MATCH($L789, 'Source Data'!$B$26:$J$26,1),TRUE))))</f>
        <v/>
      </c>
      <c r="T789" s="144" t="str">
        <f>IF(OR(AND(OR($J789="Retired",$J789="Permanent Low-Use"),$K789&lt;=2028),(AND($J789="New",$K789&gt;2028))),"N/A",IF($N789=0,0,IF(ISERROR(VLOOKUP($E789,'Source Data'!$B$29:$J$60, MATCH($L789, 'Source Data'!$B$26:$J$26,1),TRUE))=TRUE,"",VLOOKUP($E789,'Source Data'!$B$29:$J$60,MATCH($L789, 'Source Data'!$B$26:$J$26,1),TRUE))))</f>
        <v/>
      </c>
      <c r="U789" s="144" t="str">
        <f>IF(OR(AND(OR($J789="Retired",$J789="Permanent Low-Use"),$K789&lt;=2029),(AND($J789="New",$K789&gt;2029))),"N/A",IF($N789=0,0,IF(ISERROR(VLOOKUP($E789,'Source Data'!$B$29:$J$60, MATCH($L789, 'Source Data'!$B$26:$J$26,1),TRUE))=TRUE,"",VLOOKUP($E789,'Source Data'!$B$29:$J$60,MATCH($L789, 'Source Data'!$B$26:$J$26,1),TRUE))))</f>
        <v/>
      </c>
      <c r="V789" s="144" t="str">
        <f>IF(OR(AND(OR($J789="Retired",$J789="Permanent Low-Use"),$K789&lt;=2030),(AND($J789="New",$K789&gt;2030))),"N/A",IF($N789=0,0,IF(ISERROR(VLOOKUP($E789,'Source Data'!$B$29:$J$60, MATCH($L789, 'Source Data'!$B$26:$J$26,1),TRUE))=TRUE,"",VLOOKUP($E789,'Source Data'!$B$29:$J$60,MATCH($L789, 'Source Data'!$B$26:$J$26,1),TRUE))))</f>
        <v/>
      </c>
      <c r="W789" s="144" t="str">
        <f>IF(OR(AND(OR($J789="Retired",$J789="Permanent Low-Use"),$K789&lt;=2031),(AND($J789="New",$K789&gt;2031))),"N/A",IF($N789=0,0,IF(ISERROR(VLOOKUP($E789,'Source Data'!$B$29:$J$60, MATCH($L789, 'Source Data'!$B$26:$J$26,1),TRUE))=TRUE,"",VLOOKUP($E789,'Source Data'!$B$29:$J$60,MATCH($L789, 'Source Data'!$B$26:$J$26,1),TRUE))))</f>
        <v/>
      </c>
      <c r="X789" s="144" t="str">
        <f>IF(OR(AND(OR($J789="Retired",$J789="Permanent Low-Use"),$K789&lt;=2032),(AND($J789="New",$K789&gt;2032))),"N/A",IF($N789=0,0,IF(ISERROR(VLOOKUP($E789,'Source Data'!$B$29:$J$60, MATCH($L789, 'Source Data'!$B$26:$J$26,1),TRUE))=TRUE,"",VLOOKUP($E789,'Source Data'!$B$29:$J$60,MATCH($L789, 'Source Data'!$B$26:$J$26,1),TRUE))))</f>
        <v/>
      </c>
      <c r="Y789" s="144" t="str">
        <f>IF(OR(AND(OR($J789="Retired",$J789="Permanent Low-Use"),$K789&lt;=2033),(AND($J789="New",$K789&gt;2033))),"N/A",IF($N789=0,0,IF(ISERROR(VLOOKUP($E789,'Source Data'!$B$29:$J$60, MATCH($L789, 'Source Data'!$B$26:$J$26,1),TRUE))=TRUE,"",VLOOKUP($E789,'Source Data'!$B$29:$J$60,MATCH($L789, 'Source Data'!$B$26:$J$26,1),TRUE))))</f>
        <v/>
      </c>
      <c r="Z789" s="145" t="str">
        <f>IF(ISNUMBER($L789),IF(OR(AND(OR($J789="Retired",$J789="Permanent Low-Use"),$K789&lt;=2023),(AND($J789="New",$K789&gt;2023))),"N/A",VLOOKUP($F789,'Source Data'!$B$15:$I$22,7)),"")</f>
        <v/>
      </c>
      <c r="AA789" s="145" t="str">
        <f>IF(ISNUMBER($L789),IF(OR(AND(OR($J789="Retired",$J789="Permanent Low-Use"),$K789&lt;=2024),(AND($J789="New",$K789&gt;2024))),"N/A",VLOOKUP($F789,'Source Data'!$B$15:$I$22,7)),"")</f>
        <v/>
      </c>
      <c r="AB789" s="145" t="str">
        <f>IF(ISNUMBER($L789),IF(OR(AND(OR($J789="Retired",$J789="Permanent Low-Use"),$K789&lt;=2025),(AND($J789="New",$K789&gt;2025))),"N/A",VLOOKUP($F789,'Source Data'!$B$15:$I$22,5)),"")</f>
        <v/>
      </c>
      <c r="AC789" s="145" t="str">
        <f>IF(ISNUMBER($L789),IF(OR(AND(OR($J789="Retired",$J789="Permanent Low-Use"),$K789&lt;=2026),(AND($J789="New",$K789&gt;2026))),"N/A",VLOOKUP($F789,'Source Data'!$B$15:$I$22,5)),"")</f>
        <v/>
      </c>
      <c r="AD789" s="147"/>
      <c r="AE789" s="145" t="str">
        <f>IF(ISNUMBER($L789),IF(OR(AND(OR($J789="Retired",$J789="Permanent Low-Use"),$K789&lt;=2028),(AND($J789="New",$K789&gt;2028))),"N/A",VLOOKUP($F789,'Source Data'!$B$15:$I$22,5)),"")</f>
        <v/>
      </c>
      <c r="AF789" s="145" t="str">
        <f>IF(ISNUMBER($L789),IF(OR(AND(OR($J789="Retired",$J789="Permanent Low-Use"),$K789&lt;=2029),(AND($J789="New",$K789&gt;2029))),"N/A",VLOOKUP($F789,'Source Data'!$B$15:$I$22,5)),"")</f>
        <v/>
      </c>
      <c r="AG789" s="145" t="str">
        <f>IF(ISNUMBER($L789),IF(OR(AND(OR($J789="Retired",$J789="Permanent Low-Use"),$K789&lt;=2030),(AND($J789="New",$K789&gt;2030))),"N/A",VLOOKUP($F789,'Source Data'!$B$15:$I$22,5)),"")</f>
        <v/>
      </c>
      <c r="AH789" s="145" t="str">
        <f>IF(ISNUMBER($L789),IF(OR(AND(OR($J789="Retired",$J789="Permanent Low-Use"),$K789&lt;=2031),(AND($J789="New",$K789&gt;2031))),"N/A",VLOOKUP($F789,'Source Data'!$B$15:$I$22,5)),"")</f>
        <v/>
      </c>
      <c r="AI789" s="145" t="str">
        <f>IF(ISNUMBER($L789),IF(OR(AND(OR($J789="Retired",$J789="Permanent Low-Use"),$K789&lt;=2032),(AND($J789="New",$K789&gt;2032))),"N/A",VLOOKUP($F789,'Source Data'!$B$15:$I$22,5)),"")</f>
        <v/>
      </c>
      <c r="AJ789" s="145" t="str">
        <f>IF(ISNUMBER($L789),IF(OR(AND(OR($J789="Retired",$J789="Permanent Low-Use"),$K789&lt;=2033),(AND($J789="New",$K789&gt;2033))),"N/A",VLOOKUP($F789,'Source Data'!$B$15:$I$22,5)),"")</f>
        <v/>
      </c>
      <c r="AK789" s="145" t="str">
        <f>IF($N789= 0, "N/A", IF(ISERROR(VLOOKUP($F789, 'Source Data'!$B$4:$C$11,2)), "", VLOOKUP($F789, 'Source Data'!$B$4:$C$11,2)))</f>
        <v/>
      </c>
      <c r="AL789" s="158"/>
    </row>
    <row r="790" spans="1:38">
      <c r="A790" s="158"/>
      <c r="B790" s="78"/>
      <c r="C790" s="78"/>
      <c r="D790" s="78"/>
      <c r="E790" s="78"/>
      <c r="F790" s="78"/>
      <c r="G790" s="78"/>
      <c r="H790" s="78"/>
      <c r="I790" s="78"/>
      <c r="J790" s="78"/>
      <c r="K790" s="78"/>
      <c r="L790" s="142" t="str">
        <f t="shared" si="30"/>
        <v/>
      </c>
      <c r="M790" s="142"/>
      <c r="N790" s="143" t="str">
        <f t="shared" si="31"/>
        <v/>
      </c>
      <c r="O790" s="144" t="str">
        <f>IF(OR(AND(OR($J790="Retired",$J790="Permanent Low-Use"),$K790&lt;=2023),(AND($J790="New",$K790&gt;2023))),"N/A",IF($N790=0,0,IF(ISERROR(VLOOKUP($E790,'Source Data'!$B$29:$J$60, MATCH($L790, 'Source Data'!$B$26:$J$26,1),TRUE))=TRUE,"",VLOOKUP($E790,'Source Data'!$B$29:$J$60,MATCH($L790, 'Source Data'!$B$26:$J$26,1),TRUE))))</f>
        <v/>
      </c>
      <c r="P790" s="144" t="str">
        <f>IF(OR(AND(OR($J790="Retired",$J790="Permanent Low-Use"),$K790&lt;=2024),(AND($J790="New",$K790&gt;2024))),"N/A",IF($N790=0,0,IF(ISERROR(VLOOKUP($E790,'Source Data'!$B$29:$J$60, MATCH($L790, 'Source Data'!$B$26:$J$26,1),TRUE))=TRUE,"",VLOOKUP($E790,'Source Data'!$B$29:$J$60,MATCH($L790, 'Source Data'!$B$26:$J$26,1),TRUE))))</f>
        <v/>
      </c>
      <c r="Q790" s="144" t="str">
        <f>IF(OR(AND(OR($J790="Retired",$J790="Permanent Low-Use"),$K790&lt;=2025),(AND($J790="New",$K790&gt;2025))),"N/A",IF($N790=0,0,IF(ISERROR(VLOOKUP($E790,'Source Data'!$B$29:$J$60, MATCH($L790, 'Source Data'!$B$26:$J$26,1),TRUE))=TRUE,"",VLOOKUP($E790,'Source Data'!$B$29:$J$60,MATCH($L790, 'Source Data'!$B$26:$J$26,1),TRUE))))</f>
        <v/>
      </c>
      <c r="R790" s="144" t="str">
        <f>IF(OR(AND(OR($J790="Retired",$J790="Permanent Low-Use"),$K790&lt;=2026),(AND($J790="New",$K790&gt;2026))),"N/A",IF($N790=0,0,IF(ISERROR(VLOOKUP($E790,'Source Data'!$B$29:$J$60, MATCH($L790, 'Source Data'!$B$26:$J$26,1),TRUE))=TRUE,"",VLOOKUP($E790,'Source Data'!$B$29:$J$60,MATCH($L790, 'Source Data'!$B$26:$J$26,1),TRUE))))</f>
        <v/>
      </c>
      <c r="S790" s="144" t="str">
        <f>IF(OR(AND(OR($J790="Retired",$J790="Permanent Low-Use"),$K790&lt;=2027),(AND($J790="New",$K790&gt;2027))),"N/A",IF($N790=0,0,IF(ISERROR(VLOOKUP($E790,'Source Data'!$B$29:$J$60, MATCH($L790, 'Source Data'!$B$26:$J$26,1),TRUE))=TRUE,"",VLOOKUP($E790,'Source Data'!$B$29:$J$60,MATCH($L790, 'Source Data'!$B$26:$J$26,1),TRUE))))</f>
        <v/>
      </c>
      <c r="T790" s="144" t="str">
        <f>IF(OR(AND(OR($J790="Retired",$J790="Permanent Low-Use"),$K790&lt;=2028),(AND($J790="New",$K790&gt;2028))),"N/A",IF($N790=0,0,IF(ISERROR(VLOOKUP($E790,'Source Data'!$B$29:$J$60, MATCH($L790, 'Source Data'!$B$26:$J$26,1),TRUE))=TRUE,"",VLOOKUP($E790,'Source Data'!$B$29:$J$60,MATCH($L790, 'Source Data'!$B$26:$J$26,1),TRUE))))</f>
        <v/>
      </c>
      <c r="U790" s="144" t="str">
        <f>IF(OR(AND(OR($J790="Retired",$J790="Permanent Low-Use"),$K790&lt;=2029),(AND($J790="New",$K790&gt;2029))),"N/A",IF($N790=0,0,IF(ISERROR(VLOOKUP($E790,'Source Data'!$B$29:$J$60, MATCH($L790, 'Source Data'!$B$26:$J$26,1),TRUE))=TRUE,"",VLOOKUP($E790,'Source Data'!$B$29:$J$60,MATCH($L790, 'Source Data'!$B$26:$J$26,1),TRUE))))</f>
        <v/>
      </c>
      <c r="V790" s="144" t="str">
        <f>IF(OR(AND(OR($J790="Retired",$J790="Permanent Low-Use"),$K790&lt;=2030),(AND($J790="New",$K790&gt;2030))),"N/A",IF($N790=0,0,IF(ISERROR(VLOOKUP($E790,'Source Data'!$B$29:$J$60, MATCH($L790, 'Source Data'!$B$26:$J$26,1),TRUE))=TRUE,"",VLOOKUP($E790,'Source Data'!$B$29:$J$60,MATCH($L790, 'Source Data'!$B$26:$J$26,1),TRUE))))</f>
        <v/>
      </c>
      <c r="W790" s="144" t="str">
        <f>IF(OR(AND(OR($J790="Retired",$J790="Permanent Low-Use"),$K790&lt;=2031),(AND($J790="New",$K790&gt;2031))),"N/A",IF($N790=0,0,IF(ISERROR(VLOOKUP($E790,'Source Data'!$B$29:$J$60, MATCH($L790, 'Source Data'!$B$26:$J$26,1),TRUE))=TRUE,"",VLOOKUP($E790,'Source Data'!$B$29:$J$60,MATCH($L790, 'Source Data'!$B$26:$J$26,1),TRUE))))</f>
        <v/>
      </c>
      <c r="X790" s="144" t="str">
        <f>IF(OR(AND(OR($J790="Retired",$J790="Permanent Low-Use"),$K790&lt;=2032),(AND($J790="New",$K790&gt;2032))),"N/A",IF($N790=0,0,IF(ISERROR(VLOOKUP($E790,'Source Data'!$B$29:$J$60, MATCH($L790, 'Source Data'!$B$26:$J$26,1),TRUE))=TRUE,"",VLOOKUP($E790,'Source Data'!$B$29:$J$60,MATCH($L790, 'Source Data'!$B$26:$J$26,1),TRUE))))</f>
        <v/>
      </c>
      <c r="Y790" s="144" t="str">
        <f>IF(OR(AND(OR($J790="Retired",$J790="Permanent Low-Use"),$K790&lt;=2033),(AND($J790="New",$K790&gt;2033))),"N/A",IF($N790=0,0,IF(ISERROR(VLOOKUP($E790,'Source Data'!$B$29:$J$60, MATCH($L790, 'Source Data'!$B$26:$J$26,1),TRUE))=TRUE,"",VLOOKUP($E790,'Source Data'!$B$29:$J$60,MATCH($L790, 'Source Data'!$B$26:$J$26,1),TRUE))))</f>
        <v/>
      </c>
      <c r="Z790" s="145" t="str">
        <f>IF(ISNUMBER($L790),IF(OR(AND(OR($J790="Retired",$J790="Permanent Low-Use"),$K790&lt;=2023),(AND($J790="New",$K790&gt;2023))),"N/A",VLOOKUP($F790,'Source Data'!$B$15:$I$22,7)),"")</f>
        <v/>
      </c>
      <c r="AA790" s="145" t="str">
        <f>IF(ISNUMBER($L790),IF(OR(AND(OR($J790="Retired",$J790="Permanent Low-Use"),$K790&lt;=2024),(AND($J790="New",$K790&gt;2024))),"N/A",VLOOKUP($F790,'Source Data'!$B$15:$I$22,7)),"")</f>
        <v/>
      </c>
      <c r="AB790" s="145" t="str">
        <f>IF(ISNUMBER($L790),IF(OR(AND(OR($J790="Retired",$J790="Permanent Low-Use"),$K790&lt;=2025),(AND($J790="New",$K790&gt;2025))),"N/A",VLOOKUP($F790,'Source Data'!$B$15:$I$22,5)),"")</f>
        <v/>
      </c>
      <c r="AC790" s="145" t="str">
        <f>IF(ISNUMBER($L790),IF(OR(AND(OR($J790="Retired",$J790="Permanent Low-Use"),$K790&lt;=2026),(AND($J790="New",$K790&gt;2026))),"N/A",VLOOKUP($F790,'Source Data'!$B$15:$I$22,5)),"")</f>
        <v/>
      </c>
      <c r="AD790" s="147"/>
      <c r="AE790" s="145" t="str">
        <f>IF(ISNUMBER($L790),IF(OR(AND(OR($J790="Retired",$J790="Permanent Low-Use"),$K790&lt;=2028),(AND($J790="New",$K790&gt;2028))),"N/A",VLOOKUP($F790,'Source Data'!$B$15:$I$22,5)),"")</f>
        <v/>
      </c>
      <c r="AF790" s="145" t="str">
        <f>IF(ISNUMBER($L790),IF(OR(AND(OR($J790="Retired",$J790="Permanent Low-Use"),$K790&lt;=2029),(AND($J790="New",$K790&gt;2029))),"N/A",VLOOKUP($F790,'Source Data'!$B$15:$I$22,5)),"")</f>
        <v/>
      </c>
      <c r="AG790" s="145" t="str">
        <f>IF(ISNUMBER($L790),IF(OR(AND(OR($J790="Retired",$J790="Permanent Low-Use"),$K790&lt;=2030),(AND($J790="New",$K790&gt;2030))),"N/A",VLOOKUP($F790,'Source Data'!$B$15:$I$22,5)),"")</f>
        <v/>
      </c>
      <c r="AH790" s="145" t="str">
        <f>IF(ISNUMBER($L790),IF(OR(AND(OR($J790="Retired",$J790="Permanent Low-Use"),$K790&lt;=2031),(AND($J790="New",$K790&gt;2031))),"N/A",VLOOKUP($F790,'Source Data'!$B$15:$I$22,5)),"")</f>
        <v/>
      </c>
      <c r="AI790" s="145" t="str">
        <f>IF(ISNUMBER($L790),IF(OR(AND(OR($J790="Retired",$J790="Permanent Low-Use"),$K790&lt;=2032),(AND($J790="New",$K790&gt;2032))),"N/A",VLOOKUP($F790,'Source Data'!$B$15:$I$22,5)),"")</f>
        <v/>
      </c>
      <c r="AJ790" s="145" t="str">
        <f>IF(ISNUMBER($L790),IF(OR(AND(OR($J790="Retired",$J790="Permanent Low-Use"),$K790&lt;=2033),(AND($J790="New",$K790&gt;2033))),"N/A",VLOOKUP($F790,'Source Data'!$B$15:$I$22,5)),"")</f>
        <v/>
      </c>
      <c r="AK790" s="145" t="str">
        <f>IF($N790= 0, "N/A", IF(ISERROR(VLOOKUP($F790, 'Source Data'!$B$4:$C$11,2)), "", VLOOKUP($F790, 'Source Data'!$B$4:$C$11,2)))</f>
        <v/>
      </c>
      <c r="AL790" s="158"/>
    </row>
    <row r="791" spans="1:38">
      <c r="A791" s="158"/>
      <c r="B791" s="78"/>
      <c r="C791" s="78"/>
      <c r="D791" s="78"/>
      <c r="E791" s="78"/>
      <c r="F791" s="78"/>
      <c r="G791" s="78"/>
      <c r="H791" s="78"/>
      <c r="I791" s="78"/>
      <c r="J791" s="78"/>
      <c r="K791" s="78"/>
      <c r="L791" s="142" t="str">
        <f t="shared" si="30"/>
        <v/>
      </c>
      <c r="M791" s="142"/>
      <c r="N791" s="143" t="str">
        <f t="shared" si="31"/>
        <v/>
      </c>
      <c r="O791" s="144" t="str">
        <f>IF(OR(AND(OR($J791="Retired",$J791="Permanent Low-Use"),$K791&lt;=2023),(AND($J791="New",$K791&gt;2023))),"N/A",IF($N791=0,0,IF(ISERROR(VLOOKUP($E791,'Source Data'!$B$29:$J$60, MATCH($L791, 'Source Data'!$B$26:$J$26,1),TRUE))=TRUE,"",VLOOKUP($E791,'Source Data'!$B$29:$J$60,MATCH($L791, 'Source Data'!$B$26:$J$26,1),TRUE))))</f>
        <v/>
      </c>
      <c r="P791" s="144" t="str">
        <f>IF(OR(AND(OR($J791="Retired",$J791="Permanent Low-Use"),$K791&lt;=2024),(AND($J791="New",$K791&gt;2024))),"N/A",IF($N791=0,0,IF(ISERROR(VLOOKUP($E791,'Source Data'!$B$29:$J$60, MATCH($L791, 'Source Data'!$B$26:$J$26,1),TRUE))=TRUE,"",VLOOKUP($E791,'Source Data'!$B$29:$J$60,MATCH($L791, 'Source Data'!$B$26:$J$26,1),TRUE))))</f>
        <v/>
      </c>
      <c r="Q791" s="144" t="str">
        <f>IF(OR(AND(OR($J791="Retired",$J791="Permanent Low-Use"),$K791&lt;=2025),(AND($J791="New",$K791&gt;2025))),"N/A",IF($N791=0,0,IF(ISERROR(VLOOKUP($E791,'Source Data'!$B$29:$J$60, MATCH($L791, 'Source Data'!$B$26:$J$26,1),TRUE))=TRUE,"",VLOOKUP($E791,'Source Data'!$B$29:$J$60,MATCH($L791, 'Source Data'!$B$26:$J$26,1),TRUE))))</f>
        <v/>
      </c>
      <c r="R791" s="144" t="str">
        <f>IF(OR(AND(OR($J791="Retired",$J791="Permanent Low-Use"),$K791&lt;=2026),(AND($J791="New",$K791&gt;2026))),"N/A",IF($N791=0,0,IF(ISERROR(VLOOKUP($E791,'Source Data'!$B$29:$J$60, MATCH($L791, 'Source Data'!$B$26:$J$26,1),TRUE))=TRUE,"",VLOOKUP($E791,'Source Data'!$B$29:$J$60,MATCH($L791, 'Source Data'!$B$26:$J$26,1),TRUE))))</f>
        <v/>
      </c>
      <c r="S791" s="144" t="str">
        <f>IF(OR(AND(OR($J791="Retired",$J791="Permanent Low-Use"),$K791&lt;=2027),(AND($J791="New",$K791&gt;2027))),"N/A",IF($N791=0,0,IF(ISERROR(VLOOKUP($E791,'Source Data'!$B$29:$J$60, MATCH($L791, 'Source Data'!$B$26:$J$26,1),TRUE))=TRUE,"",VLOOKUP($E791,'Source Data'!$B$29:$J$60,MATCH($L791, 'Source Data'!$B$26:$J$26,1),TRUE))))</f>
        <v/>
      </c>
      <c r="T791" s="144" t="str">
        <f>IF(OR(AND(OR($J791="Retired",$J791="Permanent Low-Use"),$K791&lt;=2028),(AND($J791="New",$K791&gt;2028))),"N/A",IF($N791=0,0,IF(ISERROR(VLOOKUP($E791,'Source Data'!$B$29:$J$60, MATCH($L791, 'Source Data'!$B$26:$J$26,1),TRUE))=TRUE,"",VLOOKUP($E791,'Source Data'!$B$29:$J$60,MATCH($L791, 'Source Data'!$B$26:$J$26,1),TRUE))))</f>
        <v/>
      </c>
      <c r="U791" s="144" t="str">
        <f>IF(OR(AND(OR($J791="Retired",$J791="Permanent Low-Use"),$K791&lt;=2029),(AND($J791="New",$K791&gt;2029))),"N/A",IF($N791=0,0,IF(ISERROR(VLOOKUP($E791,'Source Data'!$B$29:$J$60, MATCH($L791, 'Source Data'!$B$26:$J$26,1),TRUE))=TRUE,"",VLOOKUP($E791,'Source Data'!$B$29:$J$60,MATCH($L791, 'Source Data'!$B$26:$J$26,1),TRUE))))</f>
        <v/>
      </c>
      <c r="V791" s="144" t="str">
        <f>IF(OR(AND(OR($J791="Retired",$J791="Permanent Low-Use"),$K791&lt;=2030),(AND($J791="New",$K791&gt;2030))),"N/A",IF($N791=0,0,IF(ISERROR(VLOOKUP($E791,'Source Data'!$B$29:$J$60, MATCH($L791, 'Source Data'!$B$26:$J$26,1),TRUE))=TRUE,"",VLOOKUP($E791,'Source Data'!$B$29:$J$60,MATCH($L791, 'Source Data'!$B$26:$J$26,1),TRUE))))</f>
        <v/>
      </c>
      <c r="W791" s="144" t="str">
        <f>IF(OR(AND(OR($J791="Retired",$J791="Permanent Low-Use"),$K791&lt;=2031),(AND($J791="New",$K791&gt;2031))),"N/A",IF($N791=0,0,IF(ISERROR(VLOOKUP($E791,'Source Data'!$B$29:$J$60, MATCH($L791, 'Source Data'!$B$26:$J$26,1),TRUE))=TRUE,"",VLOOKUP($E791,'Source Data'!$B$29:$J$60,MATCH($L791, 'Source Data'!$B$26:$J$26,1),TRUE))))</f>
        <v/>
      </c>
      <c r="X791" s="144" t="str">
        <f>IF(OR(AND(OR($J791="Retired",$J791="Permanent Low-Use"),$K791&lt;=2032),(AND($J791="New",$K791&gt;2032))),"N/A",IF($N791=0,0,IF(ISERROR(VLOOKUP($E791,'Source Data'!$B$29:$J$60, MATCH($L791, 'Source Data'!$B$26:$J$26,1),TRUE))=TRUE,"",VLOOKUP($E791,'Source Data'!$B$29:$J$60,MATCH($L791, 'Source Data'!$B$26:$J$26,1),TRUE))))</f>
        <v/>
      </c>
      <c r="Y791" s="144" t="str">
        <f>IF(OR(AND(OR($J791="Retired",$J791="Permanent Low-Use"),$K791&lt;=2033),(AND($J791="New",$K791&gt;2033))),"N/A",IF($N791=0,0,IF(ISERROR(VLOOKUP($E791,'Source Data'!$B$29:$J$60, MATCH($L791, 'Source Data'!$B$26:$J$26,1),TRUE))=TRUE,"",VLOOKUP($E791,'Source Data'!$B$29:$J$60,MATCH($L791, 'Source Data'!$B$26:$J$26,1),TRUE))))</f>
        <v/>
      </c>
      <c r="Z791" s="145" t="str">
        <f>IF(ISNUMBER($L791),IF(OR(AND(OR($J791="Retired",$J791="Permanent Low-Use"),$K791&lt;=2023),(AND($J791="New",$K791&gt;2023))),"N/A",VLOOKUP($F791,'Source Data'!$B$15:$I$22,7)),"")</f>
        <v/>
      </c>
      <c r="AA791" s="145" t="str">
        <f>IF(ISNUMBER($L791),IF(OR(AND(OR($J791="Retired",$J791="Permanent Low-Use"),$K791&lt;=2024),(AND($J791="New",$K791&gt;2024))),"N/A",VLOOKUP($F791,'Source Data'!$B$15:$I$22,7)),"")</f>
        <v/>
      </c>
      <c r="AB791" s="145" t="str">
        <f>IF(ISNUMBER($L791),IF(OR(AND(OR($J791="Retired",$J791="Permanent Low-Use"),$K791&lt;=2025),(AND($J791="New",$K791&gt;2025))),"N/A",VLOOKUP($F791,'Source Data'!$B$15:$I$22,5)),"")</f>
        <v/>
      </c>
      <c r="AC791" s="145" t="str">
        <f>IF(ISNUMBER($L791),IF(OR(AND(OR($J791="Retired",$J791="Permanent Low-Use"),$K791&lt;=2026),(AND($J791="New",$K791&gt;2026))),"N/A",VLOOKUP($F791,'Source Data'!$B$15:$I$22,5)),"")</f>
        <v/>
      </c>
      <c r="AD791" s="147"/>
      <c r="AE791" s="145" t="str">
        <f>IF(ISNUMBER($L791),IF(OR(AND(OR($J791="Retired",$J791="Permanent Low-Use"),$K791&lt;=2028),(AND($J791="New",$K791&gt;2028))),"N/A",VLOOKUP($F791,'Source Data'!$B$15:$I$22,5)),"")</f>
        <v/>
      </c>
      <c r="AF791" s="145" t="str">
        <f>IF(ISNUMBER($L791),IF(OR(AND(OR($J791="Retired",$J791="Permanent Low-Use"),$K791&lt;=2029),(AND($J791="New",$K791&gt;2029))),"N/A",VLOOKUP($F791,'Source Data'!$B$15:$I$22,5)),"")</f>
        <v/>
      </c>
      <c r="AG791" s="145" t="str">
        <f>IF(ISNUMBER($L791),IF(OR(AND(OR($J791="Retired",$J791="Permanent Low-Use"),$K791&lt;=2030),(AND($J791="New",$K791&gt;2030))),"N/A",VLOOKUP($F791,'Source Data'!$B$15:$I$22,5)),"")</f>
        <v/>
      </c>
      <c r="AH791" s="145" t="str">
        <f>IF(ISNUMBER($L791),IF(OR(AND(OR($J791="Retired",$J791="Permanent Low-Use"),$K791&lt;=2031),(AND($J791="New",$K791&gt;2031))),"N/A",VLOOKUP($F791,'Source Data'!$B$15:$I$22,5)),"")</f>
        <v/>
      </c>
      <c r="AI791" s="145" t="str">
        <f>IF(ISNUMBER($L791),IF(OR(AND(OR($J791="Retired",$J791="Permanent Low-Use"),$K791&lt;=2032),(AND($J791="New",$K791&gt;2032))),"N/A",VLOOKUP($F791,'Source Data'!$B$15:$I$22,5)),"")</f>
        <v/>
      </c>
      <c r="AJ791" s="145" t="str">
        <f>IF(ISNUMBER($L791),IF(OR(AND(OR($J791="Retired",$J791="Permanent Low-Use"),$K791&lt;=2033),(AND($J791="New",$K791&gt;2033))),"N/A",VLOOKUP($F791,'Source Data'!$B$15:$I$22,5)),"")</f>
        <v/>
      </c>
      <c r="AK791" s="145" t="str">
        <f>IF($N791= 0, "N/A", IF(ISERROR(VLOOKUP($F791, 'Source Data'!$B$4:$C$11,2)), "", VLOOKUP($F791, 'Source Data'!$B$4:$C$11,2)))</f>
        <v/>
      </c>
      <c r="AL791" s="158"/>
    </row>
    <row r="792" spans="1:38">
      <c r="A792" s="158"/>
      <c r="B792" s="78"/>
      <c r="C792" s="78"/>
      <c r="D792" s="78"/>
      <c r="E792" s="78"/>
      <c r="F792" s="78"/>
      <c r="G792" s="78"/>
      <c r="H792" s="78"/>
      <c r="I792" s="78"/>
      <c r="J792" s="78"/>
      <c r="K792" s="78"/>
      <c r="L792" s="142" t="str">
        <f t="shared" si="30"/>
        <v/>
      </c>
      <c r="M792" s="142"/>
      <c r="N792" s="143" t="str">
        <f t="shared" si="31"/>
        <v/>
      </c>
      <c r="O792" s="144" t="str">
        <f>IF(OR(AND(OR($J792="Retired",$J792="Permanent Low-Use"),$K792&lt;=2023),(AND($J792="New",$K792&gt;2023))),"N/A",IF($N792=0,0,IF(ISERROR(VLOOKUP($E792,'Source Data'!$B$29:$J$60, MATCH($L792, 'Source Data'!$B$26:$J$26,1),TRUE))=TRUE,"",VLOOKUP($E792,'Source Data'!$B$29:$J$60,MATCH($L792, 'Source Data'!$B$26:$J$26,1),TRUE))))</f>
        <v/>
      </c>
      <c r="P792" s="144" t="str">
        <f>IF(OR(AND(OR($J792="Retired",$J792="Permanent Low-Use"),$K792&lt;=2024),(AND($J792="New",$K792&gt;2024))),"N/A",IF($N792=0,0,IF(ISERROR(VLOOKUP($E792,'Source Data'!$B$29:$J$60, MATCH($L792, 'Source Data'!$B$26:$J$26,1),TRUE))=TRUE,"",VLOOKUP($E792,'Source Data'!$B$29:$J$60,MATCH($L792, 'Source Data'!$B$26:$J$26,1),TRUE))))</f>
        <v/>
      </c>
      <c r="Q792" s="144" t="str">
        <f>IF(OR(AND(OR($J792="Retired",$J792="Permanent Low-Use"),$K792&lt;=2025),(AND($J792="New",$K792&gt;2025))),"N/A",IF($N792=0,0,IF(ISERROR(VLOOKUP($E792,'Source Data'!$B$29:$J$60, MATCH($L792, 'Source Data'!$B$26:$J$26,1),TRUE))=TRUE,"",VLOOKUP($E792,'Source Data'!$B$29:$J$60,MATCH($L792, 'Source Data'!$B$26:$J$26,1),TRUE))))</f>
        <v/>
      </c>
      <c r="R792" s="144" t="str">
        <f>IF(OR(AND(OR($J792="Retired",$J792="Permanent Low-Use"),$K792&lt;=2026),(AND($J792="New",$K792&gt;2026))),"N/A",IF($N792=0,0,IF(ISERROR(VLOOKUP($E792,'Source Data'!$B$29:$J$60, MATCH($L792, 'Source Data'!$B$26:$J$26,1),TRUE))=TRUE,"",VLOOKUP($E792,'Source Data'!$B$29:$J$60,MATCH($L792, 'Source Data'!$B$26:$J$26,1),TRUE))))</f>
        <v/>
      </c>
      <c r="S792" s="144" t="str">
        <f>IF(OR(AND(OR($J792="Retired",$J792="Permanent Low-Use"),$K792&lt;=2027),(AND($J792="New",$K792&gt;2027))),"N/A",IF($N792=0,0,IF(ISERROR(VLOOKUP($E792,'Source Data'!$B$29:$J$60, MATCH($L792, 'Source Data'!$B$26:$J$26,1),TRUE))=TRUE,"",VLOOKUP($E792,'Source Data'!$B$29:$J$60,MATCH($L792, 'Source Data'!$B$26:$J$26,1),TRUE))))</f>
        <v/>
      </c>
      <c r="T792" s="144" t="str">
        <f>IF(OR(AND(OR($J792="Retired",$J792="Permanent Low-Use"),$K792&lt;=2028),(AND($J792="New",$K792&gt;2028))),"N/A",IF($N792=0,0,IF(ISERROR(VLOOKUP($E792,'Source Data'!$B$29:$J$60, MATCH($L792, 'Source Data'!$B$26:$J$26,1),TRUE))=TRUE,"",VLOOKUP($E792,'Source Data'!$B$29:$J$60,MATCH($L792, 'Source Data'!$B$26:$J$26,1),TRUE))))</f>
        <v/>
      </c>
      <c r="U792" s="144" t="str">
        <f>IF(OR(AND(OR($J792="Retired",$J792="Permanent Low-Use"),$K792&lt;=2029),(AND($J792="New",$K792&gt;2029))),"N/A",IF($N792=0,0,IF(ISERROR(VLOOKUP($E792,'Source Data'!$B$29:$J$60, MATCH($L792, 'Source Data'!$B$26:$J$26,1),TRUE))=TRUE,"",VLOOKUP($E792,'Source Data'!$B$29:$J$60,MATCH($L792, 'Source Data'!$B$26:$J$26,1),TRUE))))</f>
        <v/>
      </c>
      <c r="V792" s="144" t="str">
        <f>IF(OR(AND(OR($J792="Retired",$J792="Permanent Low-Use"),$K792&lt;=2030),(AND($J792="New",$K792&gt;2030))),"N/A",IF($N792=0,0,IF(ISERROR(VLOOKUP($E792,'Source Data'!$B$29:$J$60, MATCH($L792, 'Source Data'!$B$26:$J$26,1),TRUE))=TRUE,"",VLOOKUP($E792,'Source Data'!$B$29:$J$60,MATCH($L792, 'Source Data'!$B$26:$J$26,1),TRUE))))</f>
        <v/>
      </c>
      <c r="W792" s="144" t="str">
        <f>IF(OR(AND(OR($J792="Retired",$J792="Permanent Low-Use"),$K792&lt;=2031),(AND($J792="New",$K792&gt;2031))),"N/A",IF($N792=0,0,IF(ISERROR(VLOOKUP($E792,'Source Data'!$B$29:$J$60, MATCH($L792, 'Source Data'!$B$26:$J$26,1),TRUE))=TRUE,"",VLOOKUP($E792,'Source Data'!$B$29:$J$60,MATCH($L792, 'Source Data'!$B$26:$J$26,1),TRUE))))</f>
        <v/>
      </c>
      <c r="X792" s="144" t="str">
        <f>IF(OR(AND(OR($J792="Retired",$J792="Permanent Low-Use"),$K792&lt;=2032),(AND($J792="New",$K792&gt;2032))),"N/A",IF($N792=0,0,IF(ISERROR(VLOOKUP($E792,'Source Data'!$B$29:$J$60, MATCH($L792, 'Source Data'!$B$26:$J$26,1),TRUE))=TRUE,"",VLOOKUP($E792,'Source Data'!$B$29:$J$60,MATCH($L792, 'Source Data'!$B$26:$J$26,1),TRUE))))</f>
        <v/>
      </c>
      <c r="Y792" s="144" t="str">
        <f>IF(OR(AND(OR($J792="Retired",$J792="Permanent Low-Use"),$K792&lt;=2033),(AND($J792="New",$K792&gt;2033))),"N/A",IF($N792=0,0,IF(ISERROR(VLOOKUP($E792,'Source Data'!$B$29:$J$60, MATCH($L792, 'Source Data'!$B$26:$J$26,1),TRUE))=TRUE,"",VLOOKUP($E792,'Source Data'!$B$29:$J$60,MATCH($L792, 'Source Data'!$B$26:$J$26,1),TRUE))))</f>
        <v/>
      </c>
      <c r="Z792" s="145" t="str">
        <f>IF(ISNUMBER($L792),IF(OR(AND(OR($J792="Retired",$J792="Permanent Low-Use"),$K792&lt;=2023),(AND($J792="New",$K792&gt;2023))),"N/A",VLOOKUP($F792,'Source Data'!$B$15:$I$22,7)),"")</f>
        <v/>
      </c>
      <c r="AA792" s="145" t="str">
        <f>IF(ISNUMBER($L792),IF(OR(AND(OR($J792="Retired",$J792="Permanent Low-Use"),$K792&lt;=2024),(AND($J792="New",$K792&gt;2024))),"N/A",VLOOKUP($F792,'Source Data'!$B$15:$I$22,7)),"")</f>
        <v/>
      </c>
      <c r="AB792" s="145" t="str">
        <f>IF(ISNUMBER($L792),IF(OR(AND(OR($J792="Retired",$J792="Permanent Low-Use"),$K792&lt;=2025),(AND($J792="New",$K792&gt;2025))),"N/A",VLOOKUP($F792,'Source Data'!$B$15:$I$22,5)),"")</f>
        <v/>
      </c>
      <c r="AC792" s="145" t="str">
        <f>IF(ISNUMBER($L792),IF(OR(AND(OR($J792="Retired",$J792="Permanent Low-Use"),$K792&lt;=2026),(AND($J792="New",$K792&gt;2026))),"N/A",VLOOKUP($F792,'Source Data'!$B$15:$I$22,5)),"")</f>
        <v/>
      </c>
      <c r="AD792" s="147"/>
      <c r="AE792" s="145" t="str">
        <f>IF(ISNUMBER($L792),IF(OR(AND(OR($J792="Retired",$J792="Permanent Low-Use"),$K792&lt;=2028),(AND($J792="New",$K792&gt;2028))),"N/A",VLOOKUP($F792,'Source Data'!$B$15:$I$22,5)),"")</f>
        <v/>
      </c>
      <c r="AF792" s="145" t="str">
        <f>IF(ISNUMBER($L792),IF(OR(AND(OR($J792="Retired",$J792="Permanent Low-Use"),$K792&lt;=2029),(AND($J792="New",$K792&gt;2029))),"N/A",VLOOKUP($F792,'Source Data'!$B$15:$I$22,5)),"")</f>
        <v/>
      </c>
      <c r="AG792" s="145" t="str">
        <f>IF(ISNUMBER($L792),IF(OR(AND(OR($J792="Retired",$J792="Permanent Low-Use"),$K792&lt;=2030),(AND($J792="New",$K792&gt;2030))),"N/A",VLOOKUP($F792,'Source Data'!$B$15:$I$22,5)),"")</f>
        <v/>
      </c>
      <c r="AH792" s="145" t="str">
        <f>IF(ISNUMBER($L792),IF(OR(AND(OR($J792="Retired",$J792="Permanent Low-Use"),$K792&lt;=2031),(AND($J792="New",$K792&gt;2031))),"N/A",VLOOKUP($F792,'Source Data'!$B$15:$I$22,5)),"")</f>
        <v/>
      </c>
      <c r="AI792" s="145" t="str">
        <f>IF(ISNUMBER($L792),IF(OR(AND(OR($J792="Retired",$J792="Permanent Low-Use"),$K792&lt;=2032),(AND($J792="New",$K792&gt;2032))),"N/A",VLOOKUP($F792,'Source Data'!$B$15:$I$22,5)),"")</f>
        <v/>
      </c>
      <c r="AJ792" s="145" t="str">
        <f>IF(ISNUMBER($L792),IF(OR(AND(OR($J792="Retired",$J792="Permanent Low-Use"),$K792&lt;=2033),(AND($J792="New",$K792&gt;2033))),"N/A",VLOOKUP($F792,'Source Data'!$B$15:$I$22,5)),"")</f>
        <v/>
      </c>
      <c r="AK792" s="145" t="str">
        <f>IF($N792= 0, "N/A", IF(ISERROR(VLOOKUP($F792, 'Source Data'!$B$4:$C$11,2)), "", VLOOKUP($F792, 'Source Data'!$B$4:$C$11,2)))</f>
        <v/>
      </c>
      <c r="AL792" s="158"/>
    </row>
    <row r="793" spans="1:38">
      <c r="A793" s="158"/>
      <c r="B793" s="78"/>
      <c r="C793" s="78"/>
      <c r="D793" s="78"/>
      <c r="E793" s="78"/>
      <c r="F793" s="78"/>
      <c r="G793" s="78"/>
      <c r="H793" s="78"/>
      <c r="I793" s="78"/>
      <c r="J793" s="78"/>
      <c r="K793" s="78"/>
      <c r="L793" s="142" t="str">
        <f t="shared" si="30"/>
        <v/>
      </c>
      <c r="M793" s="142"/>
      <c r="N793" s="143" t="str">
        <f t="shared" si="31"/>
        <v/>
      </c>
      <c r="O793" s="144" t="str">
        <f>IF(OR(AND(OR($J793="Retired",$J793="Permanent Low-Use"),$K793&lt;=2023),(AND($J793="New",$K793&gt;2023))),"N/A",IF($N793=0,0,IF(ISERROR(VLOOKUP($E793,'Source Data'!$B$29:$J$60, MATCH($L793, 'Source Data'!$B$26:$J$26,1),TRUE))=TRUE,"",VLOOKUP($E793,'Source Data'!$B$29:$J$60,MATCH($L793, 'Source Data'!$B$26:$J$26,1),TRUE))))</f>
        <v/>
      </c>
      <c r="P793" s="144" t="str">
        <f>IF(OR(AND(OR($J793="Retired",$J793="Permanent Low-Use"),$K793&lt;=2024),(AND($J793="New",$K793&gt;2024))),"N/A",IF($N793=0,0,IF(ISERROR(VLOOKUP($E793,'Source Data'!$B$29:$J$60, MATCH($L793, 'Source Data'!$B$26:$J$26,1),TRUE))=TRUE,"",VLOOKUP($E793,'Source Data'!$B$29:$J$60,MATCH($L793, 'Source Data'!$B$26:$J$26,1),TRUE))))</f>
        <v/>
      </c>
      <c r="Q793" s="144" t="str">
        <f>IF(OR(AND(OR($J793="Retired",$J793="Permanent Low-Use"),$K793&lt;=2025),(AND($J793="New",$K793&gt;2025))),"N/A",IF($N793=0,0,IF(ISERROR(VLOOKUP($E793,'Source Data'!$B$29:$J$60, MATCH($L793, 'Source Data'!$B$26:$J$26,1),TRUE))=TRUE,"",VLOOKUP($E793,'Source Data'!$B$29:$J$60,MATCH($L793, 'Source Data'!$B$26:$J$26,1),TRUE))))</f>
        <v/>
      </c>
      <c r="R793" s="144" t="str">
        <f>IF(OR(AND(OR($J793="Retired",$J793="Permanent Low-Use"),$K793&lt;=2026),(AND($J793="New",$K793&gt;2026))),"N/A",IF($N793=0,0,IF(ISERROR(VLOOKUP($E793,'Source Data'!$B$29:$J$60, MATCH($L793, 'Source Data'!$B$26:$J$26,1),TRUE))=TRUE,"",VLOOKUP($E793,'Source Data'!$B$29:$J$60,MATCH($L793, 'Source Data'!$B$26:$J$26,1),TRUE))))</f>
        <v/>
      </c>
      <c r="S793" s="144" t="str">
        <f>IF(OR(AND(OR($J793="Retired",$J793="Permanent Low-Use"),$K793&lt;=2027),(AND($J793="New",$K793&gt;2027))),"N/A",IF($N793=0,0,IF(ISERROR(VLOOKUP($E793,'Source Data'!$B$29:$J$60, MATCH($L793, 'Source Data'!$B$26:$J$26,1),TRUE))=TRUE,"",VLOOKUP($E793,'Source Data'!$B$29:$J$60,MATCH($L793, 'Source Data'!$B$26:$J$26,1),TRUE))))</f>
        <v/>
      </c>
      <c r="T793" s="144" t="str">
        <f>IF(OR(AND(OR($J793="Retired",$J793="Permanent Low-Use"),$K793&lt;=2028),(AND($J793="New",$K793&gt;2028))),"N/A",IF($N793=0,0,IF(ISERROR(VLOOKUP($E793,'Source Data'!$B$29:$J$60, MATCH($L793, 'Source Data'!$B$26:$J$26,1),TRUE))=TRUE,"",VLOOKUP($E793,'Source Data'!$B$29:$J$60,MATCH($L793, 'Source Data'!$B$26:$J$26,1),TRUE))))</f>
        <v/>
      </c>
      <c r="U793" s="144" t="str">
        <f>IF(OR(AND(OR($J793="Retired",$J793="Permanent Low-Use"),$K793&lt;=2029),(AND($J793="New",$K793&gt;2029))),"N/A",IF($N793=0,0,IF(ISERROR(VLOOKUP($E793,'Source Data'!$B$29:$J$60, MATCH($L793, 'Source Data'!$B$26:$J$26,1),TRUE))=TRUE,"",VLOOKUP($E793,'Source Data'!$B$29:$J$60,MATCH($L793, 'Source Data'!$B$26:$J$26,1),TRUE))))</f>
        <v/>
      </c>
      <c r="V793" s="144" t="str">
        <f>IF(OR(AND(OR($J793="Retired",$J793="Permanent Low-Use"),$K793&lt;=2030),(AND($J793="New",$K793&gt;2030))),"N/A",IF($N793=0,0,IF(ISERROR(VLOOKUP($E793,'Source Data'!$B$29:$J$60, MATCH($L793, 'Source Data'!$B$26:$J$26,1),TRUE))=TRUE,"",VLOOKUP($E793,'Source Data'!$B$29:$J$60,MATCH($L793, 'Source Data'!$B$26:$J$26,1),TRUE))))</f>
        <v/>
      </c>
      <c r="W793" s="144" t="str">
        <f>IF(OR(AND(OR($J793="Retired",$J793="Permanent Low-Use"),$K793&lt;=2031),(AND($J793="New",$K793&gt;2031))),"N/A",IF($N793=0,0,IF(ISERROR(VLOOKUP($E793,'Source Data'!$B$29:$J$60, MATCH($L793, 'Source Data'!$B$26:$J$26,1),TRUE))=TRUE,"",VLOOKUP($E793,'Source Data'!$B$29:$J$60,MATCH($L793, 'Source Data'!$B$26:$J$26,1),TRUE))))</f>
        <v/>
      </c>
      <c r="X793" s="144" t="str">
        <f>IF(OR(AND(OR($J793="Retired",$J793="Permanent Low-Use"),$K793&lt;=2032),(AND($J793="New",$K793&gt;2032))),"N/A",IF($N793=0,0,IF(ISERROR(VLOOKUP($E793,'Source Data'!$B$29:$J$60, MATCH($L793, 'Source Data'!$B$26:$J$26,1),TRUE))=TRUE,"",VLOOKUP($E793,'Source Data'!$B$29:$J$60,MATCH($L793, 'Source Data'!$B$26:$J$26,1),TRUE))))</f>
        <v/>
      </c>
      <c r="Y793" s="144" t="str">
        <f>IF(OR(AND(OR($J793="Retired",$J793="Permanent Low-Use"),$K793&lt;=2033),(AND($J793="New",$K793&gt;2033))),"N/A",IF($N793=0,0,IF(ISERROR(VLOOKUP($E793,'Source Data'!$B$29:$J$60, MATCH($L793, 'Source Data'!$B$26:$J$26,1),TRUE))=TRUE,"",VLOOKUP($E793,'Source Data'!$B$29:$J$60,MATCH($L793, 'Source Data'!$B$26:$J$26,1),TRUE))))</f>
        <v/>
      </c>
      <c r="Z793" s="145" t="str">
        <f>IF(ISNUMBER($L793),IF(OR(AND(OR($J793="Retired",$J793="Permanent Low-Use"),$K793&lt;=2023),(AND($J793="New",$K793&gt;2023))),"N/A",VLOOKUP($F793,'Source Data'!$B$15:$I$22,7)),"")</f>
        <v/>
      </c>
      <c r="AA793" s="145" t="str">
        <f>IF(ISNUMBER($L793),IF(OR(AND(OR($J793="Retired",$J793="Permanent Low-Use"),$K793&lt;=2024),(AND($J793="New",$K793&gt;2024))),"N/A",VLOOKUP($F793,'Source Data'!$B$15:$I$22,7)),"")</f>
        <v/>
      </c>
      <c r="AB793" s="145" t="str">
        <f>IF(ISNUMBER($L793),IF(OR(AND(OR($J793="Retired",$J793="Permanent Low-Use"),$K793&lt;=2025),(AND($J793="New",$K793&gt;2025))),"N/A",VLOOKUP($F793,'Source Data'!$B$15:$I$22,5)),"")</f>
        <v/>
      </c>
      <c r="AC793" s="145" t="str">
        <f>IF(ISNUMBER($L793),IF(OR(AND(OR($J793="Retired",$J793="Permanent Low-Use"),$K793&lt;=2026),(AND($J793="New",$K793&gt;2026))),"N/A",VLOOKUP($F793,'Source Data'!$B$15:$I$22,5)),"")</f>
        <v/>
      </c>
      <c r="AD793" s="147"/>
      <c r="AE793" s="145" t="str">
        <f>IF(ISNUMBER($L793),IF(OR(AND(OR($J793="Retired",$J793="Permanent Low-Use"),$K793&lt;=2028),(AND($J793="New",$K793&gt;2028))),"N/A",VLOOKUP($F793,'Source Data'!$B$15:$I$22,5)),"")</f>
        <v/>
      </c>
      <c r="AF793" s="145" t="str">
        <f>IF(ISNUMBER($L793),IF(OR(AND(OR($J793="Retired",$J793="Permanent Low-Use"),$K793&lt;=2029),(AND($J793="New",$K793&gt;2029))),"N/A",VLOOKUP($F793,'Source Data'!$B$15:$I$22,5)),"")</f>
        <v/>
      </c>
      <c r="AG793" s="145" t="str">
        <f>IF(ISNUMBER($L793),IF(OR(AND(OR($J793="Retired",$J793="Permanent Low-Use"),$K793&lt;=2030),(AND($J793="New",$K793&gt;2030))),"N/A",VLOOKUP($F793,'Source Data'!$B$15:$I$22,5)),"")</f>
        <v/>
      </c>
      <c r="AH793" s="145" t="str">
        <f>IF(ISNUMBER($L793),IF(OR(AND(OR($J793="Retired",$J793="Permanent Low-Use"),$K793&lt;=2031),(AND($J793="New",$K793&gt;2031))),"N/A",VLOOKUP($F793,'Source Data'!$B$15:$I$22,5)),"")</f>
        <v/>
      </c>
      <c r="AI793" s="145" t="str">
        <f>IF(ISNUMBER($L793),IF(OR(AND(OR($J793="Retired",$J793="Permanent Low-Use"),$K793&lt;=2032),(AND($J793="New",$K793&gt;2032))),"N/A",VLOOKUP($F793,'Source Data'!$B$15:$I$22,5)),"")</f>
        <v/>
      </c>
      <c r="AJ793" s="145" t="str">
        <f>IF(ISNUMBER($L793),IF(OR(AND(OR($J793="Retired",$J793="Permanent Low-Use"),$K793&lt;=2033),(AND($J793="New",$K793&gt;2033))),"N/A",VLOOKUP($F793,'Source Data'!$B$15:$I$22,5)),"")</f>
        <v/>
      </c>
      <c r="AK793" s="145" t="str">
        <f>IF($N793= 0, "N/A", IF(ISERROR(VLOOKUP($F793, 'Source Data'!$B$4:$C$11,2)), "", VLOOKUP($F793, 'Source Data'!$B$4:$C$11,2)))</f>
        <v/>
      </c>
      <c r="AL793" s="158"/>
    </row>
    <row r="794" spans="1:38">
      <c r="A794" s="158"/>
      <c r="B794" s="78"/>
      <c r="C794" s="78"/>
      <c r="D794" s="78"/>
      <c r="E794" s="78"/>
      <c r="F794" s="78"/>
      <c r="G794" s="78"/>
      <c r="H794" s="78"/>
      <c r="I794" s="78"/>
      <c r="J794" s="78"/>
      <c r="K794" s="78"/>
      <c r="L794" s="142" t="str">
        <f t="shared" si="30"/>
        <v/>
      </c>
      <c r="M794" s="142"/>
      <c r="N794" s="143" t="str">
        <f t="shared" si="31"/>
        <v/>
      </c>
      <c r="O794" s="144" t="str">
        <f>IF(OR(AND(OR($J794="Retired",$J794="Permanent Low-Use"),$K794&lt;=2023),(AND($J794="New",$K794&gt;2023))),"N/A",IF($N794=0,0,IF(ISERROR(VLOOKUP($E794,'Source Data'!$B$29:$J$60, MATCH($L794, 'Source Data'!$B$26:$J$26,1),TRUE))=TRUE,"",VLOOKUP($E794,'Source Data'!$B$29:$J$60,MATCH($L794, 'Source Data'!$B$26:$J$26,1),TRUE))))</f>
        <v/>
      </c>
      <c r="P794" s="144" t="str">
        <f>IF(OR(AND(OR($J794="Retired",$J794="Permanent Low-Use"),$K794&lt;=2024),(AND($J794="New",$K794&gt;2024))),"N/A",IF($N794=0,0,IF(ISERROR(VLOOKUP($E794,'Source Data'!$B$29:$J$60, MATCH($L794, 'Source Data'!$B$26:$J$26,1),TRUE))=TRUE,"",VLOOKUP($E794,'Source Data'!$B$29:$J$60,MATCH($L794, 'Source Data'!$B$26:$J$26,1),TRUE))))</f>
        <v/>
      </c>
      <c r="Q794" s="144" t="str">
        <f>IF(OR(AND(OR($J794="Retired",$J794="Permanent Low-Use"),$K794&lt;=2025),(AND($J794="New",$K794&gt;2025))),"N/A",IF($N794=0,0,IF(ISERROR(VLOOKUP($E794,'Source Data'!$B$29:$J$60, MATCH($L794, 'Source Data'!$B$26:$J$26,1),TRUE))=TRUE,"",VLOOKUP($E794,'Source Data'!$B$29:$J$60,MATCH($L794, 'Source Data'!$B$26:$J$26,1),TRUE))))</f>
        <v/>
      </c>
      <c r="R794" s="144" t="str">
        <f>IF(OR(AND(OR($J794="Retired",$J794="Permanent Low-Use"),$K794&lt;=2026),(AND($J794="New",$K794&gt;2026))),"N/A",IF($N794=0,0,IF(ISERROR(VLOOKUP($E794,'Source Data'!$B$29:$J$60, MATCH($L794, 'Source Data'!$B$26:$J$26,1),TRUE))=TRUE,"",VLOOKUP($E794,'Source Data'!$B$29:$J$60,MATCH($L794, 'Source Data'!$B$26:$J$26,1),TRUE))))</f>
        <v/>
      </c>
      <c r="S794" s="144" t="str">
        <f>IF(OR(AND(OR($J794="Retired",$J794="Permanent Low-Use"),$K794&lt;=2027),(AND($J794="New",$K794&gt;2027))),"N/A",IF($N794=0,0,IF(ISERROR(VLOOKUP($E794,'Source Data'!$B$29:$J$60, MATCH($L794, 'Source Data'!$B$26:$J$26,1),TRUE))=TRUE,"",VLOOKUP($E794,'Source Data'!$B$29:$J$60,MATCH($L794, 'Source Data'!$B$26:$J$26,1),TRUE))))</f>
        <v/>
      </c>
      <c r="T794" s="144" t="str">
        <f>IF(OR(AND(OR($J794="Retired",$J794="Permanent Low-Use"),$K794&lt;=2028),(AND($J794="New",$K794&gt;2028))),"N/A",IF($N794=0,0,IF(ISERROR(VLOOKUP($E794,'Source Data'!$B$29:$J$60, MATCH($L794, 'Source Data'!$B$26:$J$26,1),TRUE))=TRUE,"",VLOOKUP($E794,'Source Data'!$B$29:$J$60,MATCH($L794, 'Source Data'!$B$26:$J$26,1),TRUE))))</f>
        <v/>
      </c>
      <c r="U794" s="144" t="str">
        <f>IF(OR(AND(OR($J794="Retired",$J794="Permanent Low-Use"),$K794&lt;=2029),(AND($J794="New",$K794&gt;2029))),"N/A",IF($N794=0,0,IF(ISERROR(VLOOKUP($E794,'Source Data'!$B$29:$J$60, MATCH($L794, 'Source Data'!$B$26:$J$26,1),TRUE))=TRUE,"",VLOOKUP($E794,'Source Data'!$B$29:$J$60,MATCH($L794, 'Source Data'!$B$26:$J$26,1),TRUE))))</f>
        <v/>
      </c>
      <c r="V794" s="144" t="str">
        <f>IF(OR(AND(OR($J794="Retired",$J794="Permanent Low-Use"),$K794&lt;=2030),(AND($J794="New",$K794&gt;2030))),"N/A",IF($N794=0,0,IF(ISERROR(VLOOKUP($E794,'Source Data'!$B$29:$J$60, MATCH($L794, 'Source Data'!$B$26:$J$26,1),TRUE))=TRUE,"",VLOOKUP($E794,'Source Data'!$B$29:$J$60,MATCH($L794, 'Source Data'!$B$26:$J$26,1),TRUE))))</f>
        <v/>
      </c>
      <c r="W794" s="144" t="str">
        <f>IF(OR(AND(OR($J794="Retired",$J794="Permanent Low-Use"),$K794&lt;=2031),(AND($J794="New",$K794&gt;2031))),"N/A",IF($N794=0,0,IF(ISERROR(VLOOKUP($E794,'Source Data'!$B$29:$J$60, MATCH($L794, 'Source Data'!$B$26:$J$26,1),TRUE))=TRUE,"",VLOOKUP($E794,'Source Data'!$B$29:$J$60,MATCH($L794, 'Source Data'!$B$26:$J$26,1),TRUE))))</f>
        <v/>
      </c>
      <c r="X794" s="144" t="str">
        <f>IF(OR(AND(OR($J794="Retired",$J794="Permanent Low-Use"),$K794&lt;=2032),(AND($J794="New",$K794&gt;2032))),"N/A",IF($N794=0,0,IF(ISERROR(VLOOKUP($E794,'Source Data'!$B$29:$J$60, MATCH($L794, 'Source Data'!$B$26:$J$26,1),TRUE))=TRUE,"",VLOOKUP($E794,'Source Data'!$B$29:$J$60,MATCH($L794, 'Source Data'!$B$26:$J$26,1),TRUE))))</f>
        <v/>
      </c>
      <c r="Y794" s="144" t="str">
        <f>IF(OR(AND(OR($J794="Retired",$J794="Permanent Low-Use"),$K794&lt;=2033),(AND($J794="New",$K794&gt;2033))),"N/A",IF($N794=0,0,IF(ISERROR(VLOOKUP($E794,'Source Data'!$B$29:$J$60, MATCH($L794, 'Source Data'!$B$26:$J$26,1),TRUE))=TRUE,"",VLOOKUP($E794,'Source Data'!$B$29:$J$60,MATCH($L794, 'Source Data'!$B$26:$J$26,1),TRUE))))</f>
        <v/>
      </c>
      <c r="Z794" s="145" t="str">
        <f>IF(ISNUMBER($L794),IF(OR(AND(OR($J794="Retired",$J794="Permanent Low-Use"),$K794&lt;=2023),(AND($J794="New",$K794&gt;2023))),"N/A",VLOOKUP($F794,'Source Data'!$B$15:$I$22,7)),"")</f>
        <v/>
      </c>
      <c r="AA794" s="145" t="str">
        <f>IF(ISNUMBER($L794),IF(OR(AND(OR($J794="Retired",$J794="Permanent Low-Use"),$K794&lt;=2024),(AND($J794="New",$K794&gt;2024))),"N/A",VLOOKUP($F794,'Source Data'!$B$15:$I$22,7)),"")</f>
        <v/>
      </c>
      <c r="AB794" s="145" t="str">
        <f>IF(ISNUMBER($L794),IF(OR(AND(OR($J794="Retired",$J794="Permanent Low-Use"),$K794&lt;=2025),(AND($J794="New",$K794&gt;2025))),"N/A",VLOOKUP($F794,'Source Data'!$B$15:$I$22,5)),"")</f>
        <v/>
      </c>
      <c r="AC794" s="145" t="str">
        <f>IF(ISNUMBER($L794),IF(OR(AND(OR($J794="Retired",$J794="Permanent Low-Use"),$K794&lt;=2026),(AND($J794="New",$K794&gt;2026))),"N/A",VLOOKUP($F794,'Source Data'!$B$15:$I$22,5)),"")</f>
        <v/>
      </c>
      <c r="AD794" s="147"/>
      <c r="AE794" s="145" t="str">
        <f>IF(ISNUMBER($L794),IF(OR(AND(OR($J794="Retired",$J794="Permanent Low-Use"),$K794&lt;=2028),(AND($J794="New",$K794&gt;2028))),"N/A",VLOOKUP($F794,'Source Data'!$B$15:$I$22,5)),"")</f>
        <v/>
      </c>
      <c r="AF794" s="145" t="str">
        <f>IF(ISNUMBER($L794),IF(OR(AND(OR($J794="Retired",$J794="Permanent Low-Use"),$K794&lt;=2029),(AND($J794="New",$K794&gt;2029))),"N/A",VLOOKUP($F794,'Source Data'!$B$15:$I$22,5)),"")</f>
        <v/>
      </c>
      <c r="AG794" s="145" t="str">
        <f>IF(ISNUMBER($L794),IF(OR(AND(OR($J794="Retired",$J794="Permanent Low-Use"),$K794&lt;=2030),(AND($J794="New",$K794&gt;2030))),"N/A",VLOOKUP($F794,'Source Data'!$B$15:$I$22,5)),"")</f>
        <v/>
      </c>
      <c r="AH794" s="145" t="str">
        <f>IF(ISNUMBER($L794),IF(OR(AND(OR($J794="Retired",$J794="Permanent Low-Use"),$K794&lt;=2031),(AND($J794="New",$K794&gt;2031))),"N/A",VLOOKUP($F794,'Source Data'!$B$15:$I$22,5)),"")</f>
        <v/>
      </c>
      <c r="AI794" s="145" t="str">
        <f>IF(ISNUMBER($L794),IF(OR(AND(OR($J794="Retired",$J794="Permanent Low-Use"),$K794&lt;=2032),(AND($J794="New",$K794&gt;2032))),"N/A",VLOOKUP($F794,'Source Data'!$B$15:$I$22,5)),"")</f>
        <v/>
      </c>
      <c r="AJ794" s="145" t="str">
        <f>IF(ISNUMBER($L794),IF(OR(AND(OR($J794="Retired",$J794="Permanent Low-Use"),$K794&lt;=2033),(AND($J794="New",$K794&gt;2033))),"N/A",VLOOKUP($F794,'Source Data'!$B$15:$I$22,5)),"")</f>
        <v/>
      </c>
      <c r="AK794" s="145" t="str">
        <f>IF($N794= 0, "N/A", IF(ISERROR(VLOOKUP($F794, 'Source Data'!$B$4:$C$11,2)), "", VLOOKUP($F794, 'Source Data'!$B$4:$C$11,2)))</f>
        <v/>
      </c>
      <c r="AL794" s="158"/>
    </row>
    <row r="795" spans="1:38">
      <c r="A795" s="158"/>
      <c r="B795" s="78"/>
      <c r="C795" s="78"/>
      <c r="D795" s="78"/>
      <c r="E795" s="78"/>
      <c r="F795" s="78"/>
      <c r="G795" s="78"/>
      <c r="H795" s="78"/>
      <c r="I795" s="78"/>
      <c r="J795" s="78"/>
      <c r="K795" s="78"/>
      <c r="L795" s="142" t="str">
        <f t="shared" si="30"/>
        <v/>
      </c>
      <c r="M795" s="142"/>
      <c r="N795" s="143" t="str">
        <f t="shared" si="31"/>
        <v/>
      </c>
      <c r="O795" s="144" t="str">
        <f>IF(OR(AND(OR($J795="Retired",$J795="Permanent Low-Use"),$K795&lt;=2023),(AND($J795="New",$K795&gt;2023))),"N/A",IF($N795=0,0,IF(ISERROR(VLOOKUP($E795,'Source Data'!$B$29:$J$60, MATCH($L795, 'Source Data'!$B$26:$J$26,1),TRUE))=TRUE,"",VLOOKUP($E795,'Source Data'!$B$29:$J$60,MATCH($L795, 'Source Data'!$B$26:$J$26,1),TRUE))))</f>
        <v/>
      </c>
      <c r="P795" s="144" t="str">
        <f>IF(OR(AND(OR($J795="Retired",$J795="Permanent Low-Use"),$K795&lt;=2024),(AND($J795="New",$K795&gt;2024))),"N/A",IF($N795=0,0,IF(ISERROR(VLOOKUP($E795,'Source Data'!$B$29:$J$60, MATCH($L795, 'Source Data'!$B$26:$J$26,1),TRUE))=TRUE,"",VLOOKUP($E795,'Source Data'!$B$29:$J$60,MATCH($L795, 'Source Data'!$B$26:$J$26,1),TRUE))))</f>
        <v/>
      </c>
      <c r="Q795" s="144" t="str">
        <f>IF(OR(AND(OR($J795="Retired",$J795="Permanent Low-Use"),$K795&lt;=2025),(AND($J795="New",$K795&gt;2025))),"N/A",IF($N795=0,0,IF(ISERROR(VLOOKUP($E795,'Source Data'!$B$29:$J$60, MATCH($L795, 'Source Data'!$B$26:$J$26,1),TRUE))=TRUE,"",VLOOKUP($E795,'Source Data'!$B$29:$J$60,MATCH($L795, 'Source Data'!$B$26:$J$26,1),TRUE))))</f>
        <v/>
      </c>
      <c r="R795" s="144" t="str">
        <f>IF(OR(AND(OR($J795="Retired",$J795="Permanent Low-Use"),$K795&lt;=2026),(AND($J795="New",$K795&gt;2026))),"N/A",IF($N795=0,0,IF(ISERROR(VLOOKUP($E795,'Source Data'!$B$29:$J$60, MATCH($L795, 'Source Data'!$B$26:$J$26,1),TRUE))=TRUE,"",VLOOKUP($E795,'Source Data'!$B$29:$J$60,MATCH($L795, 'Source Data'!$B$26:$J$26,1),TRUE))))</f>
        <v/>
      </c>
      <c r="S795" s="144" t="str">
        <f>IF(OR(AND(OR($J795="Retired",$J795="Permanent Low-Use"),$K795&lt;=2027),(AND($J795="New",$K795&gt;2027))),"N/A",IF($N795=0,0,IF(ISERROR(VLOOKUP($E795,'Source Data'!$B$29:$J$60, MATCH($L795, 'Source Data'!$B$26:$J$26,1),TRUE))=TRUE,"",VLOOKUP($E795,'Source Data'!$B$29:$J$60,MATCH($L795, 'Source Data'!$B$26:$J$26,1),TRUE))))</f>
        <v/>
      </c>
      <c r="T795" s="144" t="str">
        <f>IF(OR(AND(OR($J795="Retired",$J795="Permanent Low-Use"),$K795&lt;=2028),(AND($J795="New",$K795&gt;2028))),"N/A",IF($N795=0,0,IF(ISERROR(VLOOKUP($E795,'Source Data'!$B$29:$J$60, MATCH($L795, 'Source Data'!$B$26:$J$26,1),TRUE))=TRUE,"",VLOOKUP($E795,'Source Data'!$B$29:$J$60,MATCH($L795, 'Source Data'!$B$26:$J$26,1),TRUE))))</f>
        <v/>
      </c>
      <c r="U795" s="144" t="str">
        <f>IF(OR(AND(OR($J795="Retired",$J795="Permanent Low-Use"),$K795&lt;=2029),(AND($J795="New",$K795&gt;2029))),"N/A",IF($N795=0,0,IF(ISERROR(VLOOKUP($E795,'Source Data'!$B$29:$J$60, MATCH($L795, 'Source Data'!$B$26:$J$26,1),TRUE))=TRUE,"",VLOOKUP($E795,'Source Data'!$B$29:$J$60,MATCH($L795, 'Source Data'!$B$26:$J$26,1),TRUE))))</f>
        <v/>
      </c>
      <c r="V795" s="144" t="str">
        <f>IF(OR(AND(OR($J795="Retired",$J795="Permanent Low-Use"),$K795&lt;=2030),(AND($J795="New",$K795&gt;2030))),"N/A",IF($N795=0,0,IF(ISERROR(VLOOKUP($E795,'Source Data'!$B$29:$J$60, MATCH($L795, 'Source Data'!$B$26:$J$26,1),TRUE))=TRUE,"",VLOOKUP($E795,'Source Data'!$B$29:$J$60,MATCH($L795, 'Source Data'!$B$26:$J$26,1),TRUE))))</f>
        <v/>
      </c>
      <c r="W795" s="144" t="str">
        <f>IF(OR(AND(OR($J795="Retired",$J795="Permanent Low-Use"),$K795&lt;=2031),(AND($J795="New",$K795&gt;2031))),"N/A",IF($N795=0,0,IF(ISERROR(VLOOKUP($E795,'Source Data'!$B$29:$J$60, MATCH($L795, 'Source Data'!$B$26:$J$26,1),TRUE))=TRUE,"",VLOOKUP($E795,'Source Data'!$B$29:$J$60,MATCH($L795, 'Source Data'!$B$26:$J$26,1),TRUE))))</f>
        <v/>
      </c>
      <c r="X795" s="144" t="str">
        <f>IF(OR(AND(OR($J795="Retired",$J795="Permanent Low-Use"),$K795&lt;=2032),(AND($J795="New",$K795&gt;2032))),"N/A",IF($N795=0,0,IF(ISERROR(VLOOKUP($E795,'Source Data'!$B$29:$J$60, MATCH($L795, 'Source Data'!$B$26:$J$26,1),TRUE))=TRUE,"",VLOOKUP($E795,'Source Data'!$B$29:$J$60,MATCH($L795, 'Source Data'!$B$26:$J$26,1),TRUE))))</f>
        <v/>
      </c>
      <c r="Y795" s="144" t="str">
        <f>IF(OR(AND(OR($J795="Retired",$J795="Permanent Low-Use"),$K795&lt;=2033),(AND($J795="New",$K795&gt;2033))),"N/A",IF($N795=0,0,IF(ISERROR(VLOOKUP($E795,'Source Data'!$B$29:$J$60, MATCH($L795, 'Source Data'!$B$26:$J$26,1),TRUE))=TRUE,"",VLOOKUP($E795,'Source Data'!$B$29:$J$60,MATCH($L795, 'Source Data'!$B$26:$J$26,1),TRUE))))</f>
        <v/>
      </c>
      <c r="Z795" s="145" t="str">
        <f>IF(ISNUMBER($L795),IF(OR(AND(OR($J795="Retired",$J795="Permanent Low-Use"),$K795&lt;=2023),(AND($J795="New",$K795&gt;2023))),"N/A",VLOOKUP($F795,'Source Data'!$B$15:$I$22,7)),"")</f>
        <v/>
      </c>
      <c r="AA795" s="145" t="str">
        <f>IF(ISNUMBER($L795),IF(OR(AND(OR($J795="Retired",$J795="Permanent Low-Use"),$K795&lt;=2024),(AND($J795="New",$K795&gt;2024))),"N/A",VLOOKUP($F795,'Source Data'!$B$15:$I$22,7)),"")</f>
        <v/>
      </c>
      <c r="AB795" s="145" t="str">
        <f>IF(ISNUMBER($L795),IF(OR(AND(OR($J795="Retired",$J795="Permanent Low-Use"),$K795&lt;=2025),(AND($J795="New",$K795&gt;2025))),"N/A",VLOOKUP($F795,'Source Data'!$B$15:$I$22,5)),"")</f>
        <v/>
      </c>
      <c r="AC795" s="145" t="str">
        <f>IF(ISNUMBER($L795),IF(OR(AND(OR($J795="Retired",$J795="Permanent Low-Use"),$K795&lt;=2026),(AND($J795="New",$K795&gt;2026))),"N/A",VLOOKUP($F795,'Source Data'!$B$15:$I$22,5)),"")</f>
        <v/>
      </c>
      <c r="AD795" s="147"/>
      <c r="AE795" s="145" t="str">
        <f>IF(ISNUMBER($L795),IF(OR(AND(OR($J795="Retired",$J795="Permanent Low-Use"),$K795&lt;=2028),(AND($J795="New",$K795&gt;2028))),"N/A",VLOOKUP($F795,'Source Data'!$B$15:$I$22,5)),"")</f>
        <v/>
      </c>
      <c r="AF795" s="145" t="str">
        <f>IF(ISNUMBER($L795),IF(OR(AND(OR($J795="Retired",$J795="Permanent Low-Use"),$K795&lt;=2029),(AND($J795="New",$K795&gt;2029))),"N/A",VLOOKUP($F795,'Source Data'!$B$15:$I$22,5)),"")</f>
        <v/>
      </c>
      <c r="AG795" s="145" t="str">
        <f>IF(ISNUMBER($L795),IF(OR(AND(OR($J795="Retired",$J795="Permanent Low-Use"),$K795&lt;=2030),(AND($J795="New",$K795&gt;2030))),"N/A",VLOOKUP($F795,'Source Data'!$B$15:$I$22,5)),"")</f>
        <v/>
      </c>
      <c r="AH795" s="145" t="str">
        <f>IF(ISNUMBER($L795),IF(OR(AND(OR($J795="Retired",$J795="Permanent Low-Use"),$K795&lt;=2031),(AND($J795="New",$K795&gt;2031))),"N/A",VLOOKUP($F795,'Source Data'!$B$15:$I$22,5)),"")</f>
        <v/>
      </c>
      <c r="AI795" s="145" t="str">
        <f>IF(ISNUMBER($L795),IF(OR(AND(OR($J795="Retired",$J795="Permanent Low-Use"),$K795&lt;=2032),(AND($J795="New",$K795&gt;2032))),"N/A",VLOOKUP($F795,'Source Data'!$B$15:$I$22,5)),"")</f>
        <v/>
      </c>
      <c r="AJ795" s="145" t="str">
        <f>IF(ISNUMBER($L795),IF(OR(AND(OR($J795="Retired",$J795="Permanent Low-Use"),$K795&lt;=2033),(AND($J795="New",$K795&gt;2033))),"N/A",VLOOKUP($F795,'Source Data'!$B$15:$I$22,5)),"")</f>
        <v/>
      </c>
      <c r="AK795" s="145" t="str">
        <f>IF($N795= 0, "N/A", IF(ISERROR(VLOOKUP($F795, 'Source Data'!$B$4:$C$11,2)), "", VLOOKUP($F795, 'Source Data'!$B$4:$C$11,2)))</f>
        <v/>
      </c>
      <c r="AL795" s="158"/>
    </row>
    <row r="796" spans="1:38">
      <c r="A796" s="158"/>
      <c r="B796" s="78"/>
      <c r="C796" s="78"/>
      <c r="D796" s="78"/>
      <c r="E796" s="78"/>
      <c r="F796" s="78"/>
      <c r="G796" s="78"/>
      <c r="H796" s="78"/>
      <c r="I796" s="78"/>
      <c r="J796" s="78"/>
      <c r="K796" s="78"/>
      <c r="L796" s="142" t="str">
        <f t="shared" si="30"/>
        <v/>
      </c>
      <c r="M796" s="142"/>
      <c r="N796" s="143" t="str">
        <f t="shared" si="31"/>
        <v/>
      </c>
      <c r="O796" s="144" t="str">
        <f>IF(OR(AND(OR($J796="Retired",$J796="Permanent Low-Use"),$K796&lt;=2023),(AND($J796="New",$K796&gt;2023))),"N/A",IF($N796=0,0,IF(ISERROR(VLOOKUP($E796,'Source Data'!$B$29:$J$60, MATCH($L796, 'Source Data'!$B$26:$J$26,1),TRUE))=TRUE,"",VLOOKUP($E796,'Source Data'!$B$29:$J$60,MATCH($L796, 'Source Data'!$B$26:$J$26,1),TRUE))))</f>
        <v/>
      </c>
      <c r="P796" s="144" t="str">
        <f>IF(OR(AND(OR($J796="Retired",$J796="Permanent Low-Use"),$K796&lt;=2024),(AND($J796="New",$K796&gt;2024))),"N/A",IF($N796=0,0,IF(ISERROR(VLOOKUP($E796,'Source Data'!$B$29:$J$60, MATCH($L796, 'Source Data'!$B$26:$J$26,1),TRUE))=TRUE,"",VLOOKUP($E796,'Source Data'!$B$29:$J$60,MATCH($L796, 'Source Data'!$B$26:$J$26,1),TRUE))))</f>
        <v/>
      </c>
      <c r="Q796" s="144" t="str">
        <f>IF(OR(AND(OR($J796="Retired",$J796="Permanent Low-Use"),$K796&lt;=2025),(AND($J796="New",$K796&gt;2025))),"N/A",IF($N796=0,0,IF(ISERROR(VLOOKUP($E796,'Source Data'!$B$29:$J$60, MATCH($L796, 'Source Data'!$B$26:$J$26,1),TRUE))=TRUE,"",VLOOKUP($E796,'Source Data'!$B$29:$J$60,MATCH($L796, 'Source Data'!$B$26:$J$26,1),TRUE))))</f>
        <v/>
      </c>
      <c r="R796" s="144" t="str">
        <f>IF(OR(AND(OR($J796="Retired",$J796="Permanent Low-Use"),$K796&lt;=2026),(AND($J796="New",$K796&gt;2026))),"N/A",IF($N796=0,0,IF(ISERROR(VLOOKUP($E796,'Source Data'!$B$29:$J$60, MATCH($L796, 'Source Data'!$B$26:$J$26,1),TRUE))=TRUE,"",VLOOKUP($E796,'Source Data'!$B$29:$J$60,MATCH($L796, 'Source Data'!$B$26:$J$26,1),TRUE))))</f>
        <v/>
      </c>
      <c r="S796" s="144" t="str">
        <f>IF(OR(AND(OR($J796="Retired",$J796="Permanent Low-Use"),$K796&lt;=2027),(AND($J796="New",$K796&gt;2027))),"N/A",IF($N796=0,0,IF(ISERROR(VLOOKUP($E796,'Source Data'!$B$29:$J$60, MATCH($L796, 'Source Data'!$B$26:$J$26,1),TRUE))=TRUE,"",VLOOKUP($E796,'Source Data'!$B$29:$J$60,MATCH($L796, 'Source Data'!$B$26:$J$26,1),TRUE))))</f>
        <v/>
      </c>
      <c r="T796" s="144" t="str">
        <f>IF(OR(AND(OR($J796="Retired",$J796="Permanent Low-Use"),$K796&lt;=2028),(AND($J796="New",$K796&gt;2028))),"N/A",IF($N796=0,0,IF(ISERROR(VLOOKUP($E796,'Source Data'!$B$29:$J$60, MATCH($L796, 'Source Data'!$B$26:$J$26,1),TRUE))=TRUE,"",VLOOKUP($E796,'Source Data'!$B$29:$J$60,MATCH($L796, 'Source Data'!$B$26:$J$26,1),TRUE))))</f>
        <v/>
      </c>
      <c r="U796" s="144" t="str">
        <f>IF(OR(AND(OR($J796="Retired",$J796="Permanent Low-Use"),$K796&lt;=2029),(AND($J796="New",$K796&gt;2029))),"N/A",IF($N796=0,0,IF(ISERROR(VLOOKUP($E796,'Source Data'!$B$29:$J$60, MATCH($L796, 'Source Data'!$B$26:$J$26,1),TRUE))=TRUE,"",VLOOKUP($E796,'Source Data'!$B$29:$J$60,MATCH($L796, 'Source Data'!$B$26:$J$26,1),TRUE))))</f>
        <v/>
      </c>
      <c r="V796" s="144" t="str">
        <f>IF(OR(AND(OR($J796="Retired",$J796="Permanent Low-Use"),$K796&lt;=2030),(AND($J796="New",$K796&gt;2030))),"N/A",IF($N796=0,0,IF(ISERROR(VLOOKUP($E796,'Source Data'!$B$29:$J$60, MATCH($L796, 'Source Data'!$B$26:$J$26,1),TRUE))=TRUE,"",VLOOKUP($E796,'Source Data'!$B$29:$J$60,MATCH($L796, 'Source Data'!$B$26:$J$26,1),TRUE))))</f>
        <v/>
      </c>
      <c r="W796" s="144" t="str">
        <f>IF(OR(AND(OR($J796="Retired",$J796="Permanent Low-Use"),$K796&lt;=2031),(AND($J796="New",$K796&gt;2031))),"N/A",IF($N796=0,0,IF(ISERROR(VLOOKUP($E796,'Source Data'!$B$29:$J$60, MATCH($L796, 'Source Data'!$B$26:$J$26,1),TRUE))=TRUE,"",VLOOKUP($E796,'Source Data'!$B$29:$J$60,MATCH($L796, 'Source Data'!$B$26:$J$26,1),TRUE))))</f>
        <v/>
      </c>
      <c r="X796" s="144" t="str">
        <f>IF(OR(AND(OR($J796="Retired",$J796="Permanent Low-Use"),$K796&lt;=2032),(AND($J796="New",$K796&gt;2032))),"N/A",IF($N796=0,0,IF(ISERROR(VLOOKUP($E796,'Source Data'!$B$29:$J$60, MATCH($L796, 'Source Data'!$B$26:$J$26,1),TRUE))=TRUE,"",VLOOKUP($E796,'Source Data'!$B$29:$J$60,MATCH($L796, 'Source Data'!$B$26:$J$26,1),TRUE))))</f>
        <v/>
      </c>
      <c r="Y796" s="144" t="str">
        <f>IF(OR(AND(OR($J796="Retired",$J796="Permanent Low-Use"),$K796&lt;=2033),(AND($J796="New",$K796&gt;2033))),"N/A",IF($N796=0,0,IF(ISERROR(VLOOKUP($E796,'Source Data'!$B$29:$J$60, MATCH($L796, 'Source Data'!$B$26:$J$26,1),TRUE))=TRUE,"",VLOOKUP($E796,'Source Data'!$B$29:$J$60,MATCH($L796, 'Source Data'!$B$26:$J$26,1),TRUE))))</f>
        <v/>
      </c>
      <c r="Z796" s="145" t="str">
        <f>IF(ISNUMBER($L796),IF(OR(AND(OR($J796="Retired",$J796="Permanent Low-Use"),$K796&lt;=2023),(AND($J796="New",$K796&gt;2023))),"N/A",VLOOKUP($F796,'Source Data'!$B$15:$I$22,7)),"")</f>
        <v/>
      </c>
      <c r="AA796" s="145" t="str">
        <f>IF(ISNUMBER($L796),IF(OR(AND(OR($J796="Retired",$J796="Permanent Low-Use"),$K796&lt;=2024),(AND($J796="New",$K796&gt;2024))),"N/A",VLOOKUP($F796,'Source Data'!$B$15:$I$22,7)),"")</f>
        <v/>
      </c>
      <c r="AB796" s="145" t="str">
        <f>IF(ISNUMBER($L796),IF(OR(AND(OR($J796="Retired",$J796="Permanent Low-Use"),$K796&lt;=2025),(AND($J796="New",$K796&gt;2025))),"N/A",VLOOKUP($F796,'Source Data'!$B$15:$I$22,5)),"")</f>
        <v/>
      </c>
      <c r="AC796" s="145" t="str">
        <f>IF(ISNUMBER($L796),IF(OR(AND(OR($J796="Retired",$J796="Permanent Low-Use"),$K796&lt;=2026),(AND($J796="New",$K796&gt;2026))),"N/A",VLOOKUP($F796,'Source Data'!$B$15:$I$22,5)),"")</f>
        <v/>
      </c>
      <c r="AD796" s="147"/>
      <c r="AE796" s="145" t="str">
        <f>IF(ISNUMBER($L796),IF(OR(AND(OR($J796="Retired",$J796="Permanent Low-Use"),$K796&lt;=2028),(AND($J796="New",$K796&gt;2028))),"N/A",VLOOKUP($F796,'Source Data'!$B$15:$I$22,5)),"")</f>
        <v/>
      </c>
      <c r="AF796" s="145" t="str">
        <f>IF(ISNUMBER($L796),IF(OR(AND(OR($J796="Retired",$J796="Permanent Low-Use"),$K796&lt;=2029),(AND($J796="New",$K796&gt;2029))),"N/A",VLOOKUP($F796,'Source Data'!$B$15:$I$22,5)),"")</f>
        <v/>
      </c>
      <c r="AG796" s="145" t="str">
        <f>IF(ISNUMBER($L796),IF(OR(AND(OR($J796="Retired",$J796="Permanent Low-Use"),$K796&lt;=2030),(AND($J796="New",$K796&gt;2030))),"N/A",VLOOKUP($F796,'Source Data'!$B$15:$I$22,5)),"")</f>
        <v/>
      </c>
      <c r="AH796" s="145" t="str">
        <f>IF(ISNUMBER($L796),IF(OR(AND(OR($J796="Retired",$J796="Permanent Low-Use"),$K796&lt;=2031),(AND($J796="New",$K796&gt;2031))),"N/A",VLOOKUP($F796,'Source Data'!$B$15:$I$22,5)),"")</f>
        <v/>
      </c>
      <c r="AI796" s="145" t="str">
        <f>IF(ISNUMBER($L796),IF(OR(AND(OR($J796="Retired",$J796="Permanent Low-Use"),$K796&lt;=2032),(AND($J796="New",$K796&gt;2032))),"N/A",VLOOKUP($F796,'Source Data'!$B$15:$I$22,5)),"")</f>
        <v/>
      </c>
      <c r="AJ796" s="145" t="str">
        <f>IF(ISNUMBER($L796),IF(OR(AND(OR($J796="Retired",$J796="Permanent Low-Use"),$K796&lt;=2033),(AND($J796="New",$K796&gt;2033))),"N/A",VLOOKUP($F796,'Source Data'!$B$15:$I$22,5)),"")</f>
        <v/>
      </c>
      <c r="AK796" s="145" t="str">
        <f>IF($N796= 0, "N/A", IF(ISERROR(VLOOKUP($F796, 'Source Data'!$B$4:$C$11,2)), "", VLOOKUP($F796, 'Source Data'!$B$4:$C$11,2)))</f>
        <v/>
      </c>
      <c r="AL796" s="158"/>
    </row>
    <row r="797" spans="1:38">
      <c r="A797" s="158"/>
      <c r="B797" s="78"/>
      <c r="C797" s="78"/>
      <c r="D797" s="78"/>
      <c r="E797" s="78"/>
      <c r="F797" s="78"/>
      <c r="G797" s="78"/>
      <c r="H797" s="78"/>
      <c r="I797" s="78"/>
      <c r="J797" s="78"/>
      <c r="K797" s="78"/>
      <c r="L797" s="142" t="str">
        <f t="shared" si="30"/>
        <v/>
      </c>
      <c r="M797" s="142"/>
      <c r="N797" s="143" t="str">
        <f t="shared" si="31"/>
        <v/>
      </c>
      <c r="O797" s="144" t="str">
        <f>IF(OR(AND(OR($J797="Retired",$J797="Permanent Low-Use"),$K797&lt;=2023),(AND($J797="New",$K797&gt;2023))),"N/A",IF($N797=0,0,IF(ISERROR(VLOOKUP($E797,'Source Data'!$B$29:$J$60, MATCH($L797, 'Source Data'!$B$26:$J$26,1),TRUE))=TRUE,"",VLOOKUP($E797,'Source Data'!$B$29:$J$60,MATCH($L797, 'Source Data'!$B$26:$J$26,1),TRUE))))</f>
        <v/>
      </c>
      <c r="P797" s="144" t="str">
        <f>IF(OR(AND(OR($J797="Retired",$J797="Permanent Low-Use"),$K797&lt;=2024),(AND($J797="New",$K797&gt;2024))),"N/A",IF($N797=0,0,IF(ISERROR(VLOOKUP($E797,'Source Data'!$B$29:$J$60, MATCH($L797, 'Source Data'!$B$26:$J$26,1),TRUE))=TRUE,"",VLOOKUP($E797,'Source Data'!$B$29:$J$60,MATCH($L797, 'Source Data'!$B$26:$J$26,1),TRUE))))</f>
        <v/>
      </c>
      <c r="Q797" s="144" t="str">
        <f>IF(OR(AND(OR($J797="Retired",$J797="Permanent Low-Use"),$K797&lt;=2025),(AND($J797="New",$K797&gt;2025))),"N/A",IF($N797=0,0,IF(ISERROR(VLOOKUP($E797,'Source Data'!$B$29:$J$60, MATCH($L797, 'Source Data'!$B$26:$J$26,1),TRUE))=TRUE,"",VLOOKUP($E797,'Source Data'!$B$29:$J$60,MATCH($L797, 'Source Data'!$B$26:$J$26,1),TRUE))))</f>
        <v/>
      </c>
      <c r="R797" s="144" t="str">
        <f>IF(OR(AND(OR($J797="Retired",$J797="Permanent Low-Use"),$K797&lt;=2026),(AND($J797="New",$K797&gt;2026))),"N/A",IF($N797=0,0,IF(ISERROR(VLOOKUP($E797,'Source Data'!$B$29:$J$60, MATCH($L797, 'Source Data'!$B$26:$J$26,1),TRUE))=TRUE,"",VLOOKUP($E797,'Source Data'!$B$29:$J$60,MATCH($L797, 'Source Data'!$B$26:$J$26,1),TRUE))))</f>
        <v/>
      </c>
      <c r="S797" s="144" t="str">
        <f>IF(OR(AND(OR($J797="Retired",$J797="Permanent Low-Use"),$K797&lt;=2027),(AND($J797="New",$K797&gt;2027))),"N/A",IF($N797=0,0,IF(ISERROR(VLOOKUP($E797,'Source Data'!$B$29:$J$60, MATCH($L797, 'Source Data'!$B$26:$J$26,1),TRUE))=TRUE,"",VLOOKUP($E797,'Source Data'!$B$29:$J$60,MATCH($L797, 'Source Data'!$B$26:$J$26,1),TRUE))))</f>
        <v/>
      </c>
      <c r="T797" s="144" t="str">
        <f>IF(OR(AND(OR($J797="Retired",$J797="Permanent Low-Use"),$K797&lt;=2028),(AND($J797="New",$K797&gt;2028))),"N/A",IF($N797=0,0,IF(ISERROR(VLOOKUP($E797,'Source Data'!$B$29:$J$60, MATCH($L797, 'Source Data'!$B$26:$J$26,1),TRUE))=TRUE,"",VLOOKUP($E797,'Source Data'!$B$29:$J$60,MATCH($L797, 'Source Data'!$B$26:$J$26,1),TRUE))))</f>
        <v/>
      </c>
      <c r="U797" s="144" t="str">
        <f>IF(OR(AND(OR($J797="Retired",$J797="Permanent Low-Use"),$K797&lt;=2029),(AND($J797="New",$K797&gt;2029))),"N/A",IF($N797=0,0,IF(ISERROR(VLOOKUP($E797,'Source Data'!$B$29:$J$60, MATCH($L797, 'Source Data'!$B$26:$J$26,1),TRUE))=TRUE,"",VLOOKUP($E797,'Source Data'!$B$29:$J$60,MATCH($L797, 'Source Data'!$B$26:$J$26,1),TRUE))))</f>
        <v/>
      </c>
      <c r="V797" s="144" t="str">
        <f>IF(OR(AND(OR($J797="Retired",$J797="Permanent Low-Use"),$K797&lt;=2030),(AND($J797="New",$K797&gt;2030))),"N/A",IF($N797=0,0,IF(ISERROR(VLOOKUP($E797,'Source Data'!$B$29:$J$60, MATCH($L797, 'Source Data'!$B$26:$J$26,1),TRUE))=TRUE,"",VLOOKUP($E797,'Source Data'!$B$29:$J$60,MATCH($L797, 'Source Data'!$B$26:$J$26,1),TRUE))))</f>
        <v/>
      </c>
      <c r="W797" s="144" t="str">
        <f>IF(OR(AND(OR($J797="Retired",$J797="Permanent Low-Use"),$K797&lt;=2031),(AND($J797="New",$K797&gt;2031))),"N/A",IF($N797=0,0,IF(ISERROR(VLOOKUP($E797,'Source Data'!$B$29:$J$60, MATCH($L797, 'Source Data'!$B$26:$J$26,1),TRUE))=TRUE,"",VLOOKUP($E797,'Source Data'!$B$29:$J$60,MATCH($L797, 'Source Data'!$B$26:$J$26,1),TRUE))))</f>
        <v/>
      </c>
      <c r="X797" s="144" t="str">
        <f>IF(OR(AND(OR($J797="Retired",$J797="Permanent Low-Use"),$K797&lt;=2032),(AND($J797="New",$K797&gt;2032))),"N/A",IF($N797=0,0,IF(ISERROR(VLOOKUP($E797,'Source Data'!$B$29:$J$60, MATCH($L797, 'Source Data'!$B$26:$J$26,1),TRUE))=TRUE,"",VLOOKUP($E797,'Source Data'!$B$29:$J$60,MATCH($L797, 'Source Data'!$B$26:$J$26,1),TRUE))))</f>
        <v/>
      </c>
      <c r="Y797" s="144" t="str">
        <f>IF(OR(AND(OR($J797="Retired",$J797="Permanent Low-Use"),$K797&lt;=2033),(AND($J797="New",$K797&gt;2033))),"N/A",IF($N797=0,0,IF(ISERROR(VLOOKUP($E797,'Source Data'!$B$29:$J$60, MATCH($L797, 'Source Data'!$B$26:$J$26,1),TRUE))=TRUE,"",VLOOKUP($E797,'Source Data'!$B$29:$J$60,MATCH($L797, 'Source Data'!$B$26:$J$26,1),TRUE))))</f>
        <v/>
      </c>
      <c r="Z797" s="145" t="str">
        <f>IF(ISNUMBER($L797),IF(OR(AND(OR($J797="Retired",$J797="Permanent Low-Use"),$K797&lt;=2023),(AND($J797="New",$K797&gt;2023))),"N/A",VLOOKUP($F797,'Source Data'!$B$15:$I$22,7)),"")</f>
        <v/>
      </c>
      <c r="AA797" s="145" t="str">
        <f>IF(ISNUMBER($L797),IF(OR(AND(OR($J797="Retired",$J797="Permanent Low-Use"),$K797&lt;=2024),(AND($J797="New",$K797&gt;2024))),"N/A",VLOOKUP($F797,'Source Data'!$B$15:$I$22,7)),"")</f>
        <v/>
      </c>
      <c r="AB797" s="145" t="str">
        <f>IF(ISNUMBER($L797),IF(OR(AND(OR($J797="Retired",$J797="Permanent Low-Use"),$K797&lt;=2025),(AND($J797="New",$K797&gt;2025))),"N/A",VLOOKUP($F797,'Source Data'!$B$15:$I$22,5)),"")</f>
        <v/>
      </c>
      <c r="AC797" s="145" t="str">
        <f>IF(ISNUMBER($L797),IF(OR(AND(OR($J797="Retired",$J797="Permanent Low-Use"),$K797&lt;=2026),(AND($J797="New",$K797&gt;2026))),"N/A",VLOOKUP($F797,'Source Data'!$B$15:$I$22,5)),"")</f>
        <v/>
      </c>
      <c r="AD797" s="147"/>
      <c r="AE797" s="145" t="str">
        <f>IF(ISNUMBER($L797),IF(OR(AND(OR($J797="Retired",$J797="Permanent Low-Use"),$K797&lt;=2028),(AND($J797="New",$K797&gt;2028))),"N/A",VLOOKUP($F797,'Source Data'!$B$15:$I$22,5)),"")</f>
        <v/>
      </c>
      <c r="AF797" s="145" t="str">
        <f>IF(ISNUMBER($L797),IF(OR(AND(OR($J797="Retired",$J797="Permanent Low-Use"),$K797&lt;=2029),(AND($J797="New",$K797&gt;2029))),"N/A",VLOOKUP($F797,'Source Data'!$B$15:$I$22,5)),"")</f>
        <v/>
      </c>
      <c r="AG797" s="145" t="str">
        <f>IF(ISNUMBER($L797),IF(OR(AND(OR($J797="Retired",$J797="Permanent Low-Use"),$K797&lt;=2030),(AND($J797="New",$K797&gt;2030))),"N/A",VLOOKUP($F797,'Source Data'!$B$15:$I$22,5)),"")</f>
        <v/>
      </c>
      <c r="AH797" s="145" t="str">
        <f>IF(ISNUMBER($L797),IF(OR(AND(OR($J797="Retired",$J797="Permanent Low-Use"),$K797&lt;=2031),(AND($J797="New",$K797&gt;2031))),"N/A",VLOOKUP($F797,'Source Data'!$B$15:$I$22,5)),"")</f>
        <v/>
      </c>
      <c r="AI797" s="145" t="str">
        <f>IF(ISNUMBER($L797),IF(OR(AND(OR($J797="Retired",$J797="Permanent Low-Use"),$K797&lt;=2032),(AND($J797="New",$K797&gt;2032))),"N/A",VLOOKUP($F797,'Source Data'!$B$15:$I$22,5)),"")</f>
        <v/>
      </c>
      <c r="AJ797" s="145" t="str">
        <f>IF(ISNUMBER($L797),IF(OR(AND(OR($J797="Retired",$J797="Permanent Low-Use"),$K797&lt;=2033),(AND($J797="New",$K797&gt;2033))),"N/A",VLOOKUP($F797,'Source Data'!$B$15:$I$22,5)),"")</f>
        <v/>
      </c>
      <c r="AK797" s="145" t="str">
        <f>IF($N797= 0, "N/A", IF(ISERROR(VLOOKUP($F797, 'Source Data'!$B$4:$C$11,2)), "", VLOOKUP($F797, 'Source Data'!$B$4:$C$11,2)))</f>
        <v/>
      </c>
      <c r="AL797" s="158"/>
    </row>
    <row r="798" spans="1:38">
      <c r="A798" s="158"/>
      <c r="B798" s="78"/>
      <c r="C798" s="78"/>
      <c r="D798" s="78"/>
      <c r="E798" s="78"/>
      <c r="F798" s="78"/>
      <c r="G798" s="78"/>
      <c r="H798" s="78"/>
      <c r="I798" s="78"/>
      <c r="J798" s="78"/>
      <c r="K798" s="78"/>
      <c r="L798" s="142" t="str">
        <f t="shared" si="30"/>
        <v/>
      </c>
      <c r="M798" s="142"/>
      <c r="N798" s="143" t="str">
        <f t="shared" si="31"/>
        <v/>
      </c>
      <c r="O798" s="144" t="str">
        <f>IF(OR(AND(OR($J798="Retired",$J798="Permanent Low-Use"),$K798&lt;=2023),(AND($J798="New",$K798&gt;2023))),"N/A",IF($N798=0,0,IF(ISERROR(VLOOKUP($E798,'Source Data'!$B$29:$J$60, MATCH($L798, 'Source Data'!$B$26:$J$26,1),TRUE))=TRUE,"",VLOOKUP($E798,'Source Data'!$B$29:$J$60,MATCH($L798, 'Source Data'!$B$26:$J$26,1),TRUE))))</f>
        <v/>
      </c>
      <c r="P798" s="144" t="str">
        <f>IF(OR(AND(OR($J798="Retired",$J798="Permanent Low-Use"),$K798&lt;=2024),(AND($J798="New",$K798&gt;2024))),"N/A",IF($N798=0,0,IF(ISERROR(VLOOKUP($E798,'Source Data'!$B$29:$J$60, MATCH($L798, 'Source Data'!$B$26:$J$26,1),TRUE))=TRUE,"",VLOOKUP($E798,'Source Data'!$B$29:$J$60,MATCH($L798, 'Source Data'!$B$26:$J$26,1),TRUE))))</f>
        <v/>
      </c>
      <c r="Q798" s="144" t="str">
        <f>IF(OR(AND(OR($J798="Retired",$J798="Permanent Low-Use"),$K798&lt;=2025),(AND($J798="New",$K798&gt;2025))),"N/A",IF($N798=0,0,IF(ISERROR(VLOOKUP($E798,'Source Data'!$B$29:$J$60, MATCH($L798, 'Source Data'!$B$26:$J$26,1),TRUE))=TRUE,"",VLOOKUP($E798,'Source Data'!$B$29:$J$60,MATCH($L798, 'Source Data'!$B$26:$J$26,1),TRUE))))</f>
        <v/>
      </c>
      <c r="R798" s="144" t="str">
        <f>IF(OR(AND(OR($J798="Retired",$J798="Permanent Low-Use"),$K798&lt;=2026),(AND($J798="New",$K798&gt;2026))),"N/A",IF($N798=0,0,IF(ISERROR(VLOOKUP($E798,'Source Data'!$B$29:$J$60, MATCH($L798, 'Source Data'!$B$26:$J$26,1),TRUE))=TRUE,"",VLOOKUP($E798,'Source Data'!$B$29:$J$60,MATCH($L798, 'Source Data'!$B$26:$J$26,1),TRUE))))</f>
        <v/>
      </c>
      <c r="S798" s="144" t="str">
        <f>IF(OR(AND(OR($J798="Retired",$J798="Permanent Low-Use"),$K798&lt;=2027),(AND($J798="New",$K798&gt;2027))),"N/A",IF($N798=0,0,IF(ISERROR(VLOOKUP($E798,'Source Data'!$B$29:$J$60, MATCH($L798, 'Source Data'!$B$26:$J$26,1),TRUE))=TRUE,"",VLOOKUP($E798,'Source Data'!$B$29:$J$60,MATCH($L798, 'Source Data'!$B$26:$J$26,1),TRUE))))</f>
        <v/>
      </c>
      <c r="T798" s="144" t="str">
        <f>IF(OR(AND(OR($J798="Retired",$J798="Permanent Low-Use"),$K798&lt;=2028),(AND($J798="New",$K798&gt;2028))),"N/A",IF($N798=0,0,IF(ISERROR(VLOOKUP($E798,'Source Data'!$B$29:$J$60, MATCH($L798, 'Source Data'!$B$26:$J$26,1),TRUE))=TRUE,"",VLOOKUP($E798,'Source Data'!$B$29:$J$60,MATCH($L798, 'Source Data'!$B$26:$J$26,1),TRUE))))</f>
        <v/>
      </c>
      <c r="U798" s="144" t="str">
        <f>IF(OR(AND(OR($J798="Retired",$J798="Permanent Low-Use"),$K798&lt;=2029),(AND($J798="New",$K798&gt;2029))),"N/A",IF($N798=0,0,IF(ISERROR(VLOOKUP($E798,'Source Data'!$B$29:$J$60, MATCH($L798, 'Source Data'!$B$26:$J$26,1),TRUE))=TRUE,"",VLOOKUP($E798,'Source Data'!$B$29:$J$60,MATCH($L798, 'Source Data'!$B$26:$J$26,1),TRUE))))</f>
        <v/>
      </c>
      <c r="V798" s="144" t="str">
        <f>IF(OR(AND(OR($J798="Retired",$J798="Permanent Low-Use"),$K798&lt;=2030),(AND($J798="New",$K798&gt;2030))),"N/A",IF($N798=0,0,IF(ISERROR(VLOOKUP($E798,'Source Data'!$B$29:$J$60, MATCH($L798, 'Source Data'!$B$26:$J$26,1),TRUE))=TRUE,"",VLOOKUP($E798,'Source Data'!$B$29:$J$60,MATCH($L798, 'Source Data'!$B$26:$J$26,1),TRUE))))</f>
        <v/>
      </c>
      <c r="W798" s="144" t="str">
        <f>IF(OR(AND(OR($J798="Retired",$J798="Permanent Low-Use"),$K798&lt;=2031),(AND($J798="New",$K798&gt;2031))),"N/A",IF($N798=0,0,IF(ISERROR(VLOOKUP($E798,'Source Data'!$B$29:$J$60, MATCH($L798, 'Source Data'!$B$26:$J$26,1),TRUE))=TRUE,"",VLOOKUP($E798,'Source Data'!$B$29:$J$60,MATCH($L798, 'Source Data'!$B$26:$J$26,1),TRUE))))</f>
        <v/>
      </c>
      <c r="X798" s="144" t="str">
        <f>IF(OR(AND(OR($J798="Retired",$J798="Permanent Low-Use"),$K798&lt;=2032),(AND($J798="New",$K798&gt;2032))),"N/A",IF($N798=0,0,IF(ISERROR(VLOOKUP($E798,'Source Data'!$B$29:$J$60, MATCH($L798, 'Source Data'!$B$26:$J$26,1),TRUE))=TRUE,"",VLOOKUP($E798,'Source Data'!$B$29:$J$60,MATCH($L798, 'Source Data'!$B$26:$J$26,1),TRUE))))</f>
        <v/>
      </c>
      <c r="Y798" s="144" t="str">
        <f>IF(OR(AND(OR($J798="Retired",$J798="Permanent Low-Use"),$K798&lt;=2033),(AND($J798="New",$K798&gt;2033))),"N/A",IF($N798=0,0,IF(ISERROR(VLOOKUP($E798,'Source Data'!$B$29:$J$60, MATCH($L798, 'Source Data'!$B$26:$J$26,1),TRUE))=TRUE,"",VLOOKUP($E798,'Source Data'!$B$29:$J$60,MATCH($L798, 'Source Data'!$B$26:$J$26,1),TRUE))))</f>
        <v/>
      </c>
      <c r="Z798" s="145" t="str">
        <f>IF(ISNUMBER($L798),IF(OR(AND(OR($J798="Retired",$J798="Permanent Low-Use"),$K798&lt;=2023),(AND($J798="New",$K798&gt;2023))),"N/A",VLOOKUP($F798,'Source Data'!$B$15:$I$22,7)),"")</f>
        <v/>
      </c>
      <c r="AA798" s="145" t="str">
        <f>IF(ISNUMBER($L798),IF(OR(AND(OR($J798="Retired",$J798="Permanent Low-Use"),$K798&lt;=2024),(AND($J798="New",$K798&gt;2024))),"N/A",VLOOKUP($F798,'Source Data'!$B$15:$I$22,7)),"")</f>
        <v/>
      </c>
      <c r="AB798" s="145" t="str">
        <f>IF(ISNUMBER($L798),IF(OR(AND(OR($J798="Retired",$J798="Permanent Low-Use"),$K798&lt;=2025),(AND($J798="New",$K798&gt;2025))),"N/A",VLOOKUP($F798,'Source Data'!$B$15:$I$22,5)),"")</f>
        <v/>
      </c>
      <c r="AC798" s="145" t="str">
        <f>IF(ISNUMBER($L798),IF(OR(AND(OR($J798="Retired",$J798="Permanent Low-Use"),$K798&lt;=2026),(AND($J798="New",$K798&gt;2026))),"N/A",VLOOKUP($F798,'Source Data'!$B$15:$I$22,5)),"")</f>
        <v/>
      </c>
      <c r="AD798" s="147"/>
      <c r="AE798" s="145" t="str">
        <f>IF(ISNUMBER($L798),IF(OR(AND(OR($J798="Retired",$J798="Permanent Low-Use"),$K798&lt;=2028),(AND($J798="New",$K798&gt;2028))),"N/A",VLOOKUP($F798,'Source Data'!$B$15:$I$22,5)),"")</f>
        <v/>
      </c>
      <c r="AF798" s="145" t="str">
        <f>IF(ISNUMBER($L798),IF(OR(AND(OR($J798="Retired",$J798="Permanent Low-Use"),$K798&lt;=2029),(AND($J798="New",$K798&gt;2029))),"N/A",VLOOKUP($F798,'Source Data'!$B$15:$I$22,5)),"")</f>
        <v/>
      </c>
      <c r="AG798" s="145" t="str">
        <f>IF(ISNUMBER($L798),IF(OR(AND(OR($J798="Retired",$J798="Permanent Low-Use"),$K798&lt;=2030),(AND($J798="New",$K798&gt;2030))),"N/A",VLOOKUP($F798,'Source Data'!$B$15:$I$22,5)),"")</f>
        <v/>
      </c>
      <c r="AH798" s="145" t="str">
        <f>IF(ISNUMBER($L798),IF(OR(AND(OR($J798="Retired",$J798="Permanent Low-Use"),$K798&lt;=2031),(AND($J798="New",$K798&gt;2031))),"N/A",VLOOKUP($F798,'Source Data'!$B$15:$I$22,5)),"")</f>
        <v/>
      </c>
      <c r="AI798" s="145" t="str">
        <f>IF(ISNUMBER($L798),IF(OR(AND(OR($J798="Retired",$J798="Permanent Low-Use"),$K798&lt;=2032),(AND($J798="New",$K798&gt;2032))),"N/A",VLOOKUP($F798,'Source Data'!$B$15:$I$22,5)),"")</f>
        <v/>
      </c>
      <c r="AJ798" s="145" t="str">
        <f>IF(ISNUMBER($L798),IF(OR(AND(OR($J798="Retired",$J798="Permanent Low-Use"),$K798&lt;=2033),(AND($J798="New",$K798&gt;2033))),"N/A",VLOOKUP($F798,'Source Data'!$B$15:$I$22,5)),"")</f>
        <v/>
      </c>
      <c r="AK798" s="145" t="str">
        <f>IF($N798= 0, "N/A", IF(ISERROR(VLOOKUP($F798, 'Source Data'!$B$4:$C$11,2)), "", VLOOKUP($F798, 'Source Data'!$B$4:$C$11,2)))</f>
        <v/>
      </c>
      <c r="AL798" s="158"/>
    </row>
    <row r="799" spans="1:38">
      <c r="A799" s="158"/>
      <c r="B799" s="78"/>
      <c r="C799" s="78"/>
      <c r="D799" s="78"/>
      <c r="E799" s="78"/>
      <c r="F799" s="78"/>
      <c r="G799" s="78"/>
      <c r="H799" s="78"/>
      <c r="I799" s="78"/>
      <c r="J799" s="78"/>
      <c r="K799" s="78"/>
      <c r="L799" s="142" t="str">
        <f t="shared" si="30"/>
        <v/>
      </c>
      <c r="M799" s="142"/>
      <c r="N799" s="143" t="str">
        <f>IF(AND($G799= "", ISNUMBER(F799)), 1, IF($G799="", "", IF(AND($G799="VDECS with NOx Reduction Only", ISNUMBER($H799)), 1-($H799/1.7), IF(AND($G799="VDECS Level 2", ISNUMBER($H799)), 1-(0.18+($H799/1.7)), IF($G799="VDECS Level 1",1, IF($G799="VDECS Level 2",0.82, IF($G799="VDECS Highest Level",0.7, IF(OR($G799="GSE purchased before 2007", $G799="Non-GSE purchased before 2007",$G799= "Electric Purchased 2007 or later",$G799= "Electric Purchased 2024 or later"),0))))))))</f>
        <v/>
      </c>
      <c r="O799" s="144" t="str">
        <f>IF(OR(AND(OR($J799="Retired",$J799="Permanent Low-Use"),$K799&lt;=2023),(AND($J799="New",$K799&gt;2023))),"N/A",IF($N799=0,0,IF(ISERROR(VLOOKUP($E799,'Source Data'!$B$29:$J$60, MATCH($L799, 'Source Data'!$B$26:$J$26,1),TRUE))=TRUE,"",VLOOKUP($E799,'Source Data'!$B$29:$J$60,MATCH($L799, 'Source Data'!$B$26:$J$26,1),TRUE))))</f>
        <v/>
      </c>
      <c r="P799" s="144" t="str">
        <f>IF(OR(AND(OR($J799="Retired",$J799="Permanent Low-Use"),$K799&lt;=2024),(AND($J799="New",$K799&gt;2024))),"N/A",IF($N799=0,0,IF(ISERROR(VLOOKUP($E799,'Source Data'!$B$29:$J$60, MATCH($L799, 'Source Data'!$B$26:$J$26,1),TRUE))=TRUE,"",VLOOKUP($E799,'Source Data'!$B$29:$J$60,MATCH($L799, 'Source Data'!$B$26:$J$26,1),TRUE))))</f>
        <v/>
      </c>
      <c r="Q799" s="144" t="str">
        <f>IF(OR(AND(OR($J799="Retired",$J799="Permanent Low-Use"),$K799&lt;=2025),(AND($J799="New",$K799&gt;2025))),"N/A",IF($N799=0,0,IF(ISERROR(VLOOKUP($E799,'Source Data'!$B$29:$J$60, MATCH($L799, 'Source Data'!$B$26:$J$26,1),TRUE))=TRUE,"",VLOOKUP($E799,'Source Data'!$B$29:$J$60,MATCH($L799, 'Source Data'!$B$26:$J$26,1),TRUE))))</f>
        <v/>
      </c>
      <c r="R799" s="144" t="str">
        <f>IF(OR(AND(OR($J799="Retired",$J799="Permanent Low-Use"),$K799&lt;=2026),(AND($J799="New",$K799&gt;2026))),"N/A",IF($N799=0,0,IF(ISERROR(VLOOKUP($E799,'Source Data'!$B$29:$J$60, MATCH($L799, 'Source Data'!$B$26:$J$26,1),TRUE))=TRUE,"",VLOOKUP($E799,'Source Data'!$B$29:$J$60,MATCH($L799, 'Source Data'!$B$26:$J$26,1),TRUE))))</f>
        <v/>
      </c>
      <c r="S799" s="144" t="str">
        <f>IF(OR(AND(OR($J799="Retired",$J799="Permanent Low-Use"),$K799&lt;=2027),(AND($J799="New",$K799&gt;2027))),"N/A",IF($N799=0,0,IF(ISERROR(VLOOKUP($E799,'Source Data'!$B$29:$J$60, MATCH($L799, 'Source Data'!$B$26:$J$26,1),TRUE))=TRUE,"",VLOOKUP($E799,'Source Data'!$B$29:$J$60,MATCH($L799, 'Source Data'!$B$26:$J$26,1),TRUE))))</f>
        <v/>
      </c>
      <c r="T799" s="144" t="str">
        <f>IF(OR(AND(OR($J799="Retired",$J799="Permanent Low-Use"),$K799&lt;=2028),(AND($J799="New",$K799&gt;2028))),"N/A",IF($N799=0,0,IF(ISERROR(VLOOKUP($E799,'Source Data'!$B$29:$J$60, MATCH($L799, 'Source Data'!$B$26:$J$26,1),TRUE))=TRUE,"",VLOOKUP($E799,'Source Data'!$B$29:$J$60,MATCH($L799, 'Source Data'!$B$26:$J$26,1),TRUE))))</f>
        <v/>
      </c>
      <c r="U799" s="144" t="str">
        <f>IF(OR(AND(OR($J799="Retired",$J799="Permanent Low-Use"),$K799&lt;=2029),(AND($J799="New",$K799&gt;2029))),"N/A",IF($N799=0,0,IF(ISERROR(VLOOKUP($E799,'Source Data'!$B$29:$J$60, MATCH($L799, 'Source Data'!$B$26:$J$26,1),TRUE))=TRUE,"",VLOOKUP($E799,'Source Data'!$B$29:$J$60,MATCH($L799, 'Source Data'!$B$26:$J$26,1),TRUE))))</f>
        <v/>
      </c>
      <c r="V799" s="144" t="str">
        <f>IF(OR(AND(OR($J799="Retired",$J799="Permanent Low-Use"),$K799&lt;=2030),(AND($J799="New",$K799&gt;2030))),"N/A",IF($N799=0,0,IF(ISERROR(VLOOKUP($E799,'Source Data'!$B$29:$J$60, MATCH($L799, 'Source Data'!$B$26:$J$26,1),TRUE))=TRUE,"",VLOOKUP($E799,'Source Data'!$B$29:$J$60,MATCH($L799, 'Source Data'!$B$26:$J$26,1),TRUE))))</f>
        <v/>
      </c>
      <c r="W799" s="144" t="str">
        <f>IF(OR(AND(OR($J799="Retired",$J799="Permanent Low-Use"),$K799&lt;=2031),(AND($J799="New",$K799&gt;2031))),"N/A",IF($N799=0,0,IF(ISERROR(VLOOKUP($E799,'Source Data'!$B$29:$J$60, MATCH($L799, 'Source Data'!$B$26:$J$26,1),TRUE))=TRUE,"",VLOOKUP($E799,'Source Data'!$B$29:$J$60,MATCH($L799, 'Source Data'!$B$26:$J$26,1),TRUE))))</f>
        <v/>
      </c>
      <c r="X799" s="144" t="str">
        <f>IF(OR(AND(OR($J799="Retired",$J799="Permanent Low-Use"),$K799&lt;=2032),(AND($J799="New",$K799&gt;2032))),"N/A",IF($N799=0,0,IF(ISERROR(VLOOKUP($E799,'Source Data'!$B$29:$J$60, MATCH($L799, 'Source Data'!$B$26:$J$26,1),TRUE))=TRUE,"",VLOOKUP($E799,'Source Data'!$B$29:$J$60,MATCH($L799, 'Source Data'!$B$26:$J$26,1),TRUE))))</f>
        <v/>
      </c>
      <c r="Y799" s="144" t="str">
        <f>IF(OR(AND(OR($J799="Retired",$J799="Permanent Low-Use"),$K799&lt;=2033),(AND($J799="New",$K799&gt;2033))),"N/A",IF($N799=0,0,IF(ISERROR(VLOOKUP($E799,'Source Data'!$B$29:$J$60, MATCH($L799, 'Source Data'!$B$26:$J$26,1),TRUE))=TRUE,"",VLOOKUP($E799,'Source Data'!$B$29:$J$60,MATCH($L799, 'Source Data'!$B$26:$J$26,1),TRUE))))</f>
        <v/>
      </c>
      <c r="Z799" s="145" t="str">
        <f>IF(ISNUMBER($L799),IF(OR(AND(OR($J799="Retired",$J799="Permanent Low-Use"),$K799&lt;=2023),(AND($J799="New",$K799&gt;2023))),"N/A",VLOOKUP($F799,'Source Data'!$B$15:$I$22,7)),"")</f>
        <v/>
      </c>
      <c r="AA799" s="145" t="str">
        <f>IF(ISNUMBER($L799),IF(OR(AND(OR($J799="Retired",$J799="Permanent Low-Use"),$K799&lt;=2024),(AND($J799="New",$K799&gt;2024))),"N/A",VLOOKUP($F799,'Source Data'!$B$15:$I$22,7)),"")</f>
        <v/>
      </c>
      <c r="AB799" s="145" t="str">
        <f>IF(ISNUMBER($L799),IF(OR(AND(OR($J799="Retired",$J799="Permanent Low-Use"),$K799&lt;=2025),(AND($J799="New",$K799&gt;2025))),"N/A",VLOOKUP($F799,'Source Data'!$B$15:$I$22,5)),"")</f>
        <v/>
      </c>
      <c r="AC799" s="145" t="str">
        <f>IF(ISNUMBER($L799),IF(OR(AND(OR($J799="Retired",$J799="Permanent Low-Use"),$K799&lt;=2026),(AND($J799="New",$K799&gt;2026))),"N/A",VLOOKUP($F799,'Source Data'!$B$15:$I$22,5)),"")</f>
        <v/>
      </c>
      <c r="AD799" s="147"/>
      <c r="AE799" s="145" t="str">
        <f>IF(ISNUMBER($L799),IF(OR(AND(OR($J799="Retired",$J799="Permanent Low-Use"),$K799&lt;=2028),(AND($J799="New",$K799&gt;2028))),"N/A",VLOOKUP($F799,'Source Data'!$B$15:$I$22,5)),"")</f>
        <v/>
      </c>
      <c r="AF799" s="145" t="str">
        <f>IF(ISNUMBER($L799),IF(OR(AND(OR($J799="Retired",$J799="Permanent Low-Use"),$K799&lt;=2029),(AND($J799="New",$K799&gt;2029))),"N/A",VLOOKUP($F799,'Source Data'!$B$15:$I$22,5)),"")</f>
        <v/>
      </c>
      <c r="AG799" s="145" t="str">
        <f>IF(ISNUMBER($L799),IF(OR(AND(OR($J799="Retired",$J799="Permanent Low-Use"),$K799&lt;=2030),(AND($J799="New",$K799&gt;2030))),"N/A",VLOOKUP($F799,'Source Data'!$B$15:$I$22,5)),"")</f>
        <v/>
      </c>
      <c r="AH799" s="145" t="str">
        <f>IF(ISNUMBER($L799),IF(OR(AND(OR($J799="Retired",$J799="Permanent Low-Use"),$K799&lt;=2031),(AND($J799="New",$K799&gt;2031))),"N/A",VLOOKUP($F799,'Source Data'!$B$15:$I$22,5)),"")</f>
        <v/>
      </c>
      <c r="AI799" s="145" t="str">
        <f>IF(ISNUMBER($L799),IF(OR(AND(OR($J799="Retired",$J799="Permanent Low-Use"),$K799&lt;=2032),(AND($J799="New",$K799&gt;2032))),"N/A",VLOOKUP($F799,'Source Data'!$B$15:$I$22,5)),"")</f>
        <v/>
      </c>
      <c r="AJ799" s="145" t="str">
        <f>IF(ISNUMBER($L799),IF(OR(AND(OR($J799="Retired",$J799="Permanent Low-Use"),$K799&lt;=2033),(AND($J799="New",$K799&gt;2033))),"N/A",VLOOKUP($F799,'Source Data'!$B$15:$I$22,5)),"")</f>
        <v/>
      </c>
      <c r="AK799" s="145" t="str">
        <f>IF($N799= 0, "N/A", IF(ISERROR(VLOOKUP($F799, 'Source Data'!$B$4:$C$11,2)), "", VLOOKUP($F799, 'Source Data'!$B$4:$C$11,2)))</f>
        <v/>
      </c>
      <c r="AL799" s="158"/>
    </row>
    <row r="800" spans="1:38">
      <c r="A800" s="158"/>
      <c r="B800" s="78"/>
      <c r="C800" s="78"/>
      <c r="D800" s="78"/>
      <c r="E800" s="78"/>
      <c r="F800" s="78"/>
      <c r="G800" s="78"/>
      <c r="H800" s="78"/>
      <c r="I800" s="78"/>
      <c r="J800" s="78"/>
      <c r="K800" s="78"/>
      <c r="L800" s="142" t="str">
        <f t="shared" si="30"/>
        <v/>
      </c>
      <c r="M800" s="142"/>
      <c r="N800" s="143" t="str">
        <f t="shared" si="31"/>
        <v/>
      </c>
      <c r="O800" s="144" t="str">
        <f>IF(OR(AND(OR($J800="Retired",$J800="Permanent Low-Use"),$K800&lt;=2023),(AND($J800="New",$K800&gt;2023))),"N/A",IF($N800=0,0,IF(ISERROR(VLOOKUP($E800,'Source Data'!$B$29:$J$60, MATCH($L800, 'Source Data'!$B$26:$J$26,1),TRUE))=TRUE,"",VLOOKUP($E800,'Source Data'!$B$29:$J$60,MATCH($L800, 'Source Data'!$B$26:$J$26,1),TRUE))))</f>
        <v/>
      </c>
      <c r="P800" s="144" t="str">
        <f>IF(OR(AND(OR($J800="Retired",$J800="Permanent Low-Use"),$K800&lt;=2024),(AND($J800="New",$K800&gt;2024))),"N/A",IF($N800=0,0,IF(ISERROR(VLOOKUP($E800,'Source Data'!$B$29:$J$60, MATCH($L800, 'Source Data'!$B$26:$J$26,1),TRUE))=TRUE,"",VLOOKUP($E800,'Source Data'!$B$29:$J$60,MATCH($L800, 'Source Data'!$B$26:$J$26,1),TRUE))))</f>
        <v/>
      </c>
      <c r="Q800" s="144" t="str">
        <f>IF(OR(AND(OR($J800="Retired",$J800="Permanent Low-Use"),$K800&lt;=2025),(AND($J800="New",$K800&gt;2025))),"N/A",IF($N800=0,0,IF(ISERROR(VLOOKUP($E800,'Source Data'!$B$29:$J$60, MATCH($L800, 'Source Data'!$B$26:$J$26,1),TRUE))=TRUE,"",VLOOKUP($E800,'Source Data'!$B$29:$J$60,MATCH($L800, 'Source Data'!$B$26:$J$26,1),TRUE))))</f>
        <v/>
      </c>
      <c r="R800" s="144" t="str">
        <f>IF(OR(AND(OR($J800="Retired",$J800="Permanent Low-Use"),$K800&lt;=2026),(AND($J800="New",$K800&gt;2026))),"N/A",IF($N800=0,0,IF(ISERROR(VLOOKUP($E800,'Source Data'!$B$29:$J$60, MATCH($L800, 'Source Data'!$B$26:$J$26,1),TRUE))=TRUE,"",VLOOKUP($E800,'Source Data'!$B$29:$J$60,MATCH($L800, 'Source Data'!$B$26:$J$26,1),TRUE))))</f>
        <v/>
      </c>
      <c r="S800" s="144" t="str">
        <f>IF(OR(AND(OR($J800="Retired",$J800="Permanent Low-Use"),$K800&lt;=2027),(AND($J800="New",$K800&gt;2027))),"N/A",IF($N800=0,0,IF(ISERROR(VLOOKUP($E800,'Source Data'!$B$29:$J$60, MATCH($L800, 'Source Data'!$B$26:$J$26,1),TRUE))=TRUE,"",VLOOKUP($E800,'Source Data'!$B$29:$J$60,MATCH($L800, 'Source Data'!$B$26:$J$26,1),TRUE))))</f>
        <v/>
      </c>
      <c r="T800" s="144" t="str">
        <f>IF(OR(AND(OR($J800="Retired",$J800="Permanent Low-Use"),$K800&lt;=2028),(AND($J800="New",$K800&gt;2028))),"N/A",IF($N800=0,0,IF(ISERROR(VLOOKUP($E800,'Source Data'!$B$29:$J$60, MATCH($L800, 'Source Data'!$B$26:$J$26,1),TRUE))=TRUE,"",VLOOKUP($E800,'Source Data'!$B$29:$J$60,MATCH($L800, 'Source Data'!$B$26:$J$26,1),TRUE))))</f>
        <v/>
      </c>
      <c r="U800" s="144" t="str">
        <f>IF(OR(AND(OR($J800="Retired",$J800="Permanent Low-Use"),$K800&lt;=2029),(AND($J800="New",$K800&gt;2029))),"N/A",IF($N800=0,0,IF(ISERROR(VLOOKUP($E800,'Source Data'!$B$29:$J$60, MATCH($L800, 'Source Data'!$B$26:$J$26,1),TRUE))=TRUE,"",VLOOKUP($E800,'Source Data'!$B$29:$J$60,MATCH($L800, 'Source Data'!$B$26:$J$26,1),TRUE))))</f>
        <v/>
      </c>
      <c r="V800" s="144" t="str">
        <f>IF(OR(AND(OR($J800="Retired",$J800="Permanent Low-Use"),$K800&lt;=2030),(AND($J800="New",$K800&gt;2030))),"N/A",IF($N800=0,0,IF(ISERROR(VLOOKUP($E800,'Source Data'!$B$29:$J$60, MATCH($L800, 'Source Data'!$B$26:$J$26,1),TRUE))=TRUE,"",VLOOKUP($E800,'Source Data'!$B$29:$J$60,MATCH($L800, 'Source Data'!$B$26:$J$26,1),TRUE))))</f>
        <v/>
      </c>
      <c r="W800" s="144" t="str">
        <f>IF(OR(AND(OR($J800="Retired",$J800="Permanent Low-Use"),$K800&lt;=2031),(AND($J800="New",$K800&gt;2031))),"N/A",IF($N800=0,0,IF(ISERROR(VLOOKUP($E800,'Source Data'!$B$29:$J$60, MATCH($L800, 'Source Data'!$B$26:$J$26,1),TRUE))=TRUE,"",VLOOKUP($E800,'Source Data'!$B$29:$J$60,MATCH($L800, 'Source Data'!$B$26:$J$26,1),TRUE))))</f>
        <v/>
      </c>
      <c r="X800" s="144" t="str">
        <f>IF(OR(AND(OR($J800="Retired",$J800="Permanent Low-Use"),$K800&lt;=2032),(AND($J800="New",$K800&gt;2032))),"N/A",IF($N800=0,0,IF(ISERROR(VLOOKUP($E800,'Source Data'!$B$29:$J$60, MATCH($L800, 'Source Data'!$B$26:$J$26,1),TRUE))=TRUE,"",VLOOKUP($E800,'Source Data'!$B$29:$J$60,MATCH($L800, 'Source Data'!$B$26:$J$26,1),TRUE))))</f>
        <v/>
      </c>
      <c r="Y800" s="144" t="str">
        <f>IF(OR(AND(OR($J800="Retired",$J800="Permanent Low-Use"),$K800&lt;=2033),(AND($J800="New",$K800&gt;2033))),"N/A",IF($N800=0,0,IF(ISERROR(VLOOKUP($E800,'Source Data'!$B$29:$J$60, MATCH($L800, 'Source Data'!$B$26:$J$26,1),TRUE))=TRUE,"",VLOOKUP($E800,'Source Data'!$B$29:$J$60,MATCH($L800, 'Source Data'!$B$26:$J$26,1),TRUE))))</f>
        <v/>
      </c>
      <c r="Z800" s="145" t="str">
        <f>IF(ISNUMBER($L800),IF(OR(AND(OR($J800="Retired",$J800="Permanent Low-Use"),$K800&lt;=2023),(AND($J800="New",$K800&gt;2023))),"N/A",VLOOKUP($F800,'Source Data'!$B$15:$I$22,7)),"")</f>
        <v/>
      </c>
      <c r="AA800" s="145" t="str">
        <f>IF(ISNUMBER($L800),IF(OR(AND(OR($J800="Retired",$J800="Permanent Low-Use"),$K800&lt;=2024),(AND($J800="New",$K800&gt;2024))),"N/A",VLOOKUP($F800,'Source Data'!$B$15:$I$22,7)),"")</f>
        <v/>
      </c>
      <c r="AB800" s="145" t="str">
        <f>IF(ISNUMBER($L800),IF(OR(AND(OR($J800="Retired",$J800="Permanent Low-Use"),$K800&lt;=2025),(AND($J800="New",$K800&gt;2025))),"N/A",VLOOKUP($F800,'Source Data'!$B$15:$I$22,5)),"")</f>
        <v/>
      </c>
      <c r="AC800" s="145" t="str">
        <f>IF(ISNUMBER($L800),IF(OR(AND(OR($J800="Retired",$J800="Permanent Low-Use"),$K800&lt;=2026),(AND($J800="New",$K800&gt;2026))),"N/A",VLOOKUP($F800,'Source Data'!$B$15:$I$22,5)),"")</f>
        <v/>
      </c>
      <c r="AD800" s="147"/>
      <c r="AE800" s="145" t="str">
        <f>IF(ISNUMBER($L800),IF(OR(AND(OR($J800="Retired",$J800="Permanent Low-Use"),$K800&lt;=2028),(AND($J800="New",$K800&gt;2028))),"N/A",VLOOKUP($F800,'Source Data'!$B$15:$I$22,5)),"")</f>
        <v/>
      </c>
      <c r="AF800" s="145" t="str">
        <f>IF(ISNUMBER($L800),IF(OR(AND(OR($J800="Retired",$J800="Permanent Low-Use"),$K800&lt;=2029),(AND($J800="New",$K800&gt;2029))),"N/A",VLOOKUP($F800,'Source Data'!$B$15:$I$22,5)),"")</f>
        <v/>
      </c>
      <c r="AG800" s="145" t="str">
        <f>IF(ISNUMBER($L800),IF(OR(AND(OR($J800="Retired",$J800="Permanent Low-Use"),$K800&lt;=2030),(AND($J800="New",$K800&gt;2030))),"N/A",VLOOKUP($F800,'Source Data'!$B$15:$I$22,5)),"")</f>
        <v/>
      </c>
      <c r="AH800" s="145" t="str">
        <f>IF(ISNUMBER($L800),IF(OR(AND(OR($J800="Retired",$J800="Permanent Low-Use"),$K800&lt;=2031),(AND($J800="New",$K800&gt;2031))),"N/A",VLOOKUP($F800,'Source Data'!$B$15:$I$22,5)),"")</f>
        <v/>
      </c>
      <c r="AI800" s="145" t="str">
        <f>IF(ISNUMBER($L800),IF(OR(AND(OR($J800="Retired",$J800="Permanent Low-Use"),$K800&lt;=2032),(AND($J800="New",$K800&gt;2032))),"N/A",VLOOKUP($F800,'Source Data'!$B$15:$I$22,5)),"")</f>
        <v/>
      </c>
      <c r="AJ800" s="145" t="str">
        <f>IF(ISNUMBER($L800),IF(OR(AND(OR($J800="Retired",$J800="Permanent Low-Use"),$K800&lt;=2033),(AND($J800="New",$K800&gt;2033))),"N/A",VLOOKUP($F800,'Source Data'!$B$15:$I$22,5)),"")</f>
        <v/>
      </c>
      <c r="AK800" s="145" t="str">
        <f>IF($N800= 0, "N/A", IF(ISERROR(VLOOKUP($F800, 'Source Data'!$B$4:$C$11,2)), "", VLOOKUP($F800, 'Source Data'!$B$4:$C$11,2)))</f>
        <v/>
      </c>
      <c r="AL800" s="158"/>
    </row>
    <row r="801" spans="1:38">
      <c r="A801" s="158"/>
      <c r="B801" s="78"/>
      <c r="C801" s="78"/>
      <c r="D801" s="78"/>
      <c r="E801" s="78"/>
      <c r="F801" s="78"/>
      <c r="G801" s="78"/>
      <c r="H801" s="78"/>
      <c r="I801" s="78"/>
      <c r="J801" s="78"/>
      <c r="K801" s="78"/>
      <c r="L801" s="142" t="str">
        <f t="shared" si="30"/>
        <v/>
      </c>
      <c r="M801" s="142"/>
      <c r="N801" s="143" t="str">
        <f t="shared" si="31"/>
        <v/>
      </c>
      <c r="O801" s="144" t="str">
        <f>IF(OR(AND(OR($J801="Retired",$J801="Permanent Low-Use"),$K801&lt;=2023),(AND($J801="New",$K801&gt;2023))),"N/A",IF($N801=0,0,IF(ISERROR(VLOOKUP($E801,'Source Data'!$B$29:$J$60, MATCH($L801, 'Source Data'!$B$26:$J$26,1),TRUE))=TRUE,"",VLOOKUP($E801,'Source Data'!$B$29:$J$60,MATCH($L801, 'Source Data'!$B$26:$J$26,1),TRUE))))</f>
        <v/>
      </c>
      <c r="P801" s="144" t="str">
        <f>IF(OR(AND(OR($J801="Retired",$J801="Permanent Low-Use"),$K801&lt;=2024),(AND($J801="New",$K801&gt;2024))),"N/A",IF($N801=0,0,IF(ISERROR(VLOOKUP($E801,'Source Data'!$B$29:$J$60, MATCH($L801, 'Source Data'!$B$26:$J$26,1),TRUE))=TRUE,"",VLOOKUP($E801,'Source Data'!$B$29:$J$60,MATCH($L801, 'Source Data'!$B$26:$J$26,1),TRUE))))</f>
        <v/>
      </c>
      <c r="Q801" s="144" t="str">
        <f>IF(OR(AND(OR($J801="Retired",$J801="Permanent Low-Use"),$K801&lt;=2025),(AND($J801="New",$K801&gt;2025))),"N/A",IF($N801=0,0,IF(ISERROR(VLOOKUP($E801,'Source Data'!$B$29:$J$60, MATCH($L801, 'Source Data'!$B$26:$J$26,1),TRUE))=TRUE,"",VLOOKUP($E801,'Source Data'!$B$29:$J$60,MATCH($L801, 'Source Data'!$B$26:$J$26,1),TRUE))))</f>
        <v/>
      </c>
      <c r="R801" s="144" t="str">
        <f>IF(OR(AND(OR($J801="Retired",$J801="Permanent Low-Use"),$K801&lt;=2026),(AND($J801="New",$K801&gt;2026))),"N/A",IF($N801=0,0,IF(ISERROR(VLOOKUP($E801,'Source Data'!$B$29:$J$60, MATCH($L801, 'Source Data'!$B$26:$J$26,1),TRUE))=TRUE,"",VLOOKUP($E801,'Source Data'!$B$29:$J$60,MATCH($L801, 'Source Data'!$B$26:$J$26,1),TRUE))))</f>
        <v/>
      </c>
      <c r="S801" s="144" t="str">
        <f>IF(OR(AND(OR($J801="Retired",$J801="Permanent Low-Use"),$K801&lt;=2027),(AND($J801="New",$K801&gt;2027))),"N/A",IF($N801=0,0,IF(ISERROR(VLOOKUP($E801,'Source Data'!$B$29:$J$60, MATCH($L801, 'Source Data'!$B$26:$J$26,1),TRUE))=TRUE,"",VLOOKUP($E801,'Source Data'!$B$29:$J$60,MATCH($L801, 'Source Data'!$B$26:$J$26,1),TRUE))))</f>
        <v/>
      </c>
      <c r="T801" s="144" t="str">
        <f>IF(OR(AND(OR($J801="Retired",$J801="Permanent Low-Use"),$K801&lt;=2028),(AND($J801="New",$K801&gt;2028))),"N/A",IF($N801=0,0,IF(ISERROR(VLOOKUP($E801,'Source Data'!$B$29:$J$60, MATCH($L801, 'Source Data'!$B$26:$J$26,1),TRUE))=TRUE,"",VLOOKUP($E801,'Source Data'!$B$29:$J$60,MATCH($L801, 'Source Data'!$B$26:$J$26,1),TRUE))))</f>
        <v/>
      </c>
      <c r="U801" s="144" t="str">
        <f>IF(OR(AND(OR($J801="Retired",$J801="Permanent Low-Use"),$K801&lt;=2029),(AND($J801="New",$K801&gt;2029))),"N/A",IF($N801=0,0,IF(ISERROR(VLOOKUP($E801,'Source Data'!$B$29:$J$60, MATCH($L801, 'Source Data'!$B$26:$J$26,1),TRUE))=TRUE,"",VLOOKUP($E801,'Source Data'!$B$29:$J$60,MATCH($L801, 'Source Data'!$B$26:$J$26,1),TRUE))))</f>
        <v/>
      </c>
      <c r="V801" s="144" t="str">
        <f>IF(OR(AND(OR($J801="Retired",$J801="Permanent Low-Use"),$K801&lt;=2030),(AND($J801="New",$K801&gt;2030))),"N/A",IF($N801=0,0,IF(ISERROR(VLOOKUP($E801,'Source Data'!$B$29:$J$60, MATCH($L801, 'Source Data'!$B$26:$J$26,1),TRUE))=TRUE,"",VLOOKUP($E801,'Source Data'!$B$29:$J$60,MATCH($L801, 'Source Data'!$B$26:$J$26,1),TRUE))))</f>
        <v/>
      </c>
      <c r="W801" s="144" t="str">
        <f>IF(OR(AND(OR($J801="Retired",$J801="Permanent Low-Use"),$K801&lt;=2031),(AND($J801="New",$K801&gt;2031))),"N/A",IF($N801=0,0,IF(ISERROR(VLOOKUP($E801,'Source Data'!$B$29:$J$60, MATCH($L801, 'Source Data'!$B$26:$J$26,1),TRUE))=TRUE,"",VLOOKUP($E801,'Source Data'!$B$29:$J$60,MATCH($L801, 'Source Data'!$B$26:$J$26,1),TRUE))))</f>
        <v/>
      </c>
      <c r="X801" s="144" t="str">
        <f>IF(OR(AND(OR($J801="Retired",$J801="Permanent Low-Use"),$K801&lt;=2032),(AND($J801="New",$K801&gt;2032))),"N/A",IF($N801=0,0,IF(ISERROR(VLOOKUP($E801,'Source Data'!$B$29:$J$60, MATCH($L801, 'Source Data'!$B$26:$J$26,1),TRUE))=TRUE,"",VLOOKUP($E801,'Source Data'!$B$29:$J$60,MATCH($L801, 'Source Data'!$B$26:$J$26,1),TRUE))))</f>
        <v/>
      </c>
      <c r="Y801" s="144" t="str">
        <f>IF(OR(AND(OR($J801="Retired",$J801="Permanent Low-Use"),$K801&lt;=2033),(AND($J801="New",$K801&gt;2033))),"N/A",IF($N801=0,0,IF(ISERROR(VLOOKUP($E801,'Source Data'!$B$29:$J$60, MATCH($L801, 'Source Data'!$B$26:$J$26,1),TRUE))=TRUE,"",VLOOKUP($E801,'Source Data'!$B$29:$J$60,MATCH($L801, 'Source Data'!$B$26:$J$26,1),TRUE))))</f>
        <v/>
      </c>
      <c r="Z801" s="145" t="str">
        <f>IF(ISNUMBER($L801),IF(OR(AND(OR($J801="Retired",$J801="Permanent Low-Use"),$K801&lt;=2023),(AND($J801="New",$K801&gt;2023))),"N/A",VLOOKUP($F801,'Source Data'!$B$15:$I$22,7)),"")</f>
        <v/>
      </c>
      <c r="AA801" s="145" t="str">
        <f>IF(ISNUMBER($L801),IF(OR(AND(OR($J801="Retired",$J801="Permanent Low-Use"),$K801&lt;=2024),(AND($J801="New",$K801&gt;2024))),"N/A",VLOOKUP($F801,'Source Data'!$B$15:$I$22,7)),"")</f>
        <v/>
      </c>
      <c r="AB801" s="145" t="str">
        <f>IF(ISNUMBER($L801),IF(OR(AND(OR($J801="Retired",$J801="Permanent Low-Use"),$K801&lt;=2025),(AND($J801="New",$K801&gt;2025))),"N/A",VLOOKUP($F801,'Source Data'!$B$15:$I$22,5)),"")</f>
        <v/>
      </c>
      <c r="AC801" s="145" t="str">
        <f>IF(ISNUMBER($L801),IF(OR(AND(OR($J801="Retired",$J801="Permanent Low-Use"),$K801&lt;=2026),(AND($J801="New",$K801&gt;2026))),"N/A",VLOOKUP($F801,'Source Data'!$B$15:$I$22,5)),"")</f>
        <v/>
      </c>
      <c r="AD801" s="147"/>
      <c r="AE801" s="145" t="str">
        <f>IF(ISNUMBER($L801),IF(OR(AND(OR($J801="Retired",$J801="Permanent Low-Use"),$K801&lt;=2028),(AND($J801="New",$K801&gt;2028))),"N/A",VLOOKUP($F801,'Source Data'!$B$15:$I$22,5)),"")</f>
        <v/>
      </c>
      <c r="AF801" s="145" t="str">
        <f>IF(ISNUMBER($L801),IF(OR(AND(OR($J801="Retired",$J801="Permanent Low-Use"),$K801&lt;=2029),(AND($J801="New",$K801&gt;2029))),"N/A",VLOOKUP($F801,'Source Data'!$B$15:$I$22,5)),"")</f>
        <v/>
      </c>
      <c r="AG801" s="145" t="str">
        <f>IF(ISNUMBER($L801),IF(OR(AND(OR($J801="Retired",$J801="Permanent Low-Use"),$K801&lt;=2030),(AND($J801="New",$K801&gt;2030))),"N/A",VLOOKUP($F801,'Source Data'!$B$15:$I$22,5)),"")</f>
        <v/>
      </c>
      <c r="AH801" s="145" t="str">
        <f>IF(ISNUMBER($L801),IF(OR(AND(OR($J801="Retired",$J801="Permanent Low-Use"),$K801&lt;=2031),(AND($J801="New",$K801&gt;2031))),"N/A",VLOOKUP($F801,'Source Data'!$B$15:$I$22,5)),"")</f>
        <v/>
      </c>
      <c r="AI801" s="145" t="str">
        <f>IF(ISNUMBER($L801),IF(OR(AND(OR($J801="Retired",$J801="Permanent Low-Use"),$K801&lt;=2032),(AND($J801="New",$K801&gt;2032))),"N/A",VLOOKUP($F801,'Source Data'!$B$15:$I$22,5)),"")</f>
        <v/>
      </c>
      <c r="AJ801" s="145" t="str">
        <f>IF(ISNUMBER($L801),IF(OR(AND(OR($J801="Retired",$J801="Permanent Low-Use"),$K801&lt;=2033),(AND($J801="New",$K801&gt;2033))),"N/A",VLOOKUP($F801,'Source Data'!$B$15:$I$22,5)),"")</f>
        <v/>
      </c>
      <c r="AK801" s="145" t="str">
        <f>IF($N801= 0, "N/A", IF(ISERROR(VLOOKUP($F801, 'Source Data'!$B$4:$C$11,2)), "", VLOOKUP($F801, 'Source Data'!$B$4:$C$11,2)))</f>
        <v/>
      </c>
      <c r="AL801" s="158"/>
    </row>
    <row r="802" spans="1:38">
      <c r="A802" s="158"/>
      <c r="B802" s="187" t="s">
        <v>85</v>
      </c>
      <c r="C802" s="187" t="s">
        <v>85</v>
      </c>
      <c r="D802" s="187" t="s">
        <v>85</v>
      </c>
      <c r="E802" s="187" t="s">
        <v>85</v>
      </c>
      <c r="F802" s="187" t="s">
        <v>85</v>
      </c>
      <c r="G802" s="187" t="s">
        <v>85</v>
      </c>
      <c r="H802" s="187" t="s">
        <v>85</v>
      </c>
      <c r="I802" s="187" t="s">
        <v>85</v>
      </c>
      <c r="J802" s="187" t="s">
        <v>85</v>
      </c>
      <c r="K802" s="187" t="s">
        <v>85</v>
      </c>
      <c r="L802" s="187" t="s">
        <v>85</v>
      </c>
      <c r="M802" s="187" t="s">
        <v>85</v>
      </c>
      <c r="N802" s="187" t="s">
        <v>85</v>
      </c>
      <c r="O802" s="187" t="s">
        <v>85</v>
      </c>
      <c r="P802" s="187" t="s">
        <v>85</v>
      </c>
      <c r="Q802" s="187" t="s">
        <v>85</v>
      </c>
      <c r="R802" s="187" t="s">
        <v>85</v>
      </c>
      <c r="S802" s="187" t="s">
        <v>85</v>
      </c>
      <c r="T802" s="187" t="s">
        <v>85</v>
      </c>
      <c r="U802" s="187" t="s">
        <v>85</v>
      </c>
      <c r="V802" s="187" t="s">
        <v>85</v>
      </c>
      <c r="W802" s="187" t="s">
        <v>85</v>
      </c>
      <c r="X802" s="187" t="s">
        <v>85</v>
      </c>
      <c r="Y802" s="187" t="s">
        <v>85</v>
      </c>
      <c r="Z802" s="145" t="str">
        <f>IF(ISNUMBER($L802),IF(OR(AND(OR($J802="Retired",$J802="Permanent Low-Use"),$K802&lt;=2023),(AND($J802="New",$K802&gt;2023))),"N/A",VLOOKUP($F802,'Source Data'!$B$15:$I$22,7)),"")</f>
        <v/>
      </c>
      <c r="AA802" s="145" t="str">
        <f>IF(ISNUMBER($L802),IF(OR(AND(OR($J802="Retired",$J802="Permanent Low-Use"),$K802&lt;=2024),(AND($J802="New",$K802&gt;2024))),"N/A",VLOOKUP($F802,'Source Data'!$B$15:$I$22,7)),"")</f>
        <v/>
      </c>
      <c r="AB802" s="187" t="s">
        <v>85</v>
      </c>
      <c r="AC802" s="187" t="s">
        <v>85</v>
      </c>
      <c r="AD802" s="187" t="s">
        <v>85</v>
      </c>
      <c r="AE802" s="187" t="s">
        <v>85</v>
      </c>
      <c r="AF802" s="187" t="s">
        <v>85</v>
      </c>
      <c r="AG802" s="187" t="s">
        <v>85</v>
      </c>
      <c r="AH802" s="187" t="s">
        <v>85</v>
      </c>
      <c r="AI802" s="187" t="s">
        <v>85</v>
      </c>
      <c r="AJ802" s="187" t="s">
        <v>85</v>
      </c>
      <c r="AK802" s="187" t="s">
        <v>85</v>
      </c>
      <c r="AL802" s="158"/>
    </row>
    <row r="803" spans="1:38">
      <c r="A803" s="158"/>
      <c r="B803" s="158"/>
      <c r="C803" s="158"/>
      <c r="D803" s="158"/>
      <c r="E803" s="158"/>
      <c r="F803" s="158"/>
      <c r="G803" s="158"/>
      <c r="H803" s="158"/>
      <c r="I803" s="158"/>
      <c r="J803" s="158"/>
      <c r="K803" s="158"/>
      <c r="L803" s="158"/>
      <c r="M803" s="158"/>
      <c r="N803" s="158"/>
      <c r="O803" s="158"/>
      <c r="P803" s="158"/>
      <c r="Q803" s="158"/>
      <c r="R803" s="158"/>
      <c r="S803" s="158"/>
      <c r="T803" s="158"/>
      <c r="U803" s="158"/>
      <c r="V803" s="158"/>
      <c r="W803" s="158"/>
      <c r="X803" s="158"/>
      <c r="Y803" s="158"/>
      <c r="Z803" s="158"/>
      <c r="AA803" s="158"/>
      <c r="AB803" s="158"/>
      <c r="AC803" s="158"/>
      <c r="AD803" s="158"/>
      <c r="AE803" s="158"/>
      <c r="AF803" s="158"/>
      <c r="AG803" s="158"/>
      <c r="AH803" s="158"/>
      <c r="AI803" s="158"/>
      <c r="AJ803" s="158"/>
      <c r="AK803" s="158"/>
      <c r="AL803" s="158"/>
    </row>
    <row r="804" spans="1:38">
      <c r="A804" s="158"/>
      <c r="B804" s="158"/>
      <c r="C804" s="158"/>
      <c r="D804" s="158"/>
      <c r="E804" s="158"/>
      <c r="F804" s="158"/>
      <c r="G804" s="158"/>
      <c r="H804" s="158"/>
      <c r="I804" s="158"/>
      <c r="J804" s="158"/>
      <c r="K804" s="158"/>
      <c r="L804" s="158"/>
      <c r="M804" s="158"/>
      <c r="N804" s="158"/>
      <c r="O804" s="158"/>
      <c r="P804" s="158"/>
      <c r="Q804" s="158"/>
      <c r="R804" s="158"/>
      <c r="S804" s="158"/>
      <c r="T804" s="158"/>
      <c r="U804" s="158"/>
      <c r="V804" s="158"/>
      <c r="W804" s="158"/>
      <c r="X804" s="158"/>
      <c r="Y804" s="158"/>
      <c r="Z804" s="158"/>
      <c r="AA804" s="158"/>
      <c r="AB804" s="158"/>
      <c r="AC804" s="158"/>
      <c r="AD804" s="158"/>
      <c r="AE804" s="158"/>
      <c r="AF804" s="158"/>
      <c r="AG804" s="158"/>
      <c r="AH804" s="158"/>
      <c r="AI804" s="158"/>
      <c r="AJ804" s="158"/>
      <c r="AK804" s="158"/>
      <c r="AL804" s="158"/>
    </row>
  </sheetData>
  <sheetProtection algorithmName="SHA-512" hashValue="jWEQ4k4DvbDgDSfepVC+xnj+vZfNb/temx4JIhYOkO3FNaT/UFALNSnmpRm5e7DST455qLpD3f2wFceXwsBlhQ==" saltValue="TJfSQ79GnMBeE+Tpiu4BTw==" spinCount="100000" sheet="1" objects="1" scenarios="1"/>
  <autoFilter ref="B16:AK556" xr:uid="{F6D1C0C8-5056-4EDC-B3F2-44BAF5041B6C}"/>
  <mergeCells count="3">
    <mergeCell ref="B12:K12"/>
    <mergeCell ref="B13:K14"/>
    <mergeCell ref="B1:M1"/>
  </mergeCells>
  <conditionalFormatting sqref="I132">
    <cfRule type="expression" dxfId="88" priority="111">
      <formula>No</formula>
    </cfRule>
  </conditionalFormatting>
  <conditionalFormatting sqref="I132">
    <cfRule type="expression" dxfId="87" priority="110">
      <formula>No</formula>
    </cfRule>
  </conditionalFormatting>
  <conditionalFormatting sqref="I17">
    <cfRule type="expression" dxfId="86" priority="109">
      <formula>Yes</formula>
    </cfRule>
  </conditionalFormatting>
  <conditionalFormatting sqref="I33">
    <cfRule type="containsText" dxfId="85" priority="108" operator="containsText" text="YES">
      <formula>NOT(ISERROR(SEARCH("YES",I33)))</formula>
    </cfRule>
  </conditionalFormatting>
  <conditionalFormatting sqref="I35">
    <cfRule type="containsText" dxfId="84" priority="107" operator="containsText" text="Yes">
      <formula>NOT(ISERROR(SEARCH("Yes",I35)))</formula>
    </cfRule>
  </conditionalFormatting>
  <conditionalFormatting sqref="I132 I97 I17:I88 I104:I105 I107:I114">
    <cfRule type="containsText" dxfId="83" priority="106" operator="containsText" text="Yes">
      <formula>NOT(ISERROR(SEARCH("Yes",I17)))</formula>
    </cfRule>
  </conditionalFormatting>
  <conditionalFormatting sqref="I133:I137">
    <cfRule type="expression" dxfId="82" priority="105">
      <formula>No</formula>
    </cfRule>
  </conditionalFormatting>
  <conditionalFormatting sqref="I133:I137">
    <cfRule type="expression" dxfId="81" priority="104">
      <formula>No</formula>
    </cfRule>
  </conditionalFormatting>
  <conditionalFormatting sqref="I133:I137">
    <cfRule type="containsText" dxfId="80" priority="103" operator="containsText" text="Yes">
      <formula>NOT(ISERROR(SEARCH("Yes",I133)))</formula>
    </cfRule>
  </conditionalFormatting>
  <conditionalFormatting sqref="I130">
    <cfRule type="expression" dxfId="79" priority="102">
      <formula>No</formula>
    </cfRule>
  </conditionalFormatting>
  <conditionalFormatting sqref="I130">
    <cfRule type="expression" dxfId="78" priority="101">
      <formula>No</formula>
    </cfRule>
  </conditionalFormatting>
  <conditionalFormatting sqref="I130">
    <cfRule type="containsText" dxfId="77" priority="100" operator="containsText" text="Yes">
      <formula>NOT(ISERROR(SEARCH("Yes",I130)))</formula>
    </cfRule>
  </conditionalFormatting>
  <conditionalFormatting sqref="I131">
    <cfRule type="expression" dxfId="76" priority="99">
      <formula>No</formula>
    </cfRule>
  </conditionalFormatting>
  <conditionalFormatting sqref="I131">
    <cfRule type="expression" dxfId="75" priority="98">
      <formula>No</formula>
    </cfRule>
  </conditionalFormatting>
  <conditionalFormatting sqref="I131">
    <cfRule type="containsText" dxfId="74" priority="97" operator="containsText" text="Yes">
      <formula>NOT(ISERROR(SEARCH("Yes",I131)))</formula>
    </cfRule>
  </conditionalFormatting>
  <conditionalFormatting sqref="I138">
    <cfRule type="expression" dxfId="73" priority="96">
      <formula>No</formula>
    </cfRule>
  </conditionalFormatting>
  <conditionalFormatting sqref="I138">
    <cfRule type="expression" dxfId="72" priority="95">
      <formula>No</formula>
    </cfRule>
  </conditionalFormatting>
  <conditionalFormatting sqref="I138">
    <cfRule type="containsText" dxfId="71" priority="94" operator="containsText" text="Yes">
      <formula>NOT(ISERROR(SEARCH("Yes",I138)))</formula>
    </cfRule>
  </conditionalFormatting>
  <conditionalFormatting sqref="I139">
    <cfRule type="expression" dxfId="70" priority="93">
      <formula>No</formula>
    </cfRule>
  </conditionalFormatting>
  <conditionalFormatting sqref="I139">
    <cfRule type="expression" dxfId="69" priority="92">
      <formula>No</formula>
    </cfRule>
  </conditionalFormatting>
  <conditionalFormatting sqref="I139">
    <cfRule type="containsText" dxfId="68" priority="91" operator="containsText" text="Yes">
      <formula>NOT(ISERROR(SEARCH("Yes",I139)))</formula>
    </cfRule>
  </conditionalFormatting>
  <conditionalFormatting sqref="I89">
    <cfRule type="containsText" dxfId="67" priority="90" operator="containsText" text="Yes">
      <formula>NOT(ISERROR(SEARCH("Yes",I89)))</formula>
    </cfRule>
  </conditionalFormatting>
  <conditionalFormatting sqref="I90">
    <cfRule type="containsText" dxfId="66" priority="89" operator="containsText" text="Yes">
      <formula>NOT(ISERROR(SEARCH("Yes",I90)))</formula>
    </cfRule>
  </conditionalFormatting>
  <conditionalFormatting sqref="I91">
    <cfRule type="containsText" dxfId="65" priority="88" operator="containsText" text="Yes">
      <formula>NOT(ISERROR(SEARCH("Yes",I91)))</formula>
    </cfRule>
  </conditionalFormatting>
  <conditionalFormatting sqref="I92">
    <cfRule type="containsText" dxfId="64" priority="87" operator="containsText" text="Yes">
      <formula>NOT(ISERROR(SEARCH("Yes",I92)))</formula>
    </cfRule>
  </conditionalFormatting>
  <conditionalFormatting sqref="I93">
    <cfRule type="containsText" dxfId="63" priority="86" operator="containsText" text="Yes">
      <formula>NOT(ISERROR(SEARCH("Yes",I93)))</formula>
    </cfRule>
  </conditionalFormatting>
  <conditionalFormatting sqref="I94">
    <cfRule type="containsText" dxfId="62" priority="85" operator="containsText" text="Yes">
      <formula>NOT(ISERROR(SEARCH("Yes",I94)))</formula>
    </cfRule>
  </conditionalFormatting>
  <conditionalFormatting sqref="I95">
    <cfRule type="containsText" dxfId="61" priority="84" operator="containsText" text="Yes">
      <formula>NOT(ISERROR(SEARCH("Yes",I95)))</formula>
    </cfRule>
  </conditionalFormatting>
  <conditionalFormatting sqref="I96">
    <cfRule type="containsText" dxfId="60" priority="83" operator="containsText" text="Yes">
      <formula>NOT(ISERROR(SEARCH("Yes",I96)))</formula>
    </cfRule>
  </conditionalFormatting>
  <conditionalFormatting sqref="I98:I103">
    <cfRule type="containsText" dxfId="59" priority="82" operator="containsText" text="Yes">
      <formula>NOT(ISERROR(SEARCH("Yes",I98)))</formula>
    </cfRule>
  </conditionalFormatting>
  <conditionalFormatting sqref="I106">
    <cfRule type="containsText" dxfId="58" priority="81" operator="containsText" text="Yes">
      <formula>NOT(ISERROR(SEARCH("Yes",I106)))</formula>
    </cfRule>
  </conditionalFormatting>
  <conditionalFormatting sqref="I115:I129">
    <cfRule type="containsText" dxfId="57" priority="80" operator="containsText" text="Yes">
      <formula>NOT(ISERROR(SEARCH("Yes",I115)))</formula>
    </cfRule>
  </conditionalFormatting>
  <conditionalFormatting sqref="I140">
    <cfRule type="containsText" dxfId="56" priority="79" operator="containsText" text="Yes">
      <formula>NOT(ISERROR(SEARCH("Yes",I140)))</formula>
    </cfRule>
  </conditionalFormatting>
  <conditionalFormatting sqref="I141">
    <cfRule type="containsText" dxfId="55" priority="78" operator="containsText" text="Yes">
      <formula>NOT(ISERROR(SEARCH("Yes",I141)))</formula>
    </cfRule>
  </conditionalFormatting>
  <conditionalFormatting sqref="I142">
    <cfRule type="containsText" dxfId="54" priority="77" operator="containsText" text="Yes">
      <formula>NOT(ISERROR(SEARCH("Yes",I142)))</formula>
    </cfRule>
  </conditionalFormatting>
  <conditionalFormatting sqref="I143">
    <cfRule type="containsText" dxfId="53" priority="76" operator="containsText" text="Yes">
      <formula>NOT(ISERROR(SEARCH("Yes",I143)))</formula>
    </cfRule>
  </conditionalFormatting>
  <conditionalFormatting sqref="I162">
    <cfRule type="containsText" dxfId="52" priority="75" operator="containsText" text="Yes">
      <formula>NOT(ISERROR(SEARCH("Yes",I162)))</formula>
    </cfRule>
  </conditionalFormatting>
  <conditionalFormatting sqref="I163">
    <cfRule type="containsText" dxfId="51" priority="74" operator="containsText" text="Yes">
      <formula>NOT(ISERROR(SEARCH("Yes",I163)))</formula>
    </cfRule>
  </conditionalFormatting>
  <conditionalFormatting sqref="I164">
    <cfRule type="containsText" dxfId="50" priority="73" operator="containsText" text="Yes">
      <formula>NOT(ISERROR(SEARCH("Yes",I164)))</formula>
    </cfRule>
  </conditionalFormatting>
  <conditionalFormatting sqref="I165">
    <cfRule type="containsText" dxfId="49" priority="72" operator="containsText" text="Yes">
      <formula>NOT(ISERROR(SEARCH("Yes",I165)))</formula>
    </cfRule>
  </conditionalFormatting>
  <conditionalFormatting sqref="I166">
    <cfRule type="containsText" dxfId="48" priority="71" operator="containsText" text="Yes">
      <formula>NOT(ISERROR(SEARCH("Yes",I166)))</formula>
    </cfRule>
  </conditionalFormatting>
  <conditionalFormatting sqref="I167">
    <cfRule type="containsText" dxfId="47" priority="70" operator="containsText" text="Yes">
      <formula>NOT(ISERROR(SEARCH("Yes",I167)))</formula>
    </cfRule>
  </conditionalFormatting>
  <conditionalFormatting sqref="I173">
    <cfRule type="containsText" dxfId="46" priority="69" operator="containsText" text="Yes">
      <formula>NOT(ISERROR(SEARCH("Yes",I173)))</formula>
    </cfRule>
  </conditionalFormatting>
  <conditionalFormatting sqref="I175">
    <cfRule type="containsText" dxfId="45" priority="68" operator="containsText" text="Yes">
      <formula>NOT(ISERROR(SEARCH("Yes",I175)))</formula>
    </cfRule>
  </conditionalFormatting>
  <conditionalFormatting sqref="I176">
    <cfRule type="containsText" dxfId="44" priority="67" operator="containsText" text="Yes">
      <formula>NOT(ISERROR(SEARCH("Yes",I176)))</formula>
    </cfRule>
  </conditionalFormatting>
  <conditionalFormatting sqref="I329">
    <cfRule type="containsText" dxfId="43" priority="66" operator="containsText" text="Yes">
      <formula>NOT(ISERROR(SEARCH("Yes",I329)))</formula>
    </cfRule>
  </conditionalFormatting>
  <conditionalFormatting sqref="I330">
    <cfRule type="containsText" dxfId="42" priority="65" operator="containsText" text="Yes">
      <formula>NOT(ISERROR(SEARCH("Yes",I330)))</formula>
    </cfRule>
  </conditionalFormatting>
  <conditionalFormatting sqref="I369">
    <cfRule type="containsText" dxfId="41" priority="64" operator="containsText" text="Yes">
      <formula>NOT(ISERROR(SEARCH("Yes",I369)))</formula>
    </cfRule>
  </conditionalFormatting>
  <conditionalFormatting sqref="I370">
    <cfRule type="containsText" dxfId="40" priority="63" operator="containsText" text="Yes">
      <formula>NOT(ISERROR(SEARCH("Yes",I370)))</formula>
    </cfRule>
  </conditionalFormatting>
  <conditionalFormatting sqref="I158">
    <cfRule type="containsText" dxfId="39" priority="62" operator="containsText" text="Yes">
      <formula>NOT(ISERROR(SEARCH("Yes",I158)))</formula>
    </cfRule>
  </conditionalFormatting>
  <conditionalFormatting sqref="I157">
    <cfRule type="containsText" dxfId="38" priority="61" operator="containsText" text="Yes">
      <formula>NOT(ISERROR(SEARCH("Yes",I157)))</formula>
    </cfRule>
  </conditionalFormatting>
  <conditionalFormatting sqref="I159">
    <cfRule type="containsText" dxfId="37" priority="60" operator="containsText" text="Yes">
      <formula>NOT(ISERROR(SEARCH("Yes",I159)))</formula>
    </cfRule>
  </conditionalFormatting>
  <conditionalFormatting sqref="I170">
    <cfRule type="containsText" dxfId="36" priority="59" operator="containsText" text="Yes">
      <formula>NOT(ISERROR(SEARCH("Yes",I170)))</formula>
    </cfRule>
  </conditionalFormatting>
  <conditionalFormatting sqref="I177">
    <cfRule type="containsText" dxfId="35" priority="58" operator="containsText" text="Yes">
      <formula>NOT(ISERROR(SEARCH("Yes",I177)))</formula>
    </cfRule>
  </conditionalFormatting>
  <conditionalFormatting sqref="I205">
    <cfRule type="containsText" dxfId="34" priority="57" operator="containsText" text="Yes">
      <formula>NOT(ISERROR(SEARCH("Yes",I205)))</formula>
    </cfRule>
  </conditionalFormatting>
  <conditionalFormatting sqref="I206">
    <cfRule type="containsText" dxfId="33" priority="56" operator="containsText" text="Yes">
      <formula>NOT(ISERROR(SEARCH("Yes",I206)))</formula>
    </cfRule>
  </conditionalFormatting>
  <conditionalFormatting sqref="I209">
    <cfRule type="containsText" dxfId="32" priority="55" operator="containsText" text="Yes">
      <formula>NOT(ISERROR(SEARCH("Yes",I209)))</formula>
    </cfRule>
  </conditionalFormatting>
  <conditionalFormatting sqref="I211">
    <cfRule type="containsText" dxfId="31" priority="54" operator="containsText" text="Yes">
      <formula>NOT(ISERROR(SEARCH("Yes",I211)))</formula>
    </cfRule>
  </conditionalFormatting>
  <conditionalFormatting sqref="I210">
    <cfRule type="containsText" dxfId="30" priority="53" operator="containsText" text="Yes">
      <formula>NOT(ISERROR(SEARCH("Yes",I210)))</formula>
    </cfRule>
  </conditionalFormatting>
  <conditionalFormatting sqref="I202">
    <cfRule type="containsText" dxfId="29" priority="52" operator="containsText" text="Yes">
      <formula>NOT(ISERROR(SEARCH("Yes",I202)))</formula>
    </cfRule>
  </conditionalFormatting>
  <conditionalFormatting sqref="I204">
    <cfRule type="containsText" dxfId="28" priority="51" operator="containsText" text="Yes">
      <formula>NOT(ISERROR(SEARCH("Yes",I204)))</formula>
    </cfRule>
  </conditionalFormatting>
  <conditionalFormatting sqref="I217">
    <cfRule type="containsText" dxfId="27" priority="50" operator="containsText" text="Yes">
      <formula>NOT(ISERROR(SEARCH("Yes",I217)))</formula>
    </cfRule>
  </conditionalFormatting>
  <conditionalFormatting sqref="I395">
    <cfRule type="containsText" dxfId="26" priority="38" operator="containsText" text="Yes">
      <formula>NOT(ISERROR(SEARCH("Yes",I395)))</formula>
    </cfRule>
  </conditionalFormatting>
  <conditionalFormatting sqref="I218">
    <cfRule type="containsText" dxfId="25" priority="49" operator="containsText" text="Yes">
      <formula>NOT(ISERROR(SEARCH("Yes",I218)))</formula>
    </cfRule>
  </conditionalFormatting>
  <conditionalFormatting sqref="I399">
    <cfRule type="containsText" dxfId="24" priority="48" operator="containsText" text="Yes">
      <formula>NOT(ISERROR(SEARCH("Yes",I399)))</formula>
    </cfRule>
  </conditionalFormatting>
  <conditionalFormatting sqref="I400">
    <cfRule type="containsText" dxfId="23" priority="47" operator="containsText" text="Yes">
      <formula>NOT(ISERROR(SEARCH("Yes",I400)))</formula>
    </cfRule>
  </conditionalFormatting>
  <conditionalFormatting sqref="I401">
    <cfRule type="containsText" dxfId="22" priority="46" operator="containsText" text="Yes">
      <formula>NOT(ISERROR(SEARCH("Yes",I401)))</formula>
    </cfRule>
  </conditionalFormatting>
  <conditionalFormatting sqref="I402">
    <cfRule type="containsText" dxfId="21" priority="45" operator="containsText" text="Yes">
      <formula>NOT(ISERROR(SEARCH("Yes",I402)))</formula>
    </cfRule>
  </conditionalFormatting>
  <conditionalFormatting sqref="I413">
    <cfRule type="containsText" dxfId="20" priority="44" operator="containsText" text="Yes">
      <formula>NOT(ISERROR(SEARCH("Yes",I413)))</formula>
    </cfRule>
  </conditionalFormatting>
  <conditionalFormatting sqref="I414">
    <cfRule type="containsText" dxfId="19" priority="43" operator="containsText" text="Yes">
      <formula>NOT(ISERROR(SEARCH("Yes",I414)))</formula>
    </cfRule>
  </conditionalFormatting>
  <conditionalFormatting sqref="I415">
    <cfRule type="containsText" dxfId="18" priority="42" operator="containsText" text="Yes">
      <formula>NOT(ISERROR(SEARCH("Yes",I415)))</formula>
    </cfRule>
  </conditionalFormatting>
  <conditionalFormatting sqref="I416">
    <cfRule type="containsText" dxfId="17" priority="41" operator="containsText" text="Yes">
      <formula>NOT(ISERROR(SEARCH("Yes",I416)))</formula>
    </cfRule>
  </conditionalFormatting>
  <conditionalFormatting sqref="I417">
    <cfRule type="containsText" dxfId="16" priority="40" operator="containsText" text="Yes">
      <formula>NOT(ISERROR(SEARCH("Yes",I417)))</formula>
    </cfRule>
  </conditionalFormatting>
  <conditionalFormatting sqref="I394">
    <cfRule type="containsText" dxfId="15" priority="39" operator="containsText" text="Yes">
      <formula>NOT(ISERROR(SEARCH("Yes",I394)))</formula>
    </cfRule>
  </conditionalFormatting>
  <conditionalFormatting sqref="I219:I232">
    <cfRule type="containsText" dxfId="14" priority="37" operator="containsText" text="Yes">
      <formula>NOT(ISERROR(SEARCH("Yes",I219)))</formula>
    </cfRule>
  </conditionalFormatting>
  <conditionalFormatting sqref="I239">
    <cfRule type="containsText" dxfId="13" priority="36" operator="containsText" text="Yes">
      <formula>NOT(ISERROR(SEARCH("Yes",I239)))</formula>
    </cfRule>
  </conditionalFormatting>
  <conditionalFormatting sqref="I240:I242">
    <cfRule type="containsText" dxfId="12" priority="35" operator="containsText" text="Yes">
      <formula>NOT(ISERROR(SEARCH("Yes",I240)))</formula>
    </cfRule>
  </conditionalFormatting>
  <conditionalFormatting sqref="I251:I258">
    <cfRule type="containsText" dxfId="11" priority="34" operator="containsText" text="Yes">
      <formula>NOT(ISERROR(SEARCH("Yes",I251)))</formula>
    </cfRule>
  </conditionalFormatting>
  <conditionalFormatting sqref="I261:I266">
    <cfRule type="containsText" dxfId="10" priority="33" operator="containsText" text="Yes">
      <formula>NOT(ISERROR(SEARCH("Yes",I261)))</formula>
    </cfRule>
  </conditionalFormatting>
  <conditionalFormatting sqref="I269:I278">
    <cfRule type="containsText" dxfId="9" priority="32" operator="containsText" text="Yes">
      <formula>NOT(ISERROR(SEARCH("Yes",I269)))</formula>
    </cfRule>
  </conditionalFormatting>
  <conditionalFormatting sqref="I281:I282">
    <cfRule type="containsText" dxfId="8" priority="31" operator="containsText" text="Yes">
      <formula>NOT(ISERROR(SEARCH("Yes",I281)))</formula>
    </cfRule>
  </conditionalFormatting>
  <conditionalFormatting sqref="I285">
    <cfRule type="containsText" dxfId="7" priority="30" operator="containsText" text="Yes">
      <formula>NOT(ISERROR(SEARCH("Yes",I285)))</formula>
    </cfRule>
  </conditionalFormatting>
  <conditionalFormatting sqref="I286">
    <cfRule type="containsText" dxfId="6" priority="29" operator="containsText" text="Yes">
      <formula>NOT(ISERROR(SEARCH("Yes",I286)))</formula>
    </cfRule>
  </conditionalFormatting>
  <conditionalFormatting sqref="I289:I290">
    <cfRule type="containsText" dxfId="5" priority="28" operator="containsText" text="Yes">
      <formula>NOT(ISERROR(SEARCH("Yes",I289)))</formula>
    </cfRule>
  </conditionalFormatting>
  <conditionalFormatting sqref="I299:I300">
    <cfRule type="containsText" dxfId="4" priority="27" operator="containsText" text="Yes">
      <formula>NOT(ISERROR(SEARCH("Yes",I299)))</formula>
    </cfRule>
  </conditionalFormatting>
  <conditionalFormatting sqref="I505:I507">
    <cfRule type="containsText" dxfId="3" priority="26" operator="containsText" text="Yes">
      <formula>NOT(ISERROR(SEARCH("Yes",I505)))</formula>
    </cfRule>
  </conditionalFormatting>
  <conditionalFormatting sqref="I168">
    <cfRule type="containsText" dxfId="2" priority="25" operator="containsText" text="Yes">
      <formula>NOT(ISERROR(SEARCH("Yes",I168)))</formula>
    </cfRule>
  </conditionalFormatting>
  <conditionalFormatting sqref="I169">
    <cfRule type="containsText" dxfId="1" priority="24" operator="containsText" text="Yes">
      <formula>NOT(ISERROR(SEARCH("Yes",I169)))</formula>
    </cfRule>
  </conditionalFormatting>
  <conditionalFormatting sqref="C3:C4 G3:M4">
    <cfRule type="colorScale" priority="18">
      <colorScale>
        <cfvo type="min"/>
        <cfvo type="percentile" val="50"/>
        <cfvo type="max"/>
        <color rgb="FF63BE7B"/>
        <color rgb="FFFFEB84"/>
        <color rgb="FFF8696B"/>
      </colorScale>
    </cfRule>
  </conditionalFormatting>
  <conditionalFormatting sqref="L3:L4">
    <cfRule type="colorScale" priority="23">
      <colorScale>
        <cfvo type="min"/>
        <cfvo type="percentile" val="50"/>
        <cfvo type="max"/>
        <color rgb="FF63BE7B"/>
        <color rgb="FFFFEB84"/>
        <color rgb="FFF8696B"/>
      </colorScale>
    </cfRule>
  </conditionalFormatting>
  <conditionalFormatting sqref="M3:M4">
    <cfRule type="colorScale" priority="22">
      <colorScale>
        <cfvo type="min"/>
        <cfvo type="percentile" val="50"/>
        <cfvo type="max"/>
        <color rgb="FF63BE7B"/>
        <color rgb="FFFFEB84"/>
        <color rgb="FFF8696B"/>
      </colorScale>
    </cfRule>
  </conditionalFormatting>
  <conditionalFormatting sqref="G3:M3 C3">
    <cfRule type="colorScale" priority="21">
      <colorScale>
        <cfvo type="min"/>
        <cfvo type="percentile" val="50"/>
        <cfvo type="max"/>
        <color rgb="FF63BE7B"/>
        <color rgb="FFFFEB84"/>
        <color rgb="FFF8696B"/>
      </colorScale>
    </cfRule>
  </conditionalFormatting>
  <conditionalFormatting sqref="G4:M4 C4">
    <cfRule type="colorScale" priority="20">
      <colorScale>
        <cfvo type="min"/>
        <cfvo type="percentile" val="50"/>
        <cfvo type="max"/>
        <color rgb="FF63BE7B"/>
        <color rgb="FFFFEB84"/>
        <color rgb="FFF8696B"/>
      </colorScale>
    </cfRule>
  </conditionalFormatting>
  <conditionalFormatting sqref="I3:M4">
    <cfRule type="colorScale" priority="19">
      <colorScale>
        <cfvo type="min"/>
        <cfvo type="percentile" val="50"/>
        <cfvo type="max"/>
        <color rgb="FF63BE7B"/>
        <color rgb="FFFFEB84"/>
        <color rgb="FFF8696B"/>
      </colorScale>
    </cfRule>
  </conditionalFormatting>
  <conditionalFormatting sqref="F3:F4">
    <cfRule type="colorScale" priority="15">
      <colorScale>
        <cfvo type="min"/>
        <cfvo type="percentile" val="50"/>
        <cfvo type="max"/>
        <color rgb="FF63BE7B"/>
        <color rgb="FFFFEB84"/>
        <color rgb="FFF8696B"/>
      </colorScale>
    </cfRule>
  </conditionalFormatting>
  <conditionalFormatting sqref="F3">
    <cfRule type="colorScale" priority="17">
      <colorScale>
        <cfvo type="min"/>
        <cfvo type="percentile" val="50"/>
        <cfvo type="max"/>
        <color rgb="FF63BE7B"/>
        <color rgb="FFFFEB84"/>
        <color rgb="FFF8696B"/>
      </colorScale>
    </cfRule>
  </conditionalFormatting>
  <conditionalFormatting sqref="F4">
    <cfRule type="colorScale" priority="16">
      <colorScale>
        <cfvo type="min"/>
        <cfvo type="percentile" val="50"/>
        <cfvo type="max"/>
        <color rgb="FF63BE7B"/>
        <color rgb="FFFFEB84"/>
        <color rgb="FFF8696B"/>
      </colorScale>
    </cfRule>
  </conditionalFormatting>
  <conditionalFormatting sqref="O17:Y801">
    <cfRule type="colorScale" priority="13">
      <colorScale>
        <cfvo type="min"/>
        <cfvo type="percentile" val="50"/>
        <cfvo type="max"/>
        <color rgb="FF63BE7B"/>
        <color rgb="FFFFEB84"/>
        <color rgb="FFF8696B"/>
      </colorScale>
    </cfRule>
    <cfRule type="colorScale" priority="14">
      <colorScale>
        <cfvo type="min"/>
        <cfvo type="max"/>
        <color rgb="FFFFEF9C"/>
        <color rgb="FF63BE7B"/>
      </colorScale>
    </cfRule>
  </conditionalFormatting>
  <conditionalFormatting sqref="Z17:AJ17 AB18:AD801 AE18:AJ802 Z18:AA802">
    <cfRule type="colorScale" priority="12">
      <colorScale>
        <cfvo type="min"/>
        <cfvo type="percentile" val="50"/>
        <cfvo type="max"/>
        <color rgb="FF63BE7B"/>
        <color rgb="FFFFEB84"/>
        <color rgb="FFF8696B"/>
      </colorScale>
    </cfRule>
  </conditionalFormatting>
  <conditionalFormatting sqref="O17:AJ17 O18:Y801 AE18:AJ802 AB18:AD801 Z18:AA802">
    <cfRule type="colorScale" priority="11">
      <colorScale>
        <cfvo type="min"/>
        <cfvo type="percentile" val="50"/>
        <cfvo type="max"/>
        <color rgb="FF63BE7B"/>
        <color rgb="FFFFEB84"/>
        <color rgb="FFF8696B"/>
      </colorScale>
    </cfRule>
  </conditionalFormatting>
  <conditionalFormatting sqref="D3:E4">
    <cfRule type="colorScale" priority="8">
      <colorScale>
        <cfvo type="min"/>
        <cfvo type="percentile" val="50"/>
        <cfvo type="max"/>
        <color rgb="FF63BE7B"/>
        <color rgb="FFFFEB84"/>
        <color rgb="FFF8696B"/>
      </colorScale>
    </cfRule>
  </conditionalFormatting>
  <conditionalFormatting sqref="D3:E3">
    <cfRule type="colorScale" priority="10">
      <colorScale>
        <cfvo type="min"/>
        <cfvo type="percentile" val="50"/>
        <cfvo type="max"/>
        <color rgb="FF63BE7B"/>
        <color rgb="FFFFEB84"/>
        <color rgb="FFF8696B"/>
      </colorScale>
    </cfRule>
  </conditionalFormatting>
  <conditionalFormatting sqref="D4:E4">
    <cfRule type="colorScale" priority="9">
      <colorScale>
        <cfvo type="min"/>
        <cfvo type="percentile" val="50"/>
        <cfvo type="max"/>
        <color rgb="FF63BE7B"/>
        <color rgb="FFFFEB84"/>
        <color rgb="FFF8696B"/>
      </colorScale>
    </cfRule>
  </conditionalFormatting>
  <conditionalFormatting sqref="D3:D4">
    <cfRule type="colorScale" priority="7">
      <colorScale>
        <cfvo type="min"/>
        <cfvo type="percentile" val="50"/>
        <cfvo type="max"/>
        <color rgb="FFF8696B"/>
        <color rgb="FFFFEB84"/>
        <color rgb="FF63BE7B"/>
      </colorScale>
    </cfRule>
  </conditionalFormatting>
  <conditionalFormatting sqref="E3:E4">
    <cfRule type="colorScale" priority="5">
      <colorScale>
        <cfvo type="min"/>
        <cfvo type="percentile" val="50"/>
        <cfvo type="max"/>
        <color rgb="FF63BE7B"/>
        <color rgb="FFFFEB84"/>
        <color rgb="FFF8696B"/>
      </colorScale>
    </cfRule>
  </conditionalFormatting>
  <conditionalFormatting sqref="C3:M4">
    <cfRule type="colorScale" priority="4">
      <colorScale>
        <cfvo type="min"/>
        <cfvo type="percentile" val="50"/>
        <cfvo type="max"/>
        <color rgb="FF63BE7B"/>
        <color rgb="FFFFEB84"/>
        <color rgb="FFF8696B"/>
      </colorScale>
    </cfRule>
  </conditionalFormatting>
  <conditionalFormatting sqref="M17:M801">
    <cfRule type="expression" dxfId="0" priority="1">
      <formula>IF(AND(ISNA($P$17), IS("T0")), "OK", "Banned")</formula>
    </cfRule>
  </conditionalFormatting>
  <dataValidations count="5">
    <dataValidation type="list" allowBlank="1" showInputMessage="1" showErrorMessage="1" sqref="J17:J556" xr:uid="{A2DB6FC2-0A9F-4F2C-AB73-2A347D80A8CE}">
      <formula1>"Retired, Permanent Low-Use, New, Year-by-year"</formula1>
    </dataValidation>
    <dataValidation type="list" allowBlank="1" showInputMessage="1" showErrorMessage="1" sqref="I17:I553" xr:uid="{0D1B0073-3D2F-4754-AD55-F402B579EBE7}">
      <formula1>"Yes, No"</formula1>
    </dataValidation>
    <dataValidation type="whole" allowBlank="1" showInputMessage="1" showErrorMessage="1" sqref="E17:E632" xr:uid="{5CD533DD-DC54-490A-8CA2-1862E6074C60}">
      <formula1>1900</formula1>
      <formula2>2050</formula2>
    </dataValidation>
    <dataValidation type="list" allowBlank="1" showInputMessage="1" showErrorMessage="1" sqref="K17:K801" xr:uid="{510A47F5-1594-41A7-BF35-E75CC2D34DC5}">
      <formula1>"2023, 2024, 2025, 2026, 2027, 2028, 2029, 2030, 2031, 2032, 2033"</formula1>
    </dataValidation>
    <dataValidation type="decimal" allowBlank="1" showInputMessage="1" showErrorMessage="1" sqref="F17:F801" xr:uid="{0E2BFFCF-6826-45A4-A678-305E7773772A}">
      <formula1>25</formula1>
      <formula2>2000</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BC63316A-945F-43C3-B1EE-E67E6BFF958C}">
          <x14:formula1>
            <xm:f>'Source Data'!$B$137:$B$144</xm:f>
          </x14:formula1>
          <xm:sqref>G17:G801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3A73-CF2B-45B4-836E-669CB5033437}">
  <sheetPr codeName="Sheet3"/>
  <dimension ref="B1:J149"/>
  <sheetViews>
    <sheetView topLeftCell="A5" workbookViewId="0">
      <selection activeCell="K25" sqref="K25"/>
    </sheetView>
  </sheetViews>
  <sheetFormatPr defaultRowHeight="14.45"/>
  <cols>
    <col min="2" max="2" width="23.5703125" customWidth="1"/>
  </cols>
  <sheetData>
    <row r="1" spans="2:10" ht="15" thickBot="1"/>
    <row r="2" spans="2:10">
      <c r="B2" s="1" t="s">
        <v>86</v>
      </c>
      <c r="C2" s="2" t="s">
        <v>87</v>
      </c>
      <c r="D2" s="3"/>
      <c r="E2" s="3"/>
      <c r="F2" s="3"/>
      <c r="G2" s="3"/>
      <c r="H2" s="3"/>
      <c r="I2" s="3"/>
      <c r="J2" s="4"/>
    </row>
    <row r="3" spans="2:10" ht="15" thickBot="1">
      <c r="B3" s="5" t="s">
        <v>88</v>
      </c>
      <c r="C3" s="6">
        <v>2023</v>
      </c>
      <c r="D3" s="7"/>
      <c r="E3" s="7"/>
      <c r="F3" s="7"/>
      <c r="G3" s="7"/>
      <c r="H3" s="7"/>
      <c r="I3" s="7"/>
      <c r="J3" s="4"/>
    </row>
    <row r="4" spans="2:10">
      <c r="B4" s="8">
        <v>25</v>
      </c>
      <c r="C4" s="9">
        <v>3.3</v>
      </c>
      <c r="D4" s="10"/>
      <c r="E4" s="10"/>
      <c r="F4" s="10"/>
      <c r="G4" s="10"/>
      <c r="H4" s="10"/>
      <c r="I4" s="10"/>
      <c r="J4" s="4"/>
    </row>
    <row r="5" spans="2:10">
      <c r="B5" s="11">
        <v>50</v>
      </c>
      <c r="C5" s="12">
        <v>3</v>
      </c>
      <c r="D5" s="10"/>
      <c r="E5" s="10"/>
      <c r="F5" s="10"/>
      <c r="G5" s="10"/>
      <c r="H5" s="10"/>
      <c r="I5" s="10"/>
      <c r="J5" s="4"/>
    </row>
    <row r="6" spans="2:10">
      <c r="B6" s="11">
        <v>75</v>
      </c>
      <c r="C6" s="12">
        <v>1.4</v>
      </c>
      <c r="D6" s="10"/>
      <c r="E6" s="10"/>
      <c r="F6" s="10"/>
      <c r="G6" s="10"/>
      <c r="H6" s="10"/>
      <c r="I6" s="10"/>
      <c r="J6" s="4"/>
    </row>
    <row r="7" spans="2:10">
      <c r="B7" s="11">
        <v>100</v>
      </c>
      <c r="C7" s="12">
        <v>1.3</v>
      </c>
      <c r="D7" s="10"/>
      <c r="E7" s="10"/>
      <c r="F7" s="10"/>
      <c r="G7" s="10"/>
      <c r="H7" s="10"/>
      <c r="I7" s="10"/>
      <c r="J7" s="4"/>
    </row>
    <row r="8" spans="2:10">
      <c r="B8" s="11">
        <v>175</v>
      </c>
      <c r="C8" s="12">
        <v>0.7</v>
      </c>
      <c r="D8" s="10"/>
      <c r="E8" s="10"/>
      <c r="F8" s="10"/>
      <c r="G8" s="10"/>
      <c r="H8" s="10"/>
      <c r="I8" s="10"/>
      <c r="J8" s="4"/>
    </row>
    <row r="9" spans="2:10">
      <c r="B9" s="11">
        <v>300</v>
      </c>
      <c r="C9" s="12">
        <v>0.7</v>
      </c>
      <c r="D9" s="10"/>
      <c r="E9" s="10"/>
      <c r="F9" s="10"/>
      <c r="G9" s="10"/>
      <c r="H9" s="10"/>
      <c r="I9" s="10"/>
      <c r="J9" s="4"/>
    </row>
    <row r="10" spans="2:10">
      <c r="B10" s="11">
        <v>600</v>
      </c>
      <c r="C10" s="12">
        <v>0.7</v>
      </c>
      <c r="D10" s="10"/>
      <c r="E10" s="10"/>
      <c r="F10" s="10"/>
      <c r="G10" s="10"/>
      <c r="H10" s="10"/>
      <c r="I10" s="10"/>
      <c r="J10" s="4"/>
    </row>
    <row r="11" spans="2:10" ht="15" thickBot="1">
      <c r="B11" s="13">
        <v>751</v>
      </c>
      <c r="C11" s="14">
        <v>2.7</v>
      </c>
      <c r="D11" s="10"/>
      <c r="E11" s="10"/>
      <c r="F11" s="10"/>
      <c r="G11" s="10"/>
      <c r="H11" s="10"/>
      <c r="I11" s="10"/>
      <c r="J11" s="4"/>
    </row>
    <row r="12" spans="2:10" ht="15" thickBot="1"/>
    <row r="13" spans="2:10" ht="15" thickBot="1">
      <c r="B13" s="15" t="s">
        <v>86</v>
      </c>
      <c r="C13" s="218" t="s">
        <v>89</v>
      </c>
      <c r="D13" s="224"/>
      <c r="E13" s="224"/>
      <c r="F13" s="224"/>
      <c r="G13" s="224"/>
      <c r="H13" s="224"/>
      <c r="I13" s="225"/>
      <c r="J13" s="4"/>
    </row>
    <row r="14" spans="2:10" ht="15" thickBot="1">
      <c r="B14" s="16" t="s">
        <v>88</v>
      </c>
      <c r="C14" s="17">
        <v>2017</v>
      </c>
      <c r="D14" s="17">
        <v>2018</v>
      </c>
      <c r="E14" s="17">
        <v>2019</v>
      </c>
      <c r="F14" s="17">
        <v>2020</v>
      </c>
      <c r="G14" s="17">
        <v>2021</v>
      </c>
      <c r="H14" s="17">
        <v>2022</v>
      </c>
      <c r="I14" s="18">
        <v>2023</v>
      </c>
      <c r="J14" s="4"/>
    </row>
    <row r="15" spans="2:10">
      <c r="B15" s="19">
        <v>25</v>
      </c>
      <c r="C15" s="20">
        <v>5</v>
      </c>
      <c r="D15" s="20">
        <v>4.7</v>
      </c>
      <c r="E15" s="20">
        <v>4.4000000000000004</v>
      </c>
      <c r="F15" s="20">
        <v>4.0999999999999996</v>
      </c>
      <c r="G15" s="20">
        <v>3.8</v>
      </c>
      <c r="H15" s="20">
        <v>3.5</v>
      </c>
      <c r="I15" s="21">
        <v>3.3</v>
      </c>
      <c r="J15" s="4"/>
    </row>
    <row r="16" spans="2:10">
      <c r="B16" s="22">
        <v>50</v>
      </c>
      <c r="C16" s="23">
        <v>5.4</v>
      </c>
      <c r="D16" s="23">
        <v>5</v>
      </c>
      <c r="E16" s="23">
        <v>4.5999999999999996</v>
      </c>
      <c r="F16" s="23">
        <v>4.2</v>
      </c>
      <c r="G16" s="23">
        <v>3.8</v>
      </c>
      <c r="H16" s="23">
        <v>3.4</v>
      </c>
      <c r="I16" s="24">
        <v>3</v>
      </c>
      <c r="J16" s="4"/>
    </row>
    <row r="17" spans="2:10">
      <c r="B17" s="22">
        <v>75</v>
      </c>
      <c r="C17" s="23">
        <v>5.5</v>
      </c>
      <c r="D17" s="23">
        <v>4.8</v>
      </c>
      <c r="E17" s="23">
        <v>4.0999999999999996</v>
      </c>
      <c r="F17" s="23">
        <v>3.4</v>
      </c>
      <c r="G17" s="23">
        <v>2.7</v>
      </c>
      <c r="H17" s="23">
        <v>2</v>
      </c>
      <c r="I17" s="24">
        <v>1.4</v>
      </c>
      <c r="J17" s="4"/>
    </row>
    <row r="18" spans="2:10">
      <c r="B18" s="22">
        <v>100</v>
      </c>
      <c r="C18" s="23">
        <v>4.9000000000000004</v>
      </c>
      <c r="D18" s="23">
        <v>4.3</v>
      </c>
      <c r="E18" s="23">
        <v>3.7</v>
      </c>
      <c r="F18" s="23">
        <v>3.1</v>
      </c>
      <c r="G18" s="23">
        <v>2.5</v>
      </c>
      <c r="H18" s="23">
        <v>1.9</v>
      </c>
      <c r="I18" s="24">
        <v>1.3</v>
      </c>
      <c r="J18" s="4"/>
    </row>
    <row r="19" spans="2:10">
      <c r="B19" s="22">
        <v>175</v>
      </c>
      <c r="C19" s="23">
        <v>4.7</v>
      </c>
      <c r="D19" s="23">
        <v>4.0999999999999996</v>
      </c>
      <c r="E19" s="23">
        <v>3.5</v>
      </c>
      <c r="F19" s="23">
        <v>2.9</v>
      </c>
      <c r="G19" s="23">
        <v>2.2999999999999998</v>
      </c>
      <c r="H19" s="23">
        <v>1.7</v>
      </c>
      <c r="I19" s="24">
        <v>1.5</v>
      </c>
      <c r="J19" s="4"/>
    </row>
    <row r="20" spans="2:10">
      <c r="B20" s="22">
        <v>300</v>
      </c>
      <c r="C20" s="23">
        <v>4.5</v>
      </c>
      <c r="D20" s="23">
        <v>4</v>
      </c>
      <c r="E20" s="23">
        <v>3.4</v>
      </c>
      <c r="F20" s="23">
        <v>2.8</v>
      </c>
      <c r="G20" s="23">
        <v>2.2000000000000002</v>
      </c>
      <c r="H20" s="23">
        <v>1.7</v>
      </c>
      <c r="I20" s="24">
        <v>1.5</v>
      </c>
      <c r="J20" s="4"/>
    </row>
    <row r="21" spans="2:10">
      <c r="B21" s="22">
        <v>600</v>
      </c>
      <c r="C21" s="23">
        <v>4.5999999999999996</v>
      </c>
      <c r="D21" s="23">
        <v>4</v>
      </c>
      <c r="E21" s="23">
        <v>3.4</v>
      </c>
      <c r="F21" s="23">
        <v>2.9</v>
      </c>
      <c r="G21" s="23">
        <v>2.2999999999999998</v>
      </c>
      <c r="H21" s="23">
        <v>1.7</v>
      </c>
      <c r="I21" s="24">
        <v>1.5</v>
      </c>
      <c r="J21" s="4"/>
    </row>
    <row r="22" spans="2:10" ht="15" thickBot="1">
      <c r="B22" s="25">
        <v>751</v>
      </c>
      <c r="C22" s="26">
        <v>6</v>
      </c>
      <c r="D22" s="26">
        <v>5.5</v>
      </c>
      <c r="E22" s="26">
        <v>5</v>
      </c>
      <c r="F22" s="26">
        <v>4.5</v>
      </c>
      <c r="G22" s="26">
        <v>4</v>
      </c>
      <c r="H22" s="26">
        <v>3.5</v>
      </c>
      <c r="I22" s="27">
        <v>3.4</v>
      </c>
      <c r="J22" s="4"/>
    </row>
    <row r="23" spans="2:10" ht="15" thickBot="1">
      <c r="B23" s="4"/>
      <c r="C23" s="4"/>
      <c r="D23" s="4"/>
      <c r="E23" s="4"/>
      <c r="F23" s="4"/>
      <c r="G23" s="4"/>
      <c r="H23" s="4"/>
      <c r="I23" s="4"/>
      <c r="J23" s="4"/>
    </row>
    <row r="24" spans="2:10">
      <c r="B24" s="219" t="s">
        <v>90</v>
      </c>
      <c r="C24" s="226"/>
      <c r="D24" s="226"/>
      <c r="E24" s="226"/>
      <c r="F24" s="226"/>
      <c r="G24" s="226"/>
      <c r="H24" s="226"/>
      <c r="I24" s="226"/>
      <c r="J24" s="227"/>
    </row>
    <row r="25" spans="2:10">
      <c r="B25" s="28"/>
      <c r="C25" s="220" t="s">
        <v>91</v>
      </c>
      <c r="D25" s="228"/>
      <c r="E25" s="228"/>
      <c r="F25" s="228"/>
      <c r="G25" s="228"/>
      <c r="H25" s="228"/>
      <c r="I25" s="228"/>
      <c r="J25" s="229"/>
    </row>
    <row r="26" spans="2:10">
      <c r="B26" s="28"/>
      <c r="C26" s="29">
        <v>25</v>
      </c>
      <c r="D26" s="29">
        <v>50</v>
      </c>
      <c r="E26" s="29">
        <v>75</v>
      </c>
      <c r="F26" s="29">
        <v>100</v>
      </c>
      <c r="G26" s="29">
        <v>175</v>
      </c>
      <c r="H26" s="29">
        <v>300</v>
      </c>
      <c r="I26" s="29">
        <v>600</v>
      </c>
      <c r="J26" s="30">
        <v>751</v>
      </c>
    </row>
    <row r="27" spans="2:10">
      <c r="B27" s="28" t="s">
        <v>92</v>
      </c>
      <c r="C27" s="217" t="s">
        <v>93</v>
      </c>
      <c r="D27" s="228"/>
      <c r="E27" s="228"/>
      <c r="F27" s="228"/>
      <c r="G27" s="228"/>
      <c r="H27" s="228"/>
      <c r="I27" s="228"/>
      <c r="J27" s="229"/>
    </row>
    <row r="28" spans="2:10">
      <c r="B28" s="31" t="s">
        <v>94</v>
      </c>
      <c r="C28" s="32" t="s">
        <v>95</v>
      </c>
      <c r="D28" s="32" t="s">
        <v>96</v>
      </c>
      <c r="E28" s="32" t="s">
        <v>97</v>
      </c>
      <c r="F28" s="32" t="s">
        <v>98</v>
      </c>
      <c r="G28" s="32" t="s">
        <v>99</v>
      </c>
      <c r="H28" s="32" t="s">
        <v>100</v>
      </c>
      <c r="I28" s="32" t="s">
        <v>101</v>
      </c>
      <c r="J28" s="33" t="s">
        <v>102</v>
      </c>
    </row>
    <row r="29" spans="2:10">
      <c r="B29" s="34">
        <v>1900</v>
      </c>
      <c r="C29" s="23">
        <v>7.2</v>
      </c>
      <c r="D29" s="23">
        <v>14.8</v>
      </c>
      <c r="E29" s="23">
        <v>14.8</v>
      </c>
      <c r="F29" s="23">
        <v>15.9</v>
      </c>
      <c r="G29" s="23">
        <v>15.9</v>
      </c>
      <c r="H29" s="23">
        <v>15.2</v>
      </c>
      <c r="I29" s="23">
        <v>15.2</v>
      </c>
      <c r="J29" s="24">
        <v>15.2</v>
      </c>
    </row>
    <row r="30" spans="2:10">
      <c r="B30" s="34">
        <v>1969</v>
      </c>
      <c r="C30" s="23">
        <v>7.2</v>
      </c>
      <c r="D30" s="23">
        <v>14.8</v>
      </c>
      <c r="E30" s="23">
        <v>14.8</v>
      </c>
      <c r="F30" s="23">
        <v>15.9</v>
      </c>
      <c r="G30" s="23">
        <v>15.9</v>
      </c>
      <c r="H30" s="23">
        <v>15.2</v>
      </c>
      <c r="I30" s="23">
        <v>15.2</v>
      </c>
      <c r="J30" s="24">
        <v>15.2</v>
      </c>
    </row>
    <row r="31" spans="2:10">
      <c r="B31" s="34">
        <v>1970</v>
      </c>
      <c r="C31" s="23">
        <v>7.2</v>
      </c>
      <c r="D31" s="23">
        <v>14.8</v>
      </c>
      <c r="E31" s="23">
        <v>14.8</v>
      </c>
      <c r="F31" s="23">
        <v>14.8</v>
      </c>
      <c r="G31" s="23">
        <v>14.8</v>
      </c>
      <c r="H31" s="23">
        <v>14.1</v>
      </c>
      <c r="I31" s="23">
        <v>14.1</v>
      </c>
      <c r="J31" s="24">
        <v>14.1</v>
      </c>
    </row>
    <row r="32" spans="2:10">
      <c r="B32" s="34">
        <v>1972</v>
      </c>
      <c r="C32" s="23">
        <v>7.2</v>
      </c>
      <c r="D32" s="23">
        <v>14.8</v>
      </c>
      <c r="E32" s="23">
        <v>14.8</v>
      </c>
      <c r="F32" s="23">
        <v>13.6</v>
      </c>
      <c r="G32" s="23">
        <v>13.6</v>
      </c>
      <c r="H32" s="23">
        <v>13</v>
      </c>
      <c r="I32" s="23">
        <v>13</v>
      </c>
      <c r="J32" s="24">
        <v>13</v>
      </c>
    </row>
    <row r="33" spans="2:10">
      <c r="B33" s="34">
        <v>1980</v>
      </c>
      <c r="C33" s="23">
        <v>7.2</v>
      </c>
      <c r="D33" s="23">
        <v>14.8</v>
      </c>
      <c r="E33" s="23">
        <v>14.8</v>
      </c>
      <c r="F33" s="23">
        <v>12.5</v>
      </c>
      <c r="G33" s="23">
        <v>12.5</v>
      </c>
      <c r="H33" s="23">
        <v>11.9</v>
      </c>
      <c r="I33" s="23">
        <v>11.9</v>
      </c>
      <c r="J33" s="24">
        <v>11.9</v>
      </c>
    </row>
    <row r="34" spans="2:10">
      <c r="B34" s="34">
        <v>1988</v>
      </c>
      <c r="C34" s="23">
        <v>7.1</v>
      </c>
      <c r="D34" s="23">
        <v>9.9</v>
      </c>
      <c r="E34" s="23">
        <v>9.9</v>
      </c>
      <c r="F34" s="23">
        <v>9.3000000000000007</v>
      </c>
      <c r="G34" s="23">
        <v>9.3000000000000007</v>
      </c>
      <c r="H34" s="23">
        <v>8.9</v>
      </c>
      <c r="I34" s="23">
        <v>8.9</v>
      </c>
      <c r="J34" s="24">
        <v>8.9</v>
      </c>
    </row>
    <row r="35" spans="2:10">
      <c r="B35" s="34">
        <v>1989</v>
      </c>
      <c r="C35" s="23">
        <v>7.1</v>
      </c>
      <c r="D35" s="23">
        <v>9.9</v>
      </c>
      <c r="E35" s="23">
        <v>9.9</v>
      </c>
      <c r="F35" s="23">
        <v>9.3000000000000007</v>
      </c>
      <c r="G35" s="23">
        <v>9.3000000000000007</v>
      </c>
      <c r="H35" s="23">
        <v>8.9</v>
      </c>
      <c r="I35" s="23">
        <v>8.9</v>
      </c>
      <c r="J35" s="24">
        <v>8.9</v>
      </c>
    </row>
    <row r="36" spans="2:10">
      <c r="B36" s="34">
        <v>1996</v>
      </c>
      <c r="C36" s="23">
        <v>7.1</v>
      </c>
      <c r="D36" s="23">
        <v>9.9</v>
      </c>
      <c r="E36" s="23">
        <v>9.9</v>
      </c>
      <c r="F36" s="23">
        <v>9.3000000000000007</v>
      </c>
      <c r="G36" s="35">
        <v>6.9</v>
      </c>
      <c r="H36" s="35">
        <v>6.9</v>
      </c>
      <c r="I36" s="35">
        <v>6.9</v>
      </c>
      <c r="J36" s="24">
        <v>8.9</v>
      </c>
    </row>
    <row r="37" spans="2:10">
      <c r="B37" s="34">
        <v>1997</v>
      </c>
      <c r="C37" s="23">
        <v>7.1</v>
      </c>
      <c r="D37" s="23">
        <v>9.9</v>
      </c>
      <c r="E37" s="23">
        <v>9.9</v>
      </c>
      <c r="F37" s="35">
        <v>6.9</v>
      </c>
      <c r="G37" s="35">
        <v>6.9</v>
      </c>
      <c r="H37" s="35">
        <v>6.9</v>
      </c>
      <c r="I37" s="35">
        <v>6.9</v>
      </c>
      <c r="J37" s="24">
        <v>8.9</v>
      </c>
    </row>
    <row r="38" spans="2:10">
      <c r="B38" s="34">
        <v>1998</v>
      </c>
      <c r="C38" s="23">
        <v>7.1</v>
      </c>
      <c r="D38" s="35">
        <v>6.9</v>
      </c>
      <c r="E38" s="35">
        <v>6.9</v>
      </c>
      <c r="F38" s="35">
        <v>6.9</v>
      </c>
      <c r="G38" s="35">
        <v>6.9</v>
      </c>
      <c r="H38" s="35">
        <v>6.9</v>
      </c>
      <c r="I38" s="35">
        <v>6.9</v>
      </c>
      <c r="J38" s="24">
        <v>8.9</v>
      </c>
    </row>
    <row r="39" spans="2:10">
      <c r="B39" s="34">
        <v>1999</v>
      </c>
      <c r="C39" s="35">
        <v>6.2</v>
      </c>
      <c r="D39" s="35">
        <v>6.9</v>
      </c>
      <c r="E39" s="35">
        <v>6.9</v>
      </c>
      <c r="F39" s="35">
        <v>6.9</v>
      </c>
      <c r="G39" s="35">
        <v>6.9</v>
      </c>
      <c r="H39" s="35">
        <v>6.9</v>
      </c>
      <c r="I39" s="35">
        <v>6.9</v>
      </c>
      <c r="J39" s="24">
        <v>8.9</v>
      </c>
    </row>
    <row r="40" spans="2:10">
      <c r="B40" s="34">
        <v>2000</v>
      </c>
      <c r="C40" s="35">
        <v>6.2</v>
      </c>
      <c r="D40" s="35">
        <v>6.9</v>
      </c>
      <c r="E40" s="35">
        <v>6.9</v>
      </c>
      <c r="F40" s="35">
        <v>6.9</v>
      </c>
      <c r="G40" s="35">
        <v>6.9</v>
      </c>
      <c r="H40" s="35">
        <v>6.9</v>
      </c>
      <c r="I40" s="35">
        <v>6.9</v>
      </c>
      <c r="J40" s="36">
        <v>6.9</v>
      </c>
    </row>
    <row r="41" spans="2:10">
      <c r="B41" s="34">
        <v>2001</v>
      </c>
      <c r="C41" s="35">
        <v>6.2</v>
      </c>
      <c r="D41" s="35">
        <v>6.9</v>
      </c>
      <c r="E41" s="35">
        <v>6.9</v>
      </c>
      <c r="F41" s="35">
        <v>6.9</v>
      </c>
      <c r="G41" s="35">
        <v>6.9</v>
      </c>
      <c r="H41" s="37">
        <v>4.2</v>
      </c>
      <c r="I41" s="35">
        <v>6.9</v>
      </c>
      <c r="J41" s="36">
        <v>6.9</v>
      </c>
    </row>
    <row r="42" spans="2:10">
      <c r="B42" s="34">
        <v>2002</v>
      </c>
      <c r="C42" s="35">
        <v>6.2</v>
      </c>
      <c r="D42" s="35">
        <v>6.9</v>
      </c>
      <c r="E42" s="35">
        <v>6.9</v>
      </c>
      <c r="F42" s="35">
        <v>6.9</v>
      </c>
      <c r="G42" s="35">
        <v>6.9</v>
      </c>
      <c r="H42" s="37">
        <v>4.2</v>
      </c>
      <c r="I42" s="37">
        <v>4.2</v>
      </c>
      <c r="J42" s="36">
        <v>6.9</v>
      </c>
    </row>
    <row r="43" spans="2:10">
      <c r="B43" s="34">
        <v>2003</v>
      </c>
      <c r="C43" s="35">
        <v>6.2</v>
      </c>
      <c r="D43" s="35">
        <v>6.9</v>
      </c>
      <c r="E43" s="35">
        <v>6.9</v>
      </c>
      <c r="F43" s="37">
        <v>4.3</v>
      </c>
      <c r="G43" s="37">
        <v>4.3</v>
      </c>
      <c r="H43" s="37">
        <v>4.2</v>
      </c>
      <c r="I43" s="37">
        <v>4.2</v>
      </c>
      <c r="J43" s="36">
        <v>6.9</v>
      </c>
    </row>
    <row r="44" spans="2:10">
      <c r="B44" s="34">
        <v>2004</v>
      </c>
      <c r="C44" s="37">
        <v>4.9000000000000004</v>
      </c>
      <c r="D44" s="37">
        <v>4.9000000000000004</v>
      </c>
      <c r="E44" s="37">
        <v>4.9000000000000004</v>
      </c>
      <c r="F44" s="37">
        <v>4.3</v>
      </c>
      <c r="G44" s="37">
        <v>4.3</v>
      </c>
      <c r="H44" s="37">
        <v>4.2</v>
      </c>
      <c r="I44" s="37">
        <v>4.2</v>
      </c>
      <c r="J44" s="36">
        <v>6.9</v>
      </c>
    </row>
    <row r="45" spans="2:10">
      <c r="B45" s="34">
        <v>2005</v>
      </c>
      <c r="C45" s="37">
        <v>4.9000000000000004</v>
      </c>
      <c r="D45" s="37">
        <v>4.9000000000000004</v>
      </c>
      <c r="E45" s="37">
        <v>4.9000000000000004</v>
      </c>
      <c r="F45" s="37">
        <v>4.3</v>
      </c>
      <c r="G45" s="37">
        <v>4.3</v>
      </c>
      <c r="H45" s="37">
        <v>4.2</v>
      </c>
      <c r="I45" s="37">
        <v>4.2</v>
      </c>
      <c r="J45" s="36">
        <v>6.9</v>
      </c>
    </row>
    <row r="46" spans="2:10">
      <c r="B46" s="34">
        <v>2006</v>
      </c>
      <c r="C46" s="37">
        <v>4.9000000000000004</v>
      </c>
      <c r="D46" s="37">
        <v>4.9000000000000004</v>
      </c>
      <c r="E46" s="37">
        <v>4.9000000000000004</v>
      </c>
      <c r="F46" s="37">
        <v>4.3</v>
      </c>
      <c r="G46" s="38">
        <v>2.6</v>
      </c>
      <c r="H46" s="38">
        <v>2.6</v>
      </c>
      <c r="I46" s="38">
        <v>2.6</v>
      </c>
      <c r="J46" s="39">
        <v>4.2</v>
      </c>
    </row>
    <row r="47" spans="2:10">
      <c r="B47" s="34">
        <v>2007</v>
      </c>
      <c r="C47" s="37">
        <v>4.9000000000000004</v>
      </c>
      <c r="D47" s="37">
        <v>4.9000000000000004</v>
      </c>
      <c r="E47" s="37">
        <v>4.9000000000000004</v>
      </c>
      <c r="F47" s="38">
        <v>2.6</v>
      </c>
      <c r="G47" s="38">
        <v>2.6</v>
      </c>
      <c r="H47" s="38">
        <v>2.6</v>
      </c>
      <c r="I47" s="38">
        <v>2.6</v>
      </c>
      <c r="J47" s="39">
        <v>4.2</v>
      </c>
    </row>
    <row r="48" spans="2:10">
      <c r="B48" s="34">
        <v>2008</v>
      </c>
      <c r="C48" s="40">
        <v>4.9000000000000004</v>
      </c>
      <c r="D48" s="40">
        <v>3</v>
      </c>
      <c r="E48" s="38">
        <v>3</v>
      </c>
      <c r="F48" s="38">
        <v>2.6</v>
      </c>
      <c r="G48" s="38">
        <v>2.6</v>
      </c>
      <c r="H48" s="38">
        <v>2.6</v>
      </c>
      <c r="I48" s="38">
        <v>2.6</v>
      </c>
      <c r="J48" s="39">
        <v>4.2</v>
      </c>
    </row>
    <row r="49" spans="2:10">
      <c r="B49" s="34">
        <v>2009</v>
      </c>
      <c r="C49" s="40">
        <v>4.9000000000000004</v>
      </c>
      <c r="D49" s="40">
        <v>3</v>
      </c>
      <c r="E49" s="38">
        <v>3</v>
      </c>
      <c r="F49" s="38">
        <v>2.6</v>
      </c>
      <c r="G49" s="38">
        <v>2.6</v>
      </c>
      <c r="H49" s="38">
        <v>2.6</v>
      </c>
      <c r="I49" s="38">
        <v>2.6</v>
      </c>
      <c r="J49" s="39">
        <v>4.2</v>
      </c>
    </row>
    <row r="50" spans="2:10">
      <c r="B50" s="34">
        <v>2010</v>
      </c>
      <c r="C50" s="40">
        <v>4.9000000000000004</v>
      </c>
      <c r="D50" s="40">
        <v>3</v>
      </c>
      <c r="E50" s="38">
        <v>3</v>
      </c>
      <c r="F50" s="38">
        <v>2.6</v>
      </c>
      <c r="G50" s="38">
        <v>2.6</v>
      </c>
      <c r="H50" s="38">
        <v>2.6</v>
      </c>
      <c r="I50" s="38">
        <v>2.6</v>
      </c>
      <c r="J50" s="39">
        <v>4.2</v>
      </c>
    </row>
    <row r="51" spans="2:10">
      <c r="B51" s="34">
        <v>2011</v>
      </c>
      <c r="C51" s="40">
        <v>4.9000000000000004</v>
      </c>
      <c r="D51" s="40">
        <v>3</v>
      </c>
      <c r="E51" s="38">
        <v>3</v>
      </c>
      <c r="F51" s="38">
        <v>2.6</v>
      </c>
      <c r="G51" s="40">
        <v>1.5</v>
      </c>
      <c r="H51" s="40">
        <v>1.5</v>
      </c>
      <c r="I51" s="40">
        <v>1.5</v>
      </c>
      <c r="J51" s="41">
        <v>2.6</v>
      </c>
    </row>
    <row r="52" spans="2:10">
      <c r="B52" s="34">
        <v>2012</v>
      </c>
      <c r="C52" s="40">
        <v>4.9000000000000004</v>
      </c>
      <c r="D52" s="40">
        <v>3</v>
      </c>
      <c r="E52" s="40">
        <v>2.5</v>
      </c>
      <c r="F52" s="40">
        <v>2.5</v>
      </c>
      <c r="G52" s="40">
        <v>1.5</v>
      </c>
      <c r="H52" s="40">
        <v>1.5</v>
      </c>
      <c r="I52" s="40">
        <v>1.5</v>
      </c>
      <c r="J52" s="41">
        <v>2.6</v>
      </c>
    </row>
    <row r="53" spans="2:10">
      <c r="B53" s="34">
        <v>2013</v>
      </c>
      <c r="C53" s="42">
        <v>3</v>
      </c>
      <c r="D53" s="42">
        <v>3</v>
      </c>
      <c r="E53" s="40">
        <v>2.5</v>
      </c>
      <c r="F53" s="40">
        <v>2.5</v>
      </c>
      <c r="G53" s="40">
        <v>1.5</v>
      </c>
      <c r="H53" s="40">
        <v>1.5</v>
      </c>
      <c r="I53" s="40">
        <v>1.5</v>
      </c>
      <c r="J53" s="41">
        <v>2.6</v>
      </c>
    </row>
    <row r="54" spans="2:10">
      <c r="B54" s="34">
        <v>2014</v>
      </c>
      <c r="C54" s="42">
        <v>3</v>
      </c>
      <c r="D54" s="42">
        <v>3</v>
      </c>
      <c r="E54" s="40">
        <v>2.5</v>
      </c>
      <c r="F54" s="40">
        <v>2.5</v>
      </c>
      <c r="G54" s="42">
        <v>0.3</v>
      </c>
      <c r="H54" s="42">
        <v>0.3</v>
      </c>
      <c r="I54" s="42">
        <v>0.3</v>
      </c>
      <c r="J54" s="41">
        <v>2.6</v>
      </c>
    </row>
    <row r="55" spans="2:10">
      <c r="B55" s="34">
        <v>2015</v>
      </c>
      <c r="C55" s="42">
        <v>3</v>
      </c>
      <c r="D55" s="42">
        <v>3</v>
      </c>
      <c r="E55" s="42">
        <v>0.3</v>
      </c>
      <c r="F55" s="42">
        <v>0.3</v>
      </c>
      <c r="G55" s="42">
        <v>0.3</v>
      </c>
      <c r="H55" s="42">
        <v>0.3</v>
      </c>
      <c r="I55" s="42">
        <v>0.3</v>
      </c>
      <c r="J55" s="43">
        <v>2.6</v>
      </c>
    </row>
    <row r="56" spans="2:10">
      <c r="B56" s="34">
        <v>2016</v>
      </c>
      <c r="C56" s="42">
        <v>3</v>
      </c>
      <c r="D56" s="42">
        <v>3</v>
      </c>
      <c r="E56" s="42">
        <v>0.3</v>
      </c>
      <c r="F56" s="42">
        <v>0.3</v>
      </c>
      <c r="G56" s="42">
        <v>0.3</v>
      </c>
      <c r="H56" s="42">
        <v>0.3</v>
      </c>
      <c r="I56" s="42">
        <v>0.3</v>
      </c>
      <c r="J56" s="43">
        <v>2.6</v>
      </c>
    </row>
    <row r="57" spans="2:10">
      <c r="B57" s="34">
        <v>2017</v>
      </c>
      <c r="C57" s="42">
        <v>3</v>
      </c>
      <c r="D57" s="42">
        <v>3</v>
      </c>
      <c r="E57" s="42">
        <v>0.3</v>
      </c>
      <c r="F57" s="42">
        <v>0.3</v>
      </c>
      <c r="G57" s="42">
        <v>0.3</v>
      </c>
      <c r="H57" s="42">
        <v>0.3</v>
      </c>
      <c r="I57" s="42">
        <v>0.3</v>
      </c>
      <c r="J57" s="43">
        <v>2.6</v>
      </c>
    </row>
    <row r="58" spans="2:10">
      <c r="B58" s="34">
        <v>2018</v>
      </c>
      <c r="C58" s="42">
        <v>3</v>
      </c>
      <c r="D58" s="42">
        <v>3</v>
      </c>
      <c r="E58" s="42">
        <v>0.3</v>
      </c>
      <c r="F58" s="42">
        <v>0.3</v>
      </c>
      <c r="G58" s="42">
        <v>0.3</v>
      </c>
      <c r="H58" s="42">
        <v>0.3</v>
      </c>
      <c r="I58" s="42">
        <v>0.3</v>
      </c>
      <c r="J58" s="43">
        <v>2.6</v>
      </c>
    </row>
    <row r="59" spans="2:10">
      <c r="B59" s="34">
        <v>2019</v>
      </c>
      <c r="C59" s="42">
        <v>3</v>
      </c>
      <c r="D59" s="42">
        <v>3</v>
      </c>
      <c r="E59" s="42">
        <v>0.3</v>
      </c>
      <c r="F59" s="42">
        <v>0.3</v>
      </c>
      <c r="G59" s="42">
        <v>0.3</v>
      </c>
      <c r="H59" s="42">
        <v>0.3</v>
      </c>
      <c r="I59" s="42">
        <v>0.3</v>
      </c>
      <c r="J59" s="43">
        <v>2.6</v>
      </c>
    </row>
    <row r="60" spans="2:10" ht="15" thickBot="1">
      <c r="B60" s="44">
        <v>2020</v>
      </c>
      <c r="C60" s="45">
        <v>3</v>
      </c>
      <c r="D60" s="45">
        <v>3</v>
      </c>
      <c r="E60" s="45">
        <v>0.3</v>
      </c>
      <c r="F60" s="45">
        <v>0.3</v>
      </c>
      <c r="G60" s="45">
        <v>0.3</v>
      </c>
      <c r="H60" s="45">
        <v>0.3</v>
      </c>
      <c r="I60" s="45">
        <v>0.3</v>
      </c>
      <c r="J60" s="46">
        <v>2.6</v>
      </c>
    </row>
    <row r="61" spans="2:10" ht="15" thickBot="1">
      <c r="B61" s="4"/>
      <c r="C61" s="4"/>
      <c r="D61" s="4"/>
      <c r="E61" s="4"/>
      <c r="F61" s="4"/>
      <c r="G61" s="4"/>
      <c r="H61" s="4"/>
      <c r="I61" s="4"/>
      <c r="J61" s="4"/>
    </row>
    <row r="62" spans="2:10">
      <c r="B62" s="219" t="s">
        <v>103</v>
      </c>
      <c r="C62" s="226"/>
      <c r="D62" s="226"/>
      <c r="E62" s="226"/>
      <c r="F62" s="226"/>
      <c r="G62" s="226"/>
      <c r="H62" s="226"/>
      <c r="I62" s="226"/>
      <c r="J62" s="227"/>
    </row>
    <row r="63" spans="2:10">
      <c r="B63" s="28"/>
      <c r="C63" s="220" t="s">
        <v>91</v>
      </c>
      <c r="D63" s="228"/>
      <c r="E63" s="228"/>
      <c r="F63" s="228"/>
      <c r="G63" s="228"/>
      <c r="H63" s="228"/>
      <c r="I63" s="228"/>
      <c r="J63" s="229"/>
    </row>
    <row r="64" spans="2:10">
      <c r="B64" s="28"/>
      <c r="C64" s="29">
        <v>25</v>
      </c>
      <c r="D64" s="29">
        <v>50</v>
      </c>
      <c r="E64" s="29">
        <v>75</v>
      </c>
      <c r="F64" s="29">
        <v>100</v>
      </c>
      <c r="G64" s="29">
        <v>175</v>
      </c>
      <c r="H64" s="29">
        <v>300</v>
      </c>
      <c r="I64" s="29">
        <v>600</v>
      </c>
      <c r="J64" s="30">
        <v>751</v>
      </c>
    </row>
    <row r="65" spans="2:10">
      <c r="B65" s="47"/>
      <c r="C65" s="217" t="s">
        <v>93</v>
      </c>
      <c r="D65" s="228"/>
      <c r="E65" s="228"/>
      <c r="F65" s="228"/>
      <c r="G65" s="228"/>
      <c r="H65" s="228"/>
      <c r="I65" s="228"/>
      <c r="J65" s="229"/>
    </row>
    <row r="66" spans="2:10">
      <c r="B66" s="47" t="s">
        <v>104</v>
      </c>
      <c r="C66" s="29" t="s">
        <v>95</v>
      </c>
      <c r="D66" s="29" t="s">
        <v>96</v>
      </c>
      <c r="E66" s="29" t="s">
        <v>97</v>
      </c>
      <c r="F66" s="29" t="s">
        <v>98</v>
      </c>
      <c r="G66" s="29" t="s">
        <v>99</v>
      </c>
      <c r="H66" s="29" t="s">
        <v>100</v>
      </c>
      <c r="I66" s="29" t="s">
        <v>101</v>
      </c>
      <c r="J66" s="30" t="s">
        <v>102</v>
      </c>
    </row>
    <row r="67" spans="2:10">
      <c r="B67" s="34">
        <v>1900</v>
      </c>
      <c r="C67" s="48" t="s">
        <v>105</v>
      </c>
      <c r="D67" s="48" t="s">
        <v>105</v>
      </c>
      <c r="E67" s="48" t="s">
        <v>105</v>
      </c>
      <c r="F67" s="48" t="s">
        <v>105</v>
      </c>
      <c r="G67" s="48" t="s">
        <v>105</v>
      </c>
      <c r="H67" s="48" t="s">
        <v>105</v>
      </c>
      <c r="I67" s="48" t="s">
        <v>105</v>
      </c>
      <c r="J67" s="49" t="s">
        <v>105</v>
      </c>
    </row>
    <row r="68" spans="2:10">
      <c r="B68" s="34">
        <v>1969</v>
      </c>
      <c r="C68" s="48" t="s">
        <v>105</v>
      </c>
      <c r="D68" s="48" t="s">
        <v>105</v>
      </c>
      <c r="E68" s="48" t="s">
        <v>105</v>
      </c>
      <c r="F68" s="48" t="s">
        <v>105</v>
      </c>
      <c r="G68" s="48" t="s">
        <v>105</v>
      </c>
      <c r="H68" s="48" t="s">
        <v>105</v>
      </c>
      <c r="I68" s="48" t="s">
        <v>105</v>
      </c>
      <c r="J68" s="49" t="s">
        <v>105</v>
      </c>
    </row>
    <row r="69" spans="2:10">
      <c r="B69" s="34">
        <v>1970</v>
      </c>
      <c r="C69" s="48" t="s">
        <v>105</v>
      </c>
      <c r="D69" s="48" t="s">
        <v>105</v>
      </c>
      <c r="E69" s="48" t="s">
        <v>105</v>
      </c>
      <c r="F69" s="48" t="s">
        <v>105</v>
      </c>
      <c r="G69" s="48" t="s">
        <v>105</v>
      </c>
      <c r="H69" s="48" t="s">
        <v>105</v>
      </c>
      <c r="I69" s="48" t="s">
        <v>105</v>
      </c>
      <c r="J69" s="49" t="s">
        <v>105</v>
      </c>
    </row>
    <row r="70" spans="2:10">
      <c r="B70" s="34">
        <v>1972</v>
      </c>
      <c r="C70" s="48" t="s">
        <v>105</v>
      </c>
      <c r="D70" s="48" t="s">
        <v>105</v>
      </c>
      <c r="E70" s="48" t="s">
        <v>105</v>
      </c>
      <c r="F70" s="48" t="s">
        <v>105</v>
      </c>
      <c r="G70" s="48" t="s">
        <v>105</v>
      </c>
      <c r="H70" s="48" t="s">
        <v>105</v>
      </c>
      <c r="I70" s="48" t="s">
        <v>105</v>
      </c>
      <c r="J70" s="49" t="s">
        <v>105</v>
      </c>
    </row>
    <row r="71" spans="2:10">
      <c r="B71" s="34">
        <v>1988</v>
      </c>
      <c r="C71" s="48" t="s">
        <v>105</v>
      </c>
      <c r="D71" s="48" t="s">
        <v>105</v>
      </c>
      <c r="E71" s="48" t="s">
        <v>105</v>
      </c>
      <c r="F71" s="48" t="s">
        <v>105</v>
      </c>
      <c r="G71" s="48" t="s">
        <v>105</v>
      </c>
      <c r="H71" s="48" t="s">
        <v>105</v>
      </c>
      <c r="I71" s="48" t="s">
        <v>105</v>
      </c>
      <c r="J71" s="49" t="s">
        <v>105</v>
      </c>
    </row>
    <row r="72" spans="2:10">
      <c r="B72" s="34">
        <v>1989</v>
      </c>
      <c r="C72" s="48" t="s">
        <v>105</v>
      </c>
      <c r="D72" s="48" t="s">
        <v>105</v>
      </c>
      <c r="E72" s="48" t="s">
        <v>105</v>
      </c>
      <c r="F72" s="48" t="s">
        <v>105</v>
      </c>
      <c r="G72" s="48" t="s">
        <v>105</v>
      </c>
      <c r="H72" s="48" t="s">
        <v>105</v>
      </c>
      <c r="I72" s="48" t="s">
        <v>105</v>
      </c>
      <c r="J72" s="49" t="s">
        <v>105</v>
      </c>
    </row>
    <row r="73" spans="2:10">
      <c r="B73" s="34">
        <v>1996</v>
      </c>
      <c r="C73" s="50" t="s">
        <v>105</v>
      </c>
      <c r="D73" s="48" t="s">
        <v>105</v>
      </c>
      <c r="E73" s="48" t="s">
        <v>105</v>
      </c>
      <c r="F73" s="48" t="s">
        <v>105</v>
      </c>
      <c r="G73" s="51" t="s">
        <v>106</v>
      </c>
      <c r="H73" s="51" t="s">
        <v>106</v>
      </c>
      <c r="I73" s="51" t="s">
        <v>106</v>
      </c>
      <c r="J73" s="49" t="s">
        <v>105</v>
      </c>
    </row>
    <row r="74" spans="2:10">
      <c r="B74" s="34">
        <v>1997</v>
      </c>
      <c r="C74" s="50" t="s">
        <v>105</v>
      </c>
      <c r="D74" s="48" t="s">
        <v>105</v>
      </c>
      <c r="E74" s="48" t="s">
        <v>105</v>
      </c>
      <c r="F74" s="51" t="s">
        <v>106</v>
      </c>
      <c r="G74" s="51" t="s">
        <v>106</v>
      </c>
      <c r="H74" s="51" t="s">
        <v>106</v>
      </c>
      <c r="I74" s="51" t="s">
        <v>106</v>
      </c>
      <c r="J74" s="49" t="s">
        <v>105</v>
      </c>
    </row>
    <row r="75" spans="2:10">
      <c r="B75" s="34">
        <v>1998</v>
      </c>
      <c r="C75" s="50" t="s">
        <v>105</v>
      </c>
      <c r="D75" s="51" t="s">
        <v>106</v>
      </c>
      <c r="E75" s="51" t="s">
        <v>106</v>
      </c>
      <c r="F75" s="51" t="s">
        <v>106</v>
      </c>
      <c r="G75" s="51" t="s">
        <v>106</v>
      </c>
      <c r="H75" s="51" t="s">
        <v>106</v>
      </c>
      <c r="I75" s="51" t="s">
        <v>106</v>
      </c>
      <c r="J75" s="49" t="s">
        <v>105</v>
      </c>
    </row>
    <row r="76" spans="2:10">
      <c r="B76" s="34">
        <v>1999</v>
      </c>
      <c r="C76" s="52" t="s">
        <v>106</v>
      </c>
      <c r="D76" s="51" t="s">
        <v>106</v>
      </c>
      <c r="E76" s="51" t="s">
        <v>106</v>
      </c>
      <c r="F76" s="51" t="s">
        <v>106</v>
      </c>
      <c r="G76" s="51" t="s">
        <v>106</v>
      </c>
      <c r="H76" s="51" t="s">
        <v>106</v>
      </c>
      <c r="I76" s="51" t="s">
        <v>106</v>
      </c>
      <c r="J76" s="49" t="s">
        <v>105</v>
      </c>
    </row>
    <row r="77" spans="2:10">
      <c r="B77" s="34">
        <v>2000</v>
      </c>
      <c r="C77" s="52" t="s">
        <v>106</v>
      </c>
      <c r="D77" s="51" t="s">
        <v>106</v>
      </c>
      <c r="E77" s="51" t="s">
        <v>106</v>
      </c>
      <c r="F77" s="51" t="s">
        <v>106</v>
      </c>
      <c r="G77" s="51" t="s">
        <v>106</v>
      </c>
      <c r="H77" s="51" t="s">
        <v>106</v>
      </c>
      <c r="I77" s="51" t="s">
        <v>106</v>
      </c>
      <c r="J77" s="53" t="s">
        <v>106</v>
      </c>
    </row>
    <row r="78" spans="2:10">
      <c r="B78" s="34">
        <v>2001</v>
      </c>
      <c r="C78" s="52" t="s">
        <v>106</v>
      </c>
      <c r="D78" s="51" t="s">
        <v>106</v>
      </c>
      <c r="E78" s="51" t="s">
        <v>106</v>
      </c>
      <c r="F78" s="51" t="s">
        <v>106</v>
      </c>
      <c r="G78" s="51" t="s">
        <v>106</v>
      </c>
      <c r="H78" s="54" t="s">
        <v>107</v>
      </c>
      <c r="I78" s="51" t="s">
        <v>106</v>
      </c>
      <c r="J78" s="53" t="s">
        <v>106</v>
      </c>
    </row>
    <row r="79" spans="2:10">
      <c r="B79" s="34">
        <v>2002</v>
      </c>
      <c r="C79" s="52" t="s">
        <v>106</v>
      </c>
      <c r="D79" s="51" t="s">
        <v>106</v>
      </c>
      <c r="E79" s="51" t="s">
        <v>106</v>
      </c>
      <c r="F79" s="51" t="s">
        <v>106</v>
      </c>
      <c r="G79" s="51" t="s">
        <v>106</v>
      </c>
      <c r="H79" s="54" t="s">
        <v>107</v>
      </c>
      <c r="I79" s="54" t="s">
        <v>107</v>
      </c>
      <c r="J79" s="53" t="s">
        <v>106</v>
      </c>
    </row>
    <row r="80" spans="2:10">
      <c r="B80" s="34">
        <v>2003</v>
      </c>
      <c r="C80" s="52" t="s">
        <v>106</v>
      </c>
      <c r="D80" s="51" t="s">
        <v>106</v>
      </c>
      <c r="E80" s="51" t="s">
        <v>106</v>
      </c>
      <c r="F80" s="54" t="s">
        <v>107</v>
      </c>
      <c r="G80" s="54" t="s">
        <v>107</v>
      </c>
      <c r="H80" s="54" t="s">
        <v>107</v>
      </c>
      <c r="I80" s="54" t="s">
        <v>107</v>
      </c>
      <c r="J80" s="53" t="s">
        <v>106</v>
      </c>
    </row>
    <row r="81" spans="2:10">
      <c r="B81" s="34">
        <v>2004</v>
      </c>
      <c r="C81" s="55" t="s">
        <v>107</v>
      </c>
      <c r="D81" s="54" t="s">
        <v>107</v>
      </c>
      <c r="E81" s="54" t="s">
        <v>107</v>
      </c>
      <c r="F81" s="54" t="s">
        <v>107</v>
      </c>
      <c r="G81" s="54" t="s">
        <v>107</v>
      </c>
      <c r="H81" s="54" t="s">
        <v>107</v>
      </c>
      <c r="I81" s="54" t="s">
        <v>107</v>
      </c>
      <c r="J81" s="53" t="s">
        <v>106</v>
      </c>
    </row>
    <row r="82" spans="2:10">
      <c r="B82" s="34">
        <v>2005</v>
      </c>
      <c r="C82" s="54" t="s">
        <v>107</v>
      </c>
      <c r="D82" s="54" t="s">
        <v>107</v>
      </c>
      <c r="E82" s="54" t="s">
        <v>107</v>
      </c>
      <c r="F82" s="54" t="s">
        <v>107</v>
      </c>
      <c r="G82" s="54" t="s">
        <v>107</v>
      </c>
      <c r="H82" s="54" t="s">
        <v>107</v>
      </c>
      <c r="I82" s="54" t="s">
        <v>107</v>
      </c>
      <c r="J82" s="53" t="s">
        <v>106</v>
      </c>
    </row>
    <row r="83" spans="2:10">
      <c r="B83" s="34">
        <v>2006</v>
      </c>
      <c r="C83" s="54" t="s">
        <v>107</v>
      </c>
      <c r="D83" s="54" t="s">
        <v>107</v>
      </c>
      <c r="E83" s="54" t="s">
        <v>107</v>
      </c>
      <c r="F83" s="54" t="s">
        <v>107</v>
      </c>
      <c r="G83" s="56" t="s">
        <v>108</v>
      </c>
      <c r="H83" s="56" t="s">
        <v>108</v>
      </c>
      <c r="I83" s="56" t="s">
        <v>108</v>
      </c>
      <c r="J83" s="57" t="s">
        <v>107</v>
      </c>
    </row>
    <row r="84" spans="2:10">
      <c r="B84" s="34">
        <v>2007</v>
      </c>
      <c r="C84" s="54" t="s">
        <v>107</v>
      </c>
      <c r="D84" s="54" t="s">
        <v>107</v>
      </c>
      <c r="E84" s="54" t="s">
        <v>107</v>
      </c>
      <c r="F84" s="56" t="s">
        <v>108</v>
      </c>
      <c r="G84" s="56" t="s">
        <v>108</v>
      </c>
      <c r="H84" s="56" t="s">
        <v>108</v>
      </c>
      <c r="I84" s="56" t="s">
        <v>108</v>
      </c>
      <c r="J84" s="57" t="s">
        <v>107</v>
      </c>
    </row>
    <row r="85" spans="2:10">
      <c r="B85" s="34">
        <v>2008</v>
      </c>
      <c r="C85" s="58" t="s">
        <v>109</v>
      </c>
      <c r="D85" s="58" t="s">
        <v>109</v>
      </c>
      <c r="E85" s="56" t="s">
        <v>108</v>
      </c>
      <c r="F85" s="56" t="s">
        <v>108</v>
      </c>
      <c r="G85" s="56" t="s">
        <v>108</v>
      </c>
      <c r="H85" s="56" t="s">
        <v>108</v>
      </c>
      <c r="I85" s="56" t="s">
        <v>108</v>
      </c>
      <c r="J85" s="57" t="s">
        <v>107</v>
      </c>
    </row>
    <row r="86" spans="2:10">
      <c r="B86" s="34">
        <v>2009</v>
      </c>
      <c r="C86" s="58" t="s">
        <v>109</v>
      </c>
      <c r="D86" s="58" t="s">
        <v>109</v>
      </c>
      <c r="E86" s="56" t="s">
        <v>108</v>
      </c>
      <c r="F86" s="56" t="s">
        <v>108</v>
      </c>
      <c r="G86" s="56" t="s">
        <v>108</v>
      </c>
      <c r="H86" s="56" t="s">
        <v>108</v>
      </c>
      <c r="I86" s="56" t="s">
        <v>108</v>
      </c>
      <c r="J86" s="57" t="s">
        <v>107</v>
      </c>
    </row>
    <row r="87" spans="2:10">
      <c r="B87" s="34">
        <v>2010</v>
      </c>
      <c r="C87" s="58" t="s">
        <v>109</v>
      </c>
      <c r="D87" s="58" t="s">
        <v>109</v>
      </c>
      <c r="E87" s="56" t="s">
        <v>108</v>
      </c>
      <c r="F87" s="56" t="s">
        <v>108</v>
      </c>
      <c r="G87" s="56" t="s">
        <v>108</v>
      </c>
      <c r="H87" s="56" t="s">
        <v>108</v>
      </c>
      <c r="I87" s="56" t="s">
        <v>108</v>
      </c>
      <c r="J87" s="57" t="s">
        <v>107</v>
      </c>
    </row>
    <row r="88" spans="2:10">
      <c r="B88" s="34">
        <v>2011</v>
      </c>
      <c r="C88" s="58" t="s">
        <v>109</v>
      </c>
      <c r="D88" s="58" t="s">
        <v>109</v>
      </c>
      <c r="E88" s="56" t="s">
        <v>108</v>
      </c>
      <c r="F88" s="56" t="s">
        <v>108</v>
      </c>
      <c r="G88" s="58" t="s">
        <v>109</v>
      </c>
      <c r="H88" s="58" t="s">
        <v>109</v>
      </c>
      <c r="I88" s="58" t="s">
        <v>109</v>
      </c>
      <c r="J88" s="59" t="s">
        <v>109</v>
      </c>
    </row>
    <row r="89" spans="2:10">
      <c r="B89" s="34">
        <v>2012</v>
      </c>
      <c r="C89" s="58" t="s">
        <v>109</v>
      </c>
      <c r="D89" s="58" t="s">
        <v>109</v>
      </c>
      <c r="E89" s="58" t="s">
        <v>109</v>
      </c>
      <c r="F89" s="58" t="s">
        <v>109</v>
      </c>
      <c r="G89" s="58" t="s">
        <v>109</v>
      </c>
      <c r="H89" s="58" t="s">
        <v>109</v>
      </c>
      <c r="I89" s="58" t="s">
        <v>109</v>
      </c>
      <c r="J89" s="59" t="s">
        <v>109</v>
      </c>
    </row>
    <row r="90" spans="2:10">
      <c r="B90" s="34">
        <v>2013</v>
      </c>
      <c r="C90" s="60" t="s">
        <v>110</v>
      </c>
      <c r="D90" s="60" t="s">
        <v>111</v>
      </c>
      <c r="E90" s="58" t="s">
        <v>109</v>
      </c>
      <c r="F90" s="58" t="s">
        <v>109</v>
      </c>
      <c r="G90" s="58" t="s">
        <v>109</v>
      </c>
      <c r="H90" s="58" t="s">
        <v>109</v>
      </c>
      <c r="I90" s="58" t="s">
        <v>109</v>
      </c>
      <c r="J90" s="59" t="s">
        <v>109</v>
      </c>
    </row>
    <row r="91" spans="2:10">
      <c r="B91" s="34">
        <v>2014</v>
      </c>
      <c r="C91" s="60" t="s">
        <v>111</v>
      </c>
      <c r="D91" s="60" t="s">
        <v>111</v>
      </c>
      <c r="E91" s="58" t="s">
        <v>109</v>
      </c>
      <c r="F91" s="58" t="s">
        <v>109</v>
      </c>
      <c r="G91" s="60" t="s">
        <v>111</v>
      </c>
      <c r="H91" s="60" t="s">
        <v>111</v>
      </c>
      <c r="I91" s="60" t="s">
        <v>111</v>
      </c>
      <c r="J91" s="59" t="s">
        <v>109</v>
      </c>
    </row>
    <row r="92" spans="2:10">
      <c r="B92" s="34">
        <v>2015</v>
      </c>
      <c r="C92" s="60" t="s">
        <v>111</v>
      </c>
      <c r="D92" s="60" t="s">
        <v>111</v>
      </c>
      <c r="E92" s="60" t="s">
        <v>111</v>
      </c>
      <c r="F92" s="60" t="s">
        <v>111</v>
      </c>
      <c r="G92" s="60" t="s">
        <v>111</v>
      </c>
      <c r="H92" s="60" t="s">
        <v>111</v>
      </c>
      <c r="I92" s="60" t="s">
        <v>111</v>
      </c>
      <c r="J92" s="61" t="s">
        <v>111</v>
      </c>
    </row>
    <row r="93" spans="2:10">
      <c r="B93" s="34">
        <v>2016</v>
      </c>
      <c r="C93" s="60" t="s">
        <v>111</v>
      </c>
      <c r="D93" s="60" t="s">
        <v>111</v>
      </c>
      <c r="E93" s="60" t="s">
        <v>111</v>
      </c>
      <c r="F93" s="60" t="s">
        <v>111</v>
      </c>
      <c r="G93" s="60" t="s">
        <v>111</v>
      </c>
      <c r="H93" s="60" t="s">
        <v>111</v>
      </c>
      <c r="I93" s="60" t="s">
        <v>111</v>
      </c>
      <c r="J93" s="61" t="s">
        <v>111</v>
      </c>
    </row>
    <row r="94" spans="2:10">
      <c r="B94" s="34">
        <v>2017</v>
      </c>
      <c r="C94" s="60" t="s">
        <v>111</v>
      </c>
      <c r="D94" s="60" t="s">
        <v>111</v>
      </c>
      <c r="E94" s="60" t="s">
        <v>111</v>
      </c>
      <c r="F94" s="60" t="s">
        <v>111</v>
      </c>
      <c r="G94" s="60" t="s">
        <v>111</v>
      </c>
      <c r="H94" s="60" t="s">
        <v>111</v>
      </c>
      <c r="I94" s="60" t="s">
        <v>111</v>
      </c>
      <c r="J94" s="61" t="s">
        <v>111</v>
      </c>
    </row>
    <row r="95" spans="2:10">
      <c r="B95" s="34">
        <v>2018</v>
      </c>
      <c r="C95" s="60" t="s">
        <v>111</v>
      </c>
      <c r="D95" s="60" t="s">
        <v>111</v>
      </c>
      <c r="E95" s="60" t="s">
        <v>111</v>
      </c>
      <c r="F95" s="60" t="s">
        <v>111</v>
      </c>
      <c r="G95" s="60" t="s">
        <v>111</v>
      </c>
      <c r="H95" s="60" t="s">
        <v>111</v>
      </c>
      <c r="I95" s="60" t="s">
        <v>111</v>
      </c>
      <c r="J95" s="61" t="s">
        <v>111</v>
      </c>
    </row>
    <row r="96" spans="2:10">
      <c r="B96" s="34">
        <v>2019</v>
      </c>
      <c r="C96" s="60" t="s">
        <v>111</v>
      </c>
      <c r="D96" s="60" t="s">
        <v>111</v>
      </c>
      <c r="E96" s="60" t="s">
        <v>111</v>
      </c>
      <c r="F96" s="60" t="s">
        <v>111</v>
      </c>
      <c r="G96" s="60" t="s">
        <v>111</v>
      </c>
      <c r="H96" s="60" t="s">
        <v>111</v>
      </c>
      <c r="I96" s="60" t="s">
        <v>111</v>
      </c>
      <c r="J96" s="61" t="s">
        <v>111</v>
      </c>
    </row>
    <row r="97" spans="2:10" ht="15" thickBot="1">
      <c r="B97" s="44">
        <v>2020</v>
      </c>
      <c r="C97" s="62" t="s">
        <v>111</v>
      </c>
      <c r="D97" s="62" t="s">
        <v>111</v>
      </c>
      <c r="E97" s="62" t="s">
        <v>111</v>
      </c>
      <c r="F97" s="62" t="s">
        <v>111</v>
      </c>
      <c r="G97" s="62" t="s">
        <v>111</v>
      </c>
      <c r="H97" s="62" t="s">
        <v>111</v>
      </c>
      <c r="I97" s="62" t="s">
        <v>111</v>
      </c>
      <c r="J97" s="63" t="s">
        <v>111</v>
      </c>
    </row>
    <row r="98" spans="2:10">
      <c r="B98" s="4"/>
      <c r="C98" s="4"/>
      <c r="D98" s="4"/>
      <c r="E98" s="4"/>
      <c r="F98" s="4"/>
      <c r="G98" s="4"/>
      <c r="H98" s="4"/>
      <c r="I98" s="4"/>
      <c r="J98" s="4"/>
    </row>
    <row r="99" spans="2:10">
      <c r="B99" s="64" t="s">
        <v>112</v>
      </c>
      <c r="C99" s="65"/>
      <c r="D99" s="66"/>
      <c r="E99" s="4"/>
      <c r="F99" s="4"/>
      <c r="G99" s="4"/>
      <c r="H99" s="4"/>
      <c r="I99" s="4"/>
      <c r="J99" s="4"/>
    </row>
    <row r="100" spans="2:10" ht="15" thickBot="1">
      <c r="B100" s="64" t="s">
        <v>113</v>
      </c>
      <c r="C100" s="66"/>
      <c r="D100" s="66"/>
      <c r="E100" s="4"/>
      <c r="F100" s="4"/>
      <c r="G100" s="4"/>
      <c r="H100" s="4"/>
      <c r="I100" s="4"/>
      <c r="J100" s="4"/>
    </row>
    <row r="101" spans="2:10">
      <c r="B101" s="67" t="s">
        <v>94</v>
      </c>
      <c r="C101" s="68" t="s">
        <v>114</v>
      </c>
      <c r="D101" s="4"/>
      <c r="E101" s="4"/>
      <c r="F101" s="4"/>
      <c r="G101" s="4"/>
      <c r="H101" s="4"/>
      <c r="I101" s="4"/>
      <c r="J101" s="4"/>
    </row>
    <row r="102" spans="2:10">
      <c r="B102" s="34">
        <v>1900</v>
      </c>
      <c r="C102" s="69" t="s">
        <v>115</v>
      </c>
      <c r="D102" s="4"/>
      <c r="E102" s="4"/>
      <c r="F102" s="4"/>
      <c r="G102" s="4"/>
      <c r="H102" s="4"/>
      <c r="I102" s="4"/>
      <c r="J102" s="4"/>
    </row>
    <row r="103" spans="2:10">
      <c r="B103" s="34">
        <v>1979</v>
      </c>
      <c r="C103" s="69">
        <v>7.5</v>
      </c>
      <c r="D103" s="4"/>
      <c r="E103" s="4"/>
      <c r="F103" s="4"/>
      <c r="G103" s="4"/>
      <c r="H103" s="4"/>
      <c r="I103" s="4"/>
      <c r="J103" s="4"/>
    </row>
    <row r="104" spans="2:10">
      <c r="B104" s="34">
        <v>1980</v>
      </c>
      <c r="C104" s="69">
        <v>5.2</v>
      </c>
      <c r="D104" s="4"/>
      <c r="E104" s="4"/>
      <c r="F104" s="4"/>
      <c r="G104" s="4"/>
      <c r="H104" s="4"/>
      <c r="I104" s="4"/>
      <c r="J104" s="4"/>
    </row>
    <row r="105" spans="2:10">
      <c r="B105" s="34">
        <v>1985</v>
      </c>
      <c r="C105" s="69">
        <v>5.0999999999999996</v>
      </c>
      <c r="D105" s="4"/>
      <c r="E105" s="4"/>
      <c r="F105" s="4"/>
      <c r="G105" s="4"/>
      <c r="H105" s="4"/>
      <c r="I105" s="4"/>
      <c r="J105" s="4"/>
    </row>
    <row r="106" spans="2:10">
      <c r="B106" s="34">
        <v>1987</v>
      </c>
      <c r="C106" s="70">
        <v>6</v>
      </c>
      <c r="D106" s="4"/>
      <c r="E106" s="4"/>
      <c r="F106" s="4"/>
      <c r="G106" s="4"/>
      <c r="H106" s="4"/>
      <c r="I106" s="4"/>
      <c r="J106" s="4"/>
    </row>
    <row r="107" spans="2:10">
      <c r="B107" s="34">
        <v>1991</v>
      </c>
      <c r="C107" s="70">
        <v>5</v>
      </c>
      <c r="D107" s="4"/>
      <c r="E107" s="4"/>
      <c r="F107" s="4"/>
      <c r="G107" s="4"/>
      <c r="H107" s="4"/>
      <c r="I107" s="4"/>
      <c r="J107" s="4"/>
    </row>
    <row r="108" spans="2:10">
      <c r="B108" s="34">
        <v>1994</v>
      </c>
      <c r="C108" s="70">
        <v>5</v>
      </c>
      <c r="D108" s="4"/>
      <c r="E108" s="4"/>
      <c r="F108" s="4"/>
      <c r="G108" s="4"/>
      <c r="H108" s="4"/>
      <c r="I108" s="4"/>
      <c r="J108" s="4"/>
    </row>
    <row r="109" spans="2:10">
      <c r="B109" s="34">
        <v>1998</v>
      </c>
      <c r="C109" s="70">
        <v>4</v>
      </c>
      <c r="D109" s="4"/>
      <c r="E109" s="4"/>
      <c r="F109" s="4"/>
      <c r="G109" s="4"/>
      <c r="H109" s="4"/>
      <c r="I109" s="4"/>
      <c r="J109" s="4"/>
    </row>
    <row r="110" spans="2:10">
      <c r="B110" s="34">
        <v>2004</v>
      </c>
      <c r="C110" s="70">
        <v>2.2999999999999998</v>
      </c>
      <c r="D110" s="4"/>
      <c r="E110" s="4"/>
      <c r="F110" s="4"/>
      <c r="G110" s="4"/>
      <c r="H110" s="4"/>
      <c r="I110" s="4"/>
      <c r="J110" s="4"/>
    </row>
    <row r="111" spans="2:10">
      <c r="B111" s="71">
        <v>2007</v>
      </c>
      <c r="C111" s="72">
        <v>1.2</v>
      </c>
      <c r="D111" s="4"/>
      <c r="E111" s="4"/>
      <c r="F111" s="4"/>
      <c r="G111" s="4"/>
      <c r="H111" s="4"/>
      <c r="I111" s="4"/>
      <c r="J111" s="4"/>
    </row>
    <row r="112" spans="2:10" ht="15" thickBot="1">
      <c r="B112" s="44">
        <v>2010</v>
      </c>
      <c r="C112" s="73">
        <v>0.2</v>
      </c>
      <c r="D112" s="4"/>
      <c r="E112" s="4"/>
      <c r="F112" s="4"/>
      <c r="G112" s="4"/>
      <c r="H112" s="4"/>
      <c r="I112" s="4"/>
      <c r="J112" s="4"/>
    </row>
    <row r="113" spans="2:10">
      <c r="B113" s="66" t="s">
        <v>116</v>
      </c>
      <c r="C113" s="4"/>
      <c r="D113" s="4"/>
      <c r="E113" s="4"/>
      <c r="F113" s="4"/>
      <c r="G113" s="4"/>
      <c r="H113" s="4"/>
      <c r="I113" s="4"/>
      <c r="J113" s="4"/>
    </row>
    <row r="114" spans="2:10">
      <c r="B114" s="4"/>
      <c r="C114" s="4"/>
      <c r="D114" s="4"/>
      <c r="E114" s="4"/>
      <c r="F114" s="4"/>
      <c r="G114" s="4"/>
      <c r="H114" s="4"/>
      <c r="I114" s="4"/>
      <c r="J114" s="4"/>
    </row>
    <row r="115" spans="2:10">
      <c r="B115" s="74" t="s">
        <v>117</v>
      </c>
      <c r="C115" s="4"/>
      <c r="D115" s="4"/>
      <c r="E115" s="4"/>
      <c r="F115" s="4"/>
      <c r="G115" s="4"/>
      <c r="H115" s="4"/>
      <c r="I115" s="4"/>
      <c r="J115" s="4"/>
    </row>
    <row r="116" spans="2:10">
      <c r="B116" s="74" t="s">
        <v>118</v>
      </c>
      <c r="C116" s="4"/>
      <c r="D116" s="4"/>
      <c r="E116" s="4"/>
      <c r="F116" s="4"/>
      <c r="G116" s="4"/>
      <c r="H116" s="4"/>
      <c r="I116" s="4"/>
      <c r="J116" s="4"/>
    </row>
    <row r="117" spans="2:10">
      <c r="B117" s="74" t="s">
        <v>119</v>
      </c>
      <c r="C117" s="4"/>
      <c r="D117" s="4"/>
      <c r="E117" s="4"/>
      <c r="F117" s="4"/>
      <c r="G117" s="4"/>
      <c r="H117" s="4"/>
      <c r="I117" s="4"/>
      <c r="J117" s="4"/>
    </row>
    <row r="118" spans="2:10">
      <c r="B118" s="74" t="s">
        <v>120</v>
      </c>
      <c r="C118" s="4"/>
      <c r="D118" s="4"/>
      <c r="E118" s="4"/>
      <c r="F118" s="4"/>
      <c r="G118" s="4"/>
      <c r="H118" s="4"/>
      <c r="I118" s="4"/>
      <c r="J118" s="4"/>
    </row>
    <row r="119" spans="2:10">
      <c r="B119" s="74" t="s">
        <v>121</v>
      </c>
      <c r="C119" s="4"/>
      <c r="D119" s="4"/>
      <c r="E119" s="4"/>
      <c r="F119" s="4"/>
      <c r="G119" s="4"/>
      <c r="H119" s="4"/>
      <c r="I119" s="4"/>
      <c r="J119" s="4"/>
    </row>
    <row r="120" spans="2:10">
      <c r="B120" s="74" t="s">
        <v>122</v>
      </c>
      <c r="C120" s="4"/>
      <c r="D120" s="4"/>
      <c r="E120" s="4"/>
      <c r="F120" s="4"/>
      <c r="G120" s="4"/>
      <c r="H120" s="4"/>
      <c r="I120" s="4"/>
      <c r="J120" s="4"/>
    </row>
    <row r="121" spans="2:10">
      <c r="B121" s="74" t="s">
        <v>123</v>
      </c>
      <c r="C121" s="4"/>
      <c r="D121" s="4"/>
      <c r="E121" s="4"/>
      <c r="F121" s="4"/>
      <c r="G121" s="4"/>
      <c r="H121" s="4"/>
      <c r="I121" s="4"/>
      <c r="J121" s="4"/>
    </row>
    <row r="122" spans="2:10">
      <c r="B122" s="4"/>
      <c r="C122" s="4"/>
      <c r="D122" s="4"/>
      <c r="E122" s="4"/>
      <c r="F122" s="4"/>
      <c r="G122" s="4"/>
      <c r="H122" s="4"/>
      <c r="I122" s="4"/>
      <c r="J122" s="4"/>
    </row>
    <row r="123" spans="2:10">
      <c r="B123" s="74" t="s">
        <v>124</v>
      </c>
      <c r="C123" s="4"/>
      <c r="D123" s="4"/>
      <c r="E123" s="4"/>
      <c r="F123" s="4"/>
      <c r="G123" s="4"/>
      <c r="H123" s="4"/>
      <c r="I123" s="4"/>
      <c r="J123" s="4"/>
    </row>
    <row r="124" spans="2:10">
      <c r="B124" s="75" t="s">
        <v>125</v>
      </c>
      <c r="C124" s="4"/>
      <c r="D124" s="4"/>
      <c r="E124" s="4"/>
      <c r="F124" s="4"/>
      <c r="G124" s="4"/>
      <c r="H124" s="4"/>
      <c r="I124" s="4"/>
      <c r="J124" s="4"/>
    </row>
    <row r="125" spans="2:10">
      <c r="B125" s="75" t="s">
        <v>126</v>
      </c>
      <c r="C125" s="4"/>
      <c r="D125" s="4"/>
      <c r="E125" s="4"/>
      <c r="F125" s="4"/>
      <c r="G125" s="4"/>
      <c r="H125" s="4"/>
      <c r="I125" s="4"/>
      <c r="J125" s="4"/>
    </row>
    <row r="126" spans="2:10">
      <c r="B126" s="75" t="s">
        <v>127</v>
      </c>
      <c r="C126" s="4"/>
      <c r="D126" s="4"/>
      <c r="E126" s="4"/>
      <c r="F126" s="4"/>
      <c r="G126" s="4"/>
      <c r="H126" s="4"/>
      <c r="I126" s="4"/>
      <c r="J126" s="4"/>
    </row>
    <row r="127" spans="2:10">
      <c r="B127" s="4"/>
      <c r="C127" s="4"/>
      <c r="D127" s="4"/>
      <c r="E127" s="4"/>
      <c r="F127" s="4"/>
      <c r="G127" s="4"/>
      <c r="H127" s="4"/>
      <c r="I127" s="4"/>
      <c r="J127" s="4"/>
    </row>
    <row r="128" spans="2:10">
      <c r="B128" s="74" t="s">
        <v>128</v>
      </c>
      <c r="C128" s="4"/>
      <c r="D128" s="4"/>
      <c r="E128" s="4"/>
      <c r="F128" s="4"/>
      <c r="G128" s="4"/>
      <c r="H128" s="4"/>
      <c r="I128" s="4"/>
      <c r="J128" s="4"/>
    </row>
    <row r="129" spans="2:10">
      <c r="B129" s="4" t="s">
        <v>129</v>
      </c>
      <c r="C129" s="4"/>
      <c r="D129" s="4"/>
      <c r="E129" s="4"/>
      <c r="F129" s="4"/>
      <c r="G129" s="4"/>
      <c r="H129" s="4"/>
      <c r="I129" s="4"/>
      <c r="J129" s="4"/>
    </row>
    <row r="130" spans="2:10">
      <c r="B130" s="4" t="s">
        <v>130</v>
      </c>
      <c r="C130" s="4"/>
      <c r="D130" s="4"/>
      <c r="E130" s="4"/>
      <c r="F130" s="4"/>
      <c r="G130" s="4"/>
      <c r="H130" s="4"/>
      <c r="I130" s="4"/>
      <c r="J130" s="4"/>
    </row>
    <row r="131" spans="2:10">
      <c r="B131" s="4"/>
      <c r="C131" s="4"/>
      <c r="D131" s="4"/>
      <c r="E131" s="4"/>
      <c r="F131" s="4"/>
      <c r="G131" s="4"/>
      <c r="H131" s="4"/>
      <c r="I131" s="4"/>
      <c r="J131" s="4"/>
    </row>
    <row r="132" spans="2:10">
      <c r="B132" s="74" t="s">
        <v>131</v>
      </c>
      <c r="C132" s="4"/>
      <c r="D132" s="4"/>
      <c r="E132" s="4"/>
      <c r="F132" s="4"/>
      <c r="G132" s="4"/>
      <c r="H132" s="4"/>
      <c r="I132" s="4"/>
      <c r="J132" s="4"/>
    </row>
    <row r="133" spans="2:10">
      <c r="B133" s="4" t="s">
        <v>132</v>
      </c>
      <c r="C133" s="4"/>
      <c r="D133" s="4"/>
      <c r="E133" s="4"/>
      <c r="F133" s="4"/>
      <c r="G133" s="4"/>
      <c r="H133" s="4"/>
      <c r="I133" s="4"/>
      <c r="J133" s="4"/>
    </row>
    <row r="134" spans="2:10">
      <c r="B134" s="4" t="s">
        <v>133</v>
      </c>
      <c r="C134" s="4"/>
      <c r="D134" s="4"/>
      <c r="E134" s="4"/>
      <c r="F134" s="4"/>
      <c r="G134" s="4"/>
      <c r="H134" s="4"/>
      <c r="I134" s="4"/>
      <c r="J134" s="4"/>
    </row>
    <row r="135" spans="2:10">
      <c r="B135" s="4"/>
      <c r="C135" s="4"/>
      <c r="D135" s="4"/>
      <c r="E135" s="4"/>
      <c r="F135" s="4"/>
      <c r="G135" s="4"/>
      <c r="H135" s="4"/>
      <c r="I135" s="4"/>
      <c r="J135" s="4"/>
    </row>
    <row r="136" spans="2:10">
      <c r="B136" s="74" t="s">
        <v>134</v>
      </c>
      <c r="C136" s="4"/>
      <c r="D136" s="4"/>
      <c r="E136" s="4"/>
      <c r="F136" s="4"/>
      <c r="G136" s="4"/>
      <c r="H136" s="4"/>
      <c r="I136" s="4"/>
      <c r="J136" s="4"/>
    </row>
    <row r="137" spans="2:10">
      <c r="B137" s="4" t="s">
        <v>135</v>
      </c>
      <c r="C137" s="4"/>
      <c r="D137" s="4"/>
      <c r="E137" s="4"/>
      <c r="F137" s="4"/>
      <c r="G137" s="4"/>
      <c r="H137" s="4"/>
      <c r="I137" s="4"/>
      <c r="J137" s="4"/>
    </row>
    <row r="138" spans="2:10">
      <c r="B138" s="4" t="s">
        <v>136</v>
      </c>
      <c r="C138" s="4"/>
      <c r="D138" s="4"/>
      <c r="E138" s="4"/>
      <c r="F138" s="4"/>
      <c r="G138" s="4"/>
      <c r="H138" s="4"/>
      <c r="I138" s="4"/>
      <c r="J138" s="4"/>
    </row>
    <row r="139" spans="2:10">
      <c r="B139" s="4" t="s">
        <v>137</v>
      </c>
      <c r="C139" s="4"/>
      <c r="D139" s="4"/>
      <c r="E139" s="4"/>
      <c r="F139" s="4"/>
      <c r="G139" s="4"/>
      <c r="H139" s="4"/>
      <c r="I139" s="4"/>
      <c r="J139" s="4"/>
    </row>
    <row r="140" spans="2:10">
      <c r="B140" s="4" t="s">
        <v>138</v>
      </c>
      <c r="C140" s="4"/>
      <c r="D140" s="4"/>
      <c r="E140" s="4"/>
      <c r="F140" s="4"/>
      <c r="G140" s="4"/>
      <c r="H140" s="4"/>
      <c r="I140" s="4"/>
      <c r="J140" s="4"/>
    </row>
    <row r="141" spans="2:10">
      <c r="B141" s="4" t="s">
        <v>139</v>
      </c>
      <c r="C141" s="4"/>
      <c r="D141" s="4"/>
      <c r="E141" s="4"/>
      <c r="F141" s="4"/>
      <c r="G141" s="4"/>
      <c r="H141" s="4"/>
      <c r="I141" s="4"/>
      <c r="J141" s="4"/>
    </row>
    <row r="142" spans="2:10">
      <c r="B142" s="4" t="s">
        <v>140</v>
      </c>
      <c r="C142" s="4"/>
      <c r="D142" s="4"/>
      <c r="E142" s="4"/>
      <c r="F142" s="4"/>
      <c r="G142" s="4"/>
      <c r="H142" s="4"/>
      <c r="I142" s="4"/>
      <c r="J142" s="4"/>
    </row>
    <row r="143" spans="2:10">
      <c r="B143" s="4" t="s">
        <v>141</v>
      </c>
    </row>
    <row r="144" spans="2:10">
      <c r="B144" s="4" t="s">
        <v>142</v>
      </c>
    </row>
    <row r="146" spans="2:3">
      <c r="B146" t="s">
        <v>129</v>
      </c>
      <c r="C146" t="s">
        <v>130</v>
      </c>
    </row>
    <row r="147" spans="2:3">
      <c r="B147" s="76"/>
      <c r="C147" t="s">
        <v>143</v>
      </c>
    </row>
    <row r="148" spans="2:3">
      <c r="B148" s="76"/>
      <c r="C148" t="s">
        <v>144</v>
      </c>
    </row>
    <row r="149" spans="2:3">
      <c r="B149" s="76"/>
      <c r="C149" t="s">
        <v>145</v>
      </c>
    </row>
  </sheetData>
  <sheetProtection algorithmName="SHA-512" hashValue="j1gXNk/XaV0cfOdbX9CKnLj16Td3ItwBAyKE+iTx9DfrMns5gMLSnHvOIA9tkaWN+swFtcOk2tnuHBp0cZKTbQ==" saltValue="rQ6ASdp3+P+2SWLhtVra3Q==" spinCount="100000" sheet="1" objects="1" scenarios="1"/>
  <mergeCells count="7">
    <mergeCell ref="C65:J65"/>
    <mergeCell ref="C13:I13"/>
    <mergeCell ref="B24:J24"/>
    <mergeCell ref="C25:J25"/>
    <mergeCell ref="C27:J27"/>
    <mergeCell ref="B62:J62"/>
    <mergeCell ref="C63:J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C9A98690053C4E8831809C18AA30DE" ma:contentTypeVersion="6" ma:contentTypeDescription="Create a new document." ma:contentTypeScope="" ma:versionID="bc2fe7aa68edf3b674ae8a5ea5962c90">
  <xsd:schema xmlns:xsd="http://www.w3.org/2001/XMLSchema" xmlns:xs="http://www.w3.org/2001/XMLSchema" xmlns:p="http://schemas.microsoft.com/office/2006/metadata/properties" xmlns:ns2="fe161299-8709-446d-84b5-bf607211765e" xmlns:ns3="697cc5da-4019-4db1-9d1d-86653741f270" targetNamespace="http://schemas.microsoft.com/office/2006/metadata/properties" ma:root="true" ma:fieldsID="b0b783d9436321d28d0fb92b496eae9d" ns2:_="" ns3:_="">
    <xsd:import namespace="fe161299-8709-446d-84b5-bf607211765e"/>
    <xsd:import namespace="697cc5da-4019-4db1-9d1d-86653741f2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61299-8709-446d-84b5-bf6072117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7cc5da-4019-4db1-9d1d-86653741f2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4710F7-0B88-4B1D-811B-84EF719A97DF}"/>
</file>

<file path=customXml/itemProps2.xml><?xml version="1.0" encoding="utf-8"?>
<ds:datastoreItem xmlns:ds="http://schemas.openxmlformats.org/officeDocument/2006/customXml" ds:itemID="{27C60FE0-766F-43A6-949B-1DAFC1BA43B6}"/>
</file>

<file path=customXml/itemProps3.xml><?xml version="1.0" encoding="utf-8"?>
<ds:datastoreItem xmlns:ds="http://schemas.openxmlformats.org/officeDocument/2006/customXml" ds:itemID="{458FD30A-361E-4A1A-827B-DBE6206168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Alyssa Yan</dc:creator>
  <cp:keywords/>
  <dc:description/>
  <cp:lastModifiedBy>Darren Ha</cp:lastModifiedBy>
  <cp:revision/>
  <dcterms:created xsi:type="dcterms:W3CDTF">2023-05-22T14:49:58Z</dcterms:created>
  <dcterms:modified xsi:type="dcterms:W3CDTF">2023-06-14T21:57:44Z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0x01010042C9A98690053C4E8831809C18AA30DE</vt:lpwstr>
  </property>
</Properties>
</file>